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3.xml" ContentType="application/vnd.openxmlformats-officedocument.customXmlProperties+xml"/>
  <Override PartName="/customXml/itemProps4.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3194087\Desktop\"/>
    </mc:Choice>
  </mc:AlternateContent>
  <xr:revisionPtr revIDLastSave="0" documentId="13_ncr:1_{69D6384B-0D9E-4CB6-A330-BDABA9F9F327}" xr6:coauthVersionLast="47" xr6:coauthVersionMax="47" xr10:uidLastSave="{00000000-0000-0000-0000-000000000000}"/>
  <bookViews>
    <workbookView xWindow="-108" yWindow="-108" windowWidth="23256" windowHeight="12576" tabRatio="765" activeTab="8" xr2:uid="{00000000-000D-0000-FFFF-FFFF00000000}"/>
  </bookViews>
  <sheets>
    <sheet name="Índice" sheetId="4" r:id="rId1"/>
    <sheet name="Información General" sheetId="5" r:id="rId2"/>
    <sheet name="RCDB 062022" sheetId="6" state="hidden" r:id="rId3"/>
    <sheet name="AFPISA 06.2022" sheetId="7" state="hidden" r:id="rId4"/>
    <sheet name="Consolidado 06.2022" sheetId="9" state="hidden" r:id="rId5"/>
    <sheet name="Consolidado 2021" sheetId="20" state="hidden" r:id="rId6"/>
    <sheet name="Consolidado 06.2021" sheetId="18" state="hidden" r:id="rId7"/>
    <sheet name="Clasificaciones" sheetId="10" state="hidden" r:id="rId8"/>
    <sheet name="Balance General" sheetId="11" r:id="rId9"/>
    <sheet name="Estado de Resultados" sheetId="12" r:id="rId10"/>
    <sheet name="Nota 1 a Nota 4" sheetId="13" r:id="rId11"/>
    <sheet name="Nota 5" sheetId="21" r:id="rId12"/>
    <sheet name="Nota 6 a Nota 12" sheetId="15" r:id="rId13"/>
  </sheets>
  <definedNames>
    <definedName name="\a" localSheetId="1">#REF!</definedName>
    <definedName name="\a" localSheetId="10">#REF!</definedName>
    <definedName name="\a" localSheetId="11">#REF!</definedName>
    <definedName name="\a" localSheetId="12">#REF!</definedName>
    <definedName name="\a">#REF!</definedName>
    <definedName name="_____DAT23" localSheetId="1">#REF!</definedName>
    <definedName name="_____DAT23" localSheetId="10">#REF!</definedName>
    <definedName name="_____DAT23" localSheetId="11">#REF!</definedName>
    <definedName name="_____DAT23" localSheetId="12">#REF!</definedName>
    <definedName name="_____DAT23">#REF!</definedName>
    <definedName name="_____DAT24" localSheetId="1">#REF!</definedName>
    <definedName name="_____DAT24" localSheetId="10">#REF!</definedName>
    <definedName name="_____DAT24" localSheetId="11">#REF!</definedName>
    <definedName name="_____DAT24" localSheetId="12">#REF!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xlnm._FilterDatabase" localSheetId="3" hidden="1">'AFPISA 06.2022'!$A$4:$WVG$171</definedName>
    <definedName name="_xlnm._FilterDatabase" localSheetId="7" hidden="1">Clasificaciones!$A$4:$Q$920</definedName>
    <definedName name="_xlnm._FilterDatabase" localSheetId="6" hidden="1">'Consolidado 06.2021'!$B$4:$I$455</definedName>
    <definedName name="_xlnm._FilterDatabase" localSheetId="4" hidden="1">'Consolidado 06.2022'!$A$5:$WVQ$552</definedName>
    <definedName name="_xlnm._FilterDatabase" localSheetId="5" hidden="1">'Consolidado 2021'!$B$6:$J$515</definedName>
    <definedName name="_xlnm._FilterDatabase" localSheetId="11" hidden="1">'Nota 5'!$B$144:$J$562</definedName>
    <definedName name="_xlnm._FilterDatabase" localSheetId="2" hidden="1">'RCDB 062022'!$A$7:$E$439</definedName>
    <definedName name="_Key1" localSheetId="3" hidden="1">#REF!</definedName>
    <definedName name="_Key1" localSheetId="6" hidden="1">#REF!</definedName>
    <definedName name="_Key1" localSheetId="4" hidden="1">#REF!</definedName>
    <definedName name="_Key1" localSheetId="5" hidden="1">#REF!</definedName>
    <definedName name="_Key1" localSheetId="1" hidden="1">#REF!</definedName>
    <definedName name="_Key1" hidden="1">#REF!</definedName>
    <definedName name="_Key2" localSheetId="6"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Parse_In" localSheetId="3" hidden="1">#REF!</definedName>
    <definedName name="_Parse_In" localSheetId="6" hidden="1">#REF!</definedName>
    <definedName name="_Parse_In" localSheetId="4" hidden="1">#REF!</definedName>
    <definedName name="_Parse_In" localSheetId="5" hidden="1">#REF!</definedName>
    <definedName name="_Parse_In" localSheetId="11" hidden="1">#REF!</definedName>
    <definedName name="_Parse_In" hidden="1">#REF!</definedName>
    <definedName name="_Parse_Out" localSheetId="6" hidden="1">#REF!</definedName>
    <definedName name="_Parse_Out" localSheetId="4" hidden="1">#REF!</definedName>
    <definedName name="_Parse_Out" localSheetId="5" hidden="1">#REF!</definedName>
    <definedName name="_Parse_Out" hidden="1">#REF!</definedName>
    <definedName name="_RSE1" localSheetId="6">#REF!</definedName>
    <definedName name="_RSE1" localSheetId="4">#REF!</definedName>
    <definedName name="_RSE1" localSheetId="5">#REF!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9"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10" hidden="1">{#N/A,#N/A,FALSE,"Aging Summary";#N/A,#N/A,FALSE,"Ratio Analysis";#N/A,#N/A,FALSE,"Test 120 Day Accts";#N/A,#N/A,FALSE,"Tickmarks"}</definedName>
    <definedName name="a" localSheetId="11" hidden="1">{#N/A,#N/A,FALSE,"Aging Summary";#N/A,#N/A,FALSE,"Ratio Analysis";#N/A,#N/A,FALSE,"Test 120 Day Accts";#N/A,#N/A,FALSE,"Tickmarks"}</definedName>
    <definedName name="a" localSheetId="12" hidden="1">{#N/A,#N/A,FALSE,"Aging Summary";#N/A,#N/A,FALSE,"Ratio Analysis";#N/A,#N/A,FALSE,"Test 120 Day Accts";#N/A,#N/A,FALSE,"Tickmarks"}</definedName>
    <definedName name="a" localSheetId="2"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3">#REF!</definedName>
    <definedName name="A_impresión_IM" localSheetId="6">#REF!</definedName>
    <definedName name="A_impresión_IM" localSheetId="4">#REF!</definedName>
    <definedName name="A_impresión_IM" localSheetId="5">#REF!</definedName>
    <definedName name="A_impresión_IM" localSheetId="11">#REF!</definedName>
    <definedName name="A_impresión_IM">#REF!</definedName>
    <definedName name="aakdkadk" localSheetId="3" hidden="1">#REF!</definedName>
    <definedName name="aakdkadk" localSheetId="6" hidden="1">#REF!</definedName>
    <definedName name="aakdkadk" localSheetId="4" hidden="1">#REF!</definedName>
    <definedName name="aakdkadk" localSheetId="5" hidden="1">#REF!</definedName>
    <definedName name="aakdkadk" hidden="1">#REF!</definedName>
    <definedName name="Acceso_Ganado" localSheetId="6">#REF!</definedName>
    <definedName name="Acceso_Ganado" localSheetId="4">#REF!</definedName>
    <definedName name="Acceso_Ganado" localSheetId="5">#REF!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A" localSheetId="3" hidden="1">{#N/A,#N/A,FALSE,"Aging Summary";#N/A,#N/A,FALSE,"Ratio Analysis";#N/A,#N/A,FALSE,"Test 120 Day Accts";#N/A,#N/A,FALSE,"Tickmarks"}</definedName>
    <definedName name="ADA" localSheetId="7" hidden="1">{#N/A,#N/A,FALSE,"Aging Summary";#N/A,#N/A,FALSE,"Ratio Analysis";#N/A,#N/A,FALSE,"Test 120 Day Accts";#N/A,#N/A,FALSE,"Tickmarks"}</definedName>
    <definedName name="ADA" localSheetId="6" hidden="1">{#N/A,#N/A,FALSE,"Aging Summary";#N/A,#N/A,FALSE,"Ratio Analysis";#N/A,#N/A,FALSE,"Test 120 Day Accts";#N/A,#N/A,FALSE,"Tickmarks"}</definedName>
    <definedName name="ADA" localSheetId="4" hidden="1">{#N/A,#N/A,FALSE,"Aging Summary";#N/A,#N/A,FALSE,"Ratio Analysis";#N/A,#N/A,FALSE,"Test 120 Day Accts";#N/A,#N/A,FALSE,"Tickmarks"}</definedName>
    <definedName name="ADA" localSheetId="5" hidden="1">{#N/A,#N/A,FALSE,"Aging Summary";#N/A,#N/A,FALSE,"Ratio Analysis";#N/A,#N/A,FALSE,"Test 120 Day Accts";#N/A,#N/A,FALSE,"Tickmarks"}</definedName>
    <definedName name="ADA" localSheetId="2" hidden="1">{#N/A,#N/A,FALSE,"Aging Summary";#N/A,#N/A,FALSE,"Ratio Analysis";#N/A,#N/A,FALSE,"Test 120 Day Accts";#N/A,#N/A,FALSE,"Tickmarks"}</definedName>
    <definedName name="ADA" hidden="1">{#N/A,#N/A,FALSE,"Aging Summary";#N/A,#N/A,FALSE,"Ratio Analysis";#N/A,#N/A,FALSE,"Test 120 Day Accts";#N/A,#N/A,FALSE,"Tickmarks"}</definedName>
    <definedName name="ADV_PROM" localSheetId="6">#REF!</definedName>
    <definedName name="ADV_PROM" localSheetId="5">#REF!</definedName>
    <definedName name="ADV_PROM" localSheetId="11">#REF!</definedName>
    <definedName name="ADV_PROM">#REF!</definedName>
    <definedName name="APSUMMARY" localSheetId="6">#REF!</definedName>
    <definedName name="APSUMMARY">#REF!</definedName>
    <definedName name="AR_Balance" localSheetId="6">#REF!</definedName>
    <definedName name="AR_Balance">#REF!</definedName>
    <definedName name="ARA_Threshold">#REF!</definedName>
    <definedName name="_xlnm.Print_Area" localSheetId="8">'Balance General'!$B$8:$L$89</definedName>
    <definedName name="_xlnm.Print_Area" localSheetId="9">'Estado de Resultados'!$B$8:$G$103</definedName>
    <definedName name="_xlnm.Print_Area" localSheetId="10">'Nota 1 a Nota 4'!$A$8:$L$87</definedName>
    <definedName name="_xlnm.Print_Area" localSheetId="11">'Nota 5'!$A$9:$I$1419</definedName>
    <definedName name="_xlnm.Print_Area" localSheetId="12">'Nota 6 a Nota 12'!$A$7:$I$47</definedName>
    <definedName name="Area_de_impresión2" localSheetId="1">#REF!</definedName>
    <definedName name="Area_de_impresión2" localSheetId="10">#REF!</definedName>
    <definedName name="Area_de_impresión2" localSheetId="11">#REF!</definedName>
    <definedName name="Area_de_impresión2" localSheetId="12">#REF!</definedName>
    <definedName name="Area_de_impresión2">#REF!</definedName>
    <definedName name="Area_de_impresión3">#REF!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3" hidden="1">#REF!</definedName>
    <definedName name="AS2StaticLS" localSheetId="6" hidden="1">#REF!</definedName>
    <definedName name="AS2StaticLS" localSheetId="4" hidden="1">#REF!</definedName>
    <definedName name="AS2StaticLS" localSheetId="5" hidden="1">#REF!</definedName>
    <definedName name="AS2StaticLS" localSheetId="11" hidden="1">#REF!</definedName>
    <definedName name="AS2StaticLS" hidden="1">#REF!</definedName>
    <definedName name="AS2SyncStepLS" hidden="1">0</definedName>
    <definedName name="AS2TickmarkLS" localSheetId="6" hidden="1">#REF!</definedName>
    <definedName name="AS2TickmarkLS" localSheetId="4" hidden="1">#REF!</definedName>
    <definedName name="AS2TickmarkLS" localSheetId="5" hidden="1">#REF!</definedName>
    <definedName name="AS2TickmarkLS" hidden="1">#REF!</definedName>
    <definedName name="AS2VersionLS" hidden="1">300</definedName>
    <definedName name="assssssssssssssssssssssssssssssssssssssssss" localSheetId="3" hidden="1">#REF!</definedName>
    <definedName name="assssssssssssssssssssssssssssssssssssssssss" localSheetId="6" hidden="1">#REF!</definedName>
    <definedName name="assssssssssssssssssssssssssssssssssssssssss" localSheetId="4" hidden="1">#REF!</definedName>
    <definedName name="assssssssssssssssssssssssssssssssssssssssss" localSheetId="5" hidden="1">#REF!</definedName>
    <definedName name="assssssssssssssssssssssssssssssssssssssssss" localSheetId="11" hidden="1">#REF!</definedName>
    <definedName name="assssssssssssssssssssssssssssssssssssssssss" hidden="1">#REF!</definedName>
    <definedName name="B" localSheetId="3">#REF!</definedName>
    <definedName name="B" localSheetId="6">#REF!</definedName>
    <definedName name="B" localSheetId="4">#REF!</definedName>
    <definedName name="B" localSheetId="5">#REF!</definedName>
    <definedName name="B">#REF!</definedName>
    <definedName name="_xlnm.Database" localSheetId="6">#REF!</definedName>
    <definedName name="_xlnm.Database" localSheetId="4">#REF!</definedName>
    <definedName name="_xlnm.Database" localSheetId="5">#REF!</definedName>
    <definedName name="_xlnm.Database">#REF!</definedName>
    <definedName name="basemeta">#REF!</definedName>
    <definedName name="basenueva">#REF!</definedName>
    <definedName name="BB">#REF!</definedName>
    <definedName name="BCDE" localSheetId="3"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6" hidden="1">{#N/A,#N/A,FALSE,"Aging Summary";#N/A,#N/A,FALSE,"Ratio Analysis";#N/A,#N/A,FALSE,"Test 120 Day Accts";#N/A,#N/A,FALSE,"Tickmarks"}</definedName>
    <definedName name="BCDE" localSheetId="4" hidden="1">{#N/A,#N/A,FALSE,"Aging Summary";#N/A,#N/A,FALSE,"Ratio Analysis";#N/A,#N/A,FALSE,"Test 120 Day Accts";#N/A,#N/A,FALSE,"Tickmarks"}</definedName>
    <definedName name="BCDE" localSheetId="5"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10" hidden="1">{#N/A,#N/A,FALSE,"Aging Summary";#N/A,#N/A,FALSE,"Ratio Analysis";#N/A,#N/A,FALSE,"Test 120 Day Accts";#N/A,#N/A,FALSE,"Tickmarks"}</definedName>
    <definedName name="BCDE" localSheetId="11" hidden="1">{#N/A,#N/A,FALSE,"Aging Summary";#N/A,#N/A,FALSE,"Ratio Analysis";#N/A,#N/A,FALSE,"Test 120 Day Accts";#N/A,#N/A,FALSE,"Tickmarks"}</definedName>
    <definedName name="BCDE" localSheetId="12" hidden="1">{#N/A,#N/A,FALSE,"Aging Summary";#N/A,#N/A,FALSE,"Ratio Analysis";#N/A,#N/A,FALSE,"Test 120 Day Accts";#N/A,#N/A,FALSE,"Tickmarks"}</definedName>
    <definedName name="BCDE" localSheetId="2"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6">#REF!</definedName>
    <definedName name="BRASIL" localSheetId="4">#REF!</definedName>
    <definedName name="BRASIL" localSheetId="5">#REF!</definedName>
    <definedName name="BRASIL">#REF!</definedName>
    <definedName name="bsusocomb1">#REF!</definedName>
    <definedName name="bsusonorte1">#REF!</definedName>
    <definedName name="bsusosur1">#REF!</definedName>
    <definedName name="BuiltIn_Print_Area">#REF!</definedName>
    <definedName name="BuiltIn_Print_Area___0___0___0___0___0">#REF!</definedName>
    <definedName name="BuiltIn_Print_Area___0___0___0___0___0___0___0___0">#REF!</definedName>
    <definedName name="canal">#REF!</definedName>
    <definedName name="Capitali">#REF!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#REF!</definedName>
    <definedName name="cliente">#REF!</definedName>
    <definedName name="cliente2">#REF!</definedName>
    <definedName name="Clientes">#REF!</definedName>
    <definedName name="Clients_Population_Total">#REF!</definedName>
    <definedName name="cndsuuuuuuuuuuuuuuuuuuuuuuuuuuuuuuuuuuuuuuuuuuuuuuuuuuuuu" hidden="1">#REF!</definedName>
    <definedName name="co">#REF!</definedName>
    <definedName name="COMPAÑIAS">#REF!</definedName>
    <definedName name="Compilacion">#REF!</definedName>
    <definedName name="complacu">#REF!</definedName>
    <definedName name="complemes">#REF!</definedName>
    <definedName name="Computed_Sample_Population_Total">#REF!</definedName>
    <definedName name="COST_MP">#REF!</definedName>
    <definedName name="crin0010">#REF!</definedName>
    <definedName name="Customer">#REF!</definedName>
    <definedName name="customerld">#REF!</definedName>
    <definedName name="CustomerPCS">#REF!</definedName>
    <definedName name="CY_Administration">#REF!</definedName>
    <definedName name="CY_Disc_mnth">#REF!</definedName>
    <definedName name="CY_Disc_pd">#REF!</definedName>
    <definedName name="CY_Discounts">#REF!</definedName>
    <definedName name="CY_Intangible_Assets">#REF!</definedName>
    <definedName name="CY_LIABIL_EQUITY">#REF!</definedName>
    <definedName name="CY_Marketable_Sec">#REF!</definedName>
    <definedName name="CY_NET_PROFIT">#REF!</definedName>
    <definedName name="CY_Operating_Income">#REF!</definedName>
    <definedName name="CY_Other">#REF!</definedName>
    <definedName name="CY_Other_Curr_Assets">#REF!</definedName>
    <definedName name="CY_Other_LT_Assets">#REF!</definedName>
    <definedName name="CY_Other_LT_Liabilities">#REF!</definedName>
    <definedName name="CY_Preferred_Stock">#REF!</definedName>
    <definedName name="CY_Ret_mnth">#REF!</definedName>
    <definedName name="CY_Ret_pd">#REF!</definedName>
    <definedName name="CY_Retained_Earnings">#REF!</definedName>
    <definedName name="CY_Returns">#REF!</definedName>
    <definedName name="CY_Selling">#REF!</definedName>
    <definedName name="CY_Tangible_Assets">#REF!</definedName>
    <definedName name="da" localSheetId="3"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5" hidden="1">{#N/A,#N/A,FALSE,"Aging Summary";#N/A,#N/A,FALSE,"Ratio Analysis";#N/A,#N/A,FALSE,"Test 120 Day Accts";#N/A,#N/A,FALSE,"Tickmarks"}</definedName>
    <definedName name="da" localSheetId="9"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10" hidden="1">{#N/A,#N/A,FALSE,"Aging Summary";#N/A,#N/A,FALSE,"Ratio Analysis";#N/A,#N/A,FALSE,"Test 120 Day Accts";#N/A,#N/A,FALSE,"Tickmarks"}</definedName>
    <definedName name="da" localSheetId="11" hidden="1">{#N/A,#N/A,FALSE,"Aging Summary";#N/A,#N/A,FALSE,"Ratio Analysis";#N/A,#N/A,FALSE,"Test 120 Day Accts";#N/A,#N/A,FALSE,"Tickmarks"}</definedName>
    <definedName name="da" localSheetId="12" hidden="1">{#N/A,#N/A,FALSE,"Aging Summary";#N/A,#N/A,FALSE,"Ratio Analysis";#N/A,#N/A,FALSE,"Test 120 Day Accts";#N/A,#N/A,FALSE,"Tickmarks"}</definedName>
    <definedName name="da" localSheetId="2" hidden="1">{#N/A,#N/A,FALSE,"Aging Summary";#N/A,#N/A,FALSE,"Ratio Analysis";#N/A,#N/A,FALSE,"Test 120 Day Accts";#N/A,#N/A,FALSE,"Tickmarks"}</definedName>
    <definedName name="da" hidden="1">{#N/A,#N/A,FALSE,"Aging Summary";#N/A,#N/A,FALSE,"Ratio Analysis";#N/A,#N/A,FALSE,"Test 120 Day Accts";#N/A,#N/A,FALSE,"Tickmarks"}</definedName>
    <definedName name="DAFDFAD" localSheetId="3" hidden="1">{#N/A,#N/A,FALSE,"VOL"}</definedName>
    <definedName name="DAFDFAD" localSheetId="7" hidden="1">{#N/A,#N/A,FALSE,"VOL"}</definedName>
    <definedName name="DAFDFAD" localSheetId="6" hidden="1">{#N/A,#N/A,FALSE,"VOL"}</definedName>
    <definedName name="DAFDFAD" localSheetId="4" hidden="1">{#N/A,#N/A,FALSE,"VOL"}</definedName>
    <definedName name="DAFDFAD" localSheetId="5" hidden="1">{#N/A,#N/A,FALSE,"VOL"}</definedName>
    <definedName name="DAFDFAD" localSheetId="9" hidden="1">{#N/A,#N/A,FALSE,"VOL"}</definedName>
    <definedName name="DAFDFAD" localSheetId="1" hidden="1">{#N/A,#N/A,FALSE,"VOL"}</definedName>
    <definedName name="DAFDFAD" localSheetId="10" hidden="1">{#N/A,#N/A,FALSE,"VOL"}</definedName>
    <definedName name="DAFDFAD" localSheetId="11" hidden="1">{#N/A,#N/A,FALSE,"VOL"}</definedName>
    <definedName name="DAFDFAD" localSheetId="12" hidden="1">{#N/A,#N/A,FALSE,"VOL"}</definedName>
    <definedName name="DAFDFAD" localSheetId="2" hidden="1">{#N/A,#N/A,FALSE,"VOL"}</definedName>
    <definedName name="DAFDFAD" hidden="1">{#N/A,#N/A,FALSE,"VOL"}</definedName>
    <definedName name="DASA" localSheetId="3">#REF!</definedName>
    <definedName name="DASA" localSheetId="6">#REF!</definedName>
    <definedName name="DASA" localSheetId="4">#REF!</definedName>
    <definedName name="DASA" localSheetId="5">#REF!</definedName>
    <definedName name="DASA" localSheetId="11">#REF!</definedName>
    <definedName name="DASA">#REF!</definedName>
    <definedName name="data" localSheetId="6">#REF!</definedName>
    <definedName name="data" localSheetId="4">#REF!</definedName>
    <definedName name="data" localSheetId="5">#REF!</definedName>
    <definedName name="data">#REF!</definedName>
    <definedName name="DATA1" localSheetId="6">#REF!</definedName>
    <definedName name="DATA1" localSheetId="4">#REF!</definedName>
    <definedName name="DATA1" localSheetId="5">#REF!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#REF!</definedName>
    <definedName name="Definición">#REF!</definedName>
    <definedName name="desc">#REF!</definedName>
    <definedName name="detaacu">#REF!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#REF!</definedName>
    <definedName name="distribuidores">#REF!</definedName>
    <definedName name="Dollar_Threshold">#REF!</definedName>
    <definedName name="dtt" hidden="1">#REF!</definedName>
    <definedName name="Edesa">#REF!</definedName>
    <definedName name="Enriputo">#REF!</definedName>
    <definedName name="eoafh">#REF!</definedName>
    <definedName name="eoafn">#REF!</definedName>
    <definedName name="eoafs">#REF!</definedName>
    <definedName name="est">#REF!</definedName>
    <definedName name="ESTBF">#REF!</definedName>
    <definedName name="ESTIMADO">#REF!</definedName>
    <definedName name="EV__LASTREFTIME__" hidden="1">38972.3597337963</definedName>
    <definedName name="EX" localSheetId="3">#REF!</definedName>
    <definedName name="EX" localSheetId="6">#REF!</definedName>
    <definedName name="EX" localSheetId="4">#REF!</definedName>
    <definedName name="EX" localSheetId="5">#REF!</definedName>
    <definedName name="EX" localSheetId="11">#REF!</definedName>
    <definedName name="EX">#REF!</definedName>
    <definedName name="Excel_BuiltIn__FilterDatabase_1_1" localSheetId="3">#REF!</definedName>
    <definedName name="Excel_BuiltIn__FilterDatabase_1_1" localSheetId="6">#REF!</definedName>
    <definedName name="Excel_BuiltIn__FilterDatabase_1_1" localSheetId="4">#REF!</definedName>
    <definedName name="Excel_BuiltIn__FilterDatabase_1_1" localSheetId="5">#REF!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#REF!</definedName>
    <definedName name="grandes3">#REF!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7" hidden="1">{#N/A,#N/A,FALSE,"VOL"}</definedName>
    <definedName name="liq" localSheetId="6" hidden="1">{#N/A,#N/A,FALSE,"VOL"}</definedName>
    <definedName name="liq" localSheetId="4" hidden="1">{#N/A,#N/A,FALSE,"VOL"}</definedName>
    <definedName name="liq" localSheetId="5" hidden="1">{#N/A,#N/A,FALSE,"VOL"}</definedName>
    <definedName name="liq" localSheetId="9" hidden="1">{#N/A,#N/A,FALSE,"VOL"}</definedName>
    <definedName name="liq" localSheetId="1" hidden="1">{#N/A,#N/A,FALSE,"VOL"}</definedName>
    <definedName name="liq" localSheetId="10" hidden="1">{#N/A,#N/A,FALSE,"VOL"}</definedName>
    <definedName name="liq" localSheetId="11" hidden="1">{#N/A,#N/A,FALSE,"VOL"}</definedName>
    <definedName name="liq" localSheetId="12" hidden="1">{#N/A,#N/A,FALSE,"VOL"}</definedName>
    <definedName name="liq" localSheetId="2" hidden="1">{#N/A,#N/A,FALSE,"VOL"}</definedName>
    <definedName name="liq" hidden="1">{#N/A,#N/A,FALSE,"VOL"}</definedName>
    <definedName name="listasuper" localSheetId="3">#REF!</definedName>
    <definedName name="listasuper" localSheetId="6">#REF!</definedName>
    <definedName name="listasuper" localSheetId="4">#REF!</definedName>
    <definedName name="listasuper" localSheetId="5">#REF!</definedName>
    <definedName name="listasuper" localSheetId="11">#REF!</definedName>
    <definedName name="listasuper">#REF!</definedName>
    <definedName name="Maintenance" localSheetId="3">#REF!</definedName>
    <definedName name="Maintenance" localSheetId="6">#REF!</definedName>
    <definedName name="Maintenance" localSheetId="4">#REF!</definedName>
    <definedName name="Maintenance" localSheetId="5">#REF!</definedName>
    <definedName name="Maintenance">#REF!</definedName>
    <definedName name="maintenanceld" localSheetId="6">#REF!</definedName>
    <definedName name="maintenanceld" localSheetId="4">#REF!</definedName>
    <definedName name="maintenanceld" localSheetId="5">#REF!</definedName>
    <definedName name="maintenanceld">#REF!</definedName>
    <definedName name="MaintenancePCS">#REF!</definedName>
    <definedName name="marca">#REF!</definedName>
    <definedName name="Marcas">#REF!</definedName>
    <definedName name="Minimis">#REF!</definedName>
    <definedName name="MKT">#REF!</definedName>
    <definedName name="mktld">#REF!</definedName>
    <definedName name="MKTPCS">#REF!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3"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6" hidden="1">{#N/A,#N/A,FALSE,"Aging Summary";#N/A,#N/A,FALSE,"Ratio Analysis";#N/A,#N/A,FALSE,"Test 120 Day Accts";#N/A,#N/A,FALSE,"Tickmarks"}</definedName>
    <definedName name="new" localSheetId="4" hidden="1">{#N/A,#N/A,FALSE,"Aging Summary";#N/A,#N/A,FALSE,"Ratio Analysis";#N/A,#N/A,FALSE,"Test 120 Day Accts";#N/A,#N/A,FALSE,"Tickmarks"}</definedName>
    <definedName name="new" localSheetId="5"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10" hidden="1">{#N/A,#N/A,FALSE,"Aging Summary";#N/A,#N/A,FALSE,"Ratio Analysis";#N/A,#N/A,FALSE,"Test 120 Day Accts";#N/A,#N/A,FALSE,"Tickmarks"}</definedName>
    <definedName name="new" localSheetId="11" hidden="1">{#N/A,#N/A,FALSE,"Aging Summary";#N/A,#N/A,FALSE,"Ratio Analysis";#N/A,#N/A,FALSE,"Test 120 Day Accts";#N/A,#N/A,FALSE,"Tickmarks"}</definedName>
    <definedName name="new" localSheetId="12" hidden="1">{#N/A,#N/A,FALSE,"Aging Summary";#N/A,#N/A,FALSE,"Ratio Analysis";#N/A,#N/A,FALSE,"Test 120 Day Accts";#N/A,#N/A,FALSE,"Tickmarks"}</definedName>
    <definedName name="new" localSheetId="2"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10" hidden="1">#REF!</definedName>
    <definedName name="ngughuiyhuhhhhhhhhhhhhhhhhhh" localSheetId="11" hidden="1">#REF!</definedName>
    <definedName name="ngughuiyhuhhhhhhhhhhhhhhhhhh" localSheetId="12" hidden="1">#REF!</definedName>
    <definedName name="ngughuiyhuhhhhhhhhhhhhhhhhhh" hidden="1">#REF!</definedName>
    <definedName name="njkhoikh" localSheetId="1" hidden="1">#REF!</definedName>
    <definedName name="njkhoikh" localSheetId="10" hidden="1">#REF!</definedName>
    <definedName name="njkhoikh" localSheetId="11" hidden="1">#REF!</definedName>
    <definedName name="njkhoikh" localSheetId="12" hidden="1">#REF!</definedName>
    <definedName name="njkhoikh" hidden="1">#REF!</definedName>
    <definedName name="nmm" localSheetId="3" hidden="1">{#N/A,#N/A,FALSE,"VOL"}</definedName>
    <definedName name="nmm" localSheetId="7" hidden="1">{#N/A,#N/A,FALSE,"VOL"}</definedName>
    <definedName name="nmm" localSheetId="6" hidden="1">{#N/A,#N/A,FALSE,"VOL"}</definedName>
    <definedName name="nmm" localSheetId="4" hidden="1">{#N/A,#N/A,FALSE,"VOL"}</definedName>
    <definedName name="nmm" localSheetId="5" hidden="1">{#N/A,#N/A,FALSE,"VOL"}</definedName>
    <definedName name="nmm" localSheetId="9" hidden="1">{#N/A,#N/A,FALSE,"VOL"}</definedName>
    <definedName name="nmm" localSheetId="1" hidden="1">{#N/A,#N/A,FALSE,"VOL"}</definedName>
    <definedName name="nmm" localSheetId="10" hidden="1">{#N/A,#N/A,FALSE,"VOL"}</definedName>
    <definedName name="nmm" localSheetId="11" hidden="1">{#N/A,#N/A,FALSE,"VOL"}</definedName>
    <definedName name="nmm" localSheetId="12" hidden="1">{#N/A,#N/A,FALSE,"VOL"}</definedName>
    <definedName name="nmm" localSheetId="2" hidden="1">{#N/A,#N/A,FALSE,"VOL"}</definedName>
    <definedName name="nmm" hidden="1">{#N/A,#N/A,FALSE,"VOL"}</definedName>
    <definedName name="NO" localSheetId="3" hidden="1">{#N/A,#N/A,FALSE,"VOL"}</definedName>
    <definedName name="NO" localSheetId="7" hidden="1">{#N/A,#N/A,FALSE,"VOL"}</definedName>
    <definedName name="NO" localSheetId="6" hidden="1">{#N/A,#N/A,FALSE,"VOL"}</definedName>
    <definedName name="NO" localSheetId="4" hidden="1">{#N/A,#N/A,FALSE,"VOL"}</definedName>
    <definedName name="NO" localSheetId="5" hidden="1">{#N/A,#N/A,FALSE,"VOL"}</definedName>
    <definedName name="NO" localSheetId="9" hidden="1">{#N/A,#N/A,FALSE,"VOL"}</definedName>
    <definedName name="NO" localSheetId="1" hidden="1">{#N/A,#N/A,FALSE,"VOL"}</definedName>
    <definedName name="NO" localSheetId="10" hidden="1">{#N/A,#N/A,FALSE,"VOL"}</definedName>
    <definedName name="NO" localSheetId="11" hidden="1">{#N/A,#N/A,FALSE,"VOL"}</definedName>
    <definedName name="NO" localSheetId="12" hidden="1">{#N/A,#N/A,FALSE,"VOL"}</definedName>
    <definedName name="NO" localSheetId="2" hidden="1">{#N/A,#N/A,FALSE,"VOL"}</definedName>
    <definedName name="NO" hidden="1">{#N/A,#N/A,FALSE,"VOL"}</definedName>
    <definedName name="NonTop_Stratum_Value" localSheetId="3">#REF!</definedName>
    <definedName name="NonTop_Stratum_Value" localSheetId="6">#REF!</definedName>
    <definedName name="NonTop_Stratum_Value" localSheetId="4">#REF!</definedName>
    <definedName name="NonTop_Stratum_Value" localSheetId="5">#REF!</definedName>
    <definedName name="NonTop_Stratum_Value" localSheetId="11">#REF!</definedName>
    <definedName name="NonTop_Stratum_Value">#REF!</definedName>
    <definedName name="Number_of_Selections" localSheetId="3">#REF!</definedName>
    <definedName name="Number_of_Selections" localSheetId="6">#REF!</definedName>
    <definedName name="Number_of_Selections" localSheetId="4">#REF!</definedName>
    <definedName name="Number_of_Selections" localSheetId="5">#REF!</definedName>
    <definedName name="Number_of_Selections">#REF!</definedName>
    <definedName name="Numof_Selections2" localSheetId="6">#REF!</definedName>
    <definedName name="Numof_Selections2" localSheetId="4">#REF!</definedName>
    <definedName name="Numof_Selections2" localSheetId="5">#REF!</definedName>
    <definedName name="Numof_Selections2">#REF!</definedName>
    <definedName name="ñfdsl" localSheetId="10">#REF!</definedName>
    <definedName name="ñfdsl" localSheetId="11">#REF!</definedName>
    <definedName name="ñfdsl" localSheetId="12">#REF!</definedName>
    <definedName name="ñfdsl">#REF!</definedName>
    <definedName name="ññ" localSheetId="10">#REF!</definedName>
    <definedName name="ññ" localSheetId="11">#REF!</definedName>
    <definedName name="ññ" localSheetId="12">#REF!</definedName>
    <definedName name="ññ">#REF!</definedName>
    <definedName name="OLE_LINK1" localSheetId="11">'Nota 5'!$B$20</definedName>
    <definedName name="OLE_LINK1" localSheetId="12">'Nota 6 a Nota 12'!#REF!</definedName>
    <definedName name="OPPROD" localSheetId="1">#REF!</definedName>
    <definedName name="OPPROD" localSheetId="10">#REF!</definedName>
    <definedName name="OPPROD" localSheetId="11">#REF!</definedName>
    <definedName name="OPPROD" localSheetId="12">#REF!</definedName>
    <definedName name="OPPROD">#REF!</definedName>
    <definedName name="opt" localSheetId="1">#REF!</definedName>
    <definedName name="opt" localSheetId="10">#REF!</definedName>
    <definedName name="opt" localSheetId="11">#REF!</definedName>
    <definedName name="opt" localSheetId="12">#REF!</definedName>
    <definedName name="opt">#REF!</definedName>
    <definedName name="optr">#REF!</definedName>
    <definedName name="Others">#REF!</definedName>
    <definedName name="othersld">#REF!</definedName>
    <definedName name="OthersPCS">#REF!</definedName>
    <definedName name="PARAGUAY">#REF!</definedName>
    <definedName name="participa">#REF!</definedName>
    <definedName name="Partidas_seleccionadas_test_de_">#REF!</definedName>
    <definedName name="Partidas_Selecionadas">#REF!</definedName>
    <definedName name="Percent_Threshold">#REF!</definedName>
    <definedName name="PL_Dollar_Threshold">#REF!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#REF!</definedName>
    <definedName name="potir">#REF!</definedName>
    <definedName name="ppc">#REF!</definedName>
    <definedName name="pr">#REF!</definedName>
    <definedName name="previs">#REF!</definedName>
    <definedName name="PS_Test_de_Gastos" localSheetId="10">#REF!</definedName>
    <definedName name="PS_Test_de_Gastos" localSheetId="11">#REF!</definedName>
    <definedName name="PS_Test_de_Gastos" localSheetId="12">#REF!</definedName>
    <definedName name="PS_Test_de_Gastos">#REF!</definedName>
    <definedName name="PY_Administration">#REF!</definedName>
    <definedName name="PY_Disc_allow">#REF!</definedName>
    <definedName name="PY_Disc_mnth">#REF!</definedName>
    <definedName name="PY_Disc_pd">#REF!</definedName>
    <definedName name="PY_Discounts">#REF!</definedName>
    <definedName name="PY_Intangible_Assets">#REF!</definedName>
    <definedName name="PY_LIABIL_EQUITY">#REF!</definedName>
    <definedName name="PY_Marketable_Sec">#REF!</definedName>
    <definedName name="PY_NET_PROFIT">#REF!</definedName>
    <definedName name="PY_Operating_Inc">#REF!</definedName>
    <definedName name="PY_Operating_Income">#REF!</definedName>
    <definedName name="PY_Other_Curr_Assets">#REF!</definedName>
    <definedName name="PY_Other_Exp">#REF!</definedName>
    <definedName name="PY_Other_LT_Assets">#REF!</definedName>
    <definedName name="PY_Other_LT_Liabilities">#REF!</definedName>
    <definedName name="PY_Preferred_Stock">#REF!</definedName>
    <definedName name="PY_Ret_allow">#REF!</definedName>
    <definedName name="PY_Ret_mnth">#REF!</definedName>
    <definedName name="PY_Ret_pd">#REF!</definedName>
    <definedName name="PY_Retained_Earnings">#REF!</definedName>
    <definedName name="PY_Returns">#REF!</definedName>
    <definedName name="PY_Selling">#REF!</definedName>
    <definedName name="PY_Tangible_Assets">#REF!</definedName>
    <definedName name="PY3_Intangible_Assets">#REF!</definedName>
    <definedName name="PY3_Marketable_Sec">#REF!</definedName>
    <definedName name="PY3_Other_Curr_Assets">#REF!</definedName>
    <definedName name="PY3_Other_LT_Assets">#REF!</definedName>
    <definedName name="PY3_Other_LT_Liabilities">#REF!</definedName>
    <definedName name="PY3_Preferred_Stock">#REF!</definedName>
    <definedName name="PY3_Retained_Earnings">#REF!</definedName>
    <definedName name="PY3_Tangible_Assets">#REF!</definedName>
    <definedName name="PY4_Intangible_Assets">#REF!</definedName>
    <definedName name="PY4_Marketable_Sec">#REF!</definedName>
    <definedName name="PY4_Other_Cur_Assets">#REF!</definedName>
    <definedName name="PY4_Other_LT_Assets">#REF!</definedName>
    <definedName name="PY4_Other_LT_Liabilities">#REF!</definedName>
    <definedName name="PY4_Preferred_Stock">#REF!</definedName>
    <definedName name="PY4_Retained_Earnings">#REF!</definedName>
    <definedName name="PY4_Tangible_Assets">#REF!</definedName>
    <definedName name="PY5_Accounts_Receivable">#REF!</definedName>
    <definedName name="PY5_Intangible_Assets">#REF!</definedName>
    <definedName name="PY5_Inventory">#REF!</definedName>
    <definedName name="PY5_Marketable_Sec">#REF!</definedName>
    <definedName name="PY5_Other_Curr_Assets">#REF!</definedName>
    <definedName name="PY5_Other_LT_Assets">#REF!</definedName>
    <definedName name="PY5_Other_LT_Liabilities">#REF!</definedName>
    <definedName name="PY5_Preferred_Stock">#REF!</definedName>
    <definedName name="PY5_Retained_Earnings">#REF!</definedName>
    <definedName name="PY5_Tangible_Assets">#REF!</definedName>
    <definedName name="QGPL_CLTESLB">#REF!</definedName>
    <definedName name="quarter">#REF!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hidden="1">3</definedName>
    <definedName name="SAPBEXsysID" hidden="1">"PLW"</definedName>
    <definedName name="SAPBEXwbID" hidden="1">"14RHU0IXG8KL7C7PJMON454VM"</definedName>
    <definedName name="sdfnlsd" hidden="1">#REF!</definedName>
    <definedName name="sectores">#REF!</definedName>
    <definedName name="sedal" localSheetId="6">#REF!</definedName>
    <definedName name="sedal" localSheetId="4">#REF!</definedName>
    <definedName name="sedal" localSheetId="5">#REF!</definedName>
    <definedName name="sedal">#REF!</definedName>
    <definedName name="Selection_Remainder">#REF!</definedName>
    <definedName name="sku">#REF!</definedName>
    <definedName name="skus">#REF!</definedName>
    <definedName name="Starting_Point">#REF!</definedName>
    <definedName name="STKDIARIO">#REF!</definedName>
    <definedName name="STKDIARIOPX01">#REF!</definedName>
    <definedName name="STKDIARIOPX04">#REF!</definedName>
    <definedName name="Suma_de_ABR_U_3">#REF!</definedName>
    <definedName name="SUMMARY">#REF!</definedName>
    <definedName name="super">#REF!</definedName>
    <definedName name="tablasun">#REF!</definedName>
    <definedName name="TbPy530159">#REF!</definedName>
    <definedName name="Tech">#REF!</definedName>
    <definedName name="techld">#REF!</definedName>
    <definedName name="TechPCS">#REF!</definedName>
    <definedName name="Test_de_Gastos_Mayores">#REF!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#REF!</definedName>
    <definedName name="TextRefCopy1">#REF!</definedName>
    <definedName name="TextRefCopy10">#REF!</definedName>
    <definedName name="TextRefCopy100">#REF!</definedName>
    <definedName name="TextRefCopy102">#REF!</definedName>
    <definedName name="TextRefCopy103">#REF!</definedName>
    <definedName name="TextRefCopy104">#REF!</definedName>
    <definedName name="TextRefCopy105">#REF!</definedName>
    <definedName name="TextRefCopy107">#REF!</definedName>
    <definedName name="TextRefCopy108">#REF!</definedName>
    <definedName name="TextRefCopy109">#REF!</definedName>
    <definedName name="TextRefCopy111">#REF!</definedName>
    <definedName name="TextRefCopy112">#REF!</definedName>
    <definedName name="TextRefCopy113">#REF!</definedName>
    <definedName name="TextRefCopy114">#REF!</definedName>
    <definedName name="TextRefCopy116">#REF!</definedName>
    <definedName name="TextRefCopy118">#REF!</definedName>
    <definedName name="TextRefCopy119">#REF!</definedName>
    <definedName name="TextRefCopy120">#REF!</definedName>
    <definedName name="TextRefCopy121">#REF!</definedName>
    <definedName name="TextRefCopy122">#REF!</definedName>
    <definedName name="TextRefCopy123">#REF!</definedName>
    <definedName name="TextRefCopy127">#REF!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#REF!</definedName>
    <definedName name="TextRefCopy41">#REF!</definedName>
    <definedName name="TextRefCopy42">#REF!</definedName>
    <definedName name="TextRefCopy44">#REF!</definedName>
    <definedName name="TextRefCopy46">#REF!</definedName>
    <definedName name="TextRefCopy53">#REF!</definedName>
    <definedName name="TextRefCopy54">#REF!</definedName>
    <definedName name="TextRefCopy55">#REF!</definedName>
    <definedName name="TextRefCopy56">#REF!</definedName>
    <definedName name="TextRefCopy6">#REF!</definedName>
    <definedName name="TextRefCopy63">#REF!</definedName>
    <definedName name="TextRefCopy65">#REF!</definedName>
    <definedName name="TextRefCopy66">#REF!</definedName>
    <definedName name="TextRefCopy67">#REF!</definedName>
    <definedName name="TextRefCopy68">#REF!</definedName>
    <definedName name="TextRefCopy7">#REF!</definedName>
    <definedName name="TextRefCopy70">#REF!</definedName>
    <definedName name="TextRefCopy71">#REF!</definedName>
    <definedName name="TextRefCopy73">#REF!</definedName>
    <definedName name="TextRefCopy75">#REF!</definedName>
    <definedName name="TextRefCopy77">#REF!</definedName>
    <definedName name="TextRefCopy79">#REF!</definedName>
    <definedName name="TextRefCopy8">#REF!</definedName>
    <definedName name="TextRefCopy80">#REF!</definedName>
    <definedName name="TextRefCopy82">#REF!</definedName>
    <definedName name="TextRefCopy97">#REF!</definedName>
    <definedName name="TextRefCopy98">#REF!</definedName>
    <definedName name="TextRefCopyRangeCount" hidden="1">1</definedName>
    <definedName name="Top_Stratum_Number" localSheetId="3">#REF!</definedName>
    <definedName name="Top_Stratum_Number" localSheetId="6">#REF!</definedName>
    <definedName name="Top_Stratum_Number" localSheetId="4">#REF!</definedName>
    <definedName name="Top_Stratum_Number" localSheetId="5">#REF!</definedName>
    <definedName name="Top_Stratum_Number" localSheetId="11">#REF!</definedName>
    <definedName name="Top_Stratum_Number">#REF!</definedName>
    <definedName name="Top_Stratum_Value" localSheetId="6">#REF!</definedName>
    <definedName name="Top_Stratum_Value" localSheetId="4">#REF!</definedName>
    <definedName name="Top_Stratum_Value" localSheetId="5">#REF!</definedName>
    <definedName name="Top_Stratum_Value">#REF!</definedName>
    <definedName name="Total_Amount" localSheetId="6">#REF!</definedName>
    <definedName name="Total_Amount" localSheetId="4">#REF!</definedName>
    <definedName name="Total_Amount" localSheetId="5">#REF!</definedName>
    <definedName name="Total_Amount">#REF!</definedName>
    <definedName name="Total_Number_Selections">#REF!</definedName>
    <definedName name="tp">#REF!</definedName>
    <definedName name="Unidades">#REF!</definedName>
    <definedName name="URUGUAY">#REF!</definedName>
    <definedName name="vencidos">#REF!</definedName>
    <definedName name="vigencia">#REF!</definedName>
    <definedName name="vpphold">#REF!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7" hidden="1">{#N/A,#N/A,FALSE,"VOL"}</definedName>
    <definedName name="wrn.Volumen." localSheetId="6" hidden="1">{#N/A,#N/A,FALSE,"VOL"}</definedName>
    <definedName name="wrn.Volumen." localSheetId="4" hidden="1">{#N/A,#N/A,FALSE,"VOL"}</definedName>
    <definedName name="wrn.Volumen." localSheetId="5" hidden="1">{#N/A,#N/A,FALSE,"VOL"}</definedName>
    <definedName name="wrn.Volumen." localSheetId="9" hidden="1">{#N/A,#N/A,FALSE,"VOL"}</definedName>
    <definedName name="wrn.Volumen." localSheetId="1" hidden="1">{#N/A,#N/A,FALSE,"VOL"}</definedName>
    <definedName name="wrn.Volumen." localSheetId="10" hidden="1">{#N/A,#N/A,FALSE,"VOL"}</definedName>
    <definedName name="wrn.Volumen." localSheetId="11" hidden="1">{#N/A,#N/A,FALSE,"VOL"}</definedName>
    <definedName name="wrn.Volumen." localSheetId="12" hidden="1">{#N/A,#N/A,FALSE,"VOL"}</definedName>
    <definedName name="wrn.Volumen." localSheetId="2" hidden="1">{#N/A,#N/A,FALSE,"VOL"}</definedName>
    <definedName name="wrn.Volumen." hidden="1">{#N/A,#N/A,FALSE,"VOL"}</definedName>
    <definedName name="xdc">#REF!</definedName>
    <definedName name="XREF_COLUMN_1" hidden="1">#REF!</definedName>
    <definedName name="XREF_COLUMN_10" hidden="1">#REF!</definedName>
    <definedName name="XREF_COLUMN_12" localSheetId="3" hidden="1">#REF!</definedName>
    <definedName name="XREF_COLUMN_12" localSheetId="6" hidden="1">#REF!</definedName>
    <definedName name="XREF_COLUMN_12" localSheetId="4" hidden="1">#REF!</definedName>
    <definedName name="XREF_COLUMN_12" localSheetId="5" hidden="1">#REF!</definedName>
    <definedName name="XREF_COLUMN_12" localSheetId="1" hidden="1">#REF!</definedName>
    <definedName name="XREF_COLUMN_12" localSheetId="11" hidden="1">#REF!</definedName>
    <definedName name="XREF_COLUMN_12" hidden="1">#REF!</definedName>
    <definedName name="XREF_COLUMN_13" localSheetId="3" hidden="1">#REF!</definedName>
    <definedName name="XREF_COLUMN_13" localSheetId="6" hidden="1">#REF!</definedName>
    <definedName name="XREF_COLUMN_13" localSheetId="4" hidden="1">#REF!</definedName>
    <definedName name="XREF_COLUMN_13" localSheetId="5" hidden="1">#REF!</definedName>
    <definedName name="XREF_COLUMN_13" localSheetId="1" hidden="1">#REF!</definedName>
    <definedName name="XREF_COLUMN_13" localSheetId="11" hidden="1">#REF!</definedName>
    <definedName name="XREF_COLUMN_13" hidden="1">#REF!</definedName>
    <definedName name="XREF_COLUMN_14" localSheetId="3" hidden="1">#REF!</definedName>
    <definedName name="XREF_COLUMN_14" localSheetId="6" hidden="1">#REF!</definedName>
    <definedName name="XREF_COLUMN_14" localSheetId="4" hidden="1">#REF!</definedName>
    <definedName name="XREF_COLUMN_14" localSheetId="5" hidden="1">#REF!</definedName>
    <definedName name="XREF_COLUMN_14" localSheetId="1" hidden="1">#REF!</definedName>
    <definedName name="XREF_COLUMN_14" localSheetId="11" hidden="1">#REF!</definedName>
    <definedName name="XREF_COLUMN_14" hidden="1">#REF!</definedName>
    <definedName name="XREF_COLUMN_15" localSheetId="3" hidden="1">#REF!</definedName>
    <definedName name="XREF_COLUMN_15" localSheetId="1" hidden="1">#REF!</definedName>
    <definedName name="XREF_COLUMN_15" hidden="1">#REF!</definedName>
    <definedName name="XREF_COLUMN_17" hidden="1">#REF!</definedName>
    <definedName name="XREF_COLUMN_2" hidden="1">#REF!</definedName>
    <definedName name="XREF_COLUMN_24" hidden="1">#REF!</definedName>
    <definedName name="XREF_COLUMN_7" localSheetId="3" hidden="1">#REF!</definedName>
    <definedName name="XREF_COLUMN_7" localSheetId="6" hidden="1">#REF!</definedName>
    <definedName name="XREF_COLUMN_7" localSheetId="4" hidden="1">#REF!</definedName>
    <definedName name="XREF_COLUMN_7" localSheetId="5" hidden="1">#REF!</definedName>
    <definedName name="XREF_COLUMN_7" localSheetId="1" hidden="1">#REF!</definedName>
    <definedName name="XREF_COLUMN_7" localSheetId="11" hidden="1">#REF!</definedName>
    <definedName name="XREF_COLUMN_7" hidden="1">#REF!</definedName>
    <definedName name="XREF_COLUMN_9" localSheetId="3" hidden="1">#REF!</definedName>
    <definedName name="XREF_COLUMN_9" localSheetId="1" hidden="1">#REF!</definedName>
    <definedName name="XREF_COLUMN_9" hidden="1">#REF!</definedName>
    <definedName name="XRefActiveRow" hidden="1">#REF!</definedName>
    <definedName name="XRefColumnsCount" hidden="1">2</definedName>
    <definedName name="XRefCopy1" localSheetId="3" hidden="1">#REF!</definedName>
    <definedName name="XRefCopy1" localSheetId="6" hidden="1">#REF!</definedName>
    <definedName name="XRefCopy1" localSheetId="4" hidden="1">#REF!</definedName>
    <definedName name="XRefCopy1" localSheetId="5" hidden="1">#REF!</definedName>
    <definedName name="XRefCopy1" localSheetId="11" hidden="1">#REF!</definedName>
    <definedName name="XRefCopy1" hidden="1">#REF!</definedName>
    <definedName name="XRefCopy100" localSheetId="6" hidden="1">#REF!</definedName>
    <definedName name="XRefCopy100" localSheetId="4" hidden="1">#REF!</definedName>
    <definedName name="XRefCopy100" localSheetId="5" hidden="1">#REF!</definedName>
    <definedName name="XRefCopy100" hidden="1">#REF!</definedName>
    <definedName name="XRefCopy100Row" localSheetId="6" hidden="1">#REF!</definedName>
    <definedName name="XRefCopy100Row" localSheetId="4" hidden="1">#REF!</definedName>
    <definedName name="XRefCopy100Row" localSheetId="5" hidden="1">#REF!</definedName>
    <definedName name="XRefCopy100Row" hidden="1">#REF!</definedName>
    <definedName name="XRefCopy101" hidden="1">#REF!</definedName>
    <definedName name="XRefCopy101Row" hidden="1">#REF!</definedName>
    <definedName name="XRefCopy102" hidden="1">#REF!</definedName>
    <definedName name="XRefCopy102Row" hidden="1">#REF!</definedName>
    <definedName name="XRefCopy103" hidden="1">#REF!</definedName>
    <definedName name="XRefCopy103Row" hidden="1">#REF!</definedName>
    <definedName name="XRefCopy104" hidden="1">#REF!</definedName>
    <definedName name="XRefCopy104Row" hidden="1">#REF!</definedName>
    <definedName name="XRefCopy105" hidden="1">#REF!</definedName>
    <definedName name="XRefCopy105Row" hidden="1">#REF!</definedName>
    <definedName name="XRefCopy106" hidden="1">#REF!</definedName>
    <definedName name="XRefCopy106Row" hidden="1">#REF!</definedName>
    <definedName name="XRefCopy107" hidden="1">#REF!</definedName>
    <definedName name="XRefCopy107Row" hidden="1">#REF!</definedName>
    <definedName name="XRefCopy108" hidden="1">#REF!</definedName>
    <definedName name="XRefCopy108Row" hidden="1">#REF!</definedName>
    <definedName name="XRefCopy109" hidden="1">#REF!</definedName>
    <definedName name="XRefCopy109Row" hidden="1">#REF!</definedName>
    <definedName name="XRefCopy10Row" hidden="1">#REF!</definedName>
    <definedName name="XRefCopy110Row" hidden="1">#REF!</definedName>
    <definedName name="XRefCopy111Row" hidden="1">#REF!</definedName>
    <definedName name="XRefCopy112" hidden="1">#REF!</definedName>
    <definedName name="XRefCopy112Row" hidden="1">#REF!</definedName>
    <definedName name="XRefCopy113" hidden="1">#REF!</definedName>
    <definedName name="XRefCopy113Row" hidden="1">#REF!</definedName>
    <definedName name="XRefCopy114" hidden="1">#REF!</definedName>
    <definedName name="XRefCopy114Row" hidden="1">#REF!</definedName>
    <definedName name="XRefCopy115" hidden="1">#REF!</definedName>
    <definedName name="XRefCopy115Row" hidden="1">#REF!</definedName>
    <definedName name="XRefCopy116" hidden="1">#REF!</definedName>
    <definedName name="XRefCopy116Row" hidden="1">#REF!</definedName>
    <definedName name="XRefCopy117" hidden="1">#REF!</definedName>
    <definedName name="XRefCopy117Row" hidden="1">#REF!</definedName>
    <definedName name="XRefCopy118" hidden="1">#REF!</definedName>
    <definedName name="XRefCopy118Row" hidden="1">#REF!</definedName>
    <definedName name="XRefCopy119" hidden="1">#REF!</definedName>
    <definedName name="XRefCopy119Row" hidden="1">#REF!</definedName>
    <definedName name="XRefCopy11Row" hidden="1">#REF!</definedName>
    <definedName name="XRefCopy12" hidden="1">#REF!</definedName>
    <definedName name="XRefCopy120" hidden="1">#REF!</definedName>
    <definedName name="XRefCopy120Row" hidden="1">#REF!</definedName>
    <definedName name="XRefCopy121" hidden="1">#REF!</definedName>
    <definedName name="XRefCopy121Row" hidden="1">#REF!</definedName>
    <definedName name="XRefCopy122" hidden="1">#REF!</definedName>
    <definedName name="XRefCopy122Row" hidden="1">#REF!</definedName>
    <definedName name="XRefCopy123" hidden="1">#REF!</definedName>
    <definedName name="XRefCopy123Row" hidden="1">#REF!</definedName>
    <definedName name="XRefCopy124" hidden="1">#REF!</definedName>
    <definedName name="XRefCopy124Row" hidden="1">#REF!</definedName>
    <definedName name="XRefCopy125" hidden="1">#REF!</definedName>
    <definedName name="XRefCopy125Row" hidden="1">#REF!</definedName>
    <definedName name="XRefCopy126" hidden="1">#REF!</definedName>
    <definedName name="XRefCopy126Row" hidden="1">#REF!</definedName>
    <definedName name="XRefCopy127" hidden="1">#REF!</definedName>
    <definedName name="XRefCopy127Row" hidden="1">#REF!</definedName>
    <definedName name="XRefCopy128" hidden="1">#REF!</definedName>
    <definedName name="XRefCopy129" hidden="1">#REF!</definedName>
    <definedName name="XRefCopy129Row" hidden="1">#REF!</definedName>
    <definedName name="XRefCopy12Row" hidden="1">#REF!</definedName>
    <definedName name="XRefCopy130" hidden="1">#REF!</definedName>
    <definedName name="XRefCopy130Row" hidden="1">#REF!</definedName>
    <definedName name="XRefCopy131" hidden="1">#REF!</definedName>
    <definedName name="XRefCopy131Row" hidden="1">#REF!</definedName>
    <definedName name="XRefCopy132" hidden="1">#REF!</definedName>
    <definedName name="XRefCopy132Row" hidden="1">#REF!</definedName>
    <definedName name="XRefCopy133" hidden="1">#REF!</definedName>
    <definedName name="XRefCopy133Row" hidden="1">#REF!</definedName>
    <definedName name="XRefCopy134" hidden="1">#REF!</definedName>
    <definedName name="XRefCopy134Row" hidden="1">#REF!</definedName>
    <definedName name="XRefCopy135" hidden="1">#REF!</definedName>
    <definedName name="XRefCopy135Row" hidden="1">#REF!</definedName>
    <definedName name="XRefCopy136" hidden="1">#REF!</definedName>
    <definedName name="XRefCopy136Row" hidden="1">#REF!</definedName>
    <definedName name="XRefCopy137" hidden="1">#REF!</definedName>
    <definedName name="XRefCopy137Row" hidden="1">#REF!</definedName>
    <definedName name="XRefCopy138" hidden="1">#REF!</definedName>
    <definedName name="XRefCopy138Row" hidden="1">#REF!</definedName>
    <definedName name="XRefCopy139" hidden="1">#REF!</definedName>
    <definedName name="XRefCopy139Row" hidden="1">#REF!</definedName>
    <definedName name="XRefCopy13Row" hidden="1">#REF!</definedName>
    <definedName name="XRefCopy140" hidden="1">#REF!</definedName>
    <definedName name="XRefCopy140Row" hidden="1">#REF!</definedName>
    <definedName name="XRefCopy141Row" hidden="1">#REF!</definedName>
    <definedName name="XRefCopy142Row" hidden="1">#REF!</definedName>
    <definedName name="XRefCopy143Row" hidden="1">#REF!</definedName>
    <definedName name="XRefCopy144Row" hidden="1">#REF!</definedName>
    <definedName name="XRefCopy145Row" hidden="1">#REF!</definedName>
    <definedName name="XRefCopy146Row" hidden="1">#REF!</definedName>
    <definedName name="XRefCopy147Row" hidden="1">#REF!</definedName>
    <definedName name="XRefCopy148Row" hidden="1">#REF!</definedName>
    <definedName name="XRefCopy149" hidden="1">#REF!</definedName>
    <definedName name="XRefCopy149Row" hidden="1">#REF!</definedName>
    <definedName name="XRefCopy14Row" hidden="1">#REF!</definedName>
    <definedName name="XRefCopy150" hidden="1">#REF!</definedName>
    <definedName name="XRefCopy150Row" hidden="1">#REF!</definedName>
    <definedName name="XRefCopy151" hidden="1">#REF!</definedName>
    <definedName name="XRefCopy151Row" hidden="1">#REF!</definedName>
    <definedName name="XRefCopy152" hidden="1">#REF!</definedName>
    <definedName name="XRefCopy152Row" hidden="1">#REF!</definedName>
    <definedName name="XRefCopy153" hidden="1">#REF!</definedName>
    <definedName name="XRefCopy153Row" hidden="1">#REF!</definedName>
    <definedName name="XRefCopy154" hidden="1">#REF!</definedName>
    <definedName name="XRefCopy154Row" hidden="1">#REF!</definedName>
    <definedName name="XRefCopy155" hidden="1">#REF!</definedName>
    <definedName name="XRefCopy155Row" hidden="1">#REF!</definedName>
    <definedName name="XRefCopy156" hidden="1">#REF!</definedName>
    <definedName name="XRefCopy156Row" hidden="1">#REF!</definedName>
    <definedName name="XRefCopy157" hidden="1">#REF!</definedName>
    <definedName name="XRefCopy157Row" hidden="1">#REF!</definedName>
    <definedName name="XRefCopy158" hidden="1">#REF!</definedName>
    <definedName name="XRefCopy158Row" hidden="1">#REF!</definedName>
    <definedName name="XRefCopy159" hidden="1">#REF!</definedName>
    <definedName name="XRefCopy159Row" hidden="1">#REF!</definedName>
    <definedName name="XRefCopy160" hidden="1">#REF!</definedName>
    <definedName name="XRefCopy160Row" hidden="1">#REF!</definedName>
    <definedName name="XRefCopy161" hidden="1">#REF!</definedName>
    <definedName name="XRefCopy161Row" hidden="1">#REF!</definedName>
    <definedName name="XRefCopy162" hidden="1">#REF!</definedName>
    <definedName name="XRefCopy162Row" hidden="1">#REF!</definedName>
    <definedName name="XRefCopy163" hidden="1">#REF!</definedName>
    <definedName name="XRefCopy163Row" hidden="1">#REF!</definedName>
    <definedName name="XRefCopy164" hidden="1">#REF!</definedName>
    <definedName name="XRefCopy164Row" hidden="1">#REF!</definedName>
    <definedName name="XRefCopy165" hidden="1">#REF!</definedName>
    <definedName name="XRefCopy165Row" hidden="1">#REF!</definedName>
    <definedName name="XRefCopy166" hidden="1">#REF!</definedName>
    <definedName name="XRefCopy166Row"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hidden="1">#REF!</definedName>
    <definedName name="XRefCopy1Row" hidden="1">#REF!</definedName>
    <definedName name="XRefCopy2"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50Row" hidden="1">#REF!</definedName>
    <definedName name="XRefCopy51Row" hidden="1">#REF!</definedName>
    <definedName name="XRefCopy52Row" hidden="1">#REF!</definedName>
    <definedName name="XRefCopy53" hidden="1">#REF!</definedName>
    <definedName name="XRefCopy53Row" hidden="1">#REF!</definedName>
    <definedName name="XRefCopy54" hidden="1">#REF!</definedName>
    <definedName name="XRefCopy54Row" hidden="1">#REF!</definedName>
    <definedName name="XRefCopy55" hidden="1">#REF!</definedName>
    <definedName name="XRefCopy55Row" hidden="1">#REF!</definedName>
    <definedName name="XRefCopy56" hidden="1">#REF!</definedName>
    <definedName name="XRefCopy56Row" hidden="1">#REF!</definedName>
    <definedName name="XRefCopy57" hidden="1">#REF!</definedName>
    <definedName name="XRefCopy57Row" hidden="1">#REF!</definedName>
    <definedName name="XRefCopy58" hidden="1">#REF!</definedName>
    <definedName name="XRefCopy58Row" hidden="1">#REF!</definedName>
    <definedName name="XRefCopy59" hidden="1">#REF!</definedName>
    <definedName name="XRefCopy59Row" hidden="1">#REF!</definedName>
    <definedName name="XRefCopy60" hidden="1">#REF!</definedName>
    <definedName name="XRefCopy60Row" hidden="1">#REF!</definedName>
    <definedName name="XRefCopy61" hidden="1">#REF!</definedName>
    <definedName name="XRefCopy61Row" hidden="1">#REF!</definedName>
    <definedName name="XRefCopy62" hidden="1">#REF!</definedName>
    <definedName name="XRefCopy62Row" hidden="1">#REF!</definedName>
    <definedName name="XRefCopy63" hidden="1">#REF!</definedName>
    <definedName name="XRefCopy63Row" hidden="1">#REF!</definedName>
    <definedName name="XRefCopy64" hidden="1">#REF!</definedName>
    <definedName name="XRefCopy64Row" hidden="1">#REF!</definedName>
    <definedName name="XRefCopy65" hidden="1">#REF!</definedName>
    <definedName name="XRefCopy65Row" hidden="1">#REF!</definedName>
    <definedName name="XRefCopy66" hidden="1">#REF!</definedName>
    <definedName name="XRefCopy66Row" hidden="1">#REF!</definedName>
    <definedName name="XRefCopy67" hidden="1">#REF!</definedName>
    <definedName name="XRefCopy67Row" hidden="1">#REF!</definedName>
    <definedName name="XRefCopy68" hidden="1">#REF!</definedName>
    <definedName name="XRefCopy68Row" hidden="1">#REF!</definedName>
    <definedName name="XRefCopy69" hidden="1">#REF!</definedName>
    <definedName name="XRefCopy69Row" hidden="1">#REF!</definedName>
    <definedName name="XRefCopy70" localSheetId="3" hidden="1">#REF!</definedName>
    <definedName name="XRefCopy70" localSheetId="6" hidden="1">#REF!</definedName>
    <definedName name="XRefCopy70" localSheetId="4" hidden="1">#REF!</definedName>
    <definedName name="XRefCopy70" localSheetId="5" hidden="1">#REF!</definedName>
    <definedName name="XRefCopy70" localSheetId="1" hidden="1">#REF!</definedName>
    <definedName name="XRefCopy70" localSheetId="11" hidden="1">#REF!</definedName>
    <definedName name="XRefCopy70" hidden="1">#REF!</definedName>
    <definedName name="XRefCopy70Row" localSheetId="3" hidden="1">#REF!</definedName>
    <definedName name="XRefCopy70Row" localSheetId="1" hidden="1">#REF!</definedName>
    <definedName name="XRefCopy70Row" hidden="1">#REF!</definedName>
    <definedName name="XRefCopy71" hidden="1">#REF!</definedName>
    <definedName name="XRefCopy71Row" hidden="1">#REF!</definedName>
    <definedName name="XRefCopy72" hidden="1">#REF!</definedName>
    <definedName name="XRefCopy72Row" hidden="1">#REF!</definedName>
    <definedName name="XRefCopy73" hidden="1">#REF!</definedName>
    <definedName name="XRefCopy73Row" hidden="1">#REF!</definedName>
    <definedName name="XRefCopy74" hidden="1">#REF!</definedName>
    <definedName name="XRefCopy74Row" hidden="1">#REF!</definedName>
    <definedName name="XRefCopy75" localSheetId="3" hidden="1">#REF!</definedName>
    <definedName name="XRefCopy75" localSheetId="6" hidden="1">#REF!</definedName>
    <definedName name="XRefCopy75" localSheetId="4" hidden="1">#REF!</definedName>
    <definedName name="XRefCopy75" localSheetId="5" hidden="1">#REF!</definedName>
    <definedName name="XRefCopy75" localSheetId="1" hidden="1">#REF!</definedName>
    <definedName name="XRefCopy75" localSheetId="11" hidden="1">#REF!</definedName>
    <definedName name="XRefCopy75" hidden="1">#REF!</definedName>
    <definedName name="XRefCopy75Row" localSheetId="3" hidden="1">#REF!</definedName>
    <definedName name="XRefCopy75Row" localSheetId="1" hidden="1">#REF!</definedName>
    <definedName name="XRefCopy75Row" hidden="1">#REF!</definedName>
    <definedName name="XRefCopy76" localSheetId="3" hidden="1">#REF!</definedName>
    <definedName name="XRefCopy76" localSheetId="6" hidden="1">#REF!</definedName>
    <definedName name="XRefCopy76" localSheetId="4" hidden="1">#REF!</definedName>
    <definedName name="XRefCopy76" localSheetId="5" hidden="1">#REF!</definedName>
    <definedName name="XRefCopy76" localSheetId="1" hidden="1">#REF!</definedName>
    <definedName name="XRefCopy76" localSheetId="11" hidden="1">#REF!</definedName>
    <definedName name="XRefCopy76" hidden="1">#REF!</definedName>
    <definedName name="XRefCopy76Row" localSheetId="3" hidden="1">#REF!</definedName>
    <definedName name="XRefCopy76Row" localSheetId="1" hidden="1">#REF!</definedName>
    <definedName name="XRefCopy76Row" hidden="1">#REF!</definedName>
    <definedName name="XRefCopy77" hidden="1">#REF!</definedName>
    <definedName name="XRefCopy77Row" hidden="1">#REF!</definedName>
    <definedName name="XRefCopy78" hidden="1">#REF!</definedName>
    <definedName name="XRefCopy78Row" hidden="1">#REF!</definedName>
    <definedName name="XRefCopy79" hidden="1">#REF!</definedName>
    <definedName name="XRefCopy79Row" hidden="1">#REF!</definedName>
    <definedName name="XRefCopy7Row" hidden="1">#REF!</definedName>
    <definedName name="XRefCopy80Row" localSheetId="3" hidden="1">#REF!</definedName>
    <definedName name="XRefCopy80Row" localSheetId="1"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 hidden="1">#REF!</definedName>
    <definedName name="XRefCopy85Row" hidden="1">#REF!</definedName>
    <definedName name="XRefCopy86" hidden="1">#REF!</definedName>
    <definedName name="XRefCopy86Row" hidden="1">#REF!</definedName>
    <definedName name="XRefCopy87" hidden="1">#REF!</definedName>
    <definedName name="XRefCopy87Row" hidden="1">#REF!</definedName>
    <definedName name="XRefCopy88" hidden="1">#REF!</definedName>
    <definedName name="XRefCopy88Row" hidden="1">#REF!</definedName>
    <definedName name="XRefCopy89" hidden="1">#REF!</definedName>
    <definedName name="XRefCopy89Row" hidden="1">#REF!</definedName>
    <definedName name="XRefCopy8Row" hidden="1">#REF!</definedName>
    <definedName name="XRefCopy90" localSheetId="3" hidden="1">#REF!</definedName>
    <definedName name="XRefCopy90" localSheetId="6" hidden="1">#REF!</definedName>
    <definedName name="XRefCopy90" localSheetId="4" hidden="1">#REF!</definedName>
    <definedName name="XRefCopy90" localSheetId="5" hidden="1">#REF!</definedName>
    <definedName name="XRefCopy90" localSheetId="1" hidden="1">#REF!</definedName>
    <definedName name="XRefCopy90" localSheetId="11" hidden="1">#REF!</definedName>
    <definedName name="XRefCopy90" hidden="1">#REF!</definedName>
    <definedName name="XRefCopy90Row" localSheetId="3" hidden="1">#REF!</definedName>
    <definedName name="XRefCopy90Row" localSheetId="1" hidden="1">#REF!</definedName>
    <definedName name="XRefCopy90Row" hidden="1">#REF!</definedName>
    <definedName name="XRefCopy91" hidden="1">#REF!</definedName>
    <definedName name="XRefCopy91Row" hidden="1">#REF!</definedName>
    <definedName name="XRefCopy92" hidden="1">#REF!</definedName>
    <definedName name="XRefCopy92Row" hidden="1">#REF!</definedName>
    <definedName name="XRefCopy93" hidden="1">#REF!</definedName>
    <definedName name="XRefCopy93Row" hidden="1">#REF!</definedName>
    <definedName name="XRefCopy94" hidden="1">#REF!</definedName>
    <definedName name="XRefCopy94Row" hidden="1">#REF!</definedName>
    <definedName name="XRefCopy95" hidden="1">#REF!</definedName>
    <definedName name="XRefCopy95Row" hidden="1">#REF!</definedName>
    <definedName name="XRefCopy96" hidden="1">#REF!</definedName>
    <definedName name="XRefCopy96Row" hidden="1">#REF!</definedName>
    <definedName name="XRefCopy97" hidden="1">#REF!</definedName>
    <definedName name="XRefCopy97Row" hidden="1">#REF!</definedName>
    <definedName name="XRefCopy98" hidden="1">#REF!</definedName>
    <definedName name="XRefCopy98Row" hidden="1">#REF!</definedName>
    <definedName name="XRefCopy99" hidden="1">#REF!</definedName>
    <definedName name="XRefCopy99Row" hidden="1">#REF!</definedName>
    <definedName name="XRefCopy9Row" hidden="1">#REF!</definedName>
    <definedName name="XRefCopyRangeCount" hidden="1">4</definedName>
    <definedName name="XRefPaste1" hidden="1">#REF!</definedName>
    <definedName name="XRefPaste10" hidden="1">#REF!</definedName>
    <definedName name="XRefPaste100" localSheetId="6" hidden="1">#REF!</definedName>
    <definedName name="XRefPaste100" localSheetId="4" hidden="1">#REF!</definedName>
    <definedName name="XRefPaste100" localSheetId="5" hidden="1">#REF!</definedName>
    <definedName name="XRefPaste100" hidden="1">#REF!</definedName>
    <definedName name="XRefPaste100Row" hidden="1">#REF!</definedName>
    <definedName name="XRefPaste101" hidden="1">#REF!</definedName>
    <definedName name="XRefPaste101Row" hidden="1">#REF!</definedName>
    <definedName name="XRefPaste102" hidden="1">#REF!</definedName>
    <definedName name="XRefPaste102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6" hidden="1">#REF!</definedName>
    <definedName name="XRefPaste106Row" hidden="1">#REF!</definedName>
    <definedName name="XRefPaste107" hidden="1">#REF!</definedName>
    <definedName name="XRefPaste107Row" hidden="1">#REF!</definedName>
    <definedName name="XRefPaste108" hidden="1">#REF!</definedName>
    <definedName name="XRefPaste108Row" hidden="1">#REF!</definedName>
    <definedName name="XRefPaste109" hidden="1">#REF!</definedName>
    <definedName name="XRefPaste109Row" hidden="1">#REF!</definedName>
    <definedName name="XRefPaste10Row" hidden="1">#REF!</definedName>
    <definedName name="XRefPaste11" hidden="1">#REF!</definedName>
    <definedName name="XRefPaste110" hidden="1">#REF!</definedName>
    <definedName name="XRefPaste110Row" hidden="1">#REF!</definedName>
    <definedName name="XRefPaste111" hidden="1">#REF!</definedName>
    <definedName name="XRefPaste111Row" hidden="1">#REF!</definedName>
    <definedName name="XRefPaste112" hidden="1">#REF!</definedName>
    <definedName name="XRefPaste112Row" hidden="1">#REF!</definedName>
    <definedName name="XRefPaste113" hidden="1">#REF!</definedName>
    <definedName name="XRefPaste113Row" hidden="1">#REF!</definedName>
    <definedName name="XRefPaste114" hidden="1">#REF!</definedName>
    <definedName name="XRefPaste114Row" hidden="1">#REF!</definedName>
    <definedName name="XRefPaste115" hidden="1">#REF!</definedName>
    <definedName name="XRefPaste115Row" hidden="1">#REF!</definedName>
    <definedName name="XRefPaste116" hidden="1">#REF!</definedName>
    <definedName name="XRefPaste116Row" hidden="1">#REF!</definedName>
    <definedName name="XRefPaste117" hidden="1">#REF!</definedName>
    <definedName name="XRefPaste117Row" hidden="1">#REF!</definedName>
    <definedName name="XRefPaste118" hidden="1">#REF!</definedName>
    <definedName name="XRefPaste118Row" hidden="1">#REF!</definedName>
    <definedName name="XRefPaste119" hidden="1">#REF!</definedName>
    <definedName name="XRefPaste119Row" hidden="1">#REF!</definedName>
    <definedName name="XRefPaste11Row" hidden="1">#REF!</definedName>
    <definedName name="XRefPaste12" hidden="1">#REF!</definedName>
    <definedName name="XRefPaste120" hidden="1">#REF!</definedName>
    <definedName name="XRefPaste120Row" hidden="1">#REF!</definedName>
    <definedName name="XRefPaste121" hidden="1">#REF!</definedName>
    <definedName name="XRefPaste121Row" hidden="1">#REF!</definedName>
    <definedName name="XRefPaste122" hidden="1">#REF!</definedName>
    <definedName name="XRefPaste122Row" hidden="1">#REF!</definedName>
    <definedName name="XRefPaste123" hidden="1">#REF!</definedName>
    <definedName name="XRefPaste123Row" hidden="1">#REF!</definedName>
    <definedName name="XRefPaste124" hidden="1">#REF!</definedName>
    <definedName name="XRefPaste124Row" hidden="1">#REF!</definedName>
    <definedName name="XRefPaste125" hidden="1">#REF!</definedName>
    <definedName name="XRefPaste125Row" hidden="1">#REF!</definedName>
    <definedName name="XRefPaste126" hidden="1">#REF!</definedName>
    <definedName name="XRefPaste126Row" hidden="1">#REF!</definedName>
    <definedName name="XRefPaste127" hidden="1">#REF!</definedName>
    <definedName name="XRefPaste127Row" hidden="1">#REF!</definedName>
    <definedName name="XRefPaste128" hidden="1">#REF!</definedName>
    <definedName name="XRefPaste128Row" hidden="1">#REF!</definedName>
    <definedName name="XRefPaste129" hidden="1">#REF!</definedName>
    <definedName name="XRefPaste129Row" hidden="1">#REF!</definedName>
    <definedName name="XRefPaste12Row" hidden="1">#REF!</definedName>
    <definedName name="XRefPaste130" hidden="1">#REF!</definedName>
    <definedName name="XRefPaste130Row" hidden="1">#REF!</definedName>
    <definedName name="XRefPaste131" hidden="1">#REF!</definedName>
    <definedName name="XRefPaste131Row" hidden="1">#REF!</definedName>
    <definedName name="XRefPaste132" hidden="1">#REF!</definedName>
    <definedName name="XRefPaste132Row" hidden="1">#REF!</definedName>
    <definedName name="XRefPaste133" hidden="1">#REF!</definedName>
    <definedName name="XRefPaste133Row" hidden="1">#REF!</definedName>
    <definedName name="XRefPaste134" hidden="1">#REF!</definedName>
    <definedName name="XRefPaste134Row" hidden="1">#REF!</definedName>
    <definedName name="XRefPaste135" hidden="1">#REF!</definedName>
    <definedName name="XRefPaste135Row" hidden="1">#REF!</definedName>
    <definedName name="XRefPaste136" hidden="1">#REF!</definedName>
    <definedName name="XRefPaste136Row" hidden="1">#REF!</definedName>
    <definedName name="XRefPaste137" hidden="1">#REF!</definedName>
    <definedName name="XRefPaste137Row" hidden="1">#REF!</definedName>
    <definedName name="XRefPaste138" hidden="1">#REF!</definedName>
    <definedName name="XRefPaste138Row" hidden="1">#REF!</definedName>
    <definedName name="XRefPaste139" hidden="1">#REF!</definedName>
    <definedName name="XRefPaste139Row" hidden="1">#REF!</definedName>
    <definedName name="XRefPaste13Row" hidden="1">#REF!</definedName>
    <definedName name="XRefPaste140" hidden="1">#REF!</definedName>
    <definedName name="XRefPaste140Row" hidden="1">#REF!</definedName>
    <definedName name="XRefPaste141" hidden="1">#REF!</definedName>
    <definedName name="XRefPaste141Row" hidden="1">#REF!</definedName>
    <definedName name="XRefPaste142" hidden="1">#REF!</definedName>
    <definedName name="XRefPaste142Row" hidden="1">#REF!</definedName>
    <definedName name="XRefPaste143" hidden="1">#REF!</definedName>
    <definedName name="XRefPaste143Row" hidden="1">#REF!</definedName>
    <definedName name="XRefPaste144" hidden="1">#REF!</definedName>
    <definedName name="XRefPaste144Row" hidden="1">#REF!</definedName>
    <definedName name="XRefPaste145" hidden="1">#REF!</definedName>
    <definedName name="XRefPaste145Row" hidden="1">#REF!</definedName>
    <definedName name="XRefPaste146" hidden="1">#REF!</definedName>
    <definedName name="XRefPaste146Row" hidden="1">#REF!</definedName>
    <definedName name="XRefPaste147" hidden="1">#REF!</definedName>
    <definedName name="XRefPaste147Row" hidden="1">#REF!</definedName>
    <definedName name="XRefPaste148" hidden="1">#REF!</definedName>
    <definedName name="XRefPaste148Row" hidden="1">#REF!</definedName>
    <definedName name="XRefPaste14Row" hidden="1">#REF!</definedName>
    <definedName name="XRefPaste15" hidden="1">#REF!</definedName>
    <definedName name="XRefPaste15Row" hidden="1">#REF!</definedName>
    <definedName name="XRefPaste16" hidden="1">#REF!</definedName>
    <definedName name="XRefPaste17" hidden="1">#REF!</definedName>
    <definedName name="XRefPaste17Row" hidden="1">#REF!</definedName>
    <definedName name="XRefPaste18" localSheetId="3" hidden="1">#REF!</definedName>
    <definedName name="XRefPaste18" localSheetId="6" hidden="1">#REF!</definedName>
    <definedName name="XRefPaste18" localSheetId="4" hidden="1">#REF!</definedName>
    <definedName name="XRefPaste18" localSheetId="5" hidden="1">#REF!</definedName>
    <definedName name="XRefPaste18" localSheetId="1" hidden="1">#REF!</definedName>
    <definedName name="XRefPaste18" localSheetId="11" hidden="1">#REF!</definedName>
    <definedName name="XRefPaste18" hidden="1">#REF!</definedName>
    <definedName name="XRefPaste18Row" localSheetId="3" hidden="1">#REF!</definedName>
    <definedName name="XRefPaste18Row" localSheetId="1" hidden="1">#REF!</definedName>
    <definedName name="XRefPaste18Row" hidden="1">#REF!</definedName>
    <definedName name="XRefPaste19" hidden="1">#REF!</definedName>
    <definedName name="XRefPaste19Row" hidden="1">#REF!</definedName>
    <definedName name="XRefPaste1Row" hidden="1">#REF!</definedName>
    <definedName name="XRefPaste20" hidden="1">#REF!</definedName>
    <definedName name="XRefPaste21" hidden="1">#REF!</definedName>
    <definedName name="XRefPaste21Row" hidden="1">#REF!</definedName>
    <definedName name="XRefPaste22" hidden="1">#REF!</definedName>
    <definedName name="XRefPaste23"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0" hidden="1">#REF!</definedName>
    <definedName name="XRefPaste31"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9" hidden="1">#REF!</definedName>
    <definedName name="XRefPaste39Row" hidden="1">#REF!</definedName>
    <definedName name="XRefPaste40" hidden="1">#REF!</definedName>
    <definedName name="XRefPaste40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 hidden="1">#REF!</definedName>
    <definedName name="XRefPaste48Row" hidden="1">#REF!</definedName>
    <definedName name="XRefPaste49" hidden="1">#REF!</definedName>
    <definedName name="XRefPaste49Row" hidden="1">#REF!</definedName>
    <definedName name="XRefPaste4Row" hidden="1">#REF!</definedName>
    <definedName name="XRefPaste50" localSheetId="3" hidden="1">#REF!</definedName>
    <definedName name="XRefPaste50" localSheetId="1" hidden="1">#REF!</definedName>
    <definedName name="XRefPaste50" hidden="1">#REF!</definedName>
    <definedName name="XRefPaste50Row" hidden="1">#REF!</definedName>
    <definedName name="XRefPaste51" hidden="1">#REF!</definedName>
    <definedName name="XRefPaste51Row" hidden="1">#REF!</definedName>
    <definedName name="XRefPaste52" hidden="1">#REF!</definedName>
    <definedName name="XRefPaste52Row" hidden="1">#REF!</definedName>
    <definedName name="XRefPaste53" hidden="1">#REF!</definedName>
    <definedName name="XRefPaste53Row"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3" hidden="1">#REF!</definedName>
    <definedName name="XRefPaste63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69" hidden="1">#REF!</definedName>
    <definedName name="XRefPaste69Row" hidden="1">#REF!</definedName>
    <definedName name="XRefPaste6Row" hidden="1">#REF!</definedName>
    <definedName name="XRefPaste7" hidden="1">#REF!</definedName>
    <definedName name="XRefPaste70" hidden="1">#REF!</definedName>
    <definedName name="XRefPaste70Row" hidden="1">#REF!</definedName>
    <definedName name="XRefPaste71" hidden="1">#REF!</definedName>
    <definedName name="XRefPaste71Row" hidden="1">#REF!</definedName>
    <definedName name="XRefPaste72" hidden="1">#REF!</definedName>
    <definedName name="XRefPaste72Row" hidden="1">#REF!</definedName>
    <definedName name="XRefPaste73" hidden="1">#REF!</definedName>
    <definedName name="XRefPaste73Row" hidden="1">#REF!</definedName>
    <definedName name="XRefPaste74" hidden="1">#REF!</definedName>
    <definedName name="XRefPaste74Row" hidden="1">#REF!</definedName>
    <definedName name="XRefPaste75" hidden="1">#REF!</definedName>
    <definedName name="XRefPaste75Row" hidden="1">#REF!</definedName>
    <definedName name="XRefPaste76" hidden="1">#REF!</definedName>
    <definedName name="XRefPaste76Row" hidden="1">#REF!</definedName>
    <definedName name="XRefPaste77" hidden="1">#REF!</definedName>
    <definedName name="XRefPaste77Row" hidden="1">#REF!</definedName>
    <definedName name="XRefPaste78" hidden="1">#REF!</definedName>
    <definedName name="XRefPaste78Row" hidden="1">#REF!</definedName>
    <definedName name="XRefPaste79" hidden="1">#REF!</definedName>
    <definedName name="XRefPaste79Row" hidden="1">#REF!</definedName>
    <definedName name="XRefPaste7Row" hidden="1">#REF!</definedName>
    <definedName name="XRefPaste8" hidden="1">#REF!</definedName>
    <definedName name="XRefPaste80" hidden="1">#REF!</definedName>
    <definedName name="XRefPaste80Row" hidden="1">#REF!</definedName>
    <definedName name="XRefPaste81" hidden="1">#REF!</definedName>
    <definedName name="XRefPaste81Row" hidden="1">#REF!</definedName>
    <definedName name="XRefPaste82" hidden="1">#REF!</definedName>
    <definedName name="XRefPaste82Row" hidden="1">#REF!</definedName>
    <definedName name="XRefPaste83" hidden="1">#REF!</definedName>
    <definedName name="XRefPaste83Row" hidden="1">#REF!</definedName>
    <definedName name="XRefPaste84" hidden="1">#REF!</definedName>
    <definedName name="XRefPaste84Row" hidden="1">#REF!</definedName>
    <definedName name="XRefPaste85" hidden="1">#REF!</definedName>
    <definedName name="XRefPaste85Row" hidden="1">#REF!</definedName>
    <definedName name="XRefPaste86" hidden="1">#REF!</definedName>
    <definedName name="XRefPaste86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hidden="1">#REF!</definedName>
    <definedName name="XRefPaste9" hidden="1">#REF!</definedName>
    <definedName name="XRefPaste90" hidden="1">#REF!</definedName>
    <definedName name="XRefPaste90Row" hidden="1">#REF!</definedName>
    <definedName name="XRefPaste91" hidden="1">#REF!</definedName>
    <definedName name="XRefPaste91Row" hidden="1">#REF!</definedName>
    <definedName name="XRefPaste92" hidden="1">#REF!</definedName>
    <definedName name="XRefPaste92Row" hidden="1">#REF!</definedName>
    <definedName name="XRefPaste93" hidden="1">#REF!</definedName>
    <definedName name="XRefPaste93Row" hidden="1">#REF!</definedName>
    <definedName name="XRefPaste94" hidden="1">#REF!</definedName>
    <definedName name="XRefPaste94Row" hidden="1">#REF!</definedName>
    <definedName name="XRefPaste95" hidden="1">#REF!</definedName>
    <definedName name="XRefPaste95Row" hidden="1">#REF!</definedName>
    <definedName name="XRefPaste96" hidden="1">#REF!</definedName>
    <definedName name="XRefPaste96Row" hidden="1">#REF!</definedName>
    <definedName name="XRefPaste97" hidden="1">#REF!</definedName>
    <definedName name="XRefPaste97Row" hidden="1">#REF!</definedName>
    <definedName name="XRefPaste98" hidden="1">#REF!</definedName>
    <definedName name="XRefPaste98Row" hidden="1">#REF!</definedName>
    <definedName name="XRefPaste99" hidden="1">#REF!</definedName>
    <definedName name="XRefPaste99Row" hidden="1">#REF!</definedName>
    <definedName name="XRefPaste9Row" hidden="1">#REF!</definedName>
    <definedName name="XRefPasteRangeCount" hidden="1">1</definedName>
    <definedName name="xx">#REF!</definedName>
    <definedName name="Z_02CCA346_F1A1_4DBD_A4FB_200E7C7010D8_.wvu.FilterData" localSheetId="3" hidden="1">'AFPISA 06.2022'!$A$1:$F$117</definedName>
    <definedName name="Z_02CCA346_F1A1_4DBD_A4FB_200E7C7010D8_.wvu.FilterData" localSheetId="7" hidden="1">Clasificaciones!$A$4:$Q$912</definedName>
    <definedName name="Z_02CCA346_F1A1_4DBD_A4FB_200E7C7010D8_.wvu.FilterData" localSheetId="6" hidden="1">'Consolidado 06.2021'!$B$4:$I$455</definedName>
    <definedName name="Z_02CCA346_F1A1_4DBD_A4FB_200E7C7010D8_.wvu.FilterData" localSheetId="4" hidden="1">'Consolidado 06.2022'!$B$4:$I$552</definedName>
    <definedName name="Z_02CCA346_F1A1_4DBD_A4FB_200E7C7010D8_.wvu.FilterData" localSheetId="5" hidden="1">'Consolidado 2021'!$B$4:$I$515</definedName>
    <definedName name="Z_02CCA346_F1A1_4DBD_A4FB_200E7C7010D8_.wvu.PrintArea" localSheetId="8" hidden="1">'Balance General'!$B$8:$L$89</definedName>
    <definedName name="Z_02CCA346_F1A1_4DBD_A4FB_200E7C7010D8_.wvu.PrintArea" localSheetId="9" hidden="1">'Estado de Resultados'!$B$8:$G$103</definedName>
    <definedName name="Z_02CCA346_F1A1_4DBD_A4FB_200E7C7010D8_.wvu.PrintArea" localSheetId="10" hidden="1">'Nota 1 a Nota 4'!$A$8:$L$87</definedName>
    <definedName name="Z_02CCA346_F1A1_4DBD_A4FB_200E7C7010D8_.wvu.PrintArea" localSheetId="12" hidden="1">'Nota 6 a Nota 12'!$A$7:$I$47</definedName>
    <definedName name="Z_5FCC9217_B3E9_4B91_A943_5F21728EBEE9_.wvu.FilterData" localSheetId="7" hidden="1">Clasificaciones!$A$4:$J$912</definedName>
    <definedName name="Z_5FCC9217_B3E9_4B91_A943_5F21728EBEE9_.wvu.PrintArea" localSheetId="8" hidden="1">'Balance General'!$B$8:$L$89</definedName>
    <definedName name="Z_5FCC9217_B3E9_4B91_A943_5F21728EBEE9_.wvu.PrintArea" localSheetId="9" hidden="1">'Estado de Resultados'!$B$8:$G$103</definedName>
    <definedName name="Z_5FCC9217_B3E9_4B91_A943_5F21728EBEE9_.wvu.PrintArea" localSheetId="10" hidden="1">'Nota 1 a Nota 4'!$A$8:$L$87</definedName>
    <definedName name="Z_5FCC9217_B3E9_4B91_A943_5F21728EBEE9_.wvu.PrintArea" localSheetId="11" hidden="1">'Nota 5'!$A$9:$I$1419</definedName>
    <definedName name="Z_5FCC9217_B3E9_4B91_A943_5F21728EBEE9_.wvu.PrintArea" localSheetId="12" hidden="1">'Nota 6 a Nota 12'!$A$7:$I$47</definedName>
    <definedName name="Z_7015FC6D_0680_4B00_AA0E_B83DA1D0B666_.wvu.FilterData" localSheetId="7" hidden="1">Clasificaciones!$A$4:$J$912</definedName>
    <definedName name="Z_7015FC6D_0680_4B00_AA0E_B83DA1D0B666_.wvu.PrintArea" localSheetId="8" hidden="1">'Balance General'!$B$8:$L$89</definedName>
    <definedName name="Z_7015FC6D_0680_4B00_AA0E_B83DA1D0B666_.wvu.PrintArea" localSheetId="9" hidden="1">'Estado de Resultados'!$B$8:$G$103</definedName>
    <definedName name="Z_7015FC6D_0680_4B00_AA0E_B83DA1D0B666_.wvu.PrintArea" localSheetId="10" hidden="1">'Nota 1 a Nota 4'!$A$8:$L$87</definedName>
    <definedName name="Z_7015FC6D_0680_4B00_AA0E_B83DA1D0B666_.wvu.PrintArea" localSheetId="11" hidden="1">'Nota 5'!$A$9:$I$1419</definedName>
    <definedName name="Z_7015FC6D_0680_4B00_AA0E_B83DA1D0B666_.wvu.PrintArea" localSheetId="12" hidden="1">'Nota 6 a Nota 12'!$A$7:$I$47</definedName>
    <definedName name="Z_970CBB53_F4B3_462F_AEFE_2BC403F5F0AD_.wvu.PrintArea" localSheetId="10" hidden="1">'Nota 1 a Nota 4'!$A$8:$L$87</definedName>
    <definedName name="Z_970CBB53_F4B3_462F_AEFE_2BC403F5F0AD_.wvu.PrintArea" localSheetId="11" hidden="1">'Nota 5'!$A$9:$I$1419</definedName>
    <definedName name="Z_970CBB53_F4B3_462F_AEFE_2BC403F5F0AD_.wvu.PrintArea" localSheetId="12" hidden="1">'Nota 6 a Nota 12'!$A$7:$I$47</definedName>
    <definedName name="Z_B9F63820_5C32_455A_BC9D_0BE84D6B0867_.wvu.FilterData" localSheetId="7" hidden="1">Clasificaciones!$A$4:$J$912</definedName>
    <definedName name="Z_B9F63820_5C32_455A_BC9D_0BE84D6B0867_.wvu.PrintArea" localSheetId="8" hidden="1">'Balance General'!$B$8:$L$89</definedName>
    <definedName name="Z_B9F63820_5C32_455A_BC9D_0BE84D6B0867_.wvu.PrintArea" localSheetId="9" hidden="1">'Estado de Resultados'!$B$8:$G$103</definedName>
    <definedName name="Z_EF69D6EE_DB7C_41BA_9D3E_A1095271DBA4_.wvu.FilterData" localSheetId="6" hidden="1">'Consolidado 06.2021'!$B$2:$H$454</definedName>
    <definedName name="Z_EF69D6EE_DB7C_41BA_9D3E_A1095271DBA4_.wvu.FilterData" localSheetId="4" hidden="1">'Consolidado 06.2022'!$B$2:$H$551</definedName>
    <definedName name="Z_EF69D6EE_DB7C_41BA_9D3E_A1095271DBA4_.wvu.FilterData" localSheetId="5" hidden="1">'Consolidado 2021'!$B$2:$H$514</definedName>
    <definedName name="Z_F3648BCD_1CED_4BBB_AE63_37BDB925883F_.wvu.FilterData" localSheetId="3" hidden="1">'AFPISA 06.2022'!$A$1:$F$117</definedName>
    <definedName name="Z_F3648BCD_1CED_4BBB_AE63_37BDB925883F_.wvu.FilterData" localSheetId="7" hidden="1">Clasificaciones!$A$4:$J$912</definedName>
    <definedName name="Z_F3648BCD_1CED_4BBB_AE63_37BDB925883F_.wvu.FilterData" localSheetId="6" hidden="1">'Consolidado 06.2021'!$B$4:$I$455</definedName>
    <definedName name="Z_F3648BCD_1CED_4BBB_AE63_37BDB925883F_.wvu.FilterData" localSheetId="4" hidden="1">'Consolidado 06.2022'!$B$4:$I$552</definedName>
    <definedName name="Z_F3648BCD_1CED_4BBB_AE63_37BDB925883F_.wvu.FilterData" localSheetId="5" hidden="1">'Consolidado 2021'!$B$4:$I$515</definedName>
    <definedName name="Z_F3648BCD_1CED_4BBB_AE63_37BDB925883F_.wvu.PrintArea" localSheetId="8" hidden="1">'Balance General'!$B$8:$L$89</definedName>
    <definedName name="Z_F3648BCD_1CED_4BBB_AE63_37BDB925883F_.wvu.PrintArea" localSheetId="9" hidden="1">'Estado de Resultados'!$B$8:$G$103</definedName>
    <definedName name="Z_F3648BCD_1CED_4BBB_AE63_37BDB925883F_.wvu.PrintArea" localSheetId="10" hidden="1">'Nota 1 a Nota 4'!$A$8:$L$87</definedName>
    <definedName name="Z_F3648BCD_1CED_4BBB_AE63_37BDB925883F_.wvu.PrintArea" localSheetId="11" hidden="1">'Nota 5'!$A$9:$I$1419</definedName>
    <definedName name="Z_F3648BCD_1CED_4BBB_AE63_37BDB925883F_.wvu.PrintArea" localSheetId="12" hidden="1">'Nota 6 a Nota 12'!$A$7:$I$47</definedName>
    <definedName name="zdfd" localSheetId="1" hidden="1">#REF!</definedName>
    <definedName name="zdfd" localSheetId="10" hidden="1">#REF!</definedName>
    <definedName name="zdfd" localSheetId="11" hidden="1">#REF!</definedName>
    <definedName name="zdfd" localSheetId="12" hidden="1">#REF!</definedName>
    <definedName name="zdfd"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94" i="21" l="1"/>
  <c r="C1294" i="21"/>
  <c r="G700" i="10" l="1"/>
  <c r="G699" i="10"/>
  <c r="G698" i="10"/>
  <c r="G696" i="10"/>
  <c r="G695" i="10"/>
  <c r="G693" i="10"/>
  <c r="G691" i="10"/>
  <c r="G690" i="10"/>
  <c r="G688" i="10"/>
  <c r="G687" i="10"/>
  <c r="G685" i="10"/>
  <c r="G684" i="10"/>
  <c r="G678" i="10"/>
  <c r="G675" i="10"/>
  <c r="G668" i="10"/>
  <c r="G667" i="10"/>
  <c r="G666" i="10"/>
  <c r="G665" i="10"/>
  <c r="G658" i="10"/>
  <c r="G648" i="10"/>
  <c r="G646" i="10"/>
  <c r="G637" i="10"/>
  <c r="G636" i="10"/>
  <c r="G635" i="10"/>
  <c r="G634" i="10"/>
  <c r="G633" i="10"/>
  <c r="G631" i="10"/>
  <c r="G630" i="10"/>
  <c r="G623" i="10"/>
  <c r="G612" i="10"/>
  <c r="G611" i="10"/>
  <c r="G610" i="10"/>
  <c r="G608" i="10"/>
  <c r="G602" i="10"/>
  <c r="G601" i="10"/>
  <c r="G600" i="10"/>
  <c r="G599" i="10"/>
  <c r="G598" i="10"/>
  <c r="G596" i="10"/>
  <c r="G595" i="10"/>
  <c r="G591" i="10"/>
  <c r="G588" i="10"/>
  <c r="G587" i="10"/>
  <c r="G584" i="10"/>
  <c r="G583" i="10"/>
  <c r="G581" i="10"/>
  <c r="G580" i="10"/>
  <c r="G568" i="10"/>
  <c r="G567" i="10"/>
  <c r="G156" i="10"/>
  <c r="D668" i="10"/>
  <c r="D667" i="10"/>
  <c r="C587" i="10"/>
  <c r="C588" i="10"/>
  <c r="D919" i="10"/>
  <c r="D918" i="10"/>
  <c r="G549" i="10"/>
  <c r="G560" i="10"/>
  <c r="G559" i="10"/>
  <c r="G556" i="10"/>
  <c r="G554" i="10"/>
  <c r="G552" i="10"/>
  <c r="G551" i="10"/>
  <c r="G548" i="10"/>
  <c r="G558" i="10"/>
  <c r="G557" i="10"/>
  <c r="G555" i="10"/>
  <c r="G553" i="10"/>
  <c r="G550" i="10"/>
  <c r="G443" i="10"/>
  <c r="G441" i="10"/>
  <c r="G254" i="10"/>
  <c r="D914" i="10"/>
  <c r="G61" i="10"/>
  <c r="D61" i="10"/>
  <c r="G25" i="10"/>
  <c r="G411" i="10"/>
  <c r="G410" i="10"/>
  <c r="G409" i="10"/>
  <c r="G403" i="10"/>
  <c r="G400" i="10"/>
  <c r="G399" i="10"/>
  <c r="G301" i="10"/>
  <c r="G297" i="10"/>
  <c r="D297" i="10"/>
  <c r="G295" i="10"/>
  <c r="G290" i="10"/>
  <c r="G261" i="10"/>
  <c r="G258" i="10"/>
  <c r="G251" i="10"/>
  <c r="G250" i="10"/>
  <c r="G241" i="10"/>
  <c r="G228" i="10"/>
  <c r="G121" i="10"/>
  <c r="D122" i="10"/>
  <c r="C122" i="10"/>
  <c r="G122" i="10" s="1"/>
  <c r="D121" i="10"/>
  <c r="C121" i="10"/>
  <c r="G103" i="10"/>
  <c r="G101" i="10"/>
  <c r="G98" i="10"/>
  <c r="G544" i="10"/>
  <c r="G543" i="10"/>
  <c r="G542" i="10"/>
  <c r="G541" i="10"/>
  <c r="G540" i="10"/>
  <c r="G539" i="10"/>
  <c r="G538" i="10"/>
  <c r="G537" i="10"/>
  <c r="G536" i="10"/>
  <c r="G535" i="10"/>
  <c r="G534" i="10"/>
  <c r="G533" i="10"/>
  <c r="G529" i="10"/>
  <c r="G528" i="10"/>
  <c r="G527" i="10"/>
  <c r="G525" i="10"/>
  <c r="G523" i="10"/>
  <c r="G520" i="10"/>
  <c r="G519" i="10"/>
  <c r="G518" i="10"/>
  <c r="G517" i="10"/>
  <c r="G516" i="10"/>
  <c r="G515" i="10"/>
  <c r="G514" i="10"/>
  <c r="G513" i="10"/>
  <c r="G512" i="10"/>
  <c r="G511" i="10"/>
  <c r="G510" i="10"/>
  <c r="G509" i="10"/>
  <c r="G506" i="10"/>
  <c r="G505" i="10"/>
  <c r="G504" i="10"/>
  <c r="G502" i="10"/>
  <c r="G501" i="10"/>
  <c r="G500" i="10"/>
  <c r="G499" i="10"/>
  <c r="G497" i="10"/>
  <c r="G496" i="10"/>
  <c r="G494" i="10"/>
  <c r="G493" i="10"/>
  <c r="G492" i="10"/>
  <c r="G491" i="10"/>
  <c r="G490" i="10"/>
  <c r="G489" i="10"/>
  <c r="G488" i="10"/>
  <c r="G487" i="10"/>
  <c r="G486" i="10"/>
  <c r="G485" i="10"/>
  <c r="G484" i="10"/>
  <c r="G483" i="10"/>
  <c r="G482" i="10"/>
  <c r="G481" i="10"/>
  <c r="G480" i="10"/>
  <c r="G479" i="10"/>
  <c r="G478" i="10"/>
  <c r="G477" i="10"/>
  <c r="G476" i="10"/>
  <c r="G475" i="10"/>
  <c r="G474" i="10"/>
  <c r="G473" i="10"/>
  <c r="G472" i="10"/>
  <c r="G471" i="10"/>
  <c r="G470" i="10"/>
  <c r="G469" i="10"/>
  <c r="G468" i="10"/>
  <c r="G467" i="10"/>
  <c r="G466" i="10"/>
  <c r="G465" i="10"/>
  <c r="G464" i="10"/>
  <c r="G463" i="10"/>
  <c r="G462" i="10"/>
  <c r="G461" i="10"/>
  <c r="G460" i="10"/>
  <c r="G459" i="10"/>
  <c r="G458" i="10"/>
  <c r="G457" i="10"/>
  <c r="G456" i="10"/>
  <c r="G455" i="10"/>
  <c r="G454" i="10"/>
  <c r="G453" i="10"/>
  <c r="G452" i="10"/>
  <c r="G451" i="10"/>
  <c r="G450" i="10"/>
  <c r="G449" i="10"/>
  <c r="G448" i="10"/>
  <c r="G447" i="10"/>
  <c r="G446" i="10"/>
  <c r="G445" i="10"/>
  <c r="G444" i="10"/>
  <c r="G442" i="10"/>
  <c r="G440" i="10"/>
  <c r="G439" i="10"/>
  <c r="G438" i="10"/>
  <c r="G437" i="10"/>
  <c r="G436" i="10"/>
  <c r="G435" i="10"/>
  <c r="G434" i="10"/>
  <c r="G433" i="10"/>
  <c r="G432" i="10"/>
  <c r="G431" i="10"/>
  <c r="G430" i="10"/>
  <c r="G429" i="10"/>
  <c r="G428" i="10"/>
  <c r="G427" i="10"/>
  <c r="G426" i="10"/>
  <c r="G425" i="10"/>
  <c r="G424" i="10"/>
  <c r="G423" i="10"/>
  <c r="G422" i="10"/>
  <c r="G420" i="10"/>
  <c r="G419" i="10"/>
  <c r="G421" i="10"/>
  <c r="G912" i="10"/>
  <c r="G911" i="10"/>
  <c r="G910" i="10"/>
  <c r="G909" i="10"/>
  <c r="G908" i="10"/>
  <c r="G907" i="10"/>
  <c r="G906" i="10"/>
  <c r="G904" i="10"/>
  <c r="G903" i="10"/>
  <c r="G902" i="10"/>
  <c r="G901" i="10"/>
  <c r="G900" i="10"/>
  <c r="G899" i="10"/>
  <c r="G898" i="10"/>
  <c r="G896" i="10"/>
  <c r="G895" i="10"/>
  <c r="G894" i="10"/>
  <c r="G892" i="10"/>
  <c r="G891" i="10"/>
  <c r="G890" i="10"/>
  <c r="G886" i="10"/>
  <c r="G880" i="10"/>
  <c r="G877" i="10"/>
  <c r="G875" i="10"/>
  <c r="G874" i="10"/>
  <c r="G873" i="10"/>
  <c r="G872" i="10"/>
  <c r="G868" i="10"/>
  <c r="G867" i="10"/>
  <c r="G865" i="10"/>
  <c r="G864" i="10"/>
  <c r="G863" i="10"/>
  <c r="G862" i="10"/>
  <c r="G861" i="10"/>
  <c r="G860" i="10"/>
  <c r="G859" i="10"/>
  <c r="G858" i="10"/>
  <c r="G857" i="10"/>
  <c r="G856" i="10"/>
  <c r="G855" i="10"/>
  <c r="G854" i="10"/>
  <c r="G853" i="10"/>
  <c r="G851" i="10"/>
  <c r="G850" i="10"/>
  <c r="G849" i="10"/>
  <c r="G848" i="10"/>
  <c r="G847" i="10"/>
  <c r="G845" i="10"/>
  <c r="G844" i="10"/>
  <c r="G842" i="10"/>
  <c r="G840" i="10"/>
  <c r="G838" i="10"/>
  <c r="G837" i="10"/>
  <c r="G836" i="10"/>
  <c r="G834" i="10"/>
  <c r="G833" i="10"/>
  <c r="G832" i="10"/>
  <c r="G831" i="10"/>
  <c r="G830" i="10"/>
  <c r="G828" i="10"/>
  <c r="G826" i="10"/>
  <c r="G823" i="10"/>
  <c r="G822" i="10"/>
  <c r="G821" i="10"/>
  <c r="G820" i="10"/>
  <c r="G819" i="10"/>
  <c r="G818" i="10"/>
  <c r="G817" i="10"/>
  <c r="G816" i="10"/>
  <c r="G815" i="10"/>
  <c r="G814" i="10"/>
  <c r="G807" i="10"/>
  <c r="G803" i="10"/>
  <c r="G801" i="10"/>
  <c r="G797" i="10"/>
  <c r="G795" i="10"/>
  <c r="G792" i="10"/>
  <c r="G789" i="10"/>
  <c r="G786" i="10"/>
  <c r="G785" i="10"/>
  <c r="G781" i="10"/>
  <c r="G778" i="10"/>
  <c r="G776" i="10"/>
  <c r="G775" i="10"/>
  <c r="G770" i="10"/>
  <c r="G768" i="10"/>
  <c r="G767" i="10"/>
  <c r="G766" i="10"/>
  <c r="G765" i="10"/>
  <c r="G764" i="10"/>
  <c r="G763" i="10"/>
  <c r="G762" i="10"/>
  <c r="G761" i="10"/>
  <c r="G760" i="10"/>
  <c r="G759" i="10"/>
  <c r="G758" i="10"/>
  <c r="G757" i="10"/>
  <c r="G756" i="10"/>
  <c r="G755" i="10"/>
  <c r="G754" i="10"/>
  <c r="G753" i="10"/>
  <c r="G752" i="10"/>
  <c r="G751" i="10"/>
  <c r="G750" i="10"/>
  <c r="G749" i="10"/>
  <c r="G748" i="10"/>
  <c r="G747" i="10"/>
  <c r="G746" i="10"/>
  <c r="G745" i="10"/>
  <c r="G744" i="10"/>
  <c r="G743" i="10"/>
  <c r="G742" i="10"/>
  <c r="G741" i="10"/>
  <c r="G739" i="10"/>
  <c r="G738" i="10"/>
  <c r="G737" i="10"/>
  <c r="G736" i="10"/>
  <c r="G734" i="10"/>
  <c r="G733" i="10"/>
  <c r="G732" i="10"/>
  <c r="G731" i="10"/>
  <c r="G730" i="10"/>
  <c r="G729" i="10"/>
  <c r="G728" i="10"/>
  <c r="G724" i="10"/>
  <c r="G723" i="10"/>
  <c r="G722" i="10"/>
  <c r="G720" i="10"/>
  <c r="G716" i="10"/>
  <c r="G715" i="10"/>
  <c r="G713" i="10"/>
  <c r="G708" i="10"/>
  <c r="G707" i="10"/>
  <c r="G706" i="10"/>
  <c r="G705" i="10"/>
  <c r="G704" i="10"/>
  <c r="G703" i="10"/>
  <c r="G702" i="10"/>
  <c r="G701" i="10"/>
  <c r="G682" i="10"/>
  <c r="G681" i="10"/>
  <c r="G679" i="10"/>
  <c r="G676" i="10"/>
  <c r="G672" i="10"/>
  <c r="G671" i="10"/>
  <c r="G663" i="10"/>
  <c r="G662" i="10"/>
  <c r="G661" i="10"/>
  <c r="G660" i="10"/>
  <c r="G659" i="10"/>
  <c r="G657" i="10"/>
  <c r="G656" i="10"/>
  <c r="G655" i="10"/>
  <c r="G654" i="10"/>
  <c r="G653" i="10"/>
  <c r="G652" i="10"/>
  <c r="G651" i="10"/>
  <c r="G650" i="10"/>
  <c r="G649" i="10"/>
  <c r="G647" i="10"/>
  <c r="G645" i="10"/>
  <c r="G644" i="10"/>
  <c r="G643" i="10"/>
  <c r="G642" i="10"/>
  <c r="G641" i="10"/>
  <c r="G640" i="10"/>
  <c r="G639" i="10"/>
  <c r="G638" i="10"/>
  <c r="G632" i="10"/>
  <c r="G627" i="10"/>
  <c r="G626" i="10"/>
  <c r="G624" i="10"/>
  <c r="G622" i="10"/>
  <c r="G621" i="10"/>
  <c r="G620" i="10"/>
  <c r="G619" i="10"/>
  <c r="G618" i="10"/>
  <c r="G617" i="10"/>
  <c r="G616" i="10"/>
  <c r="G615" i="10"/>
  <c r="G614" i="10"/>
  <c r="G613" i="10"/>
  <c r="G609" i="10"/>
  <c r="G607" i="10"/>
  <c r="G606" i="10"/>
  <c r="G605" i="10"/>
  <c r="G604" i="10"/>
  <c r="G603" i="10"/>
  <c r="G597" i="10"/>
  <c r="G590" i="10"/>
  <c r="G586" i="10"/>
  <c r="G582" i="10"/>
  <c r="G578" i="10"/>
  <c r="G577" i="10"/>
  <c r="G575" i="10"/>
  <c r="G574" i="10"/>
  <c r="G571" i="10"/>
  <c r="G570" i="10"/>
  <c r="G565" i="10"/>
  <c r="G415" i="10"/>
  <c r="G413" i="10"/>
  <c r="G412" i="10"/>
  <c r="G407" i="10"/>
  <c r="G406" i="10"/>
  <c r="G405" i="10"/>
  <c r="G404" i="10"/>
  <c r="G401" i="10"/>
  <c r="G398" i="10"/>
  <c r="G395" i="10"/>
  <c r="G394" i="10"/>
  <c r="G393" i="10"/>
  <c r="G392" i="10"/>
  <c r="G390" i="10"/>
  <c r="G389" i="10"/>
  <c r="G388" i="10"/>
  <c r="G387" i="10"/>
  <c r="G386" i="10"/>
  <c r="G385" i="10"/>
  <c r="G383" i="10"/>
  <c r="G382" i="10"/>
  <c r="G381" i="10"/>
  <c r="G380" i="10"/>
  <c r="G379" i="10"/>
  <c r="G378" i="10"/>
  <c r="G377" i="10"/>
  <c r="G374" i="10"/>
  <c r="G341" i="10"/>
  <c r="G335" i="10"/>
  <c r="G334" i="10"/>
  <c r="G326" i="10"/>
  <c r="G325" i="10"/>
  <c r="G324" i="10"/>
  <c r="G323" i="10"/>
  <c r="G322" i="10"/>
  <c r="G321" i="10"/>
  <c r="G320" i="10"/>
  <c r="G318" i="10"/>
  <c r="G317" i="10"/>
  <c r="G316" i="10"/>
  <c r="G315" i="10"/>
  <c r="G314" i="10"/>
  <c r="G313" i="10"/>
  <c r="G312" i="10"/>
  <c r="G307" i="10"/>
  <c r="G306" i="10"/>
  <c r="G304" i="10"/>
  <c r="G303" i="10"/>
  <c r="G300" i="10"/>
  <c r="G296" i="10"/>
  <c r="G294" i="10"/>
  <c r="G293" i="10"/>
  <c r="G292" i="10"/>
  <c r="G287" i="10"/>
  <c r="G286" i="10"/>
  <c r="G284" i="10"/>
  <c r="G282" i="10"/>
  <c r="G281" i="10"/>
  <c r="G280" i="10"/>
  <c r="G277" i="10"/>
  <c r="G276" i="10"/>
  <c r="G275" i="10"/>
  <c r="G274" i="10"/>
  <c r="G273" i="10"/>
  <c r="G271" i="10"/>
  <c r="G270" i="10"/>
  <c r="G268" i="10"/>
  <c r="G267" i="10"/>
  <c r="G266" i="10"/>
  <c r="G265" i="10"/>
  <c r="G262" i="10"/>
  <c r="G259" i="10"/>
  <c r="G248" i="10"/>
  <c r="G247" i="10"/>
  <c r="G246" i="10"/>
  <c r="G245" i="10"/>
  <c r="G244" i="10"/>
  <c r="G243" i="10"/>
  <c r="G242" i="10"/>
  <c r="G240" i="10"/>
  <c r="G239" i="10"/>
  <c r="G238" i="10"/>
  <c r="G237" i="10"/>
  <c r="G236" i="10"/>
  <c r="G235" i="10"/>
  <c r="G234" i="10"/>
  <c r="G233" i="10"/>
  <c r="G232" i="10"/>
  <c r="G231" i="10"/>
  <c r="G230" i="10"/>
  <c r="G229" i="10"/>
  <c r="G227" i="10"/>
  <c r="G226" i="10"/>
  <c r="G225" i="10"/>
  <c r="G222" i="10"/>
  <c r="G221" i="10"/>
  <c r="G220" i="10"/>
  <c r="G219" i="10"/>
  <c r="G215" i="10"/>
  <c r="G214" i="10"/>
  <c r="G213" i="10"/>
  <c r="G208" i="10"/>
  <c r="G203" i="10"/>
  <c r="G202" i="10"/>
  <c r="G200" i="10"/>
  <c r="G199" i="10"/>
  <c r="G197" i="10"/>
  <c r="G196" i="10"/>
  <c r="G194" i="10"/>
  <c r="G193" i="10"/>
  <c r="G189" i="10"/>
  <c r="G188" i="10"/>
  <c r="G187" i="10"/>
  <c r="G186" i="10"/>
  <c r="G185" i="10"/>
  <c r="G184" i="10"/>
  <c r="G183" i="10"/>
  <c r="G182" i="10"/>
  <c r="G181" i="10"/>
  <c r="G180" i="10"/>
  <c r="G179" i="10"/>
  <c r="G178" i="10"/>
  <c r="G177" i="10"/>
  <c r="G176" i="10"/>
  <c r="G175" i="10"/>
  <c r="G174" i="10"/>
  <c r="G173" i="10"/>
  <c r="G172" i="10"/>
  <c r="G171" i="10"/>
  <c r="G170" i="10"/>
  <c r="G169" i="10"/>
  <c r="G168" i="10"/>
  <c r="G167" i="10"/>
  <c r="G166" i="10"/>
  <c r="G165" i="10"/>
  <c r="G164" i="10"/>
  <c r="G163" i="10"/>
  <c r="G162" i="10"/>
  <c r="G161" i="10"/>
  <c r="G160" i="10"/>
  <c r="G159" i="10"/>
  <c r="G158" i="10"/>
  <c r="G155" i="10"/>
  <c r="G154" i="10"/>
  <c r="G153" i="10"/>
  <c r="G152" i="10"/>
  <c r="G151" i="10"/>
  <c r="G150" i="10"/>
  <c r="G149" i="10"/>
  <c r="G148" i="10"/>
  <c r="G147" i="10"/>
  <c r="G146" i="10"/>
  <c r="G145" i="10"/>
  <c r="G144" i="10"/>
  <c r="G143" i="10"/>
  <c r="G142" i="10"/>
  <c r="G141" i="10"/>
  <c r="G140" i="10"/>
  <c r="G139" i="10"/>
  <c r="G138" i="10"/>
  <c r="G137" i="10"/>
  <c r="G136" i="10"/>
  <c r="G135" i="10"/>
  <c r="G134" i="10"/>
  <c r="G133" i="10"/>
  <c r="G132" i="10"/>
  <c r="G131" i="10"/>
  <c r="G130" i="10"/>
  <c r="G129" i="10"/>
  <c r="G128" i="10"/>
  <c r="G127" i="10"/>
  <c r="G126" i="10"/>
  <c r="G125" i="10"/>
  <c r="G120" i="10"/>
  <c r="G119" i="10"/>
  <c r="G117" i="10"/>
  <c r="G116" i="10"/>
  <c r="G113" i="10"/>
  <c r="G112" i="10"/>
  <c r="G110" i="10"/>
  <c r="G109" i="10"/>
  <c r="G107" i="10"/>
  <c r="G106" i="10"/>
  <c r="G104" i="10"/>
  <c r="G100" i="10"/>
  <c r="G97" i="10"/>
  <c r="G94" i="10"/>
  <c r="G93" i="10"/>
  <c r="G91" i="10"/>
  <c r="G90" i="10"/>
  <c r="G88" i="10"/>
  <c r="G87" i="10"/>
  <c r="G84" i="10"/>
  <c r="G83" i="10"/>
  <c r="G81" i="10"/>
  <c r="G80" i="10"/>
  <c r="G78" i="10"/>
  <c r="G77" i="10"/>
  <c r="G74" i="10"/>
  <c r="G73" i="10"/>
  <c r="G67" i="10"/>
  <c r="G66" i="10"/>
  <c r="G65" i="10"/>
  <c r="G64" i="10"/>
  <c r="G63" i="10"/>
  <c r="G62" i="10"/>
  <c r="G60" i="10"/>
  <c r="G59" i="10"/>
  <c r="G58" i="10"/>
  <c r="G57" i="10"/>
  <c r="G56" i="10"/>
  <c r="G55" i="10"/>
  <c r="G54" i="10"/>
  <c r="G53" i="10"/>
  <c r="G52" i="10"/>
  <c r="G51" i="10"/>
  <c r="G50" i="10"/>
  <c r="G49" i="10"/>
  <c r="G48" i="10"/>
  <c r="G47" i="10"/>
  <c r="G46" i="10"/>
  <c r="G45" i="10"/>
  <c r="G44" i="10"/>
  <c r="G43" i="10"/>
  <c r="G42" i="10"/>
  <c r="G41" i="10"/>
  <c r="G39" i="10"/>
  <c r="G38" i="10"/>
  <c r="G37" i="10"/>
  <c r="G36" i="10"/>
  <c r="G35" i="10"/>
  <c r="G34" i="10"/>
  <c r="G33" i="10"/>
  <c r="G32" i="10"/>
  <c r="G31" i="10"/>
  <c r="G30" i="10"/>
  <c r="G29" i="10"/>
  <c r="G28" i="10"/>
  <c r="G27" i="10"/>
  <c r="G26" i="10"/>
  <c r="G24" i="10"/>
  <c r="G23" i="10"/>
  <c r="G22" i="10"/>
  <c r="G21" i="10"/>
  <c r="G20" i="10"/>
  <c r="G16" i="10"/>
  <c r="G10" i="10"/>
  <c r="G9" i="10"/>
  <c r="D148" i="9"/>
  <c r="D149" i="9"/>
  <c r="J16" i="11" l="1"/>
  <c r="J18" i="11"/>
  <c r="J23" i="11"/>
  <c r="J17" i="11"/>
  <c r="E527" i="9" l="1"/>
  <c r="G527" i="9" s="1"/>
  <c r="F132" i="7"/>
  <c r="G132" i="7" s="1"/>
  <c r="G398" i="9"/>
  <c r="J239" i="9" l="1"/>
  <c r="J408" i="9"/>
  <c r="F310" i="9"/>
  <c r="F309" i="9" s="1"/>
  <c r="J308" i="9"/>
  <c r="F142" i="7"/>
  <c r="G142" i="7" s="1"/>
  <c r="G313" i="9"/>
  <c r="G310" i="9" s="1"/>
  <c r="G309" i="9" s="1"/>
  <c r="F313" i="9"/>
  <c r="G320" i="9"/>
  <c r="F320" i="9"/>
  <c r="G327" i="9"/>
  <c r="F327" i="9"/>
  <c r="F326" i="9" s="1"/>
  <c r="G326" i="9"/>
  <c r="G334" i="9"/>
  <c r="G333" i="9" s="1"/>
  <c r="F334" i="9"/>
  <c r="F333" i="9" s="1"/>
  <c r="F332" i="9" s="1"/>
  <c r="G352" i="9"/>
  <c r="F352" i="9"/>
  <c r="F351" i="9" s="1"/>
  <c r="G351" i="9"/>
  <c r="G370" i="9"/>
  <c r="F370" i="9"/>
  <c r="G375" i="9"/>
  <c r="G381" i="9"/>
  <c r="F381" i="9"/>
  <c r="G383" i="9"/>
  <c r="F383" i="9"/>
  <c r="G385" i="9"/>
  <c r="F385" i="9"/>
  <c r="G388" i="9"/>
  <c r="F388" i="9"/>
  <c r="G391" i="9"/>
  <c r="G380" i="9" s="1"/>
  <c r="F391" i="9"/>
  <c r="F380" i="9" s="1"/>
  <c r="F394" i="9"/>
  <c r="F396" i="9"/>
  <c r="G399" i="9"/>
  <c r="G412" i="9"/>
  <c r="F412" i="9"/>
  <c r="F411" i="9" s="1"/>
  <c r="F410" i="9" s="1"/>
  <c r="G411" i="9"/>
  <c r="G415" i="9"/>
  <c r="G414" i="9" s="1"/>
  <c r="F415" i="9"/>
  <c r="F414" i="9" s="1"/>
  <c r="G418" i="9"/>
  <c r="F418" i="9"/>
  <c r="G424" i="9"/>
  <c r="F424" i="9"/>
  <c r="F423" i="9"/>
  <c r="F422" i="9" s="1"/>
  <c r="G432" i="9"/>
  <c r="F432" i="9"/>
  <c r="G447" i="9"/>
  <c r="F447" i="9"/>
  <c r="G449" i="9"/>
  <c r="F449" i="9"/>
  <c r="G456" i="9"/>
  <c r="F456" i="9"/>
  <c r="F455" i="9" s="1"/>
  <c r="F460" i="9"/>
  <c r="G469" i="9"/>
  <c r="F469" i="9"/>
  <c r="G473" i="9"/>
  <c r="F473" i="9"/>
  <c r="G482" i="9"/>
  <c r="G481" i="9" s="1"/>
  <c r="F482" i="9"/>
  <c r="F481" i="9" s="1"/>
  <c r="G487" i="9"/>
  <c r="F487" i="9"/>
  <c r="G492" i="9"/>
  <c r="F492" i="9"/>
  <c r="G496" i="9"/>
  <c r="F496" i="9"/>
  <c r="G500" i="9"/>
  <c r="F500" i="9"/>
  <c r="G502" i="9"/>
  <c r="F502" i="9"/>
  <c r="F505" i="9"/>
  <c r="G533" i="9"/>
  <c r="G528" i="9" s="1"/>
  <c r="G539" i="9"/>
  <c r="F539" i="9"/>
  <c r="G544" i="9"/>
  <c r="F544" i="9"/>
  <c r="I6" i="9"/>
  <c r="L71" i="18"/>
  <c r="L70" i="18"/>
  <c r="L106" i="18"/>
  <c r="L104" i="18"/>
  <c r="L105" i="18"/>
  <c r="L92" i="18"/>
  <c r="L90" i="18"/>
  <c r="L91" i="18"/>
  <c r="E400" i="9"/>
  <c r="D400" i="9"/>
  <c r="E379" i="9"/>
  <c r="D379" i="9"/>
  <c r="F379" i="9" s="1"/>
  <c r="E374" i="9"/>
  <c r="D374" i="9"/>
  <c r="E373" i="9"/>
  <c r="F98" i="7" s="1"/>
  <c r="G98" i="7" s="1"/>
  <c r="D373" i="9"/>
  <c r="E336" i="9"/>
  <c r="D336" i="9"/>
  <c r="D329" i="9"/>
  <c r="H329" i="9" s="1"/>
  <c r="D328" i="9"/>
  <c r="H328" i="9" s="1"/>
  <c r="H327" i="9" s="1"/>
  <c r="E284" i="9"/>
  <c r="D284" i="9"/>
  <c r="E283" i="9"/>
  <c r="D283" i="9"/>
  <c r="E159" i="9"/>
  <c r="D159" i="9"/>
  <c r="E131" i="9"/>
  <c r="F28" i="7" s="1"/>
  <c r="G28" i="7" s="1"/>
  <c r="D131" i="9"/>
  <c r="E128" i="9"/>
  <c r="D128" i="9"/>
  <c r="E126" i="9"/>
  <c r="D126" i="9"/>
  <c r="E123" i="9"/>
  <c r="D123" i="9"/>
  <c r="E84" i="9"/>
  <c r="D84" i="9"/>
  <c r="E76" i="9"/>
  <c r="E75" i="9" s="1"/>
  <c r="D76" i="9"/>
  <c r="D75" i="9" s="1"/>
  <c r="D64" i="9"/>
  <c r="E51" i="6"/>
  <c r="E51" i="9"/>
  <c r="D51" i="9"/>
  <c r="E20" i="9"/>
  <c r="D20" i="9"/>
  <c r="G423" i="9" l="1"/>
  <c r="G422" i="9" s="1"/>
  <c r="G410" i="9" s="1"/>
  <c r="G332" i="9"/>
  <c r="H374" i="9"/>
  <c r="H400" i="9"/>
  <c r="H373" i="9"/>
  <c r="H379" i="9"/>
  <c r="H336" i="9"/>
  <c r="D327" i="9"/>
  <c r="H283" i="9"/>
  <c r="H159" i="9"/>
  <c r="J159" i="9" s="1"/>
  <c r="H128" i="9"/>
  <c r="J128" i="9" s="1"/>
  <c r="H284" i="9"/>
  <c r="H131" i="9"/>
  <c r="J131" i="9" s="1"/>
  <c r="H126" i="9"/>
  <c r="J126" i="9" s="1"/>
  <c r="D83" i="9"/>
  <c r="D82" i="9" s="1"/>
  <c r="H123" i="9"/>
  <c r="J123" i="9" s="1"/>
  <c r="H84" i="9"/>
  <c r="H76" i="9"/>
  <c r="H51" i="9"/>
  <c r="J51" i="9" s="1"/>
  <c r="H20" i="9"/>
  <c r="J20" i="9" s="1"/>
  <c r="J284" i="9" l="1"/>
  <c r="G532" i="10"/>
  <c r="J283" i="9"/>
  <c r="G531" i="10"/>
  <c r="H83" i="9"/>
  <c r="J84" i="9"/>
  <c r="H75" i="9"/>
  <c r="J75" i="9" s="1"/>
  <c r="J76" i="9"/>
  <c r="H82" i="9" l="1"/>
  <c r="J83" i="9"/>
  <c r="I285" i="10" l="1"/>
  <c r="I284" i="10"/>
  <c r="I283" i="10"/>
  <c r="I281" i="10"/>
  <c r="I280" i="10"/>
  <c r="I278" i="10"/>
  <c r="I274" i="10"/>
  <c r="I273" i="10"/>
  <c r="I271" i="10"/>
  <c r="I270" i="10"/>
  <c r="I267" i="10"/>
  <c r="I266" i="10"/>
  <c r="I265" i="10"/>
  <c r="I264" i="10"/>
  <c r="I263" i="10"/>
  <c r="I262" i="10"/>
  <c r="I261" i="10"/>
  <c r="I260" i="10"/>
  <c r="I259" i="10"/>
  <c r="I258" i="10"/>
  <c r="I257" i="10"/>
  <c r="I256" i="10"/>
  <c r="I255" i="10"/>
  <c r="I254" i="10"/>
  <c r="I253" i="10"/>
  <c r="I252" i="10"/>
  <c r="I249" i="10"/>
  <c r="I247" i="10"/>
  <c r="I246" i="10"/>
  <c r="I245" i="10"/>
  <c r="I244" i="10"/>
  <c r="I243" i="10"/>
  <c r="I242" i="10"/>
  <c r="I241" i="10"/>
  <c r="I240" i="10"/>
  <c r="I239" i="10"/>
  <c r="I238" i="10"/>
  <c r="I237" i="10"/>
  <c r="I236" i="10"/>
  <c r="I235" i="10"/>
  <c r="I231" i="10"/>
  <c r="I228" i="10"/>
  <c r="I227" i="10"/>
  <c r="I226" i="10"/>
  <c r="I224" i="10"/>
  <c r="I223" i="10"/>
  <c r="I220" i="10"/>
  <c r="I219" i="10"/>
  <c r="I217" i="10"/>
  <c r="O708" i="10"/>
  <c r="O707" i="10"/>
  <c r="O706" i="10"/>
  <c r="O705" i="10"/>
  <c r="O704" i="10"/>
  <c r="O703" i="10"/>
  <c r="O702" i="10"/>
  <c r="O701" i="10"/>
  <c r="O700" i="10"/>
  <c r="O699" i="10"/>
  <c r="O698" i="10"/>
  <c r="O697" i="10"/>
  <c r="O696" i="10"/>
  <c r="O695" i="10"/>
  <c r="O694" i="10"/>
  <c r="O693" i="10"/>
  <c r="O692" i="10"/>
  <c r="O691" i="10"/>
  <c r="O690" i="10"/>
  <c r="O689" i="10"/>
  <c r="O688" i="10"/>
  <c r="O687" i="10"/>
  <c r="O686" i="10"/>
  <c r="O685" i="10"/>
  <c r="O684" i="10"/>
  <c r="O683" i="10"/>
  <c r="O682" i="10"/>
  <c r="O681" i="10"/>
  <c r="O680" i="10"/>
  <c r="O679" i="10"/>
  <c r="O678" i="10"/>
  <c r="O677" i="10"/>
  <c r="O676" i="10"/>
  <c r="O675" i="10"/>
  <c r="O674" i="10"/>
  <c r="O673" i="10"/>
  <c r="O672" i="10"/>
  <c r="O671" i="10"/>
  <c r="O670" i="10"/>
  <c r="O669" i="10"/>
  <c r="O666" i="10"/>
  <c r="O665" i="10"/>
  <c r="O664" i="10"/>
  <c r="O663" i="10"/>
  <c r="O662" i="10"/>
  <c r="O661" i="10"/>
  <c r="O660" i="10"/>
  <c r="O659" i="10"/>
  <c r="O658" i="10"/>
  <c r="O657" i="10"/>
  <c r="O656" i="10"/>
  <c r="O655" i="10"/>
  <c r="O654" i="10"/>
  <c r="O653" i="10"/>
  <c r="O652" i="10"/>
  <c r="O651" i="10"/>
  <c r="O650" i="10"/>
  <c r="O649" i="10"/>
  <c r="O648" i="10"/>
  <c r="O647" i="10"/>
  <c r="O646" i="10"/>
  <c r="O645" i="10"/>
  <c r="O644" i="10"/>
  <c r="O643" i="10"/>
  <c r="O642" i="10"/>
  <c r="O641" i="10"/>
  <c r="O640" i="10"/>
  <c r="O639" i="10"/>
  <c r="O638" i="10"/>
  <c r="O637" i="10"/>
  <c r="O636" i="10"/>
  <c r="O635" i="10"/>
  <c r="O634" i="10"/>
  <c r="O633" i="10"/>
  <c r="O632" i="10"/>
  <c r="O631" i="10"/>
  <c r="O630" i="10"/>
  <c r="O629" i="10"/>
  <c r="O628" i="10"/>
  <c r="O627" i="10"/>
  <c r="O626" i="10"/>
  <c r="O625" i="10"/>
  <c r="O624" i="10"/>
  <c r="O623" i="10"/>
  <c r="O622" i="10"/>
  <c r="O621" i="10"/>
  <c r="O620" i="10"/>
  <c r="O619" i="10"/>
  <c r="O618" i="10"/>
  <c r="O617" i="10"/>
  <c r="O616" i="10"/>
  <c r="O615" i="10"/>
  <c r="O614" i="10"/>
  <c r="O613" i="10"/>
  <c r="O612" i="10"/>
  <c r="O611" i="10"/>
  <c r="O610" i="10"/>
  <c r="O609" i="10"/>
  <c r="O608" i="10"/>
  <c r="O607" i="10"/>
  <c r="O606" i="10"/>
  <c r="O605" i="10"/>
  <c r="O604" i="10"/>
  <c r="O603" i="10"/>
  <c r="O602" i="10"/>
  <c r="O601" i="10"/>
  <c r="O600" i="10"/>
  <c r="O599" i="10"/>
  <c r="O598" i="10"/>
  <c r="O597" i="10"/>
  <c r="O596" i="10"/>
  <c r="O595" i="10"/>
  <c r="O594" i="10"/>
  <c r="O593" i="10"/>
  <c r="O592" i="10"/>
  <c r="O591" i="10"/>
  <c r="O590" i="10"/>
  <c r="O589" i="10"/>
  <c r="O587" i="10"/>
  <c r="O586" i="10"/>
  <c r="O585" i="10"/>
  <c r="O584" i="10"/>
  <c r="O583" i="10"/>
  <c r="O582" i="10"/>
  <c r="O581" i="10"/>
  <c r="O580" i="10"/>
  <c r="O579" i="10"/>
  <c r="O578" i="10"/>
  <c r="O577" i="10"/>
  <c r="O576" i="10"/>
  <c r="O575" i="10"/>
  <c r="O574" i="10"/>
  <c r="O573" i="10"/>
  <c r="O572" i="10"/>
  <c r="O571" i="10"/>
  <c r="O570" i="10"/>
  <c r="O569" i="10"/>
  <c r="O568" i="10"/>
  <c r="O567" i="10"/>
  <c r="O566" i="10"/>
  <c r="O565" i="10"/>
  <c r="O564" i="10"/>
  <c r="O563" i="10"/>
  <c r="O562" i="10"/>
  <c r="O561" i="10"/>
  <c r="O5" i="10"/>
  <c r="O912" i="10"/>
  <c r="O911" i="10"/>
  <c r="O910" i="10"/>
  <c r="O909" i="10"/>
  <c r="O908" i="10"/>
  <c r="O907" i="10"/>
  <c r="O906" i="10"/>
  <c r="O905" i="10"/>
  <c r="O904" i="10"/>
  <c r="O903" i="10"/>
  <c r="O902" i="10"/>
  <c r="O901" i="10"/>
  <c r="O900" i="10"/>
  <c r="O899" i="10"/>
  <c r="O898" i="10"/>
  <c r="O897" i="10"/>
  <c r="O896" i="10"/>
  <c r="O895" i="10"/>
  <c r="O894" i="10"/>
  <c r="O893" i="10"/>
  <c r="O892" i="10"/>
  <c r="O891" i="10"/>
  <c r="O890" i="10"/>
  <c r="O889" i="10"/>
  <c r="O888" i="10"/>
  <c r="O887" i="10"/>
  <c r="O886" i="10"/>
  <c r="O885" i="10"/>
  <c r="O884" i="10"/>
  <c r="O883" i="10"/>
  <c r="O882" i="10"/>
  <c r="O881" i="10"/>
  <c r="O880" i="10"/>
  <c r="O879" i="10"/>
  <c r="O878" i="10"/>
  <c r="O877" i="10"/>
  <c r="O876" i="10"/>
  <c r="O875" i="10"/>
  <c r="O874" i="10"/>
  <c r="O873" i="10"/>
  <c r="O872" i="10"/>
  <c r="O871" i="10"/>
  <c r="O870" i="10"/>
  <c r="O869" i="10"/>
  <c r="O868" i="10"/>
  <c r="O867" i="10"/>
  <c r="O866" i="10"/>
  <c r="O865" i="10"/>
  <c r="O864" i="10"/>
  <c r="O863" i="10"/>
  <c r="O862" i="10"/>
  <c r="O861" i="10"/>
  <c r="O860" i="10"/>
  <c r="O859" i="10"/>
  <c r="O858" i="10"/>
  <c r="O857" i="10"/>
  <c r="O856" i="10"/>
  <c r="O855" i="10"/>
  <c r="O854" i="10"/>
  <c r="O853" i="10"/>
  <c r="O852" i="10"/>
  <c r="O851" i="10"/>
  <c r="O850" i="10"/>
  <c r="O849" i="10"/>
  <c r="O848" i="10"/>
  <c r="O847" i="10"/>
  <c r="O846" i="10"/>
  <c r="O845" i="10"/>
  <c r="O844" i="10"/>
  <c r="O843" i="10"/>
  <c r="O842" i="10"/>
  <c r="O841" i="10"/>
  <c r="O840" i="10"/>
  <c r="O839" i="10"/>
  <c r="O838" i="10"/>
  <c r="O837" i="10"/>
  <c r="O836" i="10"/>
  <c r="O835" i="10"/>
  <c r="O834" i="10"/>
  <c r="O833" i="10"/>
  <c r="O832" i="10"/>
  <c r="O831" i="10"/>
  <c r="O830" i="10"/>
  <c r="O829" i="10"/>
  <c r="O828" i="10"/>
  <c r="O827" i="10"/>
  <c r="O826" i="10"/>
  <c r="O825" i="10"/>
  <c r="O824" i="10"/>
  <c r="O823" i="10"/>
  <c r="O822" i="10"/>
  <c r="O821" i="10"/>
  <c r="O820" i="10"/>
  <c r="O819" i="10"/>
  <c r="O818" i="10"/>
  <c r="O817" i="10"/>
  <c r="O816" i="10"/>
  <c r="O815" i="10"/>
  <c r="O814" i="10"/>
  <c r="O813" i="10"/>
  <c r="O812" i="10"/>
  <c r="O811" i="10"/>
  <c r="O810" i="10"/>
  <c r="O809" i="10"/>
  <c r="O808" i="10"/>
  <c r="O807" i="10"/>
  <c r="O806" i="10"/>
  <c r="O805" i="10"/>
  <c r="O804" i="10"/>
  <c r="O803" i="10"/>
  <c r="O802" i="10"/>
  <c r="O801" i="10"/>
  <c r="O800" i="10"/>
  <c r="O799" i="10"/>
  <c r="O798" i="10"/>
  <c r="O797" i="10"/>
  <c r="O796" i="10"/>
  <c r="O795" i="10"/>
  <c r="O794" i="10"/>
  <c r="O793" i="10"/>
  <c r="O792" i="10"/>
  <c r="O791" i="10"/>
  <c r="O790" i="10"/>
  <c r="O789" i="10"/>
  <c r="O788" i="10"/>
  <c r="O787" i="10"/>
  <c r="O786" i="10"/>
  <c r="O785" i="10"/>
  <c r="O784" i="10"/>
  <c r="O783" i="10"/>
  <c r="O782" i="10"/>
  <c r="O781" i="10"/>
  <c r="O780" i="10"/>
  <c r="O779" i="10"/>
  <c r="O778" i="10"/>
  <c r="O777" i="10"/>
  <c r="O776" i="10"/>
  <c r="O775" i="10"/>
  <c r="O774" i="10"/>
  <c r="O773" i="10"/>
  <c r="O772" i="10"/>
  <c r="O771" i="10"/>
  <c r="O770" i="10"/>
  <c r="O769" i="10"/>
  <c r="O768" i="10"/>
  <c r="O767" i="10"/>
  <c r="O766" i="10"/>
  <c r="O765" i="10"/>
  <c r="O764" i="10"/>
  <c r="O763" i="10"/>
  <c r="O762" i="10"/>
  <c r="O761" i="10"/>
  <c r="O760" i="10"/>
  <c r="O759" i="10"/>
  <c r="O758" i="10"/>
  <c r="O757" i="10"/>
  <c r="O756" i="10"/>
  <c r="O755" i="10"/>
  <c r="O754" i="10"/>
  <c r="O753" i="10"/>
  <c r="O752" i="10"/>
  <c r="O751" i="10"/>
  <c r="O750" i="10"/>
  <c r="O749" i="10"/>
  <c r="O748" i="10"/>
  <c r="O747" i="10"/>
  <c r="O746" i="10"/>
  <c r="O745" i="10"/>
  <c r="O744" i="10"/>
  <c r="O743" i="10"/>
  <c r="O742" i="10"/>
  <c r="O741" i="10"/>
  <c r="O740" i="10"/>
  <c r="O739" i="10"/>
  <c r="O738" i="10"/>
  <c r="O737" i="10"/>
  <c r="O736" i="10"/>
  <c r="O735" i="10"/>
  <c r="O734" i="10"/>
  <c r="O733" i="10"/>
  <c r="O732" i="10"/>
  <c r="O731" i="10"/>
  <c r="O730" i="10"/>
  <c r="O729" i="10"/>
  <c r="O728" i="10"/>
  <c r="O727" i="10"/>
  <c r="O726" i="10"/>
  <c r="O725" i="10"/>
  <c r="O724" i="10"/>
  <c r="O723" i="10"/>
  <c r="O722" i="10"/>
  <c r="O721" i="10"/>
  <c r="O720" i="10"/>
  <c r="O719" i="10"/>
  <c r="O718" i="10"/>
  <c r="O717" i="10"/>
  <c r="O716" i="10"/>
  <c r="O715" i="10"/>
  <c r="O714" i="10"/>
  <c r="O713" i="10"/>
  <c r="O712" i="10"/>
  <c r="O711" i="10"/>
  <c r="O710" i="10"/>
  <c r="O709" i="10"/>
  <c r="O560" i="10"/>
  <c r="O559" i="10"/>
  <c r="O558" i="10"/>
  <c r="O557" i="10"/>
  <c r="O556" i="10"/>
  <c r="O555" i="10"/>
  <c r="O554" i="10"/>
  <c r="O553" i="10"/>
  <c r="O552" i="10"/>
  <c r="O551" i="10"/>
  <c r="O550" i="10"/>
  <c r="O549" i="10"/>
  <c r="O548" i="10"/>
  <c r="O547" i="10"/>
  <c r="O546" i="10"/>
  <c r="O545" i="10"/>
  <c r="O544" i="10"/>
  <c r="O543" i="10"/>
  <c r="O542" i="10"/>
  <c r="O541" i="10"/>
  <c r="O540" i="10"/>
  <c r="O539" i="10"/>
  <c r="O538" i="10"/>
  <c r="O537" i="10"/>
  <c r="O536" i="10"/>
  <c r="O535" i="10"/>
  <c r="O534" i="10"/>
  <c r="O533" i="10"/>
  <c r="O532" i="10"/>
  <c r="O531" i="10"/>
  <c r="O530" i="10"/>
  <c r="O529" i="10"/>
  <c r="O528" i="10"/>
  <c r="O527" i="10"/>
  <c r="O526" i="10"/>
  <c r="O525" i="10"/>
  <c r="O524" i="10"/>
  <c r="O523" i="10"/>
  <c r="O522" i="10"/>
  <c r="O521" i="10"/>
  <c r="O520" i="10"/>
  <c r="O519" i="10"/>
  <c r="O518" i="10"/>
  <c r="O517" i="10"/>
  <c r="O516" i="10"/>
  <c r="O515" i="10"/>
  <c r="O514" i="10"/>
  <c r="O513" i="10"/>
  <c r="O512" i="10"/>
  <c r="O511" i="10"/>
  <c r="O510" i="10"/>
  <c r="O509" i="10"/>
  <c r="O508" i="10"/>
  <c r="O507" i="10"/>
  <c r="O506" i="10"/>
  <c r="O505" i="10"/>
  <c r="O504" i="10"/>
  <c r="O503" i="10"/>
  <c r="O502" i="10"/>
  <c r="O501" i="10"/>
  <c r="O500" i="10"/>
  <c r="O499" i="10"/>
  <c r="O498" i="10"/>
  <c r="O497" i="10"/>
  <c r="O496" i="10"/>
  <c r="O495" i="10"/>
  <c r="O494" i="10"/>
  <c r="O493" i="10"/>
  <c r="O492" i="10"/>
  <c r="O491" i="10"/>
  <c r="O490" i="10"/>
  <c r="O489" i="10"/>
  <c r="O488" i="10"/>
  <c r="O487" i="10"/>
  <c r="O486" i="10"/>
  <c r="O485" i="10"/>
  <c r="O484" i="10"/>
  <c r="O483" i="10"/>
  <c r="O482" i="10"/>
  <c r="O481" i="10"/>
  <c r="O480" i="10"/>
  <c r="O479" i="10"/>
  <c r="O478" i="10"/>
  <c r="O477" i="10"/>
  <c r="O476" i="10"/>
  <c r="O475" i="10"/>
  <c r="O474" i="10"/>
  <c r="O473" i="10"/>
  <c r="O472" i="10"/>
  <c r="O471" i="10"/>
  <c r="O470" i="10"/>
  <c r="O469" i="10"/>
  <c r="O468" i="10"/>
  <c r="O467" i="10"/>
  <c r="O466" i="10"/>
  <c r="O465" i="10"/>
  <c r="O464" i="10"/>
  <c r="O463" i="10"/>
  <c r="O462" i="10"/>
  <c r="O461" i="10"/>
  <c r="O460" i="10"/>
  <c r="O459" i="10"/>
  <c r="O458" i="10"/>
  <c r="O457" i="10"/>
  <c r="O456" i="10"/>
  <c r="O455" i="10"/>
  <c r="O454" i="10"/>
  <c r="O453" i="10"/>
  <c r="O452" i="10"/>
  <c r="O451" i="10"/>
  <c r="O450" i="10"/>
  <c r="O449" i="10"/>
  <c r="O448" i="10"/>
  <c r="O447" i="10"/>
  <c r="O446" i="10"/>
  <c r="O445" i="10"/>
  <c r="O444" i="10"/>
  <c r="O443" i="10"/>
  <c r="O442" i="10"/>
  <c r="O441" i="10"/>
  <c r="O440" i="10"/>
  <c r="O439" i="10"/>
  <c r="O438" i="10"/>
  <c r="O437" i="10"/>
  <c r="O436" i="10"/>
  <c r="O435" i="10"/>
  <c r="O434" i="10"/>
  <c r="O433" i="10"/>
  <c r="O432" i="10"/>
  <c r="O431" i="10"/>
  <c r="O430" i="10"/>
  <c r="O429" i="10"/>
  <c r="O428" i="10"/>
  <c r="O427" i="10"/>
  <c r="O426" i="10"/>
  <c r="O425" i="10"/>
  <c r="O424" i="10"/>
  <c r="O423" i="10"/>
  <c r="O422" i="10"/>
  <c r="O421" i="10"/>
  <c r="O420" i="10"/>
  <c r="O419" i="10"/>
  <c r="O418" i="10"/>
  <c r="O417" i="10"/>
  <c r="O416" i="10"/>
  <c r="O415" i="10"/>
  <c r="O414" i="10"/>
  <c r="O413" i="10"/>
  <c r="O412" i="10"/>
  <c r="O411" i="10"/>
  <c r="O410" i="10"/>
  <c r="O409" i="10"/>
  <c r="O408" i="10"/>
  <c r="O407" i="10"/>
  <c r="O406" i="10"/>
  <c r="O405" i="10"/>
  <c r="O404" i="10"/>
  <c r="O403" i="10"/>
  <c r="O402" i="10"/>
  <c r="O401" i="10"/>
  <c r="O400" i="10"/>
  <c r="O399" i="10"/>
  <c r="O398" i="10"/>
  <c r="O397" i="10"/>
  <c r="O396" i="10"/>
  <c r="O395" i="10"/>
  <c r="O394" i="10"/>
  <c r="O393" i="10"/>
  <c r="O392" i="10"/>
  <c r="O391" i="10"/>
  <c r="O390" i="10"/>
  <c r="O389" i="10"/>
  <c r="O388" i="10"/>
  <c r="O387" i="10"/>
  <c r="O386" i="10"/>
  <c r="O385" i="10"/>
  <c r="O384" i="10"/>
  <c r="O383" i="10"/>
  <c r="O382" i="10"/>
  <c r="O381" i="10"/>
  <c r="O380" i="10"/>
  <c r="O379" i="10"/>
  <c r="O378" i="10"/>
  <c r="O377" i="10"/>
  <c r="O376" i="10"/>
  <c r="O375" i="10"/>
  <c r="O374" i="10"/>
  <c r="O373" i="10"/>
  <c r="O372" i="10"/>
  <c r="O371" i="10"/>
  <c r="O370" i="10"/>
  <c r="O369" i="10"/>
  <c r="O368" i="10"/>
  <c r="O367" i="10"/>
  <c r="O366" i="10"/>
  <c r="O365" i="10"/>
  <c r="O364" i="10"/>
  <c r="O363" i="10"/>
  <c r="O362" i="10"/>
  <c r="O361" i="10"/>
  <c r="O360" i="10"/>
  <c r="O359" i="10"/>
  <c r="O358" i="10"/>
  <c r="O357" i="10"/>
  <c r="O356" i="10"/>
  <c r="O355" i="10"/>
  <c r="O354" i="10"/>
  <c r="O353" i="10"/>
  <c r="O352" i="10"/>
  <c r="O351" i="10"/>
  <c r="O350" i="10"/>
  <c r="O349" i="10"/>
  <c r="O348" i="10"/>
  <c r="O347" i="10"/>
  <c r="O346" i="10"/>
  <c r="O345" i="10"/>
  <c r="O344" i="10"/>
  <c r="O343" i="10"/>
  <c r="O342" i="10"/>
  <c r="O341" i="10"/>
  <c r="O340" i="10"/>
  <c r="O339" i="10"/>
  <c r="O338" i="10"/>
  <c r="O337" i="10"/>
  <c r="O336" i="10"/>
  <c r="O335" i="10"/>
  <c r="O334" i="10"/>
  <c r="O333" i="10"/>
  <c r="O332" i="10"/>
  <c r="O331" i="10"/>
  <c r="O330" i="10"/>
  <c r="O329" i="10"/>
  <c r="O328" i="10"/>
  <c r="O327" i="10"/>
  <c r="O326" i="10"/>
  <c r="O325" i="10"/>
  <c r="O324" i="10"/>
  <c r="O323" i="10"/>
  <c r="O322" i="10"/>
  <c r="O321" i="10"/>
  <c r="O320" i="10"/>
  <c r="O319" i="10"/>
  <c r="O318" i="10"/>
  <c r="O317" i="10"/>
  <c r="O316" i="10"/>
  <c r="O315" i="10"/>
  <c r="O314" i="10"/>
  <c r="O313" i="10"/>
  <c r="O312" i="10"/>
  <c r="O311" i="10"/>
  <c r="O310" i="10"/>
  <c r="O309" i="10"/>
  <c r="O308" i="10"/>
  <c r="O307" i="10"/>
  <c r="O306" i="10"/>
  <c r="O305" i="10"/>
  <c r="O304" i="10"/>
  <c r="O303" i="10"/>
  <c r="O302" i="10"/>
  <c r="O301" i="10"/>
  <c r="O300" i="10"/>
  <c r="O299" i="10"/>
  <c r="O298" i="10"/>
  <c r="O297" i="10"/>
  <c r="O296" i="10"/>
  <c r="O295" i="10"/>
  <c r="O294" i="10"/>
  <c r="O293" i="10"/>
  <c r="O292" i="10"/>
  <c r="O291" i="10"/>
  <c r="O290" i="10"/>
  <c r="O289" i="10"/>
  <c r="O288" i="10"/>
  <c r="O287" i="10"/>
  <c r="O286" i="10"/>
  <c r="O285" i="10"/>
  <c r="O284" i="10"/>
  <c r="O283" i="10"/>
  <c r="O282" i="10"/>
  <c r="O281" i="10"/>
  <c r="O280" i="10"/>
  <c r="O279" i="10"/>
  <c r="O278" i="10"/>
  <c r="O277" i="10"/>
  <c r="O276" i="10"/>
  <c r="O275" i="10"/>
  <c r="O274" i="10"/>
  <c r="O273" i="10"/>
  <c r="O272" i="10"/>
  <c r="O271" i="10"/>
  <c r="O270" i="10"/>
  <c r="O269" i="10"/>
  <c r="O268" i="10"/>
  <c r="O267" i="10"/>
  <c r="O266" i="10"/>
  <c r="O265" i="10"/>
  <c r="O264" i="10"/>
  <c r="O263" i="10"/>
  <c r="O262" i="10"/>
  <c r="O261" i="10"/>
  <c r="O260" i="10"/>
  <c r="O259" i="10"/>
  <c r="O258" i="10"/>
  <c r="O257" i="10"/>
  <c r="O256" i="10"/>
  <c r="O255" i="10"/>
  <c r="O254" i="10"/>
  <c r="O253" i="10"/>
  <c r="O252" i="10"/>
  <c r="O251" i="10"/>
  <c r="O250" i="10"/>
  <c r="O249" i="10"/>
  <c r="O248" i="10"/>
  <c r="O247" i="10"/>
  <c r="O246" i="10"/>
  <c r="O245" i="10"/>
  <c r="O244" i="10"/>
  <c r="O243" i="10"/>
  <c r="O242" i="10"/>
  <c r="O241" i="10"/>
  <c r="O240" i="10"/>
  <c r="O239" i="10"/>
  <c r="O238" i="10"/>
  <c r="O237" i="10"/>
  <c r="O236" i="10"/>
  <c r="O235" i="10"/>
  <c r="O234" i="10"/>
  <c r="O233" i="10"/>
  <c r="O232" i="10"/>
  <c r="O231" i="10"/>
  <c r="O230" i="10"/>
  <c r="O229" i="10"/>
  <c r="O228" i="10"/>
  <c r="O227" i="10"/>
  <c r="O226" i="10"/>
  <c r="O225" i="10"/>
  <c r="O224" i="10"/>
  <c r="O223" i="10"/>
  <c r="O222" i="10"/>
  <c r="O221" i="10"/>
  <c r="O220" i="10"/>
  <c r="O219" i="10"/>
  <c r="O218" i="10"/>
  <c r="O217" i="10"/>
  <c r="O216" i="10"/>
  <c r="O215" i="10"/>
  <c r="O214" i="10"/>
  <c r="O213" i="10"/>
  <c r="O212" i="10"/>
  <c r="O211" i="10"/>
  <c r="O210" i="10"/>
  <c r="O209" i="10"/>
  <c r="O208" i="10"/>
  <c r="O207" i="10"/>
  <c r="O206" i="10"/>
  <c r="O205" i="10"/>
  <c r="O204" i="10"/>
  <c r="O203" i="10"/>
  <c r="O202" i="10"/>
  <c r="O201" i="10"/>
  <c r="O200" i="10"/>
  <c r="O199" i="10"/>
  <c r="O198" i="10"/>
  <c r="O197" i="10"/>
  <c r="O196" i="10"/>
  <c r="O195" i="10"/>
  <c r="O194" i="10"/>
  <c r="O193" i="10"/>
  <c r="O192" i="10"/>
  <c r="O191" i="10"/>
  <c r="O190" i="10"/>
  <c r="O189" i="10"/>
  <c r="O188" i="10"/>
  <c r="O187" i="10"/>
  <c r="O186" i="10"/>
  <c r="O185" i="10"/>
  <c r="O184" i="10"/>
  <c r="O183" i="10"/>
  <c r="O182" i="10"/>
  <c r="O181" i="10"/>
  <c r="O180" i="10"/>
  <c r="O179" i="10"/>
  <c r="O178" i="10"/>
  <c r="O177" i="10"/>
  <c r="O176" i="10"/>
  <c r="O175" i="10"/>
  <c r="O174" i="10"/>
  <c r="O173" i="10"/>
  <c r="O172" i="10"/>
  <c r="O171" i="10"/>
  <c r="O170" i="10"/>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30" i="10"/>
  <c r="O129" i="10"/>
  <c r="O128" i="10"/>
  <c r="O127" i="10"/>
  <c r="O126" i="10"/>
  <c r="O125" i="10"/>
  <c r="O124" i="10"/>
  <c r="O123"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O12" i="10"/>
  <c r="O11" i="10"/>
  <c r="O10" i="10"/>
  <c r="O9" i="10"/>
  <c r="O8" i="10"/>
  <c r="O7" i="10"/>
  <c r="O6" i="10"/>
  <c r="G5" i="10"/>
  <c r="K5" i="10"/>
  <c r="I213" i="10" l="1"/>
  <c r="O918" i="10"/>
  <c r="O919" i="10"/>
  <c r="F223" i="9"/>
  <c r="K821" i="10"/>
  <c r="K822" i="10"/>
  <c r="K733" i="10"/>
  <c r="K389" i="10"/>
  <c r="K62" i="10"/>
  <c r="K60" i="10"/>
  <c r="K36" i="10"/>
  <c r="K37" i="10"/>
  <c r="E289" i="9" l="1"/>
  <c r="E288" i="9"/>
  <c r="E287" i="9"/>
  <c r="E286" i="9"/>
  <c r="E285" i="9"/>
  <c r="F73" i="7" s="1"/>
  <c r="G73" i="7" s="1"/>
  <c r="E282" i="9"/>
  <c r="F72" i="7" s="1"/>
  <c r="G72" i="7" s="1"/>
  <c r="E281" i="9"/>
  <c r="E280" i="9"/>
  <c r="E279" i="9"/>
  <c r="F71" i="7" s="1"/>
  <c r="G71" i="7" s="1"/>
  <c r="E278" i="9"/>
  <c r="E277" i="9"/>
  <c r="F70" i="7" s="1"/>
  <c r="G70" i="7" s="1"/>
  <c r="E276" i="9"/>
  <c r="E266" i="9"/>
  <c r="D266" i="9"/>
  <c r="E508" i="9"/>
  <c r="D508" i="9"/>
  <c r="E484" i="9"/>
  <c r="D484" i="9"/>
  <c r="E485" i="9"/>
  <c r="D485" i="9"/>
  <c r="E479" i="9"/>
  <c r="D479" i="9"/>
  <c r="E430" i="9"/>
  <c r="D430" i="9"/>
  <c r="E384" i="9"/>
  <c r="E383" i="9" s="1"/>
  <c r="D384" i="9"/>
  <c r="E371" i="9"/>
  <c r="D371" i="9"/>
  <c r="E198" i="9"/>
  <c r="D198" i="9"/>
  <c r="E196" i="9"/>
  <c r="D196" i="9"/>
  <c r="E124" i="9"/>
  <c r="D124" i="9"/>
  <c r="E109" i="9"/>
  <c r="D109" i="9"/>
  <c r="E93" i="9"/>
  <c r="D93" i="9"/>
  <c r="E50" i="9"/>
  <c r="D50" i="9"/>
  <c r="E52" i="9"/>
  <c r="D52" i="9"/>
  <c r="D32" i="9"/>
  <c r="H32" i="9" s="1"/>
  <c r="J32" i="9" s="1"/>
  <c r="D31" i="9"/>
  <c r="H31" i="9" s="1"/>
  <c r="D28" i="9"/>
  <c r="H28" i="9" s="1"/>
  <c r="J28" i="9" s="1"/>
  <c r="J31" i="9" l="1"/>
  <c r="H384" i="9"/>
  <c r="H383" i="9" s="1"/>
  <c r="F74" i="7"/>
  <c r="G74" i="7" s="1"/>
  <c r="H266" i="9"/>
  <c r="J266" i="9" s="1"/>
  <c r="H93" i="9"/>
  <c r="J93" i="9" s="1"/>
  <c r="H371" i="9"/>
  <c r="H430" i="9"/>
  <c r="H508" i="9"/>
  <c r="H484" i="9"/>
  <c r="H485" i="9"/>
  <c r="H479" i="9"/>
  <c r="G810" i="10" s="1"/>
  <c r="H198" i="9"/>
  <c r="J198" i="9" s="1"/>
  <c r="D383" i="9"/>
  <c r="H196" i="9"/>
  <c r="J196" i="9" s="1"/>
  <c r="H124" i="9"/>
  <c r="J124" i="9" s="1"/>
  <c r="H109" i="9"/>
  <c r="J109" i="9" s="1"/>
  <c r="H50" i="9"/>
  <c r="H52" i="9"/>
  <c r="L82" i="11"/>
  <c r="J82" i="11"/>
  <c r="I75" i="5"/>
  <c r="J50" i="9" l="1"/>
  <c r="J52" i="9"/>
  <c r="H184" i="9"/>
  <c r="J184" i="9" s="1"/>
  <c r="C313" i="13" l="1"/>
  <c r="E82" i="12"/>
  <c r="E81" i="12"/>
  <c r="E78" i="12"/>
  <c r="F69" i="12"/>
  <c r="F68" i="12" s="1"/>
  <c r="E48" i="12"/>
  <c r="E29" i="12"/>
  <c r="E23" i="12"/>
  <c r="E22" i="12"/>
  <c r="D59" i="11"/>
  <c r="D58" i="11"/>
  <c r="J56" i="11"/>
  <c r="D56" i="11"/>
  <c r="J55" i="11"/>
  <c r="D55" i="11"/>
  <c r="J54" i="11"/>
  <c r="D54" i="11"/>
  <c r="D52" i="11"/>
  <c r="J50" i="11"/>
  <c r="J49" i="11" s="1"/>
  <c r="D49" i="11"/>
  <c r="J44" i="11"/>
  <c r="J43" i="11"/>
  <c r="J42" i="11"/>
  <c r="D35" i="11"/>
  <c r="J34" i="11"/>
  <c r="D34" i="11"/>
  <c r="J33" i="11"/>
  <c r="D31" i="11"/>
  <c r="J24" i="11"/>
  <c r="D24" i="11"/>
  <c r="J20" i="11"/>
  <c r="J19" i="11"/>
  <c r="Q919" i="10"/>
  <c r="I919" i="10"/>
  <c r="M919" i="10" s="1"/>
  <c r="Q918" i="10"/>
  <c r="I918" i="10"/>
  <c r="M918" i="10" s="1"/>
  <c r="Q917" i="10"/>
  <c r="O917" i="10"/>
  <c r="M916" i="10"/>
  <c r="I916" i="10"/>
  <c r="M915" i="10"/>
  <c r="I915" i="10"/>
  <c r="M914" i="10"/>
  <c r="I914" i="10"/>
  <c r="K912" i="10"/>
  <c r="K911" i="10"/>
  <c r="K910" i="10"/>
  <c r="K909" i="10"/>
  <c r="K908" i="10"/>
  <c r="K907" i="10"/>
  <c r="K906" i="10"/>
  <c r="K905" i="10"/>
  <c r="G905" i="10"/>
  <c r="K904" i="10"/>
  <c r="K903" i="10"/>
  <c r="K902" i="10"/>
  <c r="K901" i="10"/>
  <c r="K900" i="10"/>
  <c r="K899" i="10"/>
  <c r="K898" i="10"/>
  <c r="K897" i="10"/>
  <c r="G897" i="10"/>
  <c r="K896" i="10"/>
  <c r="K895" i="10"/>
  <c r="K894" i="10"/>
  <c r="K893" i="10"/>
  <c r="K892" i="10"/>
  <c r="K891" i="10"/>
  <c r="K890" i="10"/>
  <c r="K889" i="10"/>
  <c r="G889" i="10"/>
  <c r="K888" i="10"/>
  <c r="K887" i="10"/>
  <c r="K886" i="10"/>
  <c r="K885" i="10"/>
  <c r="K884" i="10"/>
  <c r="G884" i="10"/>
  <c r="K883" i="10"/>
  <c r="K882" i="10"/>
  <c r="K881" i="10"/>
  <c r="G881" i="10"/>
  <c r="K880" i="10"/>
  <c r="K879" i="10"/>
  <c r="K878" i="10"/>
  <c r="G878" i="10"/>
  <c r="K877" i="10"/>
  <c r="K876" i="10"/>
  <c r="K875" i="10"/>
  <c r="K874" i="10"/>
  <c r="K873" i="10"/>
  <c r="K872" i="10"/>
  <c r="K871" i="10"/>
  <c r="G871" i="10"/>
  <c r="K870" i="10"/>
  <c r="K869" i="10"/>
  <c r="K868" i="10"/>
  <c r="K867" i="10"/>
  <c r="K866" i="10"/>
  <c r="K865" i="10"/>
  <c r="K864" i="10"/>
  <c r="K863" i="10"/>
  <c r="K862" i="10"/>
  <c r="K861" i="10"/>
  <c r="K860" i="10"/>
  <c r="K859" i="10"/>
  <c r="K858" i="10"/>
  <c r="K857" i="10"/>
  <c r="K856" i="10"/>
  <c r="K855" i="10"/>
  <c r="K854" i="10"/>
  <c r="K853" i="10"/>
  <c r="K852" i="10"/>
  <c r="K851" i="10"/>
  <c r="K850" i="10"/>
  <c r="K849" i="10"/>
  <c r="K848" i="10"/>
  <c r="K847" i="10"/>
  <c r="K846" i="10"/>
  <c r="G846" i="10"/>
  <c r="K845" i="10"/>
  <c r="K844" i="10"/>
  <c r="K843" i="10"/>
  <c r="K842" i="10"/>
  <c r="K841" i="10"/>
  <c r="G841" i="10"/>
  <c r="K840" i="10"/>
  <c r="K839" i="10"/>
  <c r="G839" i="10"/>
  <c r="K838" i="10"/>
  <c r="K837" i="10"/>
  <c r="K836" i="10"/>
  <c r="K835" i="10"/>
  <c r="G835" i="10"/>
  <c r="K834" i="10"/>
  <c r="K833" i="10"/>
  <c r="K832" i="10"/>
  <c r="K831" i="10"/>
  <c r="K830" i="10"/>
  <c r="K829" i="10"/>
  <c r="G829" i="10"/>
  <c r="K828" i="10"/>
  <c r="K827" i="10"/>
  <c r="K826" i="10"/>
  <c r="K825" i="10"/>
  <c r="K824" i="10"/>
  <c r="G824" i="10"/>
  <c r="K823" i="10"/>
  <c r="K820" i="10"/>
  <c r="K819" i="10"/>
  <c r="K818" i="10"/>
  <c r="K817" i="10"/>
  <c r="K816" i="10"/>
  <c r="K815" i="10"/>
  <c r="K814" i="10"/>
  <c r="K813" i="10"/>
  <c r="G813" i="10"/>
  <c r="K812" i="10"/>
  <c r="G812" i="10"/>
  <c r="K811" i="10"/>
  <c r="K810" i="10"/>
  <c r="K809" i="10"/>
  <c r="K808" i="10"/>
  <c r="K807" i="10"/>
  <c r="K806" i="10"/>
  <c r="K805" i="10"/>
  <c r="K804" i="10"/>
  <c r="G804" i="10"/>
  <c r="K803" i="10"/>
  <c r="K802" i="10"/>
  <c r="K801" i="10"/>
  <c r="K800" i="10"/>
  <c r="K799" i="10"/>
  <c r="G799" i="10"/>
  <c r="K798" i="10"/>
  <c r="K797" i="10"/>
  <c r="K796" i="10"/>
  <c r="K795" i="10"/>
  <c r="K794" i="10"/>
  <c r="K793" i="10"/>
  <c r="K792" i="10"/>
  <c r="K791" i="10"/>
  <c r="K790" i="10"/>
  <c r="G790" i="10"/>
  <c r="K789" i="10"/>
  <c r="K788" i="10"/>
  <c r="K787" i="10"/>
  <c r="K786" i="10"/>
  <c r="K785" i="10"/>
  <c r="K784" i="10"/>
  <c r="K783" i="10"/>
  <c r="G783" i="10"/>
  <c r="K782" i="10"/>
  <c r="G782" i="10"/>
  <c r="K781" i="10"/>
  <c r="K780" i="10"/>
  <c r="K779" i="10"/>
  <c r="K778" i="10"/>
  <c r="K777" i="10"/>
  <c r="K776" i="10"/>
  <c r="K775" i="10"/>
  <c r="K774" i="10"/>
  <c r="K773" i="10"/>
  <c r="G773" i="10"/>
  <c r="K772" i="10"/>
  <c r="K771" i="10"/>
  <c r="G771" i="10"/>
  <c r="K770" i="10"/>
  <c r="K769" i="10"/>
  <c r="G769" i="10"/>
  <c r="K768" i="10"/>
  <c r="K767" i="10"/>
  <c r="K766" i="10"/>
  <c r="K765" i="10"/>
  <c r="K764" i="10"/>
  <c r="K763" i="10"/>
  <c r="K762" i="10"/>
  <c r="K761" i="10"/>
  <c r="K760" i="10"/>
  <c r="K759" i="10"/>
  <c r="K758" i="10"/>
  <c r="K757" i="10"/>
  <c r="K756" i="10"/>
  <c r="K755" i="10"/>
  <c r="K754" i="10"/>
  <c r="K753" i="10"/>
  <c r="K752" i="10"/>
  <c r="K751" i="10"/>
  <c r="K750" i="10"/>
  <c r="K749" i="10"/>
  <c r="K748" i="10"/>
  <c r="K747" i="10"/>
  <c r="K746" i="10"/>
  <c r="K745" i="10"/>
  <c r="K744" i="10"/>
  <c r="K743" i="10"/>
  <c r="K742" i="10"/>
  <c r="K741" i="10"/>
  <c r="K740" i="10"/>
  <c r="K739" i="10"/>
  <c r="K738" i="10"/>
  <c r="K737" i="10"/>
  <c r="K736" i="10"/>
  <c r="K735" i="10"/>
  <c r="G735" i="10"/>
  <c r="K734" i="10"/>
  <c r="K732" i="10"/>
  <c r="K731" i="10"/>
  <c r="K730" i="10"/>
  <c r="K729" i="10"/>
  <c r="K728" i="10"/>
  <c r="K727" i="10"/>
  <c r="G727" i="10"/>
  <c r="K726" i="10"/>
  <c r="G726" i="10"/>
  <c r="K725" i="10"/>
  <c r="G725" i="10"/>
  <c r="K724" i="10"/>
  <c r="K723" i="10"/>
  <c r="K722" i="10"/>
  <c r="K721" i="10"/>
  <c r="G721" i="10"/>
  <c r="K720" i="10"/>
  <c r="K719" i="10"/>
  <c r="K718" i="10"/>
  <c r="G718" i="10"/>
  <c r="K717" i="10"/>
  <c r="G717" i="10"/>
  <c r="K716" i="10"/>
  <c r="K715" i="10"/>
  <c r="K714" i="10"/>
  <c r="G714" i="10"/>
  <c r="K713" i="10"/>
  <c r="K712" i="10"/>
  <c r="G712" i="10"/>
  <c r="K711" i="10"/>
  <c r="G711" i="10"/>
  <c r="K710" i="10"/>
  <c r="G710" i="10"/>
  <c r="K709" i="10"/>
  <c r="G709" i="10"/>
  <c r="K708" i="10"/>
  <c r="K707" i="10"/>
  <c r="K706" i="10"/>
  <c r="K705" i="10"/>
  <c r="K704" i="10"/>
  <c r="K703" i="10"/>
  <c r="K702" i="10"/>
  <c r="K701" i="10"/>
  <c r="K700" i="10"/>
  <c r="K699" i="10"/>
  <c r="K698" i="10"/>
  <c r="K697" i="10"/>
  <c r="G697" i="10"/>
  <c r="K696" i="10"/>
  <c r="K695" i="10"/>
  <c r="K694" i="10"/>
  <c r="G694" i="10"/>
  <c r="K693" i="10"/>
  <c r="K692" i="10"/>
  <c r="G692" i="10"/>
  <c r="K691" i="10"/>
  <c r="K690" i="10"/>
  <c r="K689" i="10"/>
  <c r="G689" i="10"/>
  <c r="K688" i="10"/>
  <c r="K687" i="10"/>
  <c r="K686" i="10"/>
  <c r="G686" i="10"/>
  <c r="K685" i="10"/>
  <c r="K684" i="10"/>
  <c r="K683" i="10"/>
  <c r="G683" i="10"/>
  <c r="K682" i="10"/>
  <c r="K681" i="10"/>
  <c r="K680" i="10"/>
  <c r="G680" i="10"/>
  <c r="K679" i="10"/>
  <c r="K678" i="10"/>
  <c r="K677" i="10"/>
  <c r="G677" i="10"/>
  <c r="K676" i="10"/>
  <c r="K675" i="10"/>
  <c r="K674" i="10"/>
  <c r="G674" i="10"/>
  <c r="K673" i="10"/>
  <c r="G673" i="10"/>
  <c r="K672" i="10"/>
  <c r="K671" i="10"/>
  <c r="K670" i="10"/>
  <c r="G670" i="10"/>
  <c r="K669" i="10"/>
  <c r="G669" i="10"/>
  <c r="K666" i="10"/>
  <c r="K665" i="10"/>
  <c r="K664" i="10"/>
  <c r="G664" i="10"/>
  <c r="K663" i="10"/>
  <c r="K662" i="10"/>
  <c r="K661" i="10"/>
  <c r="K660" i="10"/>
  <c r="K659" i="10"/>
  <c r="K658" i="10"/>
  <c r="K657" i="10"/>
  <c r="K656" i="10"/>
  <c r="K655" i="10"/>
  <c r="K654" i="10"/>
  <c r="K653" i="10"/>
  <c r="K652" i="10"/>
  <c r="K651" i="10"/>
  <c r="K650" i="10"/>
  <c r="K649" i="10"/>
  <c r="K648" i="10"/>
  <c r="K647" i="10"/>
  <c r="K646" i="10"/>
  <c r="K645" i="10"/>
  <c r="K644" i="10"/>
  <c r="K643" i="10"/>
  <c r="K642" i="10"/>
  <c r="K641" i="10"/>
  <c r="K640" i="10"/>
  <c r="K639" i="10"/>
  <c r="K638" i="10"/>
  <c r="K637" i="10"/>
  <c r="K636" i="10"/>
  <c r="K635" i="10"/>
  <c r="K634" i="10"/>
  <c r="K633" i="10"/>
  <c r="K632" i="10"/>
  <c r="K631" i="10"/>
  <c r="K630" i="10"/>
  <c r="K629" i="10"/>
  <c r="G629" i="10"/>
  <c r="K628" i="10"/>
  <c r="G628" i="10"/>
  <c r="K627" i="10"/>
  <c r="K626" i="10"/>
  <c r="K625" i="10"/>
  <c r="G625" i="10"/>
  <c r="K624" i="10"/>
  <c r="K623" i="10"/>
  <c r="K622" i="10"/>
  <c r="K621" i="10"/>
  <c r="K620" i="10"/>
  <c r="K619" i="10"/>
  <c r="K618" i="10"/>
  <c r="K617" i="10"/>
  <c r="K616" i="10"/>
  <c r="K615" i="10"/>
  <c r="K614" i="10"/>
  <c r="K613" i="10"/>
  <c r="K612" i="10"/>
  <c r="K611" i="10"/>
  <c r="K610" i="10"/>
  <c r="K609" i="10"/>
  <c r="K608" i="10"/>
  <c r="K607" i="10"/>
  <c r="K606" i="10"/>
  <c r="K605" i="10"/>
  <c r="K604" i="10"/>
  <c r="K603" i="10"/>
  <c r="K602" i="10"/>
  <c r="K601" i="10"/>
  <c r="K600" i="10"/>
  <c r="K599" i="10"/>
  <c r="K598" i="10"/>
  <c r="K597" i="10"/>
  <c r="K596" i="10"/>
  <c r="K595" i="10"/>
  <c r="K594" i="10"/>
  <c r="G594" i="10"/>
  <c r="K593" i="10"/>
  <c r="G593" i="10"/>
  <c r="K592" i="10"/>
  <c r="G592" i="10"/>
  <c r="K591" i="10"/>
  <c r="K590" i="10"/>
  <c r="K589" i="10"/>
  <c r="G589" i="10"/>
  <c r="K587" i="10"/>
  <c r="K586" i="10"/>
  <c r="K585" i="10"/>
  <c r="G585" i="10"/>
  <c r="K584" i="10"/>
  <c r="K583" i="10"/>
  <c r="K582" i="10"/>
  <c r="K581" i="10"/>
  <c r="K580" i="10"/>
  <c r="K579" i="10"/>
  <c r="G579" i="10"/>
  <c r="K578" i="10"/>
  <c r="K577" i="10"/>
  <c r="K576" i="10"/>
  <c r="G576" i="10"/>
  <c r="K575" i="10"/>
  <c r="K574" i="10"/>
  <c r="K573" i="10"/>
  <c r="G573" i="10"/>
  <c r="K572" i="10"/>
  <c r="G572" i="10"/>
  <c r="K571" i="10"/>
  <c r="K570" i="10"/>
  <c r="K569" i="10"/>
  <c r="G569" i="10"/>
  <c r="K568" i="10"/>
  <c r="K567" i="10"/>
  <c r="K566" i="10"/>
  <c r="G566" i="10"/>
  <c r="K565" i="10"/>
  <c r="K564" i="10"/>
  <c r="G564" i="10"/>
  <c r="K563" i="10"/>
  <c r="G563" i="10"/>
  <c r="K562" i="10"/>
  <c r="G562" i="10"/>
  <c r="K561" i="10"/>
  <c r="G561" i="10"/>
  <c r="K560" i="10"/>
  <c r="K559" i="10"/>
  <c r="K558" i="10"/>
  <c r="K557" i="10"/>
  <c r="K556" i="10"/>
  <c r="K555" i="10"/>
  <c r="K554" i="10"/>
  <c r="K553" i="10"/>
  <c r="K552" i="10"/>
  <c r="K551" i="10"/>
  <c r="K550" i="10"/>
  <c r="K549" i="10"/>
  <c r="K548" i="10"/>
  <c r="K547" i="10"/>
  <c r="G547" i="10"/>
  <c r="K546" i="10"/>
  <c r="G546" i="10"/>
  <c r="K545" i="10"/>
  <c r="G545" i="10"/>
  <c r="K544" i="10"/>
  <c r="K543" i="10"/>
  <c r="K542" i="10"/>
  <c r="K541" i="10"/>
  <c r="K540" i="10"/>
  <c r="K539" i="10"/>
  <c r="K538" i="10"/>
  <c r="K537" i="10"/>
  <c r="K536" i="10"/>
  <c r="K535" i="10"/>
  <c r="K534" i="10"/>
  <c r="K533" i="10"/>
  <c r="K532" i="10"/>
  <c r="K531" i="10"/>
  <c r="K530" i="10"/>
  <c r="K529" i="10"/>
  <c r="K528" i="10"/>
  <c r="K527" i="10"/>
  <c r="K526" i="10"/>
  <c r="K525" i="10"/>
  <c r="K524" i="10"/>
  <c r="K523" i="10"/>
  <c r="K522" i="10"/>
  <c r="K521" i="10"/>
  <c r="K520" i="10"/>
  <c r="K519" i="10"/>
  <c r="K518" i="10"/>
  <c r="K517" i="10"/>
  <c r="K516" i="10"/>
  <c r="K515" i="10"/>
  <c r="K514" i="10"/>
  <c r="K513" i="10"/>
  <c r="K512" i="10"/>
  <c r="K511" i="10"/>
  <c r="K510" i="10"/>
  <c r="K509" i="10"/>
  <c r="K508" i="10"/>
  <c r="K507" i="10"/>
  <c r="K506" i="10"/>
  <c r="K505" i="10"/>
  <c r="K504" i="10"/>
  <c r="K503" i="10"/>
  <c r="K502" i="10"/>
  <c r="K501" i="10"/>
  <c r="K500" i="10"/>
  <c r="K499" i="10"/>
  <c r="K498" i="10"/>
  <c r="K497" i="10"/>
  <c r="K496" i="10"/>
  <c r="K495" i="10"/>
  <c r="K494" i="10"/>
  <c r="K493" i="10"/>
  <c r="K492" i="10"/>
  <c r="K491" i="10"/>
  <c r="K490" i="10"/>
  <c r="K489" i="10"/>
  <c r="K488" i="10"/>
  <c r="K487" i="10"/>
  <c r="K486" i="10"/>
  <c r="K485" i="10"/>
  <c r="K484" i="10"/>
  <c r="K483" i="10"/>
  <c r="K482" i="10"/>
  <c r="K481" i="10"/>
  <c r="K480" i="10"/>
  <c r="K479" i="10"/>
  <c r="K478" i="10"/>
  <c r="K477" i="10"/>
  <c r="K476" i="10"/>
  <c r="K475" i="10"/>
  <c r="K474" i="10"/>
  <c r="K473" i="10"/>
  <c r="K472" i="10"/>
  <c r="K471" i="10"/>
  <c r="K470" i="10"/>
  <c r="K469" i="10"/>
  <c r="K468" i="10"/>
  <c r="K467" i="10"/>
  <c r="K466" i="10"/>
  <c r="K465" i="10"/>
  <c r="K464" i="10"/>
  <c r="K463" i="10"/>
  <c r="K462" i="10"/>
  <c r="K461" i="10"/>
  <c r="K460" i="10"/>
  <c r="K459" i="10"/>
  <c r="K458" i="10"/>
  <c r="K457" i="10"/>
  <c r="K456" i="10"/>
  <c r="K455" i="10"/>
  <c r="K454" i="10"/>
  <c r="K453" i="10"/>
  <c r="K452" i="10"/>
  <c r="K451" i="10"/>
  <c r="K450" i="10"/>
  <c r="K449" i="10"/>
  <c r="K448" i="10"/>
  <c r="K447" i="10"/>
  <c r="K446" i="10"/>
  <c r="K445" i="10"/>
  <c r="K444" i="10"/>
  <c r="K443" i="10"/>
  <c r="K442" i="10"/>
  <c r="K441" i="10"/>
  <c r="K440" i="10"/>
  <c r="K439" i="10"/>
  <c r="K438" i="10"/>
  <c r="K437" i="10"/>
  <c r="K436" i="10"/>
  <c r="K435" i="10"/>
  <c r="K434" i="10"/>
  <c r="K433" i="10"/>
  <c r="K432" i="10"/>
  <c r="K431" i="10"/>
  <c r="K430" i="10"/>
  <c r="K429" i="10"/>
  <c r="K428" i="10"/>
  <c r="K427" i="10"/>
  <c r="K426" i="10"/>
  <c r="K425" i="10"/>
  <c r="K424" i="10"/>
  <c r="K423" i="10"/>
  <c r="K422" i="10"/>
  <c r="K421" i="10"/>
  <c r="K420" i="10"/>
  <c r="K419" i="10"/>
  <c r="K418" i="10"/>
  <c r="G418" i="10"/>
  <c r="K417" i="10"/>
  <c r="G417" i="10"/>
  <c r="K416" i="10"/>
  <c r="G416" i="10"/>
  <c r="K415" i="10"/>
  <c r="K414" i="10"/>
  <c r="G414" i="10"/>
  <c r="K413" i="10"/>
  <c r="K412" i="10"/>
  <c r="K411" i="10"/>
  <c r="K410" i="10"/>
  <c r="K409" i="10"/>
  <c r="K408" i="10"/>
  <c r="G408" i="10"/>
  <c r="K407" i="10"/>
  <c r="K406" i="10"/>
  <c r="K405" i="10"/>
  <c r="K404" i="10"/>
  <c r="K403" i="10"/>
  <c r="K402" i="10"/>
  <c r="G402" i="10"/>
  <c r="K401" i="10"/>
  <c r="K400" i="10"/>
  <c r="K399" i="10"/>
  <c r="K398" i="10"/>
  <c r="K397" i="10"/>
  <c r="G397" i="10"/>
  <c r="K396" i="10"/>
  <c r="G396" i="10"/>
  <c r="K395" i="10"/>
  <c r="K394" i="10"/>
  <c r="K393" i="10"/>
  <c r="K392" i="10"/>
  <c r="K391" i="10"/>
  <c r="G391" i="10"/>
  <c r="K390" i="10"/>
  <c r="K388" i="10"/>
  <c r="K387" i="10"/>
  <c r="K386" i="10"/>
  <c r="K385" i="10"/>
  <c r="K384" i="10"/>
  <c r="G384" i="10"/>
  <c r="K383" i="10"/>
  <c r="K382" i="10"/>
  <c r="K381" i="10"/>
  <c r="K380" i="10"/>
  <c r="K379" i="10"/>
  <c r="K378" i="10"/>
  <c r="K377" i="10"/>
  <c r="K376" i="10"/>
  <c r="G376" i="10"/>
  <c r="K375" i="10"/>
  <c r="G375" i="10"/>
  <c r="K374" i="10"/>
  <c r="K373" i="10"/>
  <c r="G373" i="10"/>
  <c r="K372" i="10"/>
  <c r="G372" i="10"/>
  <c r="K371" i="10"/>
  <c r="G371" i="10"/>
  <c r="K370" i="10"/>
  <c r="G370" i="10"/>
  <c r="K369" i="10"/>
  <c r="G369" i="10"/>
  <c r="K368" i="10"/>
  <c r="G368" i="10"/>
  <c r="K367" i="10"/>
  <c r="G367" i="10"/>
  <c r="K366" i="10"/>
  <c r="G366" i="10"/>
  <c r="K365" i="10"/>
  <c r="G365" i="10"/>
  <c r="K364" i="10"/>
  <c r="G364" i="10"/>
  <c r="K363" i="10"/>
  <c r="G363" i="10"/>
  <c r="K362" i="10"/>
  <c r="G362" i="10"/>
  <c r="K361" i="10"/>
  <c r="G361" i="10"/>
  <c r="K360" i="10"/>
  <c r="G360" i="10"/>
  <c r="K359" i="10"/>
  <c r="G359" i="10"/>
  <c r="K358" i="10"/>
  <c r="G358" i="10"/>
  <c r="K357" i="10"/>
  <c r="G357" i="10"/>
  <c r="K356" i="10"/>
  <c r="G356" i="10"/>
  <c r="K355" i="10"/>
  <c r="G355" i="10"/>
  <c r="K354" i="10"/>
  <c r="G354" i="10"/>
  <c r="K353" i="10"/>
  <c r="G353" i="10"/>
  <c r="K352" i="10"/>
  <c r="G352" i="10"/>
  <c r="K351" i="10"/>
  <c r="G351" i="10"/>
  <c r="K350" i="10"/>
  <c r="G350" i="10"/>
  <c r="K349" i="10"/>
  <c r="G349" i="10"/>
  <c r="K348" i="10"/>
  <c r="G348" i="10"/>
  <c r="K347" i="10"/>
  <c r="G347" i="10"/>
  <c r="K346" i="10"/>
  <c r="G346" i="10"/>
  <c r="K345" i="10"/>
  <c r="G345" i="10"/>
  <c r="K344" i="10"/>
  <c r="G344" i="10"/>
  <c r="K343" i="10"/>
  <c r="G343" i="10"/>
  <c r="K342" i="10"/>
  <c r="G342" i="10"/>
  <c r="K341" i="10"/>
  <c r="K340" i="10"/>
  <c r="G340" i="10"/>
  <c r="K339" i="10"/>
  <c r="G339" i="10"/>
  <c r="K338" i="10"/>
  <c r="G338" i="10"/>
  <c r="K337" i="10"/>
  <c r="G337" i="10"/>
  <c r="K336" i="10"/>
  <c r="G336" i="10"/>
  <c r="K335" i="10"/>
  <c r="K334" i="10"/>
  <c r="K333" i="10"/>
  <c r="G333" i="10"/>
  <c r="K332" i="10"/>
  <c r="G332" i="10"/>
  <c r="K331" i="10"/>
  <c r="G331" i="10"/>
  <c r="K330" i="10"/>
  <c r="G330" i="10"/>
  <c r="K329" i="10"/>
  <c r="G329" i="10"/>
  <c r="K328" i="10"/>
  <c r="G328" i="10"/>
  <c r="K327" i="10"/>
  <c r="G327" i="10"/>
  <c r="K326" i="10"/>
  <c r="K325" i="10"/>
  <c r="K324" i="10"/>
  <c r="K323" i="10"/>
  <c r="K322" i="10"/>
  <c r="K321" i="10"/>
  <c r="K320" i="10"/>
  <c r="K319" i="10"/>
  <c r="G319" i="10"/>
  <c r="K318" i="10"/>
  <c r="K317" i="10"/>
  <c r="K316" i="10"/>
  <c r="K315" i="10"/>
  <c r="K314" i="10"/>
  <c r="K313" i="10"/>
  <c r="K312" i="10"/>
  <c r="K311" i="10"/>
  <c r="G311" i="10"/>
  <c r="K310" i="10"/>
  <c r="G310" i="10"/>
  <c r="K309" i="10"/>
  <c r="G309" i="10"/>
  <c r="K308" i="10"/>
  <c r="G308" i="10"/>
  <c r="K307" i="10"/>
  <c r="K306" i="10"/>
  <c r="K305" i="10"/>
  <c r="G305" i="10"/>
  <c r="K304" i="10"/>
  <c r="K303" i="10"/>
  <c r="K302" i="10"/>
  <c r="G302" i="10"/>
  <c r="K301" i="10"/>
  <c r="K300" i="10"/>
  <c r="K299" i="10"/>
  <c r="G299" i="10"/>
  <c r="K298" i="10"/>
  <c r="G298" i="10"/>
  <c r="K297" i="10"/>
  <c r="K296" i="10"/>
  <c r="K295" i="10"/>
  <c r="K294" i="10"/>
  <c r="K293" i="10"/>
  <c r="K292" i="10"/>
  <c r="K291" i="10"/>
  <c r="G291" i="10"/>
  <c r="K290" i="10"/>
  <c r="K289" i="10"/>
  <c r="G289" i="10"/>
  <c r="K288" i="10"/>
  <c r="G288" i="10"/>
  <c r="K287" i="10"/>
  <c r="K286" i="10"/>
  <c r="K285" i="10"/>
  <c r="G285" i="10"/>
  <c r="K284" i="10"/>
  <c r="K283" i="10"/>
  <c r="G283" i="10"/>
  <c r="K282" i="10"/>
  <c r="K281" i="10"/>
  <c r="K280" i="10"/>
  <c r="K279" i="10"/>
  <c r="G279" i="10"/>
  <c r="K278" i="10"/>
  <c r="G278" i="10"/>
  <c r="K277" i="10"/>
  <c r="K276" i="10"/>
  <c r="K275" i="10"/>
  <c r="K274" i="10"/>
  <c r="K273" i="10"/>
  <c r="K272" i="10"/>
  <c r="G272" i="10"/>
  <c r="K271" i="10"/>
  <c r="K270" i="10"/>
  <c r="K269" i="10"/>
  <c r="G269" i="10"/>
  <c r="K268" i="10"/>
  <c r="K267" i="10"/>
  <c r="K266" i="10"/>
  <c r="K265" i="10"/>
  <c r="K264" i="10"/>
  <c r="G264" i="10"/>
  <c r="K263" i="10"/>
  <c r="G263" i="10"/>
  <c r="K262" i="10"/>
  <c r="K261" i="10"/>
  <c r="K260" i="10"/>
  <c r="G260" i="10"/>
  <c r="K259" i="10"/>
  <c r="K258" i="10"/>
  <c r="K257" i="10"/>
  <c r="G257" i="10"/>
  <c r="K256" i="10"/>
  <c r="G256" i="10"/>
  <c r="K255" i="10"/>
  <c r="G255" i="10"/>
  <c r="K254" i="10"/>
  <c r="K253" i="10"/>
  <c r="K252" i="10"/>
  <c r="G252" i="10"/>
  <c r="K251" i="10"/>
  <c r="K250" i="10"/>
  <c r="K249" i="10"/>
  <c r="G249" i="10"/>
  <c r="K248" i="10"/>
  <c r="K247" i="10"/>
  <c r="K246" i="10"/>
  <c r="K245" i="10"/>
  <c r="K244" i="10"/>
  <c r="K243" i="10"/>
  <c r="K242" i="10"/>
  <c r="K241" i="10"/>
  <c r="K240" i="10"/>
  <c r="K239" i="10"/>
  <c r="K238" i="10"/>
  <c r="K237" i="10"/>
  <c r="K236" i="10"/>
  <c r="K235" i="10"/>
  <c r="K234" i="10"/>
  <c r="K233" i="10"/>
  <c r="K232" i="10"/>
  <c r="K231" i="10"/>
  <c r="K230" i="10"/>
  <c r="K229" i="10"/>
  <c r="K228" i="10"/>
  <c r="K227" i="10"/>
  <c r="K226" i="10"/>
  <c r="K225" i="10"/>
  <c r="K224" i="10"/>
  <c r="G224" i="10"/>
  <c r="K223" i="10"/>
  <c r="G223" i="10"/>
  <c r="K222" i="10"/>
  <c r="K221" i="10"/>
  <c r="K220" i="10"/>
  <c r="K219" i="10"/>
  <c r="K218" i="10"/>
  <c r="G218" i="10"/>
  <c r="K217" i="10"/>
  <c r="G217" i="10"/>
  <c r="K216" i="10"/>
  <c r="G216" i="10"/>
  <c r="K215" i="10"/>
  <c r="K214" i="10"/>
  <c r="K213" i="10"/>
  <c r="K212" i="10"/>
  <c r="G212" i="10"/>
  <c r="K211" i="10"/>
  <c r="G211" i="10"/>
  <c r="K210" i="10"/>
  <c r="G210" i="10"/>
  <c r="K209" i="10"/>
  <c r="G209" i="10"/>
  <c r="K208" i="10"/>
  <c r="K207" i="10"/>
  <c r="G207" i="10"/>
  <c r="K206" i="10"/>
  <c r="G206" i="10"/>
  <c r="K205" i="10"/>
  <c r="G205" i="10"/>
  <c r="K204" i="10"/>
  <c r="G204" i="10"/>
  <c r="K203" i="10"/>
  <c r="K202" i="10"/>
  <c r="K201" i="10"/>
  <c r="G201" i="10"/>
  <c r="K200" i="10"/>
  <c r="K199" i="10"/>
  <c r="K198" i="10"/>
  <c r="G198" i="10"/>
  <c r="K197" i="10"/>
  <c r="K196" i="10"/>
  <c r="K195" i="10"/>
  <c r="G195" i="10"/>
  <c r="K194" i="10"/>
  <c r="K193" i="10"/>
  <c r="K192" i="10"/>
  <c r="G192" i="10"/>
  <c r="K191" i="10"/>
  <c r="G191" i="10"/>
  <c r="K190" i="10"/>
  <c r="G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G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G124" i="10"/>
  <c r="K123" i="10"/>
  <c r="G123" i="10"/>
  <c r="K120" i="10"/>
  <c r="K119" i="10"/>
  <c r="K118" i="10"/>
  <c r="G118" i="10"/>
  <c r="K117" i="10"/>
  <c r="K116" i="10"/>
  <c r="K115" i="10"/>
  <c r="G115" i="10"/>
  <c r="K114" i="10"/>
  <c r="G114" i="10"/>
  <c r="K113" i="10"/>
  <c r="K112" i="10"/>
  <c r="K111" i="10"/>
  <c r="G111" i="10"/>
  <c r="K110" i="10"/>
  <c r="K109" i="10"/>
  <c r="K108" i="10"/>
  <c r="G108" i="10"/>
  <c r="K107" i="10"/>
  <c r="K106" i="10"/>
  <c r="K105" i="10"/>
  <c r="G105" i="10"/>
  <c r="K104" i="10"/>
  <c r="K103" i="10"/>
  <c r="K102" i="10"/>
  <c r="G102" i="10"/>
  <c r="K101" i="10"/>
  <c r="K100" i="10"/>
  <c r="K99" i="10"/>
  <c r="G99" i="10"/>
  <c r="K98" i="10"/>
  <c r="K97" i="10"/>
  <c r="K96" i="10"/>
  <c r="G96" i="10"/>
  <c r="K95" i="10"/>
  <c r="G95" i="10"/>
  <c r="K94" i="10"/>
  <c r="K93" i="10"/>
  <c r="K92" i="10"/>
  <c r="G92" i="10"/>
  <c r="K91" i="10"/>
  <c r="K90" i="10"/>
  <c r="K89" i="10"/>
  <c r="G89" i="10"/>
  <c r="K88" i="10"/>
  <c r="K87" i="10"/>
  <c r="K86" i="10"/>
  <c r="G86" i="10"/>
  <c r="K85" i="10"/>
  <c r="G85" i="10"/>
  <c r="K84" i="10"/>
  <c r="K83" i="10"/>
  <c r="K82" i="10"/>
  <c r="G82" i="10"/>
  <c r="K81" i="10"/>
  <c r="K80" i="10"/>
  <c r="K79" i="10"/>
  <c r="G79" i="10"/>
  <c r="K78" i="10"/>
  <c r="K77" i="10"/>
  <c r="K76" i="10"/>
  <c r="G76" i="10"/>
  <c r="K75" i="10"/>
  <c r="G75" i="10"/>
  <c r="K74" i="10"/>
  <c r="K73" i="10"/>
  <c r="K72" i="10"/>
  <c r="G72" i="10"/>
  <c r="K71" i="10"/>
  <c r="G71" i="10"/>
  <c r="K70" i="10"/>
  <c r="G70" i="10"/>
  <c r="K69" i="10"/>
  <c r="G69" i="10"/>
  <c r="K68" i="10"/>
  <c r="G68" i="10"/>
  <c r="K67" i="10"/>
  <c r="K66" i="10"/>
  <c r="K65" i="10"/>
  <c r="K64" i="10"/>
  <c r="K63" i="10"/>
  <c r="K59" i="10"/>
  <c r="K58" i="10"/>
  <c r="K57" i="10"/>
  <c r="K56" i="10"/>
  <c r="K55" i="10"/>
  <c r="K54" i="10"/>
  <c r="K53" i="10"/>
  <c r="K52" i="10"/>
  <c r="K51" i="10"/>
  <c r="K50" i="10"/>
  <c r="K49" i="10"/>
  <c r="K48" i="10"/>
  <c r="K47" i="10"/>
  <c r="K46" i="10"/>
  <c r="K45" i="10"/>
  <c r="K44" i="10"/>
  <c r="K43" i="10"/>
  <c r="K42" i="10"/>
  <c r="K41" i="10"/>
  <c r="K40" i="10"/>
  <c r="G40" i="10"/>
  <c r="K39" i="10"/>
  <c r="K38" i="10"/>
  <c r="K35" i="10"/>
  <c r="K34" i="10"/>
  <c r="K33" i="10"/>
  <c r="K32" i="10"/>
  <c r="K31" i="10"/>
  <c r="K30" i="10"/>
  <c r="K29" i="10"/>
  <c r="K28" i="10"/>
  <c r="K27" i="10"/>
  <c r="K26" i="10"/>
  <c r="K25" i="10"/>
  <c r="K24" i="10"/>
  <c r="K23" i="10"/>
  <c r="K22" i="10"/>
  <c r="K21" i="10"/>
  <c r="K20" i="10"/>
  <c r="K19" i="10"/>
  <c r="K18" i="10"/>
  <c r="K17" i="10"/>
  <c r="K16" i="10"/>
  <c r="K15" i="10"/>
  <c r="G15" i="10"/>
  <c r="K14" i="10"/>
  <c r="G14" i="10"/>
  <c r="K13" i="10"/>
  <c r="G13" i="10"/>
  <c r="K12" i="10"/>
  <c r="G12" i="10"/>
  <c r="K11" i="10"/>
  <c r="G11" i="10"/>
  <c r="K10" i="10"/>
  <c r="K9" i="10"/>
  <c r="K8" i="10"/>
  <c r="G8" i="10"/>
  <c r="K7" i="10"/>
  <c r="G7" i="10"/>
  <c r="K6" i="10"/>
  <c r="G6" i="10"/>
  <c r="E545" i="9"/>
  <c r="D545" i="9"/>
  <c r="E543" i="9"/>
  <c r="F139" i="7" s="1"/>
  <c r="G139" i="7" s="1"/>
  <c r="D543" i="9"/>
  <c r="E542" i="9"/>
  <c r="F137" i="7" s="1"/>
  <c r="G137" i="7" s="1"/>
  <c r="D542" i="9"/>
  <c r="E541" i="9"/>
  <c r="D541" i="9"/>
  <c r="E540" i="9"/>
  <c r="F154" i="7" s="1"/>
  <c r="G154" i="7" s="1"/>
  <c r="D540" i="9"/>
  <c r="E538" i="9"/>
  <c r="D538" i="9"/>
  <c r="E537" i="9"/>
  <c r="D537" i="9"/>
  <c r="E535" i="9"/>
  <c r="D535" i="9"/>
  <c r="E534" i="9"/>
  <c r="D534" i="9"/>
  <c r="E532" i="9"/>
  <c r="D532" i="9"/>
  <c r="E531" i="9"/>
  <c r="F158" i="7" s="1"/>
  <c r="G158" i="7" s="1"/>
  <c r="D531" i="9"/>
  <c r="E530" i="9"/>
  <c r="D530" i="9"/>
  <c r="E529" i="9"/>
  <c r="D529" i="9"/>
  <c r="E526" i="9"/>
  <c r="G526" i="9" s="1"/>
  <c r="D526" i="9"/>
  <c r="E525" i="9"/>
  <c r="G525" i="9" s="1"/>
  <c r="D525" i="9"/>
  <c r="E524" i="9"/>
  <c r="G524" i="9" s="1"/>
  <c r="D524" i="9"/>
  <c r="E523" i="9"/>
  <c r="F127" i="7" s="1"/>
  <c r="G127" i="7" s="1"/>
  <c r="D523" i="9"/>
  <c r="E522" i="9"/>
  <c r="D522" i="9"/>
  <c r="E521" i="9"/>
  <c r="D521" i="9"/>
  <c r="E520" i="9"/>
  <c r="D520" i="9"/>
  <c r="E519" i="9"/>
  <c r="F148" i="7" s="1"/>
  <c r="G148" i="7" s="1"/>
  <c r="D519" i="9"/>
  <c r="E518" i="9"/>
  <c r="D518" i="9"/>
  <c r="E517" i="9"/>
  <c r="D517" i="9"/>
  <c r="E516" i="9"/>
  <c r="D516" i="9"/>
  <c r="E515" i="9"/>
  <c r="D515" i="9"/>
  <c r="E514" i="9"/>
  <c r="D514" i="9"/>
  <c r="E513" i="9"/>
  <c r="D513" i="9"/>
  <c r="E512" i="9"/>
  <c r="D512" i="9"/>
  <c r="E511" i="9"/>
  <c r="D511" i="9"/>
  <c r="E510" i="9"/>
  <c r="D510" i="9"/>
  <c r="E509" i="9"/>
  <c r="D509" i="9"/>
  <c r="E507" i="9"/>
  <c r="D507" i="9"/>
  <c r="E506" i="9"/>
  <c r="D506" i="9"/>
  <c r="E504" i="9"/>
  <c r="D504" i="9"/>
  <c r="E503" i="9"/>
  <c r="D503" i="9"/>
  <c r="E501" i="9"/>
  <c r="E500" i="9" s="1"/>
  <c r="D501" i="9"/>
  <c r="E499" i="9"/>
  <c r="D499" i="9"/>
  <c r="E498" i="9"/>
  <c r="D498" i="9"/>
  <c r="E497" i="9"/>
  <c r="D497" i="9"/>
  <c r="E495" i="9"/>
  <c r="D495" i="9"/>
  <c r="E494" i="9"/>
  <c r="D494" i="9"/>
  <c r="E493" i="9"/>
  <c r="D493" i="9"/>
  <c r="E491" i="9"/>
  <c r="D491" i="9"/>
  <c r="E490" i="9"/>
  <c r="D490" i="9"/>
  <c r="E489" i="9"/>
  <c r="D489" i="9"/>
  <c r="E488" i="9"/>
  <c r="D488" i="9"/>
  <c r="E486" i="9"/>
  <c r="D486" i="9"/>
  <c r="E483" i="9"/>
  <c r="D483" i="9"/>
  <c r="E480" i="9"/>
  <c r="D480" i="9"/>
  <c r="E478" i="9"/>
  <c r="D478" i="9"/>
  <c r="E477" i="9"/>
  <c r="D477" i="9"/>
  <c r="E476" i="9"/>
  <c r="D476" i="9"/>
  <c r="E475" i="9"/>
  <c r="D475" i="9"/>
  <c r="E474" i="9"/>
  <c r="D474" i="9"/>
  <c r="E472" i="9"/>
  <c r="D472" i="9"/>
  <c r="E471" i="9"/>
  <c r="F124" i="7" s="1"/>
  <c r="G124" i="7" s="1"/>
  <c r="D471" i="9"/>
  <c r="E470" i="9"/>
  <c r="D470" i="9"/>
  <c r="E468" i="9"/>
  <c r="F146" i="7" s="1"/>
  <c r="G146" i="7" s="1"/>
  <c r="D468" i="9"/>
  <c r="E467" i="9"/>
  <c r="D467" i="9"/>
  <c r="E466" i="9"/>
  <c r="F118" i="7" s="1"/>
  <c r="G118" i="7" s="1"/>
  <c r="D466" i="9"/>
  <c r="E465" i="9"/>
  <c r="D465" i="9"/>
  <c r="E464" i="9"/>
  <c r="F151" i="7" s="1"/>
  <c r="G151" i="7" s="1"/>
  <c r="D464" i="9"/>
  <c r="E463" i="9"/>
  <c r="F119" i="7" s="1"/>
  <c r="G119" i="7" s="1"/>
  <c r="D463" i="9"/>
  <c r="E462" i="9"/>
  <c r="D462" i="9"/>
  <c r="E461" i="9"/>
  <c r="D461" i="9"/>
  <c r="E459" i="9"/>
  <c r="F117" i="7" s="1"/>
  <c r="G117" i="7" s="1"/>
  <c r="D459" i="9"/>
  <c r="E458" i="9"/>
  <c r="F116" i="7" s="1"/>
  <c r="G116" i="7" s="1"/>
  <c r="D458" i="9"/>
  <c r="E457" i="9"/>
  <c r="D457" i="9"/>
  <c r="E454" i="9"/>
  <c r="F153" i="7" s="1"/>
  <c r="G153" i="7" s="1"/>
  <c r="D454" i="9"/>
  <c r="E453" i="9"/>
  <c r="D453" i="9"/>
  <c r="E452" i="9"/>
  <c r="D452" i="9"/>
  <c r="E451" i="9"/>
  <c r="D451" i="9"/>
  <c r="E450" i="9"/>
  <c r="D450" i="9"/>
  <c r="E448" i="9"/>
  <c r="E447" i="9" s="1"/>
  <c r="D448" i="9"/>
  <c r="E446" i="9"/>
  <c r="D446" i="9"/>
  <c r="E445" i="9"/>
  <c r="D445" i="9"/>
  <c r="E444" i="9"/>
  <c r="D444" i="9"/>
  <c r="E443" i="9"/>
  <c r="D443" i="9"/>
  <c r="E442" i="9"/>
  <c r="D442" i="9"/>
  <c r="E441" i="9"/>
  <c r="D441" i="9"/>
  <c r="E440" i="9"/>
  <c r="D440" i="9"/>
  <c r="E439" i="9"/>
  <c r="D439" i="9"/>
  <c r="E438" i="9"/>
  <c r="D438" i="9"/>
  <c r="E437" i="9"/>
  <c r="D437" i="9"/>
  <c r="E436" i="9"/>
  <c r="F172" i="7" s="1"/>
  <c r="G172" i="7" s="1"/>
  <c r="D436" i="9"/>
  <c r="E435" i="9"/>
  <c r="D435" i="9"/>
  <c r="E434" i="9"/>
  <c r="D434" i="9"/>
  <c r="E433" i="9"/>
  <c r="D433" i="9"/>
  <c r="E431" i="9"/>
  <c r="D431" i="9"/>
  <c r="E429" i="9"/>
  <c r="D429" i="9"/>
  <c r="E428" i="9"/>
  <c r="D428" i="9"/>
  <c r="E427" i="9"/>
  <c r="D427" i="9"/>
  <c r="E426" i="9"/>
  <c r="D426" i="9"/>
  <c r="E425" i="9"/>
  <c r="D425" i="9"/>
  <c r="E421" i="9"/>
  <c r="D421" i="9"/>
  <c r="E420" i="9"/>
  <c r="D420" i="9"/>
  <c r="E419" i="9"/>
  <c r="D419" i="9"/>
  <c r="E417" i="9"/>
  <c r="D417" i="9"/>
  <c r="E416" i="9"/>
  <c r="D416" i="9"/>
  <c r="E413" i="9"/>
  <c r="E412" i="9" s="1"/>
  <c r="E411" i="9" s="1"/>
  <c r="D413" i="9"/>
  <c r="E406" i="9"/>
  <c r="D406" i="9"/>
  <c r="E405" i="9"/>
  <c r="D405" i="9"/>
  <c r="F405" i="9" s="1"/>
  <c r="G466" i="9" s="1"/>
  <c r="E404" i="9"/>
  <c r="D404" i="9"/>
  <c r="E403" i="9"/>
  <c r="D403" i="9"/>
  <c r="F403" i="9" s="1"/>
  <c r="E402" i="9"/>
  <c r="D402" i="9"/>
  <c r="E401" i="9"/>
  <c r="D401" i="9"/>
  <c r="E398" i="9"/>
  <c r="D398" i="9"/>
  <c r="E397" i="9"/>
  <c r="D397" i="9"/>
  <c r="E395" i="9"/>
  <c r="D395" i="9"/>
  <c r="E393" i="9"/>
  <c r="D393" i="9"/>
  <c r="E392" i="9"/>
  <c r="D392" i="9"/>
  <c r="E390" i="9"/>
  <c r="D390" i="9"/>
  <c r="E389" i="9"/>
  <c r="D389" i="9"/>
  <c r="E387" i="9"/>
  <c r="D387" i="9"/>
  <c r="E386" i="9"/>
  <c r="D386" i="9"/>
  <c r="E382" i="9"/>
  <c r="E381" i="9" s="1"/>
  <c r="D382" i="9"/>
  <c r="E378" i="9"/>
  <c r="D378" i="9"/>
  <c r="F378" i="9" s="1"/>
  <c r="E377" i="9"/>
  <c r="D377" i="9"/>
  <c r="F377" i="9" s="1"/>
  <c r="E376" i="9"/>
  <c r="D376" i="9"/>
  <c r="F376" i="9" s="1"/>
  <c r="E372" i="9"/>
  <c r="E370" i="9" s="1"/>
  <c r="D372" i="9"/>
  <c r="E369" i="9"/>
  <c r="D369" i="9"/>
  <c r="E368" i="9"/>
  <c r="D368" i="9"/>
  <c r="E367" i="9"/>
  <c r="D367" i="9"/>
  <c r="E366" i="9"/>
  <c r="D366" i="9"/>
  <c r="E365" i="9"/>
  <c r="D365" i="9"/>
  <c r="E364" i="9"/>
  <c r="D364" i="9"/>
  <c r="E363" i="9"/>
  <c r="F97" i="7" s="1"/>
  <c r="G97" i="7" s="1"/>
  <c r="D363" i="9"/>
  <c r="E362" i="9"/>
  <c r="D362" i="9"/>
  <c r="E361" i="9"/>
  <c r="D361" i="9"/>
  <c r="E360" i="9"/>
  <c r="D360" i="9"/>
  <c r="E359" i="9"/>
  <c r="D359" i="9"/>
  <c r="E358" i="9"/>
  <c r="D358" i="9"/>
  <c r="E357" i="9"/>
  <c r="D357" i="9"/>
  <c r="E356" i="9"/>
  <c r="D356" i="9"/>
  <c r="E355" i="9"/>
  <c r="D355" i="9"/>
  <c r="E354" i="9"/>
  <c r="D354" i="9"/>
  <c r="E353" i="9"/>
  <c r="D353" i="9"/>
  <c r="E350" i="9"/>
  <c r="E349" i="9" s="1"/>
  <c r="D350" i="9"/>
  <c r="E348" i="9"/>
  <c r="D348" i="9"/>
  <c r="E347" i="9"/>
  <c r="D347" i="9"/>
  <c r="E346" i="9"/>
  <c r="D346" i="9"/>
  <c r="E345" i="9"/>
  <c r="D345" i="9"/>
  <c r="E344" i="9"/>
  <c r="D344" i="9"/>
  <c r="E343" i="9"/>
  <c r="D343" i="9"/>
  <c r="E342" i="9"/>
  <c r="D342" i="9"/>
  <c r="E341" i="9"/>
  <c r="F101" i="7" s="1"/>
  <c r="G101" i="7" s="1"/>
  <c r="D341" i="9"/>
  <c r="E340" i="9"/>
  <c r="F103" i="7" s="1"/>
  <c r="G103" i="7" s="1"/>
  <c r="D340" i="9"/>
  <c r="E339" i="9"/>
  <c r="F102" i="7" s="1"/>
  <c r="G102" i="7" s="1"/>
  <c r="D339" i="9"/>
  <c r="E338" i="9"/>
  <c r="D338" i="9"/>
  <c r="E337" i="9"/>
  <c r="D337" i="9"/>
  <c r="E335" i="9"/>
  <c r="D335" i="9"/>
  <c r="E331" i="9"/>
  <c r="D331" i="9"/>
  <c r="E325" i="9"/>
  <c r="D325" i="9"/>
  <c r="E324" i="9"/>
  <c r="D324" i="9"/>
  <c r="E323" i="9"/>
  <c r="E322" i="9"/>
  <c r="F93" i="7" s="1"/>
  <c r="G93" i="7" s="1"/>
  <c r="E321" i="9"/>
  <c r="D321" i="9"/>
  <c r="E319" i="9"/>
  <c r="D319" i="9"/>
  <c r="E318" i="9"/>
  <c r="D318" i="9"/>
  <c r="E315" i="9"/>
  <c r="D315" i="9"/>
  <c r="E314" i="9"/>
  <c r="D314" i="9"/>
  <c r="D312" i="9"/>
  <c r="D311" i="9" s="1"/>
  <c r="E311" i="9"/>
  <c r="E305" i="9"/>
  <c r="H305" i="9" s="1"/>
  <c r="E304" i="9"/>
  <c r="D304" i="9"/>
  <c r="E303" i="9"/>
  <c r="D303" i="9"/>
  <c r="E301" i="9"/>
  <c r="D301" i="9"/>
  <c r="E300" i="9"/>
  <c r="D300" i="9"/>
  <c r="E298" i="9"/>
  <c r="D298" i="9"/>
  <c r="E297" i="9"/>
  <c r="D297" i="9"/>
  <c r="E295" i="9"/>
  <c r="D295" i="9"/>
  <c r="E294" i="9"/>
  <c r="D294" i="9"/>
  <c r="D289" i="9"/>
  <c r="D288" i="9"/>
  <c r="D287" i="9"/>
  <c r="D286" i="9"/>
  <c r="D285" i="9"/>
  <c r="D282" i="9"/>
  <c r="D281" i="9"/>
  <c r="D280" i="9"/>
  <c r="D279" i="9"/>
  <c r="D278" i="9"/>
  <c r="D277" i="9"/>
  <c r="D276" i="9"/>
  <c r="E275" i="9"/>
  <c r="F69" i="7" s="1"/>
  <c r="G69" i="7" s="1"/>
  <c r="D275" i="9"/>
  <c r="E274" i="9"/>
  <c r="D274" i="9"/>
  <c r="E272" i="9"/>
  <c r="D272" i="9"/>
  <c r="E271" i="9"/>
  <c r="F61" i="7" s="1"/>
  <c r="G61" i="7" s="1"/>
  <c r="D271" i="9"/>
  <c r="E270" i="9"/>
  <c r="F60" i="7" s="1"/>
  <c r="G60" i="7" s="1"/>
  <c r="D270" i="9"/>
  <c r="E269" i="9"/>
  <c r="H269" i="9" s="1"/>
  <c r="J269" i="9" s="1"/>
  <c r="E268" i="9"/>
  <c r="F59" i="7" s="1"/>
  <c r="G59" i="7" s="1"/>
  <c r="D268" i="9"/>
  <c r="E265" i="9"/>
  <c r="D265" i="9"/>
  <c r="E264" i="9"/>
  <c r="F66" i="7" s="1"/>
  <c r="G66" i="7" s="1"/>
  <c r="E263" i="9"/>
  <c r="D263" i="9"/>
  <c r="E262" i="9"/>
  <c r="D262" i="9"/>
  <c r="E261" i="9"/>
  <c r="D261" i="9"/>
  <c r="E258" i="9"/>
  <c r="D258" i="9"/>
  <c r="E257" i="9"/>
  <c r="D257" i="9"/>
  <c r="E256" i="9"/>
  <c r="D256" i="9"/>
  <c r="E254" i="9"/>
  <c r="D254" i="9"/>
  <c r="E253" i="9"/>
  <c r="D253" i="9"/>
  <c r="E252" i="9"/>
  <c r="D252" i="9"/>
  <c r="E250" i="9"/>
  <c r="D250" i="9"/>
  <c r="E249" i="9"/>
  <c r="D249" i="9"/>
  <c r="E248" i="9"/>
  <c r="D248" i="9"/>
  <c r="E245" i="9"/>
  <c r="D245" i="9"/>
  <c r="E244" i="9"/>
  <c r="E243" i="9"/>
  <c r="D243" i="9"/>
  <c r="E242" i="9"/>
  <c r="E241" i="9"/>
  <c r="E238" i="9"/>
  <c r="F238" i="9" s="1"/>
  <c r="D238" i="9"/>
  <c r="E237" i="9"/>
  <c r="D237" i="9"/>
  <c r="E236" i="9"/>
  <c r="D236" i="9"/>
  <c r="E235" i="9"/>
  <c r="D235" i="9"/>
  <c r="E234" i="9"/>
  <c r="D234" i="9"/>
  <c r="E233" i="9"/>
  <c r="D233" i="9"/>
  <c r="E232" i="9"/>
  <c r="D232" i="9"/>
  <c r="E230" i="9"/>
  <c r="D230" i="9"/>
  <c r="E229" i="9"/>
  <c r="D229" i="9"/>
  <c r="E227" i="9"/>
  <c r="D227" i="9"/>
  <c r="E226" i="9"/>
  <c r="D226" i="9"/>
  <c r="E224" i="9"/>
  <c r="D224" i="9"/>
  <c r="E223" i="9"/>
  <c r="D223" i="9"/>
  <c r="E222" i="9"/>
  <c r="D222" i="9"/>
  <c r="E221" i="9"/>
  <c r="D221" i="9"/>
  <c r="E215" i="9"/>
  <c r="E214" i="9" s="1"/>
  <c r="D215" i="9"/>
  <c r="E213" i="9"/>
  <c r="D213" i="9"/>
  <c r="E212" i="9"/>
  <c r="F38" i="7" s="1"/>
  <c r="G38" i="7" s="1"/>
  <c r="D212" i="9"/>
  <c r="E211" i="9"/>
  <c r="D211" i="9"/>
  <c r="E210" i="9"/>
  <c r="F48" i="7" s="1"/>
  <c r="G48" i="7" s="1"/>
  <c r="D210" i="9"/>
  <c r="E208" i="9"/>
  <c r="D208" i="9"/>
  <c r="E207" i="9"/>
  <c r="D207" i="9"/>
  <c r="E206" i="9"/>
  <c r="F37" i="7" s="1"/>
  <c r="G37" i="7" s="1"/>
  <c r="D206" i="9"/>
  <c r="E204" i="9"/>
  <c r="D204" i="9"/>
  <c r="E203" i="9"/>
  <c r="F47" i="7" s="1"/>
  <c r="G47" i="7" s="1"/>
  <c r="D203" i="9"/>
  <c r="E202" i="9"/>
  <c r="F46" i="7" s="1"/>
  <c r="G46" i="7" s="1"/>
  <c r="D202" i="9"/>
  <c r="E199" i="9"/>
  <c r="D199" i="9"/>
  <c r="E197" i="9"/>
  <c r="D197" i="9"/>
  <c r="D195" i="9" s="1"/>
  <c r="E194" i="9"/>
  <c r="D194" i="9"/>
  <c r="E193" i="9"/>
  <c r="D193" i="9"/>
  <c r="E192" i="9"/>
  <c r="D192" i="9"/>
  <c r="E191" i="9"/>
  <c r="D191" i="9"/>
  <c r="E188" i="9"/>
  <c r="E187" i="9" s="1"/>
  <c r="D188" i="9"/>
  <c r="E186" i="9"/>
  <c r="E185" i="9" s="1"/>
  <c r="D186" i="9"/>
  <c r="G186" i="9" s="1"/>
  <c r="E183" i="9"/>
  <c r="E182" i="9" s="1"/>
  <c r="D183" i="9"/>
  <c r="G183" i="9" s="1"/>
  <c r="E177" i="9"/>
  <c r="F33" i="7" s="1"/>
  <c r="G33" i="7" s="1"/>
  <c r="D177" i="9"/>
  <c r="E176" i="9"/>
  <c r="D176" i="9"/>
  <c r="E174" i="9"/>
  <c r="D174" i="9"/>
  <c r="E173" i="9"/>
  <c r="D173" i="9"/>
  <c r="E172" i="9"/>
  <c r="D172" i="9"/>
  <c r="E171" i="9"/>
  <c r="D171" i="9"/>
  <c r="E170" i="9"/>
  <c r="D170" i="9"/>
  <c r="E169" i="9"/>
  <c r="D169" i="9"/>
  <c r="E168" i="9"/>
  <c r="D168" i="9"/>
  <c r="E165" i="9"/>
  <c r="E164" i="9" s="1"/>
  <c r="D165" i="9"/>
  <c r="E163" i="9"/>
  <c r="D163" i="9"/>
  <c r="E162" i="9"/>
  <c r="D162" i="9"/>
  <c r="E158" i="9"/>
  <c r="D158" i="9"/>
  <c r="E157" i="9"/>
  <c r="D157" i="9"/>
  <c r="E156" i="9"/>
  <c r="D156" i="9"/>
  <c r="E155" i="9"/>
  <c r="F34" i="7" s="1"/>
  <c r="G34" i="7" s="1"/>
  <c r="D155" i="9"/>
  <c r="E154" i="9"/>
  <c r="D154" i="9"/>
  <c r="E152" i="9"/>
  <c r="D152" i="9"/>
  <c r="E151" i="9"/>
  <c r="D151" i="9"/>
  <c r="E150" i="9"/>
  <c r="D150" i="9"/>
  <c r="E147" i="9"/>
  <c r="D147" i="9"/>
  <c r="E146" i="9"/>
  <c r="D146" i="9"/>
  <c r="E144" i="9"/>
  <c r="E142" i="9" s="1"/>
  <c r="D144" i="9"/>
  <c r="E143" i="9"/>
  <c r="D143" i="9"/>
  <c r="E140" i="9"/>
  <c r="D140" i="9"/>
  <c r="E139" i="9"/>
  <c r="D139" i="9"/>
  <c r="E137" i="9"/>
  <c r="F32" i="7" s="1"/>
  <c r="G32" i="7" s="1"/>
  <c r="D137" i="9"/>
  <c r="E136" i="9"/>
  <c r="F31" i="7" s="1"/>
  <c r="G31" i="7" s="1"/>
  <c r="D136" i="9"/>
  <c r="E132" i="9"/>
  <c r="E130" i="9" s="1"/>
  <c r="D132" i="9"/>
  <c r="E129" i="9"/>
  <c r="E127" i="9" s="1"/>
  <c r="D129" i="9"/>
  <c r="E125" i="9"/>
  <c r="E122" i="9" s="1"/>
  <c r="D125" i="9"/>
  <c r="D122" i="9" s="1"/>
  <c r="E120" i="9"/>
  <c r="D120" i="9"/>
  <c r="E119" i="9"/>
  <c r="D119" i="9"/>
  <c r="E118" i="9"/>
  <c r="D118" i="9"/>
  <c r="E117" i="9"/>
  <c r="D117" i="9"/>
  <c r="E113" i="9"/>
  <c r="D113" i="9"/>
  <c r="E112" i="9"/>
  <c r="D112" i="9"/>
  <c r="E111" i="9"/>
  <c r="D111" i="9"/>
  <c r="E110" i="9"/>
  <c r="D110" i="9"/>
  <c r="E108" i="9"/>
  <c r="D108" i="9"/>
  <c r="E107" i="9"/>
  <c r="D107" i="9"/>
  <c r="E106" i="9"/>
  <c r="D106" i="9"/>
  <c r="E105" i="9"/>
  <c r="D105" i="9"/>
  <c r="E104" i="9"/>
  <c r="D104" i="9"/>
  <c r="E103" i="9"/>
  <c r="D103" i="9"/>
  <c r="E102" i="9"/>
  <c r="D102" i="9"/>
  <c r="E101" i="9"/>
  <c r="D101" i="9"/>
  <c r="E99" i="9"/>
  <c r="D99" i="9"/>
  <c r="E98" i="9"/>
  <c r="D98" i="9"/>
  <c r="E97" i="9"/>
  <c r="E82" i="9" s="1"/>
  <c r="J82" i="9" s="1"/>
  <c r="D97" i="9"/>
  <c r="E96" i="9"/>
  <c r="D96" i="9"/>
  <c r="E95" i="9"/>
  <c r="D95" i="9"/>
  <c r="E94" i="9"/>
  <c r="D94" i="9"/>
  <c r="E92" i="9"/>
  <c r="D92" i="9"/>
  <c r="E91" i="9"/>
  <c r="D91" i="9"/>
  <c r="E90" i="9"/>
  <c r="D90" i="9"/>
  <c r="E89" i="9"/>
  <c r="D89" i="9"/>
  <c r="E88" i="9"/>
  <c r="D88" i="9"/>
  <c r="E87" i="9"/>
  <c r="D87" i="9"/>
  <c r="E81" i="9"/>
  <c r="D81" i="9"/>
  <c r="E80" i="9"/>
  <c r="E79" i="9" s="1"/>
  <c r="E74" i="9" s="1"/>
  <c r="D80" i="9"/>
  <c r="E78" i="9"/>
  <c r="E77" i="9" s="1"/>
  <c r="D78" i="9"/>
  <c r="E73" i="9"/>
  <c r="E72" i="9" s="1"/>
  <c r="D73" i="9"/>
  <c r="E71" i="9"/>
  <c r="E70" i="9" s="1"/>
  <c r="D71" i="9"/>
  <c r="E68" i="9"/>
  <c r="D68" i="9"/>
  <c r="E67" i="9"/>
  <c r="D67" i="9"/>
  <c r="E65" i="9"/>
  <c r="D65" i="9"/>
  <c r="E64" i="9"/>
  <c r="E62" i="9"/>
  <c r="E61" i="9" s="1"/>
  <c r="D62" i="9"/>
  <c r="E59" i="9"/>
  <c r="E58" i="9" s="1"/>
  <c r="E57" i="9" s="1"/>
  <c r="D59" i="9"/>
  <c r="E53" i="9"/>
  <c r="D53" i="9"/>
  <c r="E49" i="9"/>
  <c r="D49" i="9"/>
  <c r="E48" i="9"/>
  <c r="D48" i="9"/>
  <c r="E47" i="9"/>
  <c r="D47" i="9"/>
  <c r="E46" i="9"/>
  <c r="D46" i="9"/>
  <c r="E45" i="9"/>
  <c r="D45" i="9"/>
  <c r="E44" i="9"/>
  <c r="D44" i="9"/>
  <c r="E43" i="9"/>
  <c r="D43" i="9"/>
  <c r="E42" i="9"/>
  <c r="D42" i="9"/>
  <c r="E41" i="9"/>
  <c r="D41" i="9"/>
  <c r="E40" i="9"/>
  <c r="D40" i="9"/>
  <c r="E39" i="9"/>
  <c r="D39" i="9"/>
  <c r="E38" i="9"/>
  <c r="D38" i="9"/>
  <c r="E37" i="9"/>
  <c r="D37" i="9"/>
  <c r="E36" i="9"/>
  <c r="D36" i="9"/>
  <c r="E35" i="9"/>
  <c r="D35" i="9"/>
  <c r="E33" i="9"/>
  <c r="D33" i="9"/>
  <c r="D30" i="9"/>
  <c r="D29" i="9"/>
  <c r="D27" i="9"/>
  <c r="E26" i="9"/>
  <c r="D26" i="9"/>
  <c r="E25" i="9"/>
  <c r="D25" i="9"/>
  <c r="E24" i="9"/>
  <c r="D24" i="9"/>
  <c r="E23" i="9"/>
  <c r="D23" i="9"/>
  <c r="E22" i="9"/>
  <c r="D22" i="9"/>
  <c r="E21" i="9"/>
  <c r="D21" i="9"/>
  <c r="E19" i="9"/>
  <c r="D19" i="9"/>
  <c r="E18" i="9"/>
  <c r="D18" i="9"/>
  <c r="E17" i="9"/>
  <c r="D17" i="9"/>
  <c r="E16" i="9"/>
  <c r="D16" i="9"/>
  <c r="E15" i="9"/>
  <c r="D15" i="9"/>
  <c r="E14" i="9"/>
  <c r="D14" i="9"/>
  <c r="E13" i="9"/>
  <c r="D13" i="9"/>
  <c r="E12" i="9"/>
  <c r="D12" i="9"/>
  <c r="E11" i="9"/>
  <c r="D11" i="9"/>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S75" i="5"/>
  <c r="S74" i="5"/>
  <c r="I74" i="5"/>
  <c r="S70" i="5"/>
  <c r="I70" i="5"/>
  <c r="S69" i="5"/>
  <c r="I69" i="5"/>
  <c r="E505" i="9" l="1"/>
  <c r="F534" i="9"/>
  <c r="D231" i="9"/>
  <c r="D424" i="9"/>
  <c r="D273" i="9"/>
  <c r="D418" i="9"/>
  <c r="F84" i="7"/>
  <c r="G84" i="7" s="1"/>
  <c r="F301" i="9"/>
  <c r="H301" i="9" s="1"/>
  <c r="F80" i="7"/>
  <c r="G80" i="7" s="1"/>
  <c r="F297" i="9"/>
  <c r="F79" i="7"/>
  <c r="G79" i="7" s="1"/>
  <c r="F294" i="9"/>
  <c r="F82" i="7"/>
  <c r="G82" i="7" s="1"/>
  <c r="F300" i="9"/>
  <c r="E313" i="9"/>
  <c r="E310" i="9" s="1"/>
  <c r="E482" i="9"/>
  <c r="E63" i="9"/>
  <c r="E69" i="9"/>
  <c r="E10" i="9"/>
  <c r="E116" i="9"/>
  <c r="E115" i="9" s="1"/>
  <c r="E66" i="9"/>
  <c r="E320" i="9"/>
  <c r="G455" i="9"/>
  <c r="G409" i="9" s="1"/>
  <c r="G408" i="9" s="1"/>
  <c r="E432" i="9"/>
  <c r="E385" i="9"/>
  <c r="E391" i="9"/>
  <c r="E496" i="9"/>
  <c r="F133" i="7"/>
  <c r="G133" i="7" s="1"/>
  <c r="F134" i="7"/>
  <c r="G134" i="7" s="1"/>
  <c r="F114" i="7"/>
  <c r="G114" i="7" s="1"/>
  <c r="E456" i="9"/>
  <c r="E334" i="9"/>
  <c r="E333" i="9" s="1"/>
  <c r="E375" i="9"/>
  <c r="F135" i="7"/>
  <c r="G135" i="7" s="1"/>
  <c r="F136" i="7"/>
  <c r="G136" i="7" s="1"/>
  <c r="E396" i="9"/>
  <c r="E394" i="9" s="1"/>
  <c r="F160" i="7"/>
  <c r="G160" i="7" s="1"/>
  <c r="E415" i="9"/>
  <c r="E502" i="9"/>
  <c r="F138" i="7"/>
  <c r="G138" i="7" s="1"/>
  <c r="F108" i="7"/>
  <c r="G108" i="7" s="1"/>
  <c r="E399" i="9"/>
  <c r="E424" i="9"/>
  <c r="F123" i="7"/>
  <c r="G123" i="7" s="1"/>
  <c r="E473" i="9"/>
  <c r="F166" i="7"/>
  <c r="G166" i="7" s="1"/>
  <c r="E487" i="9"/>
  <c r="E492" i="9"/>
  <c r="E352" i="9"/>
  <c r="E351" i="9" s="1"/>
  <c r="E388" i="9"/>
  <c r="E418" i="9"/>
  <c r="F155" i="7"/>
  <c r="G155" i="7" s="1"/>
  <c r="E449" i="9"/>
  <c r="F115" i="7"/>
  <c r="G115" i="7" s="1"/>
  <c r="E460" i="9"/>
  <c r="F126" i="7"/>
  <c r="G126" i="7" s="1"/>
  <c r="E469" i="9"/>
  <c r="E544" i="9"/>
  <c r="F145" i="7"/>
  <c r="G145" i="7" s="1"/>
  <c r="F170" i="7"/>
  <c r="G170" i="7" s="1"/>
  <c r="F169" i="7"/>
  <c r="G169" i="7" s="1"/>
  <c r="F163" i="7"/>
  <c r="G163" i="7" s="1"/>
  <c r="F162" i="7"/>
  <c r="G162" i="7" s="1"/>
  <c r="F159" i="7"/>
  <c r="G159" i="7" s="1"/>
  <c r="F140" i="7"/>
  <c r="G140" i="7" s="1"/>
  <c r="F147" i="7"/>
  <c r="G147" i="7" s="1"/>
  <c r="F143" i="7"/>
  <c r="G143" i="7" s="1"/>
  <c r="F106" i="7"/>
  <c r="G106" i="7" s="1"/>
  <c r="E195" i="9"/>
  <c r="E190" i="9" s="1"/>
  <c r="E189" i="9" s="1"/>
  <c r="E273" i="9"/>
  <c r="F94" i="7"/>
  <c r="G94" i="7" s="1"/>
  <c r="H237" i="9"/>
  <c r="J237" i="9" s="1"/>
  <c r="F68" i="7"/>
  <c r="G68" i="7" s="1"/>
  <c r="E260" i="9"/>
  <c r="H236" i="9"/>
  <c r="J236" i="9" s="1"/>
  <c r="E231" i="9"/>
  <c r="F67" i="7"/>
  <c r="G67" i="7" s="1"/>
  <c r="H235" i="9"/>
  <c r="J235" i="9" s="1"/>
  <c r="F65" i="7"/>
  <c r="G65" i="7" s="1"/>
  <c r="F62" i="7"/>
  <c r="G62" i="7" s="1"/>
  <c r="F63" i="7"/>
  <c r="G63" i="7" s="1"/>
  <c r="F57" i="7"/>
  <c r="G57" i="7" s="1"/>
  <c r="F55" i="7"/>
  <c r="G55" i="7" s="1"/>
  <c r="F42" i="7"/>
  <c r="G42" i="7" s="1"/>
  <c r="F43" i="7"/>
  <c r="G43" i="7" s="1"/>
  <c r="F29" i="7"/>
  <c r="G29" i="7" s="1"/>
  <c r="F27" i="7"/>
  <c r="G27" i="7" s="1"/>
  <c r="F26" i="7"/>
  <c r="G26" i="7" s="1"/>
  <c r="E121" i="9"/>
  <c r="F21" i="7"/>
  <c r="G21" i="7" s="1"/>
  <c r="F23" i="7"/>
  <c r="G23" i="7" s="1"/>
  <c r="F19" i="7"/>
  <c r="G19" i="7" s="1"/>
  <c r="F17" i="7"/>
  <c r="G17" i="7" s="1"/>
  <c r="F22" i="7"/>
  <c r="G22" i="7" s="1"/>
  <c r="F18" i="7"/>
  <c r="G18" i="7" s="1"/>
  <c r="F16" i="7"/>
  <c r="G16" i="7" s="1"/>
  <c r="F15" i="7"/>
  <c r="G15" i="7" s="1"/>
  <c r="F9" i="7"/>
  <c r="G9" i="7" s="1"/>
  <c r="F10" i="7"/>
  <c r="G10" i="7" s="1"/>
  <c r="F14" i="7"/>
  <c r="G14" i="7" s="1"/>
  <c r="D375" i="9"/>
  <c r="D399" i="9"/>
  <c r="D447" i="9"/>
  <c r="D370" i="9"/>
  <c r="H466" i="9"/>
  <c r="G796" i="10" s="1"/>
  <c r="E330" i="9"/>
  <c r="E328" i="9"/>
  <c r="D349" i="9"/>
  <c r="H377" i="9"/>
  <c r="H378" i="9"/>
  <c r="D330" i="9"/>
  <c r="D326" i="9" s="1"/>
  <c r="D381" i="9"/>
  <c r="D153" i="9"/>
  <c r="E153" i="9"/>
  <c r="H186" i="9"/>
  <c r="H151" i="9"/>
  <c r="D130" i="9"/>
  <c r="H150" i="9"/>
  <c r="J150" i="9" s="1"/>
  <c r="D127" i="9"/>
  <c r="H403" i="9"/>
  <c r="E551" i="9"/>
  <c r="E552" i="9" s="1"/>
  <c r="H155" i="9"/>
  <c r="H59" i="9"/>
  <c r="H297" i="9"/>
  <c r="H535" i="9"/>
  <c r="H132" i="9"/>
  <c r="F86" i="7"/>
  <c r="G86" i="7" s="1"/>
  <c r="E302" i="9"/>
  <c r="H397" i="9"/>
  <c r="D302" i="9"/>
  <c r="H303" i="9"/>
  <c r="H298" i="9"/>
  <c r="H300" i="9"/>
  <c r="H295" i="9"/>
  <c r="D313" i="9"/>
  <c r="M920" i="10"/>
  <c r="M917" i="10"/>
  <c r="F130" i="7"/>
  <c r="G130" i="7" s="1"/>
  <c r="H525" i="9"/>
  <c r="F131" i="7"/>
  <c r="G131" i="7" s="1"/>
  <c r="F129" i="7"/>
  <c r="G129" i="7" s="1"/>
  <c r="F54" i="7"/>
  <c r="G54" i="7" s="1"/>
  <c r="F56" i="7"/>
  <c r="G56" i="7" s="1"/>
  <c r="F64" i="7"/>
  <c r="G64" i="7" s="1"/>
  <c r="F149" i="7"/>
  <c r="G149" i="7" s="1"/>
  <c r="F128" i="7"/>
  <c r="G128" i="7" s="1"/>
  <c r="F122" i="7"/>
  <c r="G122" i="7" s="1"/>
  <c r="F125" i="7"/>
  <c r="G125" i="7" s="1"/>
  <c r="F121" i="7"/>
  <c r="G121" i="7" s="1"/>
  <c r="E201" i="9"/>
  <c r="H357" i="9"/>
  <c r="H323" i="9"/>
  <c r="H322" i="9"/>
  <c r="E205" i="9"/>
  <c r="D482" i="9"/>
  <c r="D473" i="9"/>
  <c r="H17" i="9"/>
  <c r="H26" i="9"/>
  <c r="H36" i="9"/>
  <c r="H44" i="9"/>
  <c r="D190" i="9"/>
  <c r="H99" i="9"/>
  <c r="H105" i="9"/>
  <c r="H139" i="9"/>
  <c r="J139" i="9" s="1"/>
  <c r="H143" i="9"/>
  <c r="H174" i="9"/>
  <c r="H192" i="9"/>
  <c r="H207" i="9"/>
  <c r="H213" i="9"/>
  <c r="H238" i="9"/>
  <c r="H243" i="9"/>
  <c r="H250" i="9"/>
  <c r="H270" i="9"/>
  <c r="G507" i="10" s="1"/>
  <c r="H276" i="9"/>
  <c r="G522" i="10" s="1"/>
  <c r="H281" i="9"/>
  <c r="H18" i="9"/>
  <c r="H37" i="9"/>
  <c r="H45" i="9"/>
  <c r="H64" i="9"/>
  <c r="H78" i="9"/>
  <c r="H91" i="9"/>
  <c r="H106" i="9"/>
  <c r="H117" i="9"/>
  <c r="J117" i="9" s="1"/>
  <c r="H140" i="9"/>
  <c r="H144" i="9"/>
  <c r="H193" i="9"/>
  <c r="H197" i="9"/>
  <c r="J197" i="9" s="1"/>
  <c r="H208" i="9"/>
  <c r="H233" i="9"/>
  <c r="H268" i="9"/>
  <c r="G503" i="10" s="1"/>
  <c r="H271" i="9"/>
  <c r="H277" i="9"/>
  <c r="G524" i="10" s="1"/>
  <c r="H282" i="9"/>
  <c r="G530" i="10" s="1"/>
  <c r="H19" i="9"/>
  <c r="H38" i="9"/>
  <c r="H46" i="9"/>
  <c r="H65" i="9"/>
  <c r="H92" i="9"/>
  <c r="H107" i="9"/>
  <c r="H118" i="9"/>
  <c r="H129" i="9"/>
  <c r="J129" i="9" s="1"/>
  <c r="H168" i="9"/>
  <c r="J168" i="9" s="1"/>
  <c r="H194" i="9"/>
  <c r="H199" i="9"/>
  <c r="J199" i="9" s="1"/>
  <c r="H203" i="9"/>
  <c r="H224" i="9"/>
  <c r="H234" i="9"/>
  <c r="H272" i="9"/>
  <c r="H22" i="9"/>
  <c r="H40" i="9"/>
  <c r="H48" i="9"/>
  <c r="H95" i="9"/>
  <c r="H101" i="9"/>
  <c r="J101" i="9" s="1"/>
  <c r="H110" i="9"/>
  <c r="H120" i="9"/>
  <c r="H137" i="9"/>
  <c r="H170" i="9"/>
  <c r="H176" i="9"/>
  <c r="H215" i="9"/>
  <c r="H221" i="9"/>
  <c r="J221" i="9" s="1"/>
  <c r="H230" i="9"/>
  <c r="J230" i="9" s="1"/>
  <c r="H252" i="9"/>
  <c r="H258" i="9"/>
  <c r="H262" i="9"/>
  <c r="H265" i="9"/>
  <c r="G498" i="10" s="1"/>
  <c r="H280" i="9"/>
  <c r="H287" i="9"/>
  <c r="H314" i="9"/>
  <c r="H335" i="9"/>
  <c r="I917" i="10"/>
  <c r="H436" i="9"/>
  <c r="G740" i="10" s="1"/>
  <c r="H21" i="9"/>
  <c r="H33" i="9"/>
  <c r="H39" i="9"/>
  <c r="H47" i="9"/>
  <c r="H94" i="9"/>
  <c r="H108" i="9"/>
  <c r="H119" i="9"/>
  <c r="H136" i="9"/>
  <c r="J136" i="9" s="1"/>
  <c r="H154" i="9"/>
  <c r="J154" i="9" s="1"/>
  <c r="H169" i="9"/>
  <c r="H204" i="9"/>
  <c r="H229" i="9"/>
  <c r="J229" i="9" s="1"/>
  <c r="H257" i="9"/>
  <c r="H261" i="9"/>
  <c r="G495" i="10" s="1"/>
  <c r="H279" i="9"/>
  <c r="G526" i="10" s="1"/>
  <c r="H286" i="9"/>
  <c r="H25" i="9"/>
  <c r="H35" i="9"/>
  <c r="J35" i="9" s="1"/>
  <c r="H43" i="9"/>
  <c r="H68" i="9"/>
  <c r="H89" i="9"/>
  <c r="H98" i="9"/>
  <c r="H104" i="9"/>
  <c r="H113" i="9"/>
  <c r="H152" i="9"/>
  <c r="H158" i="9"/>
  <c r="H163" i="9"/>
  <c r="H173" i="9"/>
  <c r="H191" i="9"/>
  <c r="J191" i="9" s="1"/>
  <c r="H206" i="9"/>
  <c r="H212" i="9"/>
  <c r="H227" i="9"/>
  <c r="H245" i="9"/>
  <c r="H249" i="9"/>
  <c r="H275" i="9"/>
  <c r="G521" i="10" s="1"/>
  <c r="H125" i="9"/>
  <c r="D164" i="9"/>
  <c r="H165" i="9"/>
  <c r="H24" i="9"/>
  <c r="H42" i="9"/>
  <c r="H53" i="9"/>
  <c r="D58" i="9"/>
  <c r="H67" i="9"/>
  <c r="J67" i="9" s="1"/>
  <c r="H71" i="9"/>
  <c r="H81" i="9"/>
  <c r="H88" i="9"/>
  <c r="H97" i="9"/>
  <c r="H103" i="9"/>
  <c r="H112" i="9"/>
  <c r="H147" i="9"/>
  <c r="H157" i="9"/>
  <c r="H162" i="9"/>
  <c r="J162" i="9" s="1"/>
  <c r="H172" i="9"/>
  <c r="H211" i="9"/>
  <c r="H223" i="9"/>
  <c r="H226" i="9"/>
  <c r="J226" i="9" s="1"/>
  <c r="H248" i="9"/>
  <c r="J248" i="9" s="1"/>
  <c r="H254" i="9"/>
  <c r="H264" i="9"/>
  <c r="H274" i="9"/>
  <c r="J274" i="9" s="1"/>
  <c r="H289" i="9"/>
  <c r="H27" i="9"/>
  <c r="D72" i="9"/>
  <c r="H73" i="9"/>
  <c r="H256" i="9"/>
  <c r="H278" i="9"/>
  <c r="H285" i="9"/>
  <c r="H90" i="9"/>
  <c r="D187" i="9"/>
  <c r="H188" i="9"/>
  <c r="D201" i="9"/>
  <c r="H202" i="9"/>
  <c r="H29" i="9"/>
  <c r="H23" i="9"/>
  <c r="H30" i="9"/>
  <c r="J30" i="9" s="1"/>
  <c r="H41" i="9"/>
  <c r="H49" i="9"/>
  <c r="D61" i="9"/>
  <c r="H62" i="9"/>
  <c r="H80" i="9"/>
  <c r="J80" i="9" s="1"/>
  <c r="H87" i="9"/>
  <c r="J87" i="9" s="1"/>
  <c r="H96" i="9"/>
  <c r="H102" i="9"/>
  <c r="H111" i="9"/>
  <c r="H146" i="9"/>
  <c r="J146" i="9" s="1"/>
  <c r="H156" i="9"/>
  <c r="H171" i="9"/>
  <c r="J171" i="9" s="1"/>
  <c r="H177" i="9"/>
  <c r="J177" i="9" s="1"/>
  <c r="H210" i="9"/>
  <c r="J210" i="9" s="1"/>
  <c r="H222" i="9"/>
  <c r="J222" i="9" s="1"/>
  <c r="H253" i="9"/>
  <c r="J253" i="9" s="1"/>
  <c r="H263" i="9"/>
  <c r="H288" i="9"/>
  <c r="H454" i="9"/>
  <c r="G780" i="10" s="1"/>
  <c r="H413" i="9"/>
  <c r="H412" i="9" s="1"/>
  <c r="H411" i="9" s="1"/>
  <c r="E296" i="9"/>
  <c r="E21" i="12"/>
  <c r="E255" i="9"/>
  <c r="H480" i="9"/>
  <c r="G811" i="10" s="1"/>
  <c r="D175" i="9"/>
  <c r="E175" i="9"/>
  <c r="H319" i="9"/>
  <c r="H488" i="9"/>
  <c r="G825" i="10" s="1"/>
  <c r="H494" i="9"/>
  <c r="H543" i="9"/>
  <c r="H441" i="9"/>
  <c r="H453" i="9"/>
  <c r="H523" i="9"/>
  <c r="G869" i="10" s="1"/>
  <c r="D391" i="9"/>
  <c r="H467" i="9"/>
  <c r="H474" i="9"/>
  <c r="G805" i="10" s="1"/>
  <c r="H477" i="9"/>
  <c r="G808" i="10" s="1"/>
  <c r="D502" i="9"/>
  <c r="H518" i="9"/>
  <c r="H532" i="9"/>
  <c r="D296" i="9"/>
  <c r="E299" i="9"/>
  <c r="E317" i="9"/>
  <c r="E316" i="9" s="1"/>
  <c r="D385" i="9"/>
  <c r="H475" i="9"/>
  <c r="G806" i="10" s="1"/>
  <c r="H507" i="9"/>
  <c r="H530" i="9"/>
  <c r="H390" i="9"/>
  <c r="H429" i="9"/>
  <c r="H16" i="9"/>
  <c r="D228" i="9"/>
  <c r="H395" i="9"/>
  <c r="H442" i="9"/>
  <c r="H448" i="9"/>
  <c r="D79" i="9"/>
  <c r="H345" i="9"/>
  <c r="H437" i="9"/>
  <c r="H445" i="9"/>
  <c r="H538" i="9"/>
  <c r="H406" i="9"/>
  <c r="H417" i="9"/>
  <c r="H425" i="9"/>
  <c r="H452" i="9"/>
  <c r="H471" i="9"/>
  <c r="G802" i="10" s="1"/>
  <c r="H545" i="9"/>
  <c r="E135" i="9"/>
  <c r="E145" i="9"/>
  <c r="E141" i="9" s="1"/>
  <c r="H312" i="9"/>
  <c r="E18" i="12" s="1"/>
  <c r="H353" i="9"/>
  <c r="H358" i="9"/>
  <c r="H361" i="9"/>
  <c r="H366" i="9"/>
  <c r="H369" i="9"/>
  <c r="H404" i="9"/>
  <c r="H421" i="9"/>
  <c r="H438" i="9"/>
  <c r="H450" i="9"/>
  <c r="G774" i="10" s="1"/>
  <c r="H465" i="9"/>
  <c r="E181" i="9"/>
  <c r="E180" i="9" s="1"/>
  <c r="E179" i="9" s="1"/>
  <c r="D496" i="9"/>
  <c r="H472" i="9"/>
  <c r="D220" i="9"/>
  <c r="E86" i="9"/>
  <c r="E161" i="9"/>
  <c r="E160" i="9" s="1"/>
  <c r="D255" i="9"/>
  <c r="H318" i="9"/>
  <c r="H339" i="9"/>
  <c r="H347" i="9"/>
  <c r="H451" i="9"/>
  <c r="H483" i="9"/>
  <c r="H501" i="9"/>
  <c r="H514" i="9"/>
  <c r="D317" i="9"/>
  <c r="D316" i="9" s="1"/>
  <c r="H520" i="9"/>
  <c r="H541" i="9"/>
  <c r="H478" i="9"/>
  <c r="G809" i="10" s="1"/>
  <c r="D251" i="9"/>
  <c r="D161" i="9"/>
  <c r="H344" i="9"/>
  <c r="H359" i="9"/>
  <c r="H364" i="9"/>
  <c r="H367" i="9"/>
  <c r="H457" i="9"/>
  <c r="G784" i="10" s="1"/>
  <c r="H463" i="9"/>
  <c r="G793" i="10" s="1"/>
  <c r="H476" i="9"/>
  <c r="H503" i="9"/>
  <c r="G843" i="10" s="1"/>
  <c r="H513" i="9"/>
  <c r="D460" i="9"/>
  <c r="E149" i="9"/>
  <c r="E148" i="9" s="1"/>
  <c r="D225" i="9"/>
  <c r="H315" i="9"/>
  <c r="H362" i="9"/>
  <c r="H365" i="9"/>
  <c r="H372" i="9"/>
  <c r="H370" i="9" s="1"/>
  <c r="H458" i="9"/>
  <c r="G787" i="10" s="1"/>
  <c r="H486" i="9"/>
  <c r="H495" i="9"/>
  <c r="H519" i="9"/>
  <c r="G866" i="10" s="1"/>
  <c r="H522" i="9"/>
  <c r="G870" i="10" s="1"/>
  <c r="D539" i="9"/>
  <c r="E539" i="9"/>
  <c r="E536" i="9" s="1"/>
  <c r="D70" i="9"/>
  <c r="D247" i="9"/>
  <c r="D449" i="9"/>
  <c r="D66" i="9"/>
  <c r="E100" i="9"/>
  <c r="H355" i="9"/>
  <c r="H360" i="9"/>
  <c r="H363" i="9"/>
  <c r="H368" i="9"/>
  <c r="H470" i="9"/>
  <c r="G800" i="10" s="1"/>
  <c r="H493" i="9"/>
  <c r="D16" i="11"/>
  <c r="D17" i="11"/>
  <c r="J53" i="11"/>
  <c r="D51" i="11"/>
  <c r="J41" i="11"/>
  <c r="E167" i="9"/>
  <c r="D209" i="9"/>
  <c r="H325" i="9"/>
  <c r="E26" i="12" s="1"/>
  <c r="H386" i="9"/>
  <c r="H428" i="9"/>
  <c r="H435" i="9"/>
  <c r="H491" i="9"/>
  <c r="H499" i="9"/>
  <c r="H504" i="9"/>
  <c r="H511" i="9"/>
  <c r="H516" i="9"/>
  <c r="E34" i="9"/>
  <c r="E209" i="9"/>
  <c r="E293" i="9"/>
  <c r="D550" i="9" s="1"/>
  <c r="H12" i="9"/>
  <c r="D185" i="9"/>
  <c r="E220" i="9"/>
  <c r="E225" i="9"/>
  <c r="D267" i="9"/>
  <c r="H387" i="9"/>
  <c r="H433" i="9"/>
  <c r="H443" i="9"/>
  <c r="H489" i="9"/>
  <c r="H497" i="9"/>
  <c r="H509" i="9"/>
  <c r="G852" i="10" s="1"/>
  <c r="D167" i="9"/>
  <c r="D100" i="9"/>
  <c r="D135" i="9"/>
  <c r="H15" i="9"/>
  <c r="E251" i="9"/>
  <c r="H343" i="9"/>
  <c r="D412" i="9"/>
  <c r="H446" i="9"/>
  <c r="D469" i="9"/>
  <c r="D492" i="9"/>
  <c r="D500" i="9"/>
  <c r="H512" i="9"/>
  <c r="H517" i="9"/>
  <c r="E533" i="9"/>
  <c r="E528" i="9" s="1"/>
  <c r="D10" i="9"/>
  <c r="D214" i="9"/>
  <c r="D299" i="9"/>
  <c r="D352" i="9"/>
  <c r="D415" i="9"/>
  <c r="D544" i="9"/>
  <c r="H13" i="9"/>
  <c r="E138" i="9"/>
  <c r="D142" i="9"/>
  <c r="H324" i="9"/>
  <c r="H434" i="9"/>
  <c r="D487" i="9"/>
  <c r="H490" i="9"/>
  <c r="H498" i="9"/>
  <c r="H510" i="9"/>
  <c r="H515" i="9"/>
  <c r="H529" i="9"/>
  <c r="D533" i="9"/>
  <c r="H542" i="9"/>
  <c r="G887" i="10" s="1"/>
  <c r="H431" i="9"/>
  <c r="H468" i="9"/>
  <c r="G798" i="10" s="1"/>
  <c r="H521" i="9"/>
  <c r="H537" i="9"/>
  <c r="G882" i="10" s="1"/>
  <c r="E35" i="12"/>
  <c r="D63" i="9"/>
  <c r="D116" i="9"/>
  <c r="D145" i="9"/>
  <c r="D205" i="9"/>
  <c r="E247" i="9"/>
  <c r="E267" i="9"/>
  <c r="D34" i="9"/>
  <c r="D86" i="9"/>
  <c r="D138" i="9"/>
  <c r="D244" i="9"/>
  <c r="D293" i="9"/>
  <c r="H11" i="9"/>
  <c r="J11" i="9" s="1"/>
  <c r="H14" i="9"/>
  <c r="D242" i="9"/>
  <c r="D77" i="9"/>
  <c r="D182" i="9"/>
  <c r="H321" i="9"/>
  <c r="D334" i="9"/>
  <c r="D260" i="9"/>
  <c r="H338" i="9"/>
  <c r="H346" i="9"/>
  <c r="H354" i="9"/>
  <c r="D396" i="9"/>
  <c r="E30" i="12"/>
  <c r="H341" i="9"/>
  <c r="H401" i="9"/>
  <c r="H416" i="9"/>
  <c r="G719" i="10" s="1"/>
  <c r="H439" i="9"/>
  <c r="H461" i="9"/>
  <c r="G791" i="10" s="1"/>
  <c r="H392" i="9"/>
  <c r="D505" i="9"/>
  <c r="H342" i="9"/>
  <c r="H350" i="9"/>
  <c r="H337" i="9"/>
  <c r="H420" i="9"/>
  <c r="H426" i="9"/>
  <c r="D456" i="9"/>
  <c r="H506" i="9"/>
  <c r="D320" i="9"/>
  <c r="H331" i="9"/>
  <c r="H330" i="9" s="1"/>
  <c r="H326" i="9" s="1"/>
  <c r="H340" i="9"/>
  <c r="H348" i="9"/>
  <c r="H356" i="9"/>
  <c r="D432" i="9"/>
  <c r="H540" i="9"/>
  <c r="G885" i="10" s="1"/>
  <c r="H382" i="9"/>
  <c r="H389" i="9"/>
  <c r="H427" i="9"/>
  <c r="H444" i="9"/>
  <c r="H462" i="9"/>
  <c r="H531" i="9"/>
  <c r="G876" i="10" s="1"/>
  <c r="H402" i="9"/>
  <c r="H440" i="9"/>
  <c r="D388" i="9"/>
  <c r="H419" i="9"/>
  <c r="D21" i="11"/>
  <c r="H393" i="9"/>
  <c r="H459" i="9"/>
  <c r="G788" i="10" s="1"/>
  <c r="H524" i="9"/>
  <c r="H464" i="9"/>
  <c r="G794" i="10" s="1"/>
  <c r="H544" i="9" l="1"/>
  <c r="G893" i="10"/>
  <c r="E66" i="12" s="1"/>
  <c r="G779" i="10"/>
  <c r="G777" i="10"/>
  <c r="H447" i="9"/>
  <c r="G772" i="10"/>
  <c r="G888" i="10"/>
  <c r="E58" i="12" s="1"/>
  <c r="G883" i="10"/>
  <c r="G827" i="10"/>
  <c r="J271" i="9"/>
  <c r="G508" i="10"/>
  <c r="J27" i="9"/>
  <c r="J29" i="9"/>
  <c r="E481" i="9"/>
  <c r="E455" i="9" s="1"/>
  <c r="E60" i="9"/>
  <c r="H469" i="9"/>
  <c r="J102" i="9"/>
  <c r="J285" i="9"/>
  <c r="H70" i="9"/>
  <c r="J70" i="9" s="1"/>
  <c r="J71" i="9"/>
  <c r="H122" i="9"/>
  <c r="J125" i="9"/>
  <c r="J89" i="9"/>
  <c r="J261" i="9"/>
  <c r="J108" i="9"/>
  <c r="J287" i="9"/>
  <c r="J95" i="9"/>
  <c r="J46" i="9"/>
  <c r="J208" i="9"/>
  <c r="H77" i="9"/>
  <c r="J78" i="9"/>
  <c r="J250" i="9"/>
  <c r="J16" i="9"/>
  <c r="J96" i="9"/>
  <c r="J23" i="9"/>
  <c r="J278" i="9"/>
  <c r="J264" i="9"/>
  <c r="J157" i="9"/>
  <c r="J173" i="9"/>
  <c r="J68" i="9"/>
  <c r="J257" i="9"/>
  <c r="J94" i="9"/>
  <c r="J280" i="9"/>
  <c r="H214" i="9"/>
  <c r="J214" i="9" s="1"/>
  <c r="J215" i="9"/>
  <c r="J48" i="9"/>
  <c r="J194" i="9"/>
  <c r="J38" i="9"/>
  <c r="J64" i="9"/>
  <c r="J243" i="9"/>
  <c r="J105" i="9"/>
  <c r="J132" i="9"/>
  <c r="J81" i="9"/>
  <c r="J98" i="9"/>
  <c r="J119" i="9"/>
  <c r="J203" i="9"/>
  <c r="J65" i="9"/>
  <c r="J233" i="9"/>
  <c r="J91" i="9"/>
  <c r="J270" i="9"/>
  <c r="J143" i="9"/>
  <c r="J17" i="9"/>
  <c r="J256" i="9"/>
  <c r="J254" i="9"/>
  <c r="J147" i="9"/>
  <c r="J275" i="9"/>
  <c r="J163" i="9"/>
  <c r="J43" i="9"/>
  <c r="J47" i="9"/>
  <c r="J265" i="9"/>
  <c r="J176" i="9"/>
  <c r="J40" i="9"/>
  <c r="J19" i="9"/>
  <c r="J193" i="9"/>
  <c r="J45" i="9"/>
  <c r="J238" i="9"/>
  <c r="J99" i="9"/>
  <c r="H185" i="9"/>
  <c r="J185" i="9" s="1"/>
  <c r="J186" i="9"/>
  <c r="J263" i="9"/>
  <c r="J111" i="9"/>
  <c r="J41" i="9"/>
  <c r="J90" i="9"/>
  <c r="J172" i="9"/>
  <c r="H205" i="9"/>
  <c r="J205" i="9" s="1"/>
  <c r="J206" i="9"/>
  <c r="J279" i="9"/>
  <c r="G17" i="10"/>
  <c r="J12" i="9"/>
  <c r="H201" i="9"/>
  <c r="J201" i="9" s="1"/>
  <c r="J202" i="9"/>
  <c r="H72" i="9"/>
  <c r="J72" i="9" s="1"/>
  <c r="J73" i="9"/>
  <c r="J112" i="9"/>
  <c r="J53" i="9"/>
  <c r="J249" i="9"/>
  <c r="J158" i="9"/>
  <c r="D66" i="11"/>
  <c r="J204" i="9"/>
  <c r="J39" i="9"/>
  <c r="J262" i="9"/>
  <c r="J170" i="9"/>
  <c r="J22" i="9"/>
  <c r="J282" i="9"/>
  <c r="J144" i="9"/>
  <c r="J37" i="9"/>
  <c r="J213" i="9"/>
  <c r="G18" i="10"/>
  <c r="J13" i="9"/>
  <c r="J288" i="9"/>
  <c r="H61" i="9"/>
  <c r="J61" i="9" s="1"/>
  <c r="J62" i="9"/>
  <c r="J103" i="9"/>
  <c r="J42" i="9"/>
  <c r="J245" i="9"/>
  <c r="J152" i="9"/>
  <c r="J25" i="9"/>
  <c r="J169" i="9"/>
  <c r="J33" i="9"/>
  <c r="J258" i="9"/>
  <c r="J137" i="9"/>
  <c r="J272" i="9"/>
  <c r="J118" i="9"/>
  <c r="J277" i="9"/>
  <c r="J140" i="9"/>
  <c r="J18" i="9"/>
  <c r="J207" i="9"/>
  <c r="J44" i="9"/>
  <c r="H58" i="9"/>
  <c r="J59" i="9"/>
  <c r="E423" i="9"/>
  <c r="E422" i="9" s="1"/>
  <c r="E114" i="9"/>
  <c r="H391" i="9"/>
  <c r="J15" i="9"/>
  <c r="J156" i="9"/>
  <c r="H187" i="9"/>
  <c r="J187" i="9" s="1"/>
  <c r="J188" i="9"/>
  <c r="J223" i="9"/>
  <c r="J97" i="9"/>
  <c r="J24" i="9"/>
  <c r="J227" i="9"/>
  <c r="J113" i="9"/>
  <c r="J21" i="9"/>
  <c r="J252" i="9"/>
  <c r="J120" i="9"/>
  <c r="J234" i="9"/>
  <c r="J107" i="9"/>
  <c r="J281" i="9"/>
  <c r="J192" i="9"/>
  <c r="J36" i="9"/>
  <c r="J155" i="9"/>
  <c r="E380" i="9"/>
  <c r="E9" i="9"/>
  <c r="E8" i="9" s="1"/>
  <c r="G19" i="10"/>
  <c r="J14" i="9"/>
  <c r="J49" i="9"/>
  <c r="J211" i="9"/>
  <c r="J88" i="9"/>
  <c r="H164" i="9"/>
  <c r="J164" i="9" s="1"/>
  <c r="J165" i="9"/>
  <c r="J212" i="9"/>
  <c r="J104" i="9"/>
  <c r="J286" i="9"/>
  <c r="J110" i="9"/>
  <c r="J224" i="9"/>
  <c r="J92" i="9"/>
  <c r="J268" i="9"/>
  <c r="J106" i="9"/>
  <c r="J276" i="9"/>
  <c r="J174" i="9"/>
  <c r="J26" i="9"/>
  <c r="J151" i="9"/>
  <c r="H415" i="9"/>
  <c r="H388" i="9"/>
  <c r="H539" i="9"/>
  <c r="H536" i="9" s="1"/>
  <c r="H460" i="9"/>
  <c r="E57" i="12"/>
  <c r="H500" i="9"/>
  <c r="E70" i="12"/>
  <c r="E414" i="9"/>
  <c r="E410" i="9" s="1"/>
  <c r="H320" i="9"/>
  <c r="E55" i="12"/>
  <c r="H496" i="9"/>
  <c r="H482" i="9"/>
  <c r="H473" i="9"/>
  <c r="H487" i="9"/>
  <c r="H313" i="9"/>
  <c r="E332" i="9"/>
  <c r="E327" i="9" s="1"/>
  <c r="E326" i="9" s="1"/>
  <c r="E309" i="9" s="1"/>
  <c r="H418" i="9"/>
  <c r="H381" i="9"/>
  <c r="H432" i="9"/>
  <c r="H456" i="9"/>
  <c r="H334" i="9"/>
  <c r="H385" i="9"/>
  <c r="H424" i="9"/>
  <c r="E54" i="12"/>
  <c r="H492" i="9"/>
  <c r="E47" i="12"/>
  <c r="H449" i="9"/>
  <c r="H352" i="9"/>
  <c r="H351" i="9" s="1"/>
  <c r="E59" i="12"/>
  <c r="H502" i="9"/>
  <c r="E200" i="9"/>
  <c r="E178" i="9" s="1"/>
  <c r="H195" i="9"/>
  <c r="H127" i="9"/>
  <c r="J127" i="9" s="1"/>
  <c r="H405" i="9"/>
  <c r="D411" i="9"/>
  <c r="D528" i="9"/>
  <c r="D536" i="9"/>
  <c r="F528" i="9"/>
  <c r="F409" i="9" s="1"/>
  <c r="F408" i="9" s="1"/>
  <c r="D310" i="9"/>
  <c r="D309" i="9" s="1"/>
  <c r="D333" i="9"/>
  <c r="D394" i="9"/>
  <c r="H153" i="9"/>
  <c r="J153" i="9" s="1"/>
  <c r="D189" i="9"/>
  <c r="H242" i="9"/>
  <c r="J242" i="9" s="1"/>
  <c r="H244" i="9"/>
  <c r="J244" i="9" s="1"/>
  <c r="D74" i="9"/>
  <c r="H130" i="9"/>
  <c r="J130" i="9" s="1"/>
  <c r="D115" i="9"/>
  <c r="D57" i="9"/>
  <c r="H225" i="9"/>
  <c r="J225" i="9" s="1"/>
  <c r="H294" i="9"/>
  <c r="H293" i="9" s="1"/>
  <c r="J293" i="9" s="1"/>
  <c r="H296" i="9"/>
  <c r="J296" i="9" s="1"/>
  <c r="H145" i="9"/>
  <c r="J145" i="9" s="1"/>
  <c r="H66" i="9"/>
  <c r="J66" i="9" s="1"/>
  <c r="H138" i="9"/>
  <c r="J138" i="9" s="1"/>
  <c r="H228" i="9"/>
  <c r="J228" i="9" s="1"/>
  <c r="H220" i="9"/>
  <c r="J220" i="9" s="1"/>
  <c r="H100" i="9"/>
  <c r="J100" i="9" s="1"/>
  <c r="H299" i="9"/>
  <c r="J299" i="9" s="1"/>
  <c r="E86" i="12"/>
  <c r="H10" i="9"/>
  <c r="J10" i="9" s="1"/>
  <c r="E33" i="12"/>
  <c r="H116" i="9"/>
  <c r="H86" i="9"/>
  <c r="J86" i="9" s="1"/>
  <c r="H34" i="9"/>
  <c r="J34" i="9" s="1"/>
  <c r="H135" i="9"/>
  <c r="J135" i="9" s="1"/>
  <c r="E40" i="12"/>
  <c r="H232" i="9"/>
  <c r="J232" i="9" s="1"/>
  <c r="D380" i="9"/>
  <c r="D121" i="9"/>
  <c r="D67" i="11"/>
  <c r="D160" i="9"/>
  <c r="H161" i="9"/>
  <c r="H63" i="9"/>
  <c r="J63" i="9" s="1"/>
  <c r="H142" i="9"/>
  <c r="J142" i="9" s="1"/>
  <c r="H267" i="9"/>
  <c r="J267" i="9" s="1"/>
  <c r="H175" i="9"/>
  <c r="J175" i="9" s="1"/>
  <c r="D48" i="11"/>
  <c r="H251" i="9"/>
  <c r="J251" i="9" s="1"/>
  <c r="H255" i="9"/>
  <c r="J255" i="9" s="1"/>
  <c r="D69" i="9"/>
  <c r="H167" i="9"/>
  <c r="J167" i="9" s="1"/>
  <c r="H79" i="9"/>
  <c r="J79" i="9" s="1"/>
  <c r="H247" i="9"/>
  <c r="J247" i="9" s="1"/>
  <c r="H149" i="9"/>
  <c r="H260" i="9"/>
  <c r="J260" i="9" s="1"/>
  <c r="H209" i="9"/>
  <c r="D65" i="11"/>
  <c r="D166" i="9"/>
  <c r="H183" i="9"/>
  <c r="H273" i="9"/>
  <c r="J273" i="9" s="1"/>
  <c r="D200" i="9"/>
  <c r="E246" i="9"/>
  <c r="E240" i="9" s="1"/>
  <c r="E134" i="9"/>
  <c r="E133" i="9" s="1"/>
  <c r="E19" i="12"/>
  <c r="E17" i="12" s="1"/>
  <c r="D414" i="9"/>
  <c r="E292" i="9"/>
  <c r="E291" i="9" s="1"/>
  <c r="D141" i="9"/>
  <c r="D292" i="9"/>
  <c r="D60" i="9"/>
  <c r="E166" i="9"/>
  <c r="E85" i="9"/>
  <c r="E56" i="9" s="1"/>
  <c r="D219" i="9"/>
  <c r="D9" i="9"/>
  <c r="D8" i="9" s="1"/>
  <c r="E259" i="9"/>
  <c r="E34" i="12"/>
  <c r="H311" i="9"/>
  <c r="D246" i="9"/>
  <c r="H317" i="9"/>
  <c r="H316" i="9" s="1"/>
  <c r="D351" i="9"/>
  <c r="D259" i="9"/>
  <c r="D181" i="9"/>
  <c r="D85" i="9"/>
  <c r="D481" i="9"/>
  <c r="D134" i="9"/>
  <c r="E219" i="9"/>
  <c r="E218" i="9" s="1"/>
  <c r="E31" i="12"/>
  <c r="E549" i="9"/>
  <c r="F549" i="9"/>
  <c r="D423" i="9"/>
  <c r="D241" i="9"/>
  <c r="E77" i="12"/>
  <c r="E76" i="12" s="1"/>
  <c r="H376" i="9"/>
  <c r="H375" i="9" s="1"/>
  <c r="E56" i="12"/>
  <c r="H349" i="9"/>
  <c r="D133" i="9" l="1"/>
  <c r="H310" i="9"/>
  <c r="H309" i="9" s="1"/>
  <c r="J30" i="11"/>
  <c r="D61" i="11"/>
  <c r="J27" i="11"/>
  <c r="E73" i="12"/>
  <c r="D68" i="11"/>
  <c r="J28" i="11"/>
  <c r="E308" i="9"/>
  <c r="K308" i="9" s="1"/>
  <c r="H115" i="9"/>
  <c r="J116" i="9"/>
  <c r="H182" i="9"/>
  <c r="J183" i="9"/>
  <c r="J35" i="11"/>
  <c r="H69" i="9"/>
  <c r="J69" i="9" s="1"/>
  <c r="H190" i="9"/>
  <c r="J195" i="9"/>
  <c r="H481" i="9"/>
  <c r="H57" i="9"/>
  <c r="J57" i="9" s="1"/>
  <c r="J58" i="9"/>
  <c r="H200" i="9"/>
  <c r="J200" i="9" s="1"/>
  <c r="J209" i="9"/>
  <c r="J77" i="9"/>
  <c r="H74" i="9"/>
  <c r="J74" i="9" s="1"/>
  <c r="J122" i="9"/>
  <c r="H121" i="9"/>
  <c r="J121" i="9" s="1"/>
  <c r="H160" i="9"/>
  <c r="J160" i="9" s="1"/>
  <c r="J161" i="9"/>
  <c r="E217" i="9"/>
  <c r="E216" i="9" s="1"/>
  <c r="J22" i="11"/>
  <c r="H148" i="9"/>
  <c r="J148" i="9" s="1"/>
  <c r="J149" i="9"/>
  <c r="H414" i="9"/>
  <c r="H380" i="9"/>
  <c r="E52" i="12"/>
  <c r="G546" i="9"/>
  <c r="G394" i="9"/>
  <c r="G308" i="9" s="1"/>
  <c r="H333" i="9"/>
  <c r="H332" i="9" s="1"/>
  <c r="E409" i="9"/>
  <c r="E408" i="9" s="1"/>
  <c r="K408" i="9" s="1"/>
  <c r="H423" i="9"/>
  <c r="H422" i="9" s="1"/>
  <c r="H399" i="9"/>
  <c r="E55" i="9"/>
  <c r="E54" i="9" s="1"/>
  <c r="H231" i="9"/>
  <c r="J231" i="9" s="1"/>
  <c r="D56" i="9"/>
  <c r="H398" i="9"/>
  <c r="D455" i="9"/>
  <c r="D422" i="9"/>
  <c r="D410" i="9" s="1"/>
  <c r="D332" i="9"/>
  <c r="D308" i="9" s="1"/>
  <c r="D291" i="9"/>
  <c r="D180" i="9"/>
  <c r="D218" i="9"/>
  <c r="H241" i="9"/>
  <c r="J241" i="9" s="1"/>
  <c r="D114" i="9"/>
  <c r="D28" i="11"/>
  <c r="H141" i="9"/>
  <c r="J141" i="9" s="1"/>
  <c r="D29" i="11"/>
  <c r="H292" i="9"/>
  <c r="H9" i="9"/>
  <c r="H85" i="9"/>
  <c r="J85" i="9" s="1"/>
  <c r="H134" i="9"/>
  <c r="J134" i="9" s="1"/>
  <c r="H60" i="9"/>
  <c r="H534" i="9"/>
  <c r="F546" i="9"/>
  <c r="E53" i="12"/>
  <c r="D62" i="11"/>
  <c r="D32" i="11"/>
  <c r="H166" i="9"/>
  <c r="J166" i="9" s="1"/>
  <c r="D46" i="11"/>
  <c r="D45" i="11" s="1"/>
  <c r="J29" i="11"/>
  <c r="H246" i="9"/>
  <c r="J246" i="9" s="1"/>
  <c r="H219" i="9"/>
  <c r="J219" i="9" s="1"/>
  <c r="H259" i="9"/>
  <c r="J259" i="9" s="1"/>
  <c r="E36" i="12"/>
  <c r="J36" i="11"/>
  <c r="D39" i="11"/>
  <c r="D38" i="11" s="1"/>
  <c r="E37" i="12"/>
  <c r="D22" i="11"/>
  <c r="D72" i="11"/>
  <c r="D71" i="11" s="1"/>
  <c r="E32" i="12"/>
  <c r="D69" i="11"/>
  <c r="E42" i="12"/>
  <c r="D240" i="9"/>
  <c r="E41" i="12"/>
  <c r="E60" i="12"/>
  <c r="H526" i="9"/>
  <c r="H505" i="9" s="1"/>
  <c r="E65" i="12"/>
  <c r="E27" i="12"/>
  <c r="E25" i="12" s="1"/>
  <c r="D18" i="11"/>
  <c r="E49" i="12"/>
  <c r="E46" i="12" s="1"/>
  <c r="D15" i="11" l="1"/>
  <c r="H533" i="9"/>
  <c r="H528" i="9" s="1"/>
  <c r="G879" i="10"/>
  <c r="G915" i="10"/>
  <c r="D64" i="11"/>
  <c r="D74" i="11" s="1"/>
  <c r="J32" i="11"/>
  <c r="H410" i="9"/>
  <c r="J26" i="11"/>
  <c r="H455" i="9"/>
  <c r="H56" i="9"/>
  <c r="H55" i="9" s="1"/>
  <c r="L55" i="9" s="1"/>
  <c r="J60" i="9"/>
  <c r="H8" i="9"/>
  <c r="J8" i="9" s="1"/>
  <c r="J9" i="9"/>
  <c r="H181" i="9"/>
  <c r="J182" i="9"/>
  <c r="H189" i="9"/>
  <c r="J189" i="9" s="1"/>
  <c r="J190" i="9"/>
  <c r="H114" i="9"/>
  <c r="J114" i="9" s="1"/>
  <c r="J115" i="9"/>
  <c r="G547" i="9"/>
  <c r="G918" i="10"/>
  <c r="H396" i="9"/>
  <c r="H394" i="9" s="1"/>
  <c r="H308" i="9" s="1"/>
  <c r="E7" i="9"/>
  <c r="E6" i="9" s="1"/>
  <c r="H240" i="9"/>
  <c r="J240" i="9" s="1"/>
  <c r="D217" i="9"/>
  <c r="D179" i="9"/>
  <c r="D55" i="9"/>
  <c r="E64" i="12"/>
  <c r="H133" i="9"/>
  <c r="J133" i="9" s="1"/>
  <c r="E546" i="9"/>
  <c r="H218" i="9"/>
  <c r="J218" i="9" s="1"/>
  <c r="D409" i="9"/>
  <c r="D27" i="11"/>
  <c r="E15" i="12"/>
  <c r="E39" i="12"/>
  <c r="E51" i="12"/>
  <c r="H409" i="9" l="1"/>
  <c r="H408" i="9" s="1"/>
  <c r="H546" i="9" s="1"/>
  <c r="H54" i="9"/>
  <c r="L54" i="9" s="1"/>
  <c r="H180" i="9"/>
  <c r="J181" i="9"/>
  <c r="J56" i="9"/>
  <c r="E74" i="12"/>
  <c r="J15" i="11"/>
  <c r="J38" i="11" s="1"/>
  <c r="J58" i="11" s="1"/>
  <c r="D178" i="9"/>
  <c r="D216" i="9"/>
  <c r="D54" i="9"/>
  <c r="E547" i="9"/>
  <c r="D551" i="9"/>
  <c r="F551" i="9" s="1"/>
  <c r="G919" i="10"/>
  <c r="E71" i="12"/>
  <c r="H217" i="9"/>
  <c r="J217" i="9" s="1"/>
  <c r="D408" i="9"/>
  <c r="E44" i="12"/>
  <c r="E62" i="12" s="1"/>
  <c r="G920" i="10" l="1"/>
  <c r="H179" i="9"/>
  <c r="J180" i="9"/>
  <c r="J55" i="9"/>
  <c r="E72" i="12"/>
  <c r="D7" i="9"/>
  <c r="D6" i="9" s="1"/>
  <c r="E90" i="12"/>
  <c r="F552" i="9"/>
  <c r="J64" i="11" s="1"/>
  <c r="D552" i="9"/>
  <c r="H304" i="9"/>
  <c r="E69" i="12"/>
  <c r="D546" i="9"/>
  <c r="H216" i="9"/>
  <c r="J216" i="9" l="1"/>
  <c r="D915" i="10"/>
  <c r="J179" i="9"/>
  <c r="H178" i="9"/>
  <c r="J178" i="9" s="1"/>
  <c r="H302" i="9"/>
  <c r="J302" i="9" s="1"/>
  <c r="J54" i="9"/>
  <c r="H7" i="9"/>
  <c r="E68" i="12"/>
  <c r="E84" i="12" s="1"/>
  <c r="E88" i="12" s="1"/>
  <c r="E306" i="9"/>
  <c r="G916" i="10"/>
  <c r="D306" i="9"/>
  <c r="D547" i="9"/>
  <c r="H547" i="9"/>
  <c r="H291" i="9" l="1"/>
  <c r="D916" i="10" s="1"/>
  <c r="H6" i="9"/>
  <c r="J7" i="9"/>
  <c r="E92" i="12"/>
  <c r="J291" i="9" l="1"/>
  <c r="J61" i="11"/>
  <c r="J76" i="11" s="1"/>
  <c r="J6" i="9"/>
  <c r="H306" i="9"/>
  <c r="G914" i="10" l="1"/>
  <c r="G917" i="10" s="1"/>
  <c r="D23" i="11"/>
  <c r="D20" i="11" s="1"/>
  <c r="D42" i="11" l="1"/>
  <c r="D76" i="11" s="1"/>
</calcChain>
</file>

<file path=xl/sharedStrings.xml><?xml version="1.0" encoding="utf-8"?>
<sst xmlns="http://schemas.openxmlformats.org/spreadsheetml/2006/main" count="8864" uniqueCount="1706">
  <si>
    <t>REGIONAL CASA DE BOLSA SOCIEDAD ANÓNIMA Y SUBSIDIARIA</t>
  </si>
  <si>
    <t>REF.</t>
  </si>
  <si>
    <t>Información General de la Entidad Consolidada</t>
  </si>
  <si>
    <t>Información General'!A1</t>
  </si>
  <si>
    <t>Balance General Consolidado</t>
  </si>
  <si>
    <t>Balance General'!A1</t>
  </si>
  <si>
    <t>Estado de Resultados Consolidado</t>
  </si>
  <si>
    <t>Estado de Resultados'!A1</t>
  </si>
  <si>
    <t>Notas a los Estados Financieros Consolidados (Nota 1 a Nota 4)</t>
  </si>
  <si>
    <t>Nota 1 a Nota 4'!A1</t>
  </si>
  <si>
    <t>Notas a los Estados Financieros Consolidados (Nota 5)</t>
  </si>
  <si>
    <t>Nota 5'!A1</t>
  </si>
  <si>
    <t>Notas a los Estados Financieros Consolidados (Nota 6 a Nota 12)</t>
  </si>
  <si>
    <t>Nota 6 a Nota 12'!A1</t>
  </si>
  <si>
    <t>Índice</t>
  </si>
  <si>
    <t>REGIONAL CASA DE BOLSA S.A. Y SUBSIDIARIA</t>
  </si>
  <si>
    <t>INFORMACIÓN GENERAL CONSOLIDADA</t>
  </si>
  <si>
    <t>1. IDENTIFICACIÓN SOCIEDAD CONTROLANTE</t>
  </si>
  <si>
    <t xml:space="preserve">1. IDENTIFICACIÓN SOCIEDAD CONTROLADA </t>
  </si>
  <si>
    <t>Nombre o Razón social</t>
  </si>
  <si>
    <t>Regional Casa de Bolsa S.A.</t>
  </si>
  <si>
    <t>REGIONAL ADMINISTRADORA DE FONDOS PATRIMONIALES DE INVERSION S.A.</t>
  </si>
  <si>
    <t>Registro CNV</t>
  </si>
  <si>
    <t>Resolución N°85 E/18 del 3 de diciembre de 2018</t>
  </si>
  <si>
    <t xml:space="preserve"> Res. CNV N° 22E/20.- de fecha 6 de agosto de 2020</t>
  </si>
  <si>
    <t>Código Bolsa de Valores</t>
  </si>
  <si>
    <t>Dirección oficina principal</t>
  </si>
  <si>
    <t>Calle Papa Juan XXIII esquina Cecilio Da Silva, Edificio Corporativo Regional Asunción</t>
  </si>
  <si>
    <t>Calle Papa Juan XXIII esq. Cecilio Da Silva, planta baja. Edificio Corporativo Regional Asunción</t>
  </si>
  <si>
    <t>Teléfono</t>
  </si>
  <si>
    <t>(021) 619 4901 – (021) 619 4917</t>
  </si>
  <si>
    <t>(021) 619 4921</t>
  </si>
  <si>
    <t>E-mail</t>
  </si>
  <si>
    <t>karen.olenik@regionalcasadebolsa.com.py</t>
  </si>
  <si>
    <t>andrea.ramirez@regionalfondos.com.py</t>
  </si>
  <si>
    <t>Sitio página Web</t>
  </si>
  <si>
    <t>www.regionalcasadebolsa.com.py</t>
  </si>
  <si>
    <t>https://www.regionalcasadebolsa.com.py/</t>
  </si>
  <si>
    <t>Domicilio legal</t>
  </si>
  <si>
    <t>2. ANTECEDENTES DE CONSTITUCIÓN DE LA SOCIEDAD CONTROLANTE</t>
  </si>
  <si>
    <t>2. ANTECEDENTES DE CONSTITUCIÓN DE LA SOCIEDAD CONTROLADA</t>
  </si>
  <si>
    <t>Escritura N° | Fecha</t>
  </si>
  <si>
    <t>N° 558 | 23 de agosto de 2018</t>
  </si>
  <si>
    <t>N° 1004 | 06 de noviembre de 2019</t>
  </si>
  <si>
    <t>Inscripción en el Registro Público</t>
  </si>
  <si>
    <t>Matrícula N° 15.752, Serie Comercial, Folio N° 1 de fecha 28 de setiembre de 2018</t>
  </si>
  <si>
    <t>Matrícula N° 25.261, Serie Comercial, Folio N° 1 de fecha 02 de enero de 2020</t>
  </si>
  <si>
    <t>Reforma de Estatutos</t>
  </si>
  <si>
    <t>Aumento de Capital</t>
  </si>
  <si>
    <t>No Aplicable</t>
  </si>
  <si>
    <t>N° 30  | 13 de junio de 2019</t>
  </si>
  <si>
    <t>Matrícula N° 15.752, Serie Comercial, Folio N° 2 de fecha 2 de agosto de 2019</t>
  </si>
  <si>
    <t>3. ADMINISTRACIÓN SOCIEDAD CONTROLANTE</t>
  </si>
  <si>
    <t>3. ADMINISTRACIÓN SOCIEDAD CONTROLADA</t>
  </si>
  <si>
    <t>CARGO</t>
  </si>
  <si>
    <t>NOMBRE Y APELLIDO</t>
  </si>
  <si>
    <t>Representante (s) Legal (es)</t>
  </si>
  <si>
    <t>Mirtha Viviana Trociuk Pleva</t>
  </si>
  <si>
    <t>Marcelo Gabriel Prono Toñánez</t>
  </si>
  <si>
    <t>Directorio</t>
  </si>
  <si>
    <t>Presidente</t>
  </si>
  <si>
    <t>Vicepresidente</t>
  </si>
  <si>
    <t>Director titular</t>
  </si>
  <si>
    <t>Karen María Oleñik Memmel</t>
  </si>
  <si>
    <t>Síndico titular</t>
  </si>
  <si>
    <t>Guillermo Alexis Céspedes Mazur</t>
  </si>
  <si>
    <t>Síndico suplente</t>
  </si>
  <si>
    <t>Clara Francisca Peroni Peña</t>
  </si>
  <si>
    <t>Plana ejecutiva</t>
  </si>
  <si>
    <t>Gerente General</t>
  </si>
  <si>
    <t>Gerente de Fondos de Inversión</t>
  </si>
  <si>
    <t>Andrea Ramírez Aranda</t>
  </si>
  <si>
    <t>Auditor Interno</t>
  </si>
  <si>
    <t>Gerente Comercial</t>
  </si>
  <si>
    <t>Karen Maria Oleñik Memmel</t>
  </si>
  <si>
    <t>Gerente de Adminsitracion y Operaciones</t>
  </si>
  <si>
    <t>Leticia Carolina Duarte Helman</t>
  </si>
  <si>
    <t>Gerente de Finanzas Corporativas</t>
  </si>
  <si>
    <t>Yan Elmar Gonzalez Acosta</t>
  </si>
  <si>
    <t>Gerente de Mesa de Dinero y Operaciones</t>
  </si>
  <si>
    <t>Hugo Alberto Valinoti López</t>
  </si>
  <si>
    <t>Oficial de Cumplimiento</t>
  </si>
  <si>
    <t>María Teresa González Fretes</t>
  </si>
  <si>
    <t>4. CAPITAL Y PROPIEDAD</t>
  </si>
  <si>
    <t>En Asamblea Ordinaria de fecha Nº 3 de fecha 29 de junio de 2020, la asamblea resuelve en el segundo punto del día " Capitalizar el importe de Gs. 615.000.000 (Guaraníes seiscientos quince mil millones) correspondiente a la utilidad del periodo 2019 previa deducción de las reservas legal y especiales.</t>
  </si>
  <si>
    <t>En Asamblea Ordinaria de fecha Nº 5 de fecha 26 de abril de 2021, la asamblea resuelve en el cuarto punto del día "Capitalizar el importe de Gs. 1.945.000.000 (Guaraníes Un mil millones novecientos cincuenta mil millones) correspondiente a la utilidad del periodo 2020 previa deducción de las reservas legal y especiales.</t>
  </si>
  <si>
    <t>Capital emitido</t>
  </si>
  <si>
    <t>Capital suscripto</t>
  </si>
  <si>
    <t>Capital integrado</t>
  </si>
  <si>
    <t>Valor nominal de las acciones</t>
  </si>
  <si>
    <t>Capitalización de utilidades Periodo 2019 / 2020</t>
  </si>
  <si>
    <t>CAPITAL INTEGRADO</t>
  </si>
  <si>
    <t>N°</t>
  </si>
  <si>
    <t>Accionista</t>
  </si>
  <si>
    <t>Número de acciones</t>
  </si>
  <si>
    <t>Cantidad de acciones</t>
  </si>
  <si>
    <t>Clase</t>
  </si>
  <si>
    <t>Voto</t>
  </si>
  <si>
    <t>Monto</t>
  </si>
  <si>
    <t>% de Participación de capital integrado</t>
  </si>
  <si>
    <t>Banco Regional S.A.E.C.A.</t>
  </si>
  <si>
    <t>1 al 9.999
10.001 al 25.000</t>
  </si>
  <si>
    <t>Nominativas</t>
  </si>
  <si>
    <t>José Gustavo Olmedo Sisul</t>
  </si>
  <si>
    <t>Alfredo Ricardo Raatz Becker</t>
  </si>
  <si>
    <t>CAPITAL SUSCRIPTO</t>
  </si>
  <si>
    <t>% de Participación de capital suscripto</t>
  </si>
  <si>
    <r>
      <t>5. AUDITOR EXTERNO INDEPENDIENTE</t>
    </r>
    <r>
      <rPr>
        <sz val="10"/>
        <color rgb="FF000000"/>
        <rFont val="Arial Narrow"/>
        <family val="2"/>
      </rPr>
      <t xml:space="preserve"> </t>
    </r>
  </si>
  <si>
    <t>6. PERSONAS VINCULADAS</t>
  </si>
  <si>
    <t>PERSONAS VINCULADAS</t>
  </si>
  <si>
    <t>Tipo de vínculo</t>
  </si>
  <si>
    <t>Sociedad controlante (*)</t>
  </si>
  <si>
    <t>Regional A.F.P.I.S.A.</t>
  </si>
  <si>
    <t>Sociedad controlada (**)</t>
  </si>
  <si>
    <t>Director</t>
  </si>
  <si>
    <t>Síndico</t>
  </si>
  <si>
    <t>Gerente de Adm. y Operaciones</t>
  </si>
  <si>
    <r>
      <t>(*) Sociedad controlante:</t>
    </r>
    <r>
      <rPr>
        <sz val="10"/>
        <color theme="1"/>
        <rFont val="Arial Narrow"/>
        <family val="2"/>
      </rPr>
      <t xml:space="preserve"> Regional Casa de Bolsa S.A.</t>
    </r>
  </si>
  <si>
    <t>Yan Elmar González Acosta</t>
  </si>
  <si>
    <r>
      <t>Domicilio legal:</t>
    </r>
    <r>
      <rPr>
        <sz val="10"/>
        <color theme="1"/>
        <rFont val="Arial Narrow"/>
        <family val="2"/>
      </rPr>
      <t xml:space="preserve"> Calle Papa Juan XXIII esq. Cecilio Da Silva </t>
    </r>
  </si>
  <si>
    <t>Hugo Alberto Valinoti Lopez</t>
  </si>
  <si>
    <t>Gerente de Mesa de Dinero</t>
  </si>
  <si>
    <r>
      <t>Participación</t>
    </r>
    <r>
      <rPr>
        <sz val="10"/>
        <color theme="1"/>
        <rFont val="Arial Narrow"/>
        <family val="2"/>
      </rPr>
      <t>: 99,98% de participación en el capital y en votos.</t>
    </r>
  </si>
  <si>
    <t>María Teresa Gonzalez Fretes</t>
  </si>
  <si>
    <r>
      <t>Actividad principal:</t>
    </r>
    <r>
      <rPr>
        <sz val="10"/>
        <color theme="1"/>
        <rFont val="Arial Narrow"/>
        <family val="2"/>
      </rPr>
      <t xml:space="preserve"> Casa de Bolsa</t>
    </r>
  </si>
  <si>
    <r>
      <t>(*) Sociedad controlante:</t>
    </r>
    <r>
      <rPr>
        <sz val="10"/>
        <color theme="1"/>
        <rFont val="Arial Narrow"/>
        <family val="2"/>
      </rPr>
      <t xml:space="preserve"> Banco Regional S.A.E.C.A. </t>
    </r>
  </si>
  <si>
    <r>
      <t>Domicilio legal:</t>
    </r>
    <r>
      <rPr>
        <sz val="10"/>
        <color theme="1"/>
        <rFont val="Arial Narrow"/>
        <family val="2"/>
      </rPr>
      <t xml:space="preserve"> Carlos Antonio López N° 1348 entre Arq. Tomás Romero Pereira y 14 de mayo.</t>
    </r>
  </si>
  <si>
    <r>
      <t>Participación</t>
    </r>
    <r>
      <rPr>
        <sz val="10"/>
        <color theme="1"/>
        <rFont val="Arial Narrow"/>
        <family val="2"/>
      </rPr>
      <t>: 99,996% de participación en el capital y en votos.</t>
    </r>
  </si>
  <si>
    <r>
      <t>Actividad principal:</t>
    </r>
    <r>
      <rPr>
        <sz val="10"/>
        <color theme="1"/>
        <rFont val="Arial Narrow"/>
        <family val="2"/>
      </rPr>
      <t xml:space="preserve"> Institución financiera.</t>
    </r>
  </si>
  <si>
    <r>
      <t>(**) Sociedad Controlada :</t>
    </r>
    <r>
      <rPr>
        <sz val="10"/>
        <color theme="1"/>
        <rFont val="Arial Narrow"/>
        <family val="2"/>
      </rPr>
      <t xml:space="preserve"> Regional Administradora de Fondos Patrimoniales de Inversión S.A. </t>
    </r>
  </si>
  <si>
    <r>
      <t>Domicilio legal:</t>
    </r>
    <r>
      <rPr>
        <sz val="10"/>
        <color theme="1"/>
        <rFont val="Arial Narrow"/>
        <family val="2"/>
      </rPr>
      <t xml:space="preserve"> Calle Papa Juan XXIII esq. Cecilio Da Silva número N° 1533</t>
    </r>
  </si>
  <si>
    <r>
      <t>Actividad principal:</t>
    </r>
    <r>
      <rPr>
        <sz val="10"/>
        <color theme="1"/>
        <rFont val="Arial Narrow"/>
        <family val="2"/>
      </rPr>
      <t xml:space="preserve"> Administradora de Fondos</t>
    </r>
  </si>
  <si>
    <t>IDENTIFICACIÓN DE LOS ACCIONISTAS - BANCO REGIONAL S.A.E.C.A.</t>
  </si>
  <si>
    <t>ACCIONISTA</t>
  </si>
  <si>
    <t>% PARTICIPACIÓN</t>
  </si>
  <si>
    <t>OBSERVACIÓN</t>
  </si>
  <si>
    <t>Accionistas Locales</t>
  </si>
  <si>
    <t>Individualmente, no llegan al 10% de participación.</t>
  </si>
  <si>
    <t>Rabo Partnerships</t>
  </si>
  <si>
    <t>Constituido por Sociedades Cooperativas, que a su vez la componen personas físicas quienes individualmente representan un voto en cada asamblea.</t>
  </si>
  <si>
    <t>Balance General - Bimonetario</t>
  </si>
  <si>
    <t>Cuenta</t>
  </si>
  <si>
    <t>Descripción</t>
  </si>
  <si>
    <t>Guaranies</t>
  </si>
  <si>
    <t>Dolares</t>
  </si>
  <si>
    <t>check</t>
  </si>
  <si>
    <t>ACTIVO</t>
  </si>
  <si>
    <t>ACTIVO CORRIENTE</t>
  </si>
  <si>
    <t>DISPONIBILIDADES</t>
  </si>
  <si>
    <t>Bancos</t>
  </si>
  <si>
    <t>Bancos - Moneda Local</t>
  </si>
  <si>
    <t>Banco Regional Cta Cte N°8070729</t>
  </si>
  <si>
    <t>Banco Regional C. A. N° 8070726</t>
  </si>
  <si>
    <t>Banco ITAU Cta Cte N°40000054/1</t>
  </si>
  <si>
    <t>Banco ITAU Cta Cte N°40000054/3</t>
  </si>
  <si>
    <t>Banco Atlas Cta Cte N°1150897</t>
  </si>
  <si>
    <t>Banco Atlas Caja de Ahorro N°1150895</t>
  </si>
  <si>
    <t>Banco Río Caja de Ahorro N°01-00391570-0</t>
  </si>
  <si>
    <t>BANCOP Ahorro a la Vista N°0310068606</t>
  </si>
  <si>
    <t>Finexpar Caja de Ahorro N°155007484</t>
  </si>
  <si>
    <t>Banco GNB Caja de Ahorro N°12798011</t>
  </si>
  <si>
    <t>Banco Continental Caja de Ahorro N°01-00</t>
  </si>
  <si>
    <t>Banco Nacional de Fomento N°821857/4</t>
  </si>
  <si>
    <t>Banco Familiar  Caja de Ahorro N°00-0231</t>
  </si>
  <si>
    <t>Banco Interfisa C.A. N°1027186</t>
  </si>
  <si>
    <t>Banco GNB Cta Cte N°2101050080</t>
  </si>
  <si>
    <t>Financiera El Comercio Caja de Ahorro N°</t>
  </si>
  <si>
    <t>Financiera Solar Cta Cte N°185554</t>
  </si>
  <si>
    <t>Financiera Paraguayo Japonesa Cta Gs</t>
  </si>
  <si>
    <t>Bancos - Moneda Extranjera</t>
  </si>
  <si>
    <t>Banco Regional Cta. Cte. N° 8070731</t>
  </si>
  <si>
    <t>Banco Regional C. A. N° 8070727</t>
  </si>
  <si>
    <t>Banco ITAU Cta.Cte. N° 400000060</t>
  </si>
  <si>
    <t>Banco ITAU Cta.Cte. N° 400000061</t>
  </si>
  <si>
    <t>Bancop Ahorro a la Vista U$S N° 03100686</t>
  </si>
  <si>
    <t>Citibank Ahorro a la Vista U$S N° 519876</t>
  </si>
  <si>
    <t>Finexpar Caja de Ahorro U$S N° 101550026</t>
  </si>
  <si>
    <t>Banco GNB Caja de Ahorro U$S N° 12798011</t>
  </si>
  <si>
    <t>Banco Río Caja de Ahorro Nro. 8270013240</t>
  </si>
  <si>
    <t>Banco Atlas Cta Cte N° 1150898</t>
  </si>
  <si>
    <t>Banco Interfisa C.A. N° 10290848</t>
  </si>
  <si>
    <t>Solar C.A. N° 0187071</t>
  </si>
  <si>
    <t>Banco GNB CC Usd N° 2101050099</t>
  </si>
  <si>
    <t>Banco Nacional de Fomento CC USD</t>
  </si>
  <si>
    <t>INVERSIONES TEMPORARIAS</t>
  </si>
  <si>
    <t>Titulos de Renta Fija</t>
  </si>
  <si>
    <t>Titulos de Renta Fija - Local</t>
  </si>
  <si>
    <t>Emitidos por el Estado y Entidades Públi</t>
  </si>
  <si>
    <t>Bonos Públicos</t>
  </si>
  <si>
    <t>Bonos Públicos GS</t>
  </si>
  <si>
    <t>Emitidos por el Sector Financiero</t>
  </si>
  <si>
    <t>Bonos Financieros</t>
  </si>
  <si>
    <t>Bonos Financieros - GS</t>
  </si>
  <si>
    <t>Bonos Subordinados</t>
  </si>
  <si>
    <t>Bonos Subordinados - U$S</t>
  </si>
  <si>
    <t>CDA</t>
  </si>
  <si>
    <t>CDA - GS</t>
  </si>
  <si>
    <t>CDA - U$S</t>
  </si>
  <si>
    <t>Emitidos por Entidades del Sector Privad</t>
  </si>
  <si>
    <t>Bonos Corporativos</t>
  </si>
  <si>
    <t>Bonos Corporativos - GS</t>
  </si>
  <si>
    <t>Emitidos por Empresas Vinculadas</t>
  </si>
  <si>
    <t>CDA - GS VINCULADAS</t>
  </si>
  <si>
    <t>Intereses Devengados s/ Renta Fija</t>
  </si>
  <si>
    <t>Intereses a Cobrar s/ Renta Fija</t>
  </si>
  <si>
    <t>Int. a Cobrar - Bonos Financieros - Gs</t>
  </si>
  <si>
    <t>Int. a Cobrar - Bonos Subord. - U$S</t>
  </si>
  <si>
    <t>Int. a Cobrar - CDA - Gs</t>
  </si>
  <si>
    <t>Int. a Cobrar - CDA - U$S</t>
  </si>
  <si>
    <t>Int. a Cobrar - Bonos Corporativos - Gs</t>
  </si>
  <si>
    <t>Int. a Cobrar - Bonos Financieros - U$S</t>
  </si>
  <si>
    <t>Int. a Cobrar - CDA - Gs VINCULADAS</t>
  </si>
  <si>
    <t>Int. a Cobrar - CDA - U$S VINCULADAS</t>
  </si>
  <si>
    <t>Int. a Cobrar - Bonos Públicos Gs</t>
  </si>
  <si>
    <t>(Intereses a Devengar)</t>
  </si>
  <si>
    <t>Int. a Deveng. Bonos Fin. - Gs</t>
  </si>
  <si>
    <t>Int. a Deveng. Bonos Sub - U$S</t>
  </si>
  <si>
    <t>Int. a Deveng. CDA - Gs</t>
  </si>
  <si>
    <t>Int. a Deveng. CDA - U$S</t>
  </si>
  <si>
    <t>Int. a Deveng. Bonos Corp. - Gs</t>
  </si>
  <si>
    <t>Int. a Deveng. Bonos Corp. - U$S</t>
  </si>
  <si>
    <t>Int. a Deveng. CDA - Gs VINC.</t>
  </si>
  <si>
    <t>Int. a Deveng. CDA - U$S VINC.</t>
  </si>
  <si>
    <t>Int. a Deveng. Bonos Públicos Gs</t>
  </si>
  <si>
    <t>Operaciones de Reporto</t>
  </si>
  <si>
    <t>Valores entregados por Reporto</t>
  </si>
  <si>
    <t>Deudores por títulos Renta Fija en Repor</t>
  </si>
  <si>
    <t>Deudores Títulos Renta Fija en Repo Gs</t>
  </si>
  <si>
    <t>Deudores Titulos Renta Fija en Repo U$S</t>
  </si>
  <si>
    <t>Deudores Títulos R.Fija en Repo Gs VIN</t>
  </si>
  <si>
    <t>Valores recibidos por Reporto</t>
  </si>
  <si>
    <t>Bonos Financieros - U$S</t>
  </si>
  <si>
    <t>Prima a Cobrar - REPO</t>
  </si>
  <si>
    <t>Prima a Cobrar - REPO U$S</t>
  </si>
  <si>
    <t>Prima a Devengar - REPO</t>
  </si>
  <si>
    <t>Prima a Devengar - REPO U$S</t>
  </si>
  <si>
    <t>CREDITOS VIGENTES</t>
  </si>
  <si>
    <t>Deudores por intermediación</t>
  </si>
  <si>
    <t>Comisiones por cobrar por intermediación</t>
  </si>
  <si>
    <t>Comisiones por cobrar Gs</t>
  </si>
  <si>
    <t>Comisiones por cobrar U$S</t>
  </si>
  <si>
    <t>Operaciones a Liquidar</t>
  </si>
  <si>
    <t>Cupones Pendientes de Reembolso GS</t>
  </si>
  <si>
    <t>Cupones Pendientes de Reembolso USD</t>
  </si>
  <si>
    <t>Documentos y cuentas por cobrar</t>
  </si>
  <si>
    <t>Cuentas por Cobrar</t>
  </si>
  <si>
    <t>Servicios Prestados por cobrar - Gs</t>
  </si>
  <si>
    <t>Otras cuentas por cobrar</t>
  </si>
  <si>
    <t>Otras cuentas por cobrar - Gs</t>
  </si>
  <si>
    <t>Otras cuentas por cobrar - U$S</t>
  </si>
  <si>
    <t>Deudores varios Vigentes</t>
  </si>
  <si>
    <t>Cuentas a cobrar personas y empresas rel</t>
  </si>
  <si>
    <t>Créditos Fiscales</t>
  </si>
  <si>
    <t>Anticipo Impuesto a la Renta</t>
  </si>
  <si>
    <t>Retención RENTA</t>
  </si>
  <si>
    <t>Otras cuentas operativas por cobrar</t>
  </si>
  <si>
    <t>Anticipos a Rendir</t>
  </si>
  <si>
    <t>Anticipos a rendir - Varios Gs.</t>
  </si>
  <si>
    <t>GASTOS PAGADOS POR ANTICIPADO</t>
  </si>
  <si>
    <t>Gastos Pagados por Adelantado</t>
  </si>
  <si>
    <t>Insumos de Computación</t>
  </si>
  <si>
    <t>Suscripciones Pagadas por Adelantado</t>
  </si>
  <si>
    <t>Gastos de Marketing a Devengar</t>
  </si>
  <si>
    <t>Alquileres Pagados por adelantado</t>
  </si>
  <si>
    <t>Seguros Pagados por Adelantado</t>
  </si>
  <si>
    <t>Cauciones</t>
  </si>
  <si>
    <t>ACTIVO NO CORRIENTE</t>
  </si>
  <si>
    <t>INVERSIONES PERMANENTES</t>
  </si>
  <si>
    <t>Títulos de Renta Variable</t>
  </si>
  <si>
    <t>Títulos Valores de Renta Variable - Loca</t>
  </si>
  <si>
    <t>Acciones en Otras Empresas</t>
  </si>
  <si>
    <t>Acciones Regional AFPISA</t>
  </si>
  <si>
    <t>Participación en Resultados</t>
  </si>
  <si>
    <t>Regional AFPISA</t>
  </si>
  <si>
    <t>ACCION DE LA BOLSA DE VALORES</t>
  </si>
  <si>
    <t>Acción - REGIONAL Casa de Bolsa</t>
  </si>
  <si>
    <t>BIENES DE USO</t>
  </si>
  <si>
    <t>Bienes de Uso Propios</t>
  </si>
  <si>
    <t>Instalaciones</t>
  </si>
  <si>
    <t>Muebles y Equipos de Oficina</t>
  </si>
  <si>
    <t>Equipos de Computación</t>
  </si>
  <si>
    <t>Mejoras en Propiedad de Terceros</t>
  </si>
  <si>
    <t>(-) Depreciación acumulada</t>
  </si>
  <si>
    <t>Deprec. Acumulada Equipos de Oficina</t>
  </si>
  <si>
    <t>Deprec. Acumulada Equipos de Computación</t>
  </si>
  <si>
    <t>ACTIVOS INTANGIBLES Y CARGOS DIFERIDOS</t>
  </si>
  <si>
    <t>Licencia</t>
  </si>
  <si>
    <t>Liciencia - U$S</t>
  </si>
  <si>
    <t>Prográmas Informáticos</t>
  </si>
  <si>
    <t>Marcas</t>
  </si>
  <si>
    <t>Gastos de Desarrollo</t>
  </si>
  <si>
    <t>Gastos de Constitución</t>
  </si>
  <si>
    <t>Programas informaticos en desarrollo</t>
  </si>
  <si>
    <t>(-) Amortización acumulada</t>
  </si>
  <si>
    <t>Programas Informáticos</t>
  </si>
  <si>
    <t>OTROS ACTIVOS NO CORRIENTES</t>
  </si>
  <si>
    <t>Garantia de Alquiler</t>
  </si>
  <si>
    <t>PASIVO</t>
  </si>
  <si>
    <t>PASIVO CORRIENTE</t>
  </si>
  <si>
    <t>DEUDAS VIGENTES</t>
  </si>
  <si>
    <t>Acreedores por intermediación</t>
  </si>
  <si>
    <t>Operaciones a Liquidar Gs</t>
  </si>
  <si>
    <t>Operaciones a Liquidar - U$S</t>
  </si>
  <si>
    <t>Cupones Cobrados de Clientes - GS</t>
  </si>
  <si>
    <t>Cupones Cobrados de Clientes - U$S</t>
  </si>
  <si>
    <t>Anticipo de Clientes</t>
  </si>
  <si>
    <t>Anticipo de Clientes Gs</t>
  </si>
  <si>
    <t>Cuentas a pagar a personas y empresas re</t>
  </si>
  <si>
    <t>Tarjeta de Crédito a Pagar - VINCULADAS</t>
  </si>
  <si>
    <t>Proveedores de Bienes y/o Servicios</t>
  </si>
  <si>
    <t>Proveedores de Bienes y/o Servicios Gs.</t>
  </si>
  <si>
    <t>Proveedores de Bienes y/o Servicios U$S</t>
  </si>
  <si>
    <t>Proveedores del Exterior USD</t>
  </si>
  <si>
    <t>OBLIGACIONES FINANCIERAS A CORTO PLAZO</t>
  </si>
  <si>
    <t>Sobregiro en cuenta corriente</t>
  </si>
  <si>
    <t>Bancos M/E</t>
  </si>
  <si>
    <t>Banco Regional Cta Cte N° 8070731</t>
  </si>
  <si>
    <t>Operaciones de Reverse Reporto</t>
  </si>
  <si>
    <t>Prima a Pagar - REPO</t>
  </si>
  <si>
    <t>Prima a pagar - REPO Gs</t>
  </si>
  <si>
    <t>Prima a pagar - REPO ME</t>
  </si>
  <si>
    <t>Prima a pagar - REPO Gs VINC</t>
  </si>
  <si>
    <t>Prima a devengar - REPO</t>
  </si>
  <si>
    <t>Prima a devengar - REPO Gs</t>
  </si>
  <si>
    <t>Prima a devengar - REPO ME</t>
  </si>
  <si>
    <t>Prima a devengar - REPO Gs VINC</t>
  </si>
  <si>
    <t>Acreedores por títulos de renta fija en</t>
  </si>
  <si>
    <t>Acreedores Titulos Renta Fija en Repo Gs</t>
  </si>
  <si>
    <t>Acreedores Titulos Renta Fija en Repo U$</t>
  </si>
  <si>
    <t>Acreedores Titulos R.Fija en Repo Gs VIN</t>
  </si>
  <si>
    <t>PROVISIONES</t>
  </si>
  <si>
    <t>Sueldos y Cargas Sociales</t>
  </si>
  <si>
    <t>Retribuciones Especiales</t>
  </si>
  <si>
    <t>Aportes y Retenciones a Pagar</t>
  </si>
  <si>
    <t>Vacaciones a Pagar</t>
  </si>
  <si>
    <t>Obligaciones Fiscales</t>
  </si>
  <si>
    <t>Impuesto a la Renta a Pagar</t>
  </si>
  <si>
    <t>Impuesto al Valor Agregado</t>
  </si>
  <si>
    <t>IVA Debito Fiscal a Pagar</t>
  </si>
  <si>
    <t>Retención IVA a Pagar</t>
  </si>
  <si>
    <t>Otras Provisiones</t>
  </si>
  <si>
    <t>Auditoria Externa a Pagar</t>
  </si>
  <si>
    <t>Fondo de Garantía a Pagar Gs</t>
  </si>
  <si>
    <t>Fondo de Garantia a Pagar U$S</t>
  </si>
  <si>
    <t>Prov. por Contingencias Operativas</t>
  </si>
  <si>
    <t>Serv. de Limpieza a Pagar</t>
  </si>
  <si>
    <t>Gastos de Cafeteria a Pagar</t>
  </si>
  <si>
    <t>Diágnostico/Plan Táctico Integral a Pag.</t>
  </si>
  <si>
    <t>Gastos de Publicidad a Pagar</t>
  </si>
  <si>
    <t>CUENTAS DE ORDEN EN EL ACTIVO</t>
  </si>
  <si>
    <t>Registro de Administración de Cartera</t>
  </si>
  <si>
    <t>CUENTAS DE ORDEN EN EL PASIVO</t>
  </si>
  <si>
    <t>Responsabilidad por Administración de Ca</t>
  </si>
  <si>
    <t>PATRIMONIO NETO</t>
  </si>
  <si>
    <t>CAPITAL SOCIAL</t>
  </si>
  <si>
    <t>Capital Suscripto</t>
  </si>
  <si>
    <t>(-) Capital a Integrar / Accionistas</t>
  </si>
  <si>
    <t>CAPITAL ADICIONAL</t>
  </si>
  <si>
    <t>Aportes para Futuras Capitalizaciones</t>
  </si>
  <si>
    <t>Revaluacion de Acciones</t>
  </si>
  <si>
    <t>RESERVAS</t>
  </si>
  <si>
    <t>Reserva Legal</t>
  </si>
  <si>
    <t>Reservas Especiales</t>
  </si>
  <si>
    <t>RESULTADOS</t>
  </si>
  <si>
    <t>Resultado del Ejercicio</t>
  </si>
  <si>
    <t>INGRESOS</t>
  </si>
  <si>
    <t>Comisiones Cobradas</t>
  </si>
  <si>
    <t>Comisiones por operaciones en rueda</t>
  </si>
  <si>
    <t>Por intermediación de acciones</t>
  </si>
  <si>
    <t>Por intermediación de acciones Gs</t>
  </si>
  <si>
    <t>Por intermediación de renta fija</t>
  </si>
  <si>
    <t>Por intermediación de renta fija Gs</t>
  </si>
  <si>
    <t>Por intermediación de renta fija U$S</t>
  </si>
  <si>
    <t>Comisiones por contratos de colocación p</t>
  </si>
  <si>
    <t>Por Contratos de Coloc. Prim. R. Fija Gs</t>
  </si>
  <si>
    <t>Por Contratos de Coloc. Prim.  Acciones</t>
  </si>
  <si>
    <t>Ingresos por servicios prestados</t>
  </si>
  <si>
    <t>Custodia de Valores</t>
  </si>
  <si>
    <t>Asesoría Financiera</t>
  </si>
  <si>
    <t>Asesoría Financiera - U$S</t>
  </si>
  <si>
    <t>Ingresos y rentas de cartera propia</t>
  </si>
  <si>
    <t>Intereses y dividendos de cartera propia</t>
  </si>
  <si>
    <t>Bonos Financieros - Gs</t>
  </si>
  <si>
    <t>Bonos Subordinados - Gs</t>
  </si>
  <si>
    <t>CDA - Gs</t>
  </si>
  <si>
    <t>Bonos Corporativos - Gs</t>
  </si>
  <si>
    <t>Bonos Corporativos - U$S</t>
  </si>
  <si>
    <t>BBCP - Gs</t>
  </si>
  <si>
    <t>Bonos Financieros - U$S VINCULADAS</t>
  </si>
  <si>
    <t>Bonos Subordinados - U$S VINCULADAS</t>
  </si>
  <si>
    <t>CDA - Gs VINCULADAS</t>
  </si>
  <si>
    <t>CDA - U$S VINCULADAS</t>
  </si>
  <si>
    <t>Bonos Públicos Gs</t>
  </si>
  <si>
    <t>Dividendos por participaciones accionari</t>
  </si>
  <si>
    <t>Por diferencia de valor de títulos valor</t>
  </si>
  <si>
    <t>Utilidad en compraventa de titulos valor</t>
  </si>
  <si>
    <t>Resultado Bonos Sub. - U$S</t>
  </si>
  <si>
    <t>Bonos Financieros - Gs VINCULADAS</t>
  </si>
  <si>
    <t>Bonos Corporativos - Gs VINCULADAS</t>
  </si>
  <si>
    <t>BBCP - Gs VINCULADAS</t>
  </si>
  <si>
    <t>Acciones - Gs.</t>
  </si>
  <si>
    <t>Bonos Publicos - Gs Vinculadas</t>
  </si>
  <si>
    <t>Primas por valor de compra futura (repo)</t>
  </si>
  <si>
    <t>Ingresos personas relacionadas</t>
  </si>
  <si>
    <t>Operaciones y servicios a personas relac</t>
  </si>
  <si>
    <t>Servicios de Cumplimiento Normativo</t>
  </si>
  <si>
    <t>Serv. de Deposito y Custodio de Valores</t>
  </si>
  <si>
    <t>Servicios Administrativos</t>
  </si>
  <si>
    <t>OTROS INGRESOS OPERATIVOS</t>
  </si>
  <si>
    <t>Representante de Obligacionistas</t>
  </si>
  <si>
    <t>Representante de Obligacionistas - GS</t>
  </si>
  <si>
    <t>Aranceles - BVPASA</t>
  </si>
  <si>
    <t>Aranceles - BVPASA Gs</t>
  </si>
  <si>
    <t>Aranceles - BVPASA U$S</t>
  </si>
  <si>
    <t>Fondo de Garantía</t>
  </si>
  <si>
    <t>Fondo de Garantía - Gs</t>
  </si>
  <si>
    <t>Fondo de Garantía - U$S</t>
  </si>
  <si>
    <t>Otros Ingresos Operativos</t>
  </si>
  <si>
    <t>Otros Ingresos Operativos - GS</t>
  </si>
  <si>
    <t>Otros Ingresos Operativos - U$S</t>
  </si>
  <si>
    <t>INGRESOS FINANCIEROS</t>
  </si>
  <si>
    <t>Intereses bancarios cobrados</t>
  </si>
  <si>
    <t>Ganancia por Diferencia de Cambio</t>
  </si>
  <si>
    <t>Diferencia de cambio cuentas activas</t>
  </si>
  <si>
    <t>Diferencia de cambio cuentas pasivas</t>
  </si>
  <si>
    <t>OTROS INGRESOS NO OPERATIVOS</t>
  </si>
  <si>
    <t>Ingresos por ajustes y redondeos</t>
  </si>
  <si>
    <t>Participación en Resultados Otras Empres</t>
  </si>
  <si>
    <t>Reintegro de Gastos Exentos GS</t>
  </si>
  <si>
    <t>Reintegro de Gastos Gravados GS</t>
  </si>
  <si>
    <t>Reintegro de Gastos Gravados USD</t>
  </si>
  <si>
    <t>EGRESOS</t>
  </si>
  <si>
    <t>EGRESOS OPERATIVOS</t>
  </si>
  <si>
    <t>GASTOS DE OPERACIÓN</t>
  </si>
  <si>
    <t>Gastos por comisiones y servicios</t>
  </si>
  <si>
    <t>Comisiones por colocaciones bursátiles</t>
  </si>
  <si>
    <t>Comisiones por colocaciones bursátiles -</t>
  </si>
  <si>
    <t>Aranceles por negociación Bolsa de Valor</t>
  </si>
  <si>
    <t>Aranceles pagados - BVPASA</t>
  </si>
  <si>
    <t>Aranceles pagados - BVPASA Gs</t>
  </si>
  <si>
    <t>Aranceles pagados - BVPASA U$S</t>
  </si>
  <si>
    <t>Aranceles CNV</t>
  </si>
  <si>
    <t>Otros Gastos Operativos</t>
  </si>
  <si>
    <t>Bonos Corporativos Gs.</t>
  </si>
  <si>
    <t>Bonos Subordinados U$S</t>
  </si>
  <si>
    <t>Perdida por compraventa de titulos valor</t>
  </si>
  <si>
    <t>Canon Anual - Seprelad</t>
  </si>
  <si>
    <t>GASTOS DE COMERCIALIZACION</t>
  </si>
  <si>
    <t>Gastos de publicidad y marketing</t>
  </si>
  <si>
    <t>Gastos de Representación</t>
  </si>
  <si>
    <t>Gastos de Viaje</t>
  </si>
  <si>
    <t>Comisiones Pagadas - Larrain Vial</t>
  </si>
  <si>
    <t>GASTOS DE ADMINISTRACION</t>
  </si>
  <si>
    <t>Remuneraciones</t>
  </si>
  <si>
    <t>Sueldos y Jornales</t>
  </si>
  <si>
    <t>Aguinaldos</t>
  </si>
  <si>
    <t>Vacaciones</t>
  </si>
  <si>
    <t>Cargas Sociales</t>
  </si>
  <si>
    <t>Aporte Patronal IPS 16,5%</t>
  </si>
  <si>
    <t>Indemnización y Preaviso</t>
  </si>
  <si>
    <t>Gratificaciones por desempeño</t>
  </si>
  <si>
    <t>Capacitación y Entrenamiento</t>
  </si>
  <si>
    <t>Uniformes</t>
  </si>
  <si>
    <t>Seguros Privados al Personal</t>
  </si>
  <si>
    <t>Tarjetas de Gourmet - Empleados</t>
  </si>
  <si>
    <t>Otras Remuneraciones</t>
  </si>
  <si>
    <t>Dieta a Directores</t>
  </si>
  <si>
    <t>Sindicos</t>
  </si>
  <si>
    <t>Honorarios Profesionales</t>
  </si>
  <si>
    <t>Auditoría Externa</t>
  </si>
  <si>
    <t>Servicio de Asesoría</t>
  </si>
  <si>
    <t>Asesoría Informatica</t>
  </si>
  <si>
    <t>Honorarios de Escribanía</t>
  </si>
  <si>
    <t>Otros Honorarios Profesionales</t>
  </si>
  <si>
    <t>Servicios Tercerizados</t>
  </si>
  <si>
    <t>Previsiones, Depreciaciones y Amortizaci</t>
  </si>
  <si>
    <t>Depreciación de Propiedades y Equipos</t>
  </si>
  <si>
    <t>Depreciacion Equipos de Oficina</t>
  </si>
  <si>
    <t>Depreciacion Equipos de Computación</t>
  </si>
  <si>
    <t>Amortización Activos Intangibles y Cargo</t>
  </si>
  <si>
    <t>Amortización de Gastos de Constitucion</t>
  </si>
  <si>
    <t>Amortización de Programas Informáticos</t>
  </si>
  <si>
    <t>Amortización Licencias</t>
  </si>
  <si>
    <t>Amortización Marcas</t>
  </si>
  <si>
    <t>Mantenimiento y Reparaciones</t>
  </si>
  <si>
    <t>Muebles e Instalaciones</t>
  </si>
  <si>
    <t>Equipos de Computación y Sistemas</t>
  </si>
  <si>
    <t>Gastos de Infraestr.y Manten.</t>
  </si>
  <si>
    <t>Alquileres Pagados</t>
  </si>
  <si>
    <t>Alquiler de Bienes Inmuebles</t>
  </si>
  <si>
    <t>Alquiler de Bienes Muebles</t>
  </si>
  <si>
    <t>Expensas</t>
  </si>
  <si>
    <t>Seguros</t>
  </si>
  <si>
    <t>Seguros pagados</t>
  </si>
  <si>
    <t>Impuestos, tasas y contribuciones</t>
  </si>
  <si>
    <t>Patentes y Tasas Municipales</t>
  </si>
  <si>
    <t>Tasas y Contribuciones</t>
  </si>
  <si>
    <t>Gastos Generales</t>
  </si>
  <si>
    <t>Energía Eléctrica</t>
  </si>
  <si>
    <t>Comunicaciones</t>
  </si>
  <si>
    <t>Papelería,Útiles e Impresos</t>
  </si>
  <si>
    <t>Gastos de limpieza y afines</t>
  </si>
  <si>
    <t>Cuotas y Suscripciones</t>
  </si>
  <si>
    <t>Demostraciones y Agasajos</t>
  </si>
  <si>
    <t>Gastos de refrigerios</t>
  </si>
  <si>
    <t>Courier y Encomiendas</t>
  </si>
  <si>
    <t>Gastos de Asamblea</t>
  </si>
  <si>
    <t>Gastos de Salubridad - COVID 19</t>
  </si>
  <si>
    <t>Contingencias Operativas</t>
  </si>
  <si>
    <t>Diágnostico y Plan Táctico Integral</t>
  </si>
  <si>
    <t>Otros Gastos Administrativos</t>
  </si>
  <si>
    <t>EGRESOS FINANCIEROS</t>
  </si>
  <si>
    <t>Intereses y Gastos de Sobregiros</t>
  </si>
  <si>
    <t>Intereses y Gastos de sobregiros - Perso</t>
  </si>
  <si>
    <t>Gastos Bancarios</t>
  </si>
  <si>
    <t>Gastos Bancarios - Personas y Empresas R</t>
  </si>
  <si>
    <t>Pérdida por Diferencia de Cambio</t>
  </si>
  <si>
    <t>EGRESOS FISCALES</t>
  </si>
  <si>
    <t>Impuesto a la Renta</t>
  </si>
  <si>
    <t>Retención Renta</t>
  </si>
  <si>
    <t>Gastos no Deducibles</t>
  </si>
  <si>
    <t>Gastos no Deducibles - Gs</t>
  </si>
  <si>
    <t>Gastos no Deducibles - U$S</t>
  </si>
  <si>
    <t>IVA Costo</t>
  </si>
  <si>
    <t>Recargos y Multas</t>
  </si>
  <si>
    <t>EGRESOS NO OPERATIVOS</t>
  </si>
  <si>
    <t>Egresos por ajustes y redondeos</t>
  </si>
  <si>
    <t>Balance General - Moneda Local</t>
  </si>
  <si>
    <t>MPORTE GS</t>
  </si>
  <si>
    <t>MPORTE USD</t>
  </si>
  <si>
    <t>CONSOLIDADO</t>
  </si>
  <si>
    <t>BANCOS</t>
  </si>
  <si>
    <t>Banco Regional Cta Cte Gs. 8150964</t>
  </si>
  <si>
    <t>Banco Regional Cta Cte Usd. 8174748</t>
  </si>
  <si>
    <t>TITULOS DE RENTA FIJA</t>
  </si>
  <si>
    <t>CERTIFICADO DE DEPÓSITO DE AHORRO</t>
  </si>
  <si>
    <t>CDA - Gs.</t>
  </si>
  <si>
    <t>CDA USD</t>
  </si>
  <si>
    <t>Intereses a cobrar CDA USD</t>
  </si>
  <si>
    <t>Intereses a Devengar CDA USD</t>
  </si>
  <si>
    <t>Intereses a Cobrar CDA Gs</t>
  </si>
  <si>
    <t>Intereses a Devengar CDA Gs</t>
  </si>
  <si>
    <t>BONOS CORPORATIVOS</t>
  </si>
  <si>
    <t>Intereses a Cobrar BC Gs</t>
  </si>
  <si>
    <t>Intereses a Devengar BC Gs</t>
  </si>
  <si>
    <t>CRÉDITOS</t>
  </si>
  <si>
    <t>DEUDORES VARIOS</t>
  </si>
  <si>
    <t>Comisiones a Cobrar GS</t>
  </si>
  <si>
    <t>Comisiones a Cobrar USD</t>
  </si>
  <si>
    <t>ANTICIPOS Y RETENCIONES DE IMPUESTO A LA</t>
  </si>
  <si>
    <t>Anticipo De Impuesto A La Renta</t>
  </si>
  <si>
    <t>GASTOS PAGADOS POR ADELANTADO</t>
  </si>
  <si>
    <t>Servicio de Calificacion de Riesgos FM</t>
  </si>
  <si>
    <t>CARGOS DIFERIDOS</t>
  </si>
  <si>
    <t>GASTOS DE CONSTITUCIÓN</t>
  </si>
  <si>
    <t>Gastos De Constitución</t>
  </si>
  <si>
    <t>(-) Amortizaciones Acumuladas</t>
  </si>
  <si>
    <t>ACTIVOS INTANGIBLES</t>
  </si>
  <si>
    <t>LICENCIAS</t>
  </si>
  <si>
    <t>Licencia Software</t>
  </si>
  <si>
    <t>CUENTAS VARIAS A PAGAR</t>
  </si>
  <si>
    <t>PROVEEDORES</t>
  </si>
  <si>
    <t>Proveedores Moneda Extranjera</t>
  </si>
  <si>
    <t>DEUDAS FISCALES</t>
  </si>
  <si>
    <t>OBLIGACIONES LABORALES Y CARGAS SOCIALES</t>
  </si>
  <si>
    <t>Aportes Y Reten. A Pagar IPS</t>
  </si>
  <si>
    <t>Remuneracion Ley 285/93</t>
  </si>
  <si>
    <t>CAPITAL</t>
  </si>
  <si>
    <t>Capital Integrado</t>
  </si>
  <si>
    <t>OTRAS RESERVAS</t>
  </si>
  <si>
    <t>Reservas Facultativas</t>
  </si>
  <si>
    <t>Resultado Del Ejercicio</t>
  </si>
  <si>
    <t>INGRESOS OPERATIVOS</t>
  </si>
  <si>
    <t>INGRESOS POR SERVICIOS</t>
  </si>
  <si>
    <t>COMISIONES</t>
  </si>
  <si>
    <t>Comisiones Cobradas  - FM RF PYG</t>
  </si>
  <si>
    <t>Comisiones Cobradas  - FM RF USD</t>
  </si>
  <si>
    <t>GANANCIA EN OPERACIONES</t>
  </si>
  <si>
    <t>GANANCIA POR TENENCIA DE INVERSIONES</t>
  </si>
  <si>
    <t>Ganancia Por Tenencia De Inversiones</t>
  </si>
  <si>
    <t>Bonos Corporativos  - GS</t>
  </si>
  <si>
    <t>CDA - USD</t>
  </si>
  <si>
    <t>OTROS INGRESOS</t>
  </si>
  <si>
    <t>DIFERENCIA DE CAMBIOS</t>
  </si>
  <si>
    <t>INGRESOS VARIOS</t>
  </si>
  <si>
    <t>Ingresos por ajustes y Redondeos</t>
  </si>
  <si>
    <t>GASTOS ADMNINISTRATIVOS</t>
  </si>
  <si>
    <t>REMUNERACIONES Y CARGAS SOCIALES</t>
  </si>
  <si>
    <t>Sueldos</t>
  </si>
  <si>
    <t>HONORARIOS PROFESIONALES Y TECNICOS</t>
  </si>
  <si>
    <t>Asesoría Legal</t>
  </si>
  <si>
    <t>Asesoría Contable</t>
  </si>
  <si>
    <t>Honorarios Sindico</t>
  </si>
  <si>
    <t>Servicios de Calificación</t>
  </si>
  <si>
    <t>Mantenimiento Visual Fondos</t>
  </si>
  <si>
    <t>Serv. de Deposito y Cuostodia de Valores</t>
  </si>
  <si>
    <t>Serv. de Cumplimiento Normativo</t>
  </si>
  <si>
    <t>UTILES PAPELERIA E IMPRESOS</t>
  </si>
  <si>
    <t>Útiles Papelería E Impresos</t>
  </si>
  <si>
    <t>IMPUESTOS, PATENTES, TASAS</t>
  </si>
  <si>
    <t>Impuesto A La Renta</t>
  </si>
  <si>
    <t>Patente Comercial</t>
  </si>
  <si>
    <t>Recargos Y Multas</t>
  </si>
  <si>
    <t>GASTOS DE ESCRIBANIA</t>
  </si>
  <si>
    <t>Gastos De Escribanía</t>
  </si>
  <si>
    <t>Egresos por Ajustes y Redondeos</t>
  </si>
  <si>
    <t>Gastos a favor del Personal</t>
  </si>
  <si>
    <t>GASTOS NO DEDUCIBLES</t>
  </si>
  <si>
    <t>Gastos No Deducibles</t>
  </si>
  <si>
    <t>GASTOS DE VENTA</t>
  </si>
  <si>
    <t>COMISIONES PAGADAS</t>
  </si>
  <si>
    <t>Comisiones Comerciales Pagadas</t>
  </si>
  <si>
    <t>GASTOS FINANCIEROS</t>
  </si>
  <si>
    <t>INTERESES, COMISIONES Y ARANCELES</t>
  </si>
  <si>
    <t>Aranceles Pagados Cnv</t>
  </si>
  <si>
    <t>DIFERENCIA DE CAMBIO</t>
  </si>
  <si>
    <t>OTROS EGRESOS OPERATIVOS</t>
  </si>
  <si>
    <t>AMORTIZACION DE CARGOS DIFERIDOS</t>
  </si>
  <si>
    <t>Amortización De Gastos De Constitución</t>
  </si>
  <si>
    <t>Amortizacion de Licencias</t>
  </si>
  <si>
    <t>PÉRDIDA EN OPERACIONES</t>
  </si>
  <si>
    <t>Perdida en Operaciones  - CDA</t>
  </si>
  <si>
    <t xml:space="preserve">RESULTADO DEL EJERCICIO (+) Utilidad (-) Pérdida : </t>
  </si>
  <si>
    <t>CASA DE BOLSAS</t>
  </si>
  <si>
    <t>AFPISA</t>
  </si>
  <si>
    <t>ELIMINACIONES Y AJUSTES</t>
  </si>
  <si>
    <t>TOTAL</t>
  </si>
  <si>
    <t>GS</t>
  </si>
  <si>
    <t>USD</t>
  </si>
  <si>
    <t xml:space="preserve">DEBE GS </t>
  </si>
  <si>
    <t>HABER GS</t>
  </si>
  <si>
    <t>Int. a Cobrar - BBCP - Gs</t>
  </si>
  <si>
    <t>Pagos No Aplicados IVA</t>
  </si>
  <si>
    <t>Aranceles Pagados por Adelantado</t>
  </si>
  <si>
    <t>TOTAL ACTIVO</t>
  </si>
  <si>
    <t>Anticipo de Clientes U$S</t>
  </si>
  <si>
    <t>Int. a Deveng. BBCP - Gs</t>
  </si>
  <si>
    <t>Gastos a Reembolsar - Vinculadas Usd</t>
  </si>
  <si>
    <t>Seguro Medico a Pagar</t>
  </si>
  <si>
    <t>Retribuciones Especiales a Pagar</t>
  </si>
  <si>
    <t>Gastos de Infraestructura a Pagar</t>
  </si>
  <si>
    <t>Gastos de Telefonía a Pagar</t>
  </si>
  <si>
    <t>Gastos de Marketing a Pagar</t>
  </si>
  <si>
    <t>Servicio de Asesoría a Pagar</t>
  </si>
  <si>
    <t>Capacitacion del Personal a Pagar</t>
  </si>
  <si>
    <t>Fondo Proyectos de Innovación a Pagar</t>
  </si>
  <si>
    <t>Alquileres a Pagar</t>
  </si>
  <si>
    <t>Comisiones Comerciales a Pagar</t>
  </si>
  <si>
    <t>Valores Recibidos en Custodia Gs.</t>
  </si>
  <si>
    <t>Registro de Operaciones de Reporto de Te</t>
  </si>
  <si>
    <t>Resp. por Custodia de Valores Gs.</t>
  </si>
  <si>
    <t>Control de Operaciones de Reporto de Ter</t>
  </si>
  <si>
    <t>Resultados Acumulados</t>
  </si>
  <si>
    <t>TOTAL PASIVO Y PATRIMONIO NETO</t>
  </si>
  <si>
    <t>Aranceles BVPASA</t>
  </si>
  <si>
    <t>Arancel CNV</t>
  </si>
  <si>
    <t>Comisiones Pagadas</t>
  </si>
  <si>
    <t>Alquileres</t>
  </si>
  <si>
    <t>Comisiones Comerciales</t>
  </si>
  <si>
    <t>Mantenimiento de Software</t>
  </si>
  <si>
    <t>BALANCE CONSOLIDADO AL 31/12/2021 - MONEDA LOCAL</t>
  </si>
  <si>
    <t>Banco Regional C. A. N° 8070729</t>
  </si>
  <si>
    <t>Bonos Subordinados - GS</t>
  </si>
  <si>
    <t>BBCP</t>
  </si>
  <si>
    <t>BBCP - GS</t>
  </si>
  <si>
    <t>Int. a Cobrar - Bonos Subord. - Gs</t>
  </si>
  <si>
    <t>Int a Cobrar  - Bonos Sub USD Vinculadas</t>
  </si>
  <si>
    <t>Int. a Deveng. Bonos Sub. - Gs</t>
  </si>
  <si>
    <t>Int. a Deveng. Bonos Sub USD Vinculadas</t>
  </si>
  <si>
    <t>Operaciones a Liquidar GS</t>
  </si>
  <si>
    <t>Operaciones a Liquidar ME</t>
  </si>
  <si>
    <t>Servicios Prestados por cobrar - U$S</t>
  </si>
  <si>
    <t>Ajuste 2</t>
  </si>
  <si>
    <t>Gtos a recuperar personas y empresas rel</t>
  </si>
  <si>
    <t>Impuestos Nacionales</t>
  </si>
  <si>
    <t>Iva Crédito Fiscal 10%</t>
  </si>
  <si>
    <t>Retención IVA</t>
  </si>
  <si>
    <t>Anticipos a Proveedores</t>
  </si>
  <si>
    <t>Anticipos a Proveedores GS</t>
  </si>
  <si>
    <t>Anticipos a Proveedores U$S</t>
  </si>
  <si>
    <t>Gastos de Mantenimiento Anual Surecomp</t>
  </si>
  <si>
    <t>Ajuste 1</t>
  </si>
  <si>
    <t>Capital</t>
  </si>
  <si>
    <t>Deudores Varios por Diferencia en Acciones</t>
  </si>
  <si>
    <t>Equipos de Oficina</t>
  </si>
  <si>
    <t>Gastos de Constitución - AFPISA</t>
  </si>
  <si>
    <t>Gastos a Reembolsar - Vinculadas Gs.</t>
  </si>
  <si>
    <t>Proveedores Empresas Vinculadas Gs</t>
  </si>
  <si>
    <t>Proveedores Empresas Vinculadas Usd.</t>
  </si>
  <si>
    <t>Bancos M/L</t>
  </si>
  <si>
    <t>Banco Regional Cta Cte GS</t>
  </si>
  <si>
    <t>Aguinaldos por Pagar</t>
  </si>
  <si>
    <t>Honorarios Directores</t>
  </si>
  <si>
    <t>Honorarios Sindicos</t>
  </si>
  <si>
    <t>Retención RENTA a Pagar</t>
  </si>
  <si>
    <t>Gastos de Viajes a Pagar</t>
  </si>
  <si>
    <t>Prov. Operaciones Trading Book - VINCUL</t>
  </si>
  <si>
    <t>Interes Minoritario</t>
  </si>
  <si>
    <t>40101010</t>
  </si>
  <si>
    <t>40101020</t>
  </si>
  <si>
    <t>Comisiones por operaciones fuera de rued</t>
  </si>
  <si>
    <t>Por contratos de de colocación primaria</t>
  </si>
  <si>
    <t>Intereses cobrados</t>
  </si>
  <si>
    <t>Ingresos extraordinarios</t>
  </si>
  <si>
    <t>Bonos Corporativos - USD</t>
  </si>
  <si>
    <t>Gastos de pubicidad y marketing</t>
  </si>
  <si>
    <t>Fondo Proyectos de Innovacion</t>
  </si>
  <si>
    <t>Dominio Regional Fondos</t>
  </si>
  <si>
    <t>Patrimonio de AFPISA al 31/12/2021</t>
  </si>
  <si>
    <t>Totales</t>
  </si>
  <si>
    <t xml:space="preserve"> </t>
  </si>
  <si>
    <t>***  NI : Cuenta No Imputable</t>
  </si>
  <si>
    <t>Clasificacion</t>
  </si>
  <si>
    <t>Para los EEFF</t>
  </si>
  <si>
    <t>Código Cuenta</t>
  </si>
  <si>
    <t>Moneda</t>
  </si>
  <si>
    <t>***</t>
  </si>
  <si>
    <t>Guaraníes</t>
  </si>
  <si>
    <t>Dólares</t>
  </si>
  <si>
    <t>NI</t>
  </si>
  <si>
    <t xml:space="preserve">Caja </t>
  </si>
  <si>
    <t>Caja</t>
  </si>
  <si>
    <t>I</t>
  </si>
  <si>
    <t>Fondo Fijo</t>
  </si>
  <si>
    <t>Recaudaciones a Depositar</t>
  </si>
  <si>
    <t>Recaudaciones a Depositar GS</t>
  </si>
  <si>
    <t>Recaudaciones a Depositar U$S</t>
  </si>
  <si>
    <t>US</t>
  </si>
  <si>
    <t>Visión Banco Caja de Ahorro N°13352758</t>
  </si>
  <si>
    <t>Citibank Ahorro a la Vista N°5198764002</t>
  </si>
  <si>
    <t>Banco Familiar Caja de Ahorro N°00-0231</t>
  </si>
  <si>
    <t>Banco BBVA Cta Cte N°2101050080</t>
  </si>
  <si>
    <t>FIC de Finanzas Caja de Ahorro N°0131001</t>
  </si>
  <si>
    <t>Visión Banco Caja de Ahorro N° 13352739</t>
  </si>
  <si>
    <t>Banco Continental Caja de Ahorro U$S N°</t>
  </si>
  <si>
    <t>Banco BBVA Cta Cte N° 2101050099</t>
  </si>
  <si>
    <t>FIC S.A. de Finanzas C.C. 0131001281</t>
  </si>
  <si>
    <t>Banco Interfisa C.A. N° 10271866</t>
  </si>
  <si>
    <t>Certificados Bancarios y Otros Similares</t>
  </si>
  <si>
    <t>Depósitos en Instituciones Financieras</t>
  </si>
  <si>
    <t>Fondos para Propósitos Especiales</t>
  </si>
  <si>
    <t>Disponible Sujeto a Restricción</t>
  </si>
  <si>
    <t>Títulos de Renta Fija</t>
  </si>
  <si>
    <t>Bonos Públicos U$S</t>
  </si>
  <si>
    <t>BBCP - U$S</t>
  </si>
  <si>
    <t>Títulos de Crédito</t>
  </si>
  <si>
    <t>Títulos de Crédito - GS</t>
  </si>
  <si>
    <t>Títulos de Crédito - U$S</t>
  </si>
  <si>
    <t>Bonos Financieros - GS VINCULADAS</t>
  </si>
  <si>
    <t>Bonos Subordinados - GS VINCULADAS</t>
  </si>
  <si>
    <t>Otras Inversiones</t>
  </si>
  <si>
    <t>Depósitos Restringidos</t>
  </si>
  <si>
    <t>Depósitos Restringidos - GS</t>
  </si>
  <si>
    <t>Depósitos Restringidos - U$S</t>
  </si>
  <si>
    <t>Inversiones Especiales</t>
  </si>
  <si>
    <t>Inversiones Especiales - GS</t>
  </si>
  <si>
    <t>Inversiones Especiales - U$S</t>
  </si>
  <si>
    <t>Int. a Cobrar - Bonos Corporativos - U$S</t>
  </si>
  <si>
    <t>Int. a Cobrar - BBCP - U$S</t>
  </si>
  <si>
    <t>Int. a Cobrar - Títulos de Crédito - Gs</t>
  </si>
  <si>
    <t>Int. a Cobrar - Títulos de Crédito - U$S</t>
  </si>
  <si>
    <t>Int. a Cobrar - Bonos Financieros - Gs V</t>
  </si>
  <si>
    <t>Int. a Cobrar - Bonos Subordinados - Gs</t>
  </si>
  <si>
    <t>Int. a Cobrar - Bonos Subordinados - U$S</t>
  </si>
  <si>
    <t>Int. a Cobrar - BBCP - Gs VINCULADAS</t>
  </si>
  <si>
    <t>Int. a Cobrar - BBCP U$S VINCULADAS</t>
  </si>
  <si>
    <t>Int. a Cobrar - Depósitos Restringidos -</t>
  </si>
  <si>
    <t>Int. a Cobrar - Inversiones Especiales -</t>
  </si>
  <si>
    <t>Int. a Cobrar - Bonos Públicos U$S</t>
  </si>
  <si>
    <t>Int. a Cobrar - Bonos Sub Gs Vinculadas</t>
  </si>
  <si>
    <t>Int a Cobrar - Bonos Sub USD Vinculadas</t>
  </si>
  <si>
    <t>Int. a Deveng. Bonos Fin. - U$S</t>
  </si>
  <si>
    <t>Int. a Deveng. BBCP - U$S</t>
  </si>
  <si>
    <t>Int. a Deveng. Títulos de Créd - Gs</t>
  </si>
  <si>
    <t>Int. a Deveng. Títulos de Créd. - U$S</t>
  </si>
  <si>
    <t>Int. a Deveng. Bonos Finan. - Gs VINC.</t>
  </si>
  <si>
    <t>Int. a Deveng. Bonos Finan. - U$S VINC.</t>
  </si>
  <si>
    <t>Int. a Deveng. Bonos Sub. - Gs VINC.</t>
  </si>
  <si>
    <t>Int. a Deveng. B. Sub - U$S VINC</t>
  </si>
  <si>
    <t>Int. a Deveng. Bonos Corp. - Gs VINC.</t>
  </si>
  <si>
    <t>Int. a Deveng. Bonos Corp. - U$S VINC.</t>
  </si>
  <si>
    <t>Int. a Deveng. BBCP - Gs VINC.</t>
  </si>
  <si>
    <t>Int. a Deveng. BBCP - U$S VINC.</t>
  </si>
  <si>
    <t>Int. a Deveng. Títulos de Créd. - Gs VIN</t>
  </si>
  <si>
    <t>Int. a Deveng. Títulos de Créd. - U$S VI</t>
  </si>
  <si>
    <t>Int. a Deveng. Dep. Rest.- Gs VINC.</t>
  </si>
  <si>
    <t>Int. a Deveng. Dep. Rest.- U$S VINC.</t>
  </si>
  <si>
    <t>Int. a Deveng. Inver. Esp. - Gs VINC.</t>
  </si>
  <si>
    <t>Int. a Deveng. Inver. Esp. - U$S VINC.</t>
  </si>
  <si>
    <t>Int. a Deveng. Bonos Públicos U$S</t>
  </si>
  <si>
    <t>Int. a Deveng. Bonos Sub. Gs Vinculadas</t>
  </si>
  <si>
    <t>Títulos Valores de Renta Fija - Exterior</t>
  </si>
  <si>
    <t>Emitidos por el Estado y Entidades del E</t>
  </si>
  <si>
    <t>Títulos Valores de Renta Variable</t>
  </si>
  <si>
    <t>Acciones</t>
  </si>
  <si>
    <t xml:space="preserve">Títulos de Renta Variable   </t>
  </si>
  <si>
    <t>Acciones - Gs</t>
  </si>
  <si>
    <t>Dividendos y Participaciones - Renta Var</t>
  </si>
  <si>
    <t>Dividendos y Participaciones a Cobrar</t>
  </si>
  <si>
    <t>Dividendos y Participaciones a Devengar</t>
  </si>
  <si>
    <t>(-) Previsiones s/Títulos Valores de Ren</t>
  </si>
  <si>
    <t>Títulos de Renta Fija en Reporto</t>
  </si>
  <si>
    <t>Deudores Títulos R.Fija en Repo USD VIN</t>
  </si>
  <si>
    <t>Títulos de Crédito - Gs</t>
  </si>
  <si>
    <t>Bonos Financieros - Gs V</t>
  </si>
  <si>
    <t>BBCP - U$S VINCULADAS</t>
  </si>
  <si>
    <t>Prima por Diferencia de Precio a Cobrar</t>
  </si>
  <si>
    <t>Prima por Diferencia de Precio a Devenga</t>
  </si>
  <si>
    <t>Deudores por intermediacion</t>
  </si>
  <si>
    <t>Documentos y Cuentas por Cobrar</t>
  </si>
  <si>
    <t>Créditos otorgados</t>
  </si>
  <si>
    <t>Préstamos a Directores y Personal Superi</t>
  </si>
  <si>
    <t>Préstamos a Personas y Empresas Vinculad</t>
  </si>
  <si>
    <t>Préstamos al Personal</t>
  </si>
  <si>
    <t>Préstamos a Terceros</t>
  </si>
  <si>
    <t>Intereses Devengados</t>
  </si>
  <si>
    <t>Intereses Documentados</t>
  </si>
  <si>
    <t>Cuentas por cobrar a Personas y Empresas relacionadas</t>
  </si>
  <si>
    <t>Otras cuentas por cobrar a personas y em</t>
  </si>
  <si>
    <t>Capital Suscripto a Pagar</t>
  </si>
  <si>
    <t>Anticipos al Personal</t>
  </si>
  <si>
    <t>Anticipo de Sueldos y Jornales al Person</t>
  </si>
  <si>
    <t>Anticipo de Aguinaldo al Personal</t>
  </si>
  <si>
    <t>Derechos sobre títulos por Contratos Und</t>
  </si>
  <si>
    <t>Otros Activos Corrientes</t>
  </si>
  <si>
    <t>IVA Crédito Fiscal 10%</t>
  </si>
  <si>
    <t>IVA Crédito Fiscal 5%</t>
  </si>
  <si>
    <t>Anticipos a rendir - Varios U$S</t>
  </si>
  <si>
    <t>Previsión para incobrables</t>
  </si>
  <si>
    <t>Previsión para incobrables terceros</t>
  </si>
  <si>
    <t>Previsión para incobrables personas y em</t>
  </si>
  <si>
    <t>CREDITOS VENCIDOS</t>
  </si>
  <si>
    <t>Incendio</t>
  </si>
  <si>
    <t>Robo</t>
  </si>
  <si>
    <t>Accidentes Personales</t>
  </si>
  <si>
    <t>Automóviles</t>
  </si>
  <si>
    <t>Otras secciones varias</t>
  </si>
  <si>
    <t>Títulos de Renta Variable ANC</t>
  </si>
  <si>
    <t>Deudores Varios</t>
  </si>
  <si>
    <t>Dividendos y Participaciones - Acciones</t>
  </si>
  <si>
    <t>Dividendos a Devengar - Acciones</t>
  </si>
  <si>
    <t>Diferencia de Precios Diferido - Accione</t>
  </si>
  <si>
    <t>Previsiones s/Títulos Valores de Renta V</t>
  </si>
  <si>
    <t>Títulos Valores de Renta Variable - Exte</t>
  </si>
  <si>
    <t>Previsiones s/Títulos Valores de Renta</t>
  </si>
  <si>
    <t>Títulos Renta Fija</t>
  </si>
  <si>
    <t>Títulos Valores de Renta Fija - Local</t>
  </si>
  <si>
    <t>Colocación de Valores en el Mercado Secu</t>
  </si>
  <si>
    <t>Acción de la Bolsa de Valores</t>
  </si>
  <si>
    <t>Inmuebles</t>
  </si>
  <si>
    <t>Bienes de Uso</t>
  </si>
  <si>
    <t>Rodados</t>
  </si>
  <si>
    <t>Construcciones en Curso</t>
  </si>
  <si>
    <t>Deprec. Acumulada Inmuebles</t>
  </si>
  <si>
    <t>Deprec. Acumulada Instalaciones</t>
  </si>
  <si>
    <t>(Depreciación Acumulada)</t>
  </si>
  <si>
    <t>Deprec. Acumulada Rodados</t>
  </si>
  <si>
    <t>Bienes de Uso Tomados en Arrendamiento F</t>
  </si>
  <si>
    <t>Maquinarias y Equipos de Oficina en Leas</t>
  </si>
  <si>
    <t>Equipos de Computación en Leasing</t>
  </si>
  <si>
    <t>Rodados en Leasing</t>
  </si>
  <si>
    <t>Licencia - Gs.</t>
  </si>
  <si>
    <t>Resultado por Cambio de Sistema Contable</t>
  </si>
  <si>
    <t>(-) Amortización Acumulada</t>
  </si>
  <si>
    <t>Garantía de Alquiler</t>
  </si>
  <si>
    <t>Acreedores por Intermediación</t>
  </si>
  <si>
    <t>Operaciones a Liquidar - Terceros</t>
  </si>
  <si>
    <t>Operaciones a Liquidar Terceros - Gs</t>
  </si>
  <si>
    <t>Operaciones a Liquidar Terceros - U$S</t>
  </si>
  <si>
    <t>Comisiones a Pagar a Administradora</t>
  </si>
  <si>
    <t>Cuentas a pagar a personas y empresas relacionadas</t>
  </si>
  <si>
    <t>Obligaciones por contratos de underwriti</t>
  </si>
  <si>
    <t>Obligaciones por administración de carte</t>
  </si>
  <si>
    <t>Acreedores varios</t>
  </si>
  <si>
    <t>Acreedores varios GS</t>
  </si>
  <si>
    <t>DEUDAS VENCIDAS</t>
  </si>
  <si>
    <t>Otras Cuentas por Pagar</t>
  </si>
  <si>
    <t>Otras Cuentas por Pagar Gs.</t>
  </si>
  <si>
    <t>Otras Cuentas por Pagar U$S</t>
  </si>
  <si>
    <t>Banco Regional Cta Cte USD</t>
  </si>
  <si>
    <t>Préstamos en bancos y otras entidades fi</t>
  </si>
  <si>
    <t>Intereses devengados por pagar s/ obliga</t>
  </si>
  <si>
    <t>Intereses documentados s/obligaciones fi</t>
  </si>
  <si>
    <t>Intereses documentados a devengar s/ obl</t>
  </si>
  <si>
    <t>Deudas con terceros por operaciones de reporto</t>
  </si>
  <si>
    <t>Prima a devengar - REPO M</t>
  </si>
  <si>
    <t>Intereses a Pagar</t>
  </si>
  <si>
    <t>Honorarios Síndicos</t>
  </si>
  <si>
    <t>Otros Pasivos Corrientes</t>
  </si>
  <si>
    <t>Multas e Intereses por Pagar</t>
  </si>
  <si>
    <t>Seguro Médico a Pagar</t>
  </si>
  <si>
    <t>Sueldos y Jornales a Pagar</t>
  </si>
  <si>
    <t>IVA Débito Fiscal 10%</t>
  </si>
  <si>
    <t>IVA Débito Fiscal 5%</t>
  </si>
  <si>
    <t>IVA a Pagar</t>
  </si>
  <si>
    <t>Retenciones de Impuestos</t>
  </si>
  <si>
    <t>Impuestos y Tasas Municipales</t>
  </si>
  <si>
    <t>Multas y Recargos por Pagar</t>
  </si>
  <si>
    <t>Honorarios a Profesionales Externos</t>
  </si>
  <si>
    <t>Asesoría Informática</t>
  </si>
  <si>
    <t>Honorarios de Escribanía por Pagar</t>
  </si>
  <si>
    <t>Otros honorarios profesionales</t>
  </si>
  <si>
    <t>Gastos de Constitución a Pagar</t>
  </si>
  <si>
    <t>CUENTAS DIFERIDAS</t>
  </si>
  <si>
    <t>Moneda Nacional</t>
  </si>
  <si>
    <t>Ingresos Diferidos</t>
  </si>
  <si>
    <t>Intereses Recibidos por Anticipado</t>
  </si>
  <si>
    <t>Comisiones Recibidas por Anticipado</t>
  </si>
  <si>
    <t>Otros Ingresos</t>
  </si>
  <si>
    <t>PN</t>
  </si>
  <si>
    <t>Reserva de Revaluación</t>
  </si>
  <si>
    <t>Participación Minoritaria</t>
  </si>
  <si>
    <t>Interes Minonitario</t>
  </si>
  <si>
    <t>Por intermediación de acciones en rueda</t>
  </si>
  <si>
    <t>Por intermediación de renta fija en rueda</t>
  </si>
  <si>
    <t>Por Operaciones Bursatiles</t>
  </si>
  <si>
    <t>Comisiones de Reporto Bursatil - GS</t>
  </si>
  <si>
    <t>Comisiones de Reporto Bursatil - U$S</t>
  </si>
  <si>
    <t>Por intermediación de acciones U$S</t>
  </si>
  <si>
    <t>Comisiones por contratos de colocación primaria de renta fija</t>
  </si>
  <si>
    <t>Comisiones por contratos de colocación primaria de acciones</t>
  </si>
  <si>
    <t>Administración de cartera</t>
  </si>
  <si>
    <t>Ingresos por custodia de valores</t>
  </si>
  <si>
    <t>Ingresos por asesoría financiera</t>
  </si>
  <si>
    <t>Asesoría Financiera - Gs</t>
  </si>
  <si>
    <t>Ingresos por intereses y dividendos de cartera propia</t>
  </si>
  <si>
    <t>Bonos Subordinados - Gs VINCULADAS</t>
  </si>
  <si>
    <t xml:space="preserve">Ingresos por operaciones y servicios a personas relacionadas </t>
  </si>
  <si>
    <t>Bonos Corporativos - U$S VINCULADAS</t>
  </si>
  <si>
    <t>Títulos de Crédito - Gs VINCULADAS</t>
  </si>
  <si>
    <t>Títulos de Crédito - U$S VINCULADAS</t>
  </si>
  <si>
    <t>Depósitos Restringidos - Gs VINCULADAS</t>
  </si>
  <si>
    <t>Depósitos Restringidos - U$S VINCULADAS</t>
  </si>
  <si>
    <t>Inversiones Especiales - Gs VINCULADAS</t>
  </si>
  <si>
    <t>Inversiones Especiales - U$S VINCULADAS</t>
  </si>
  <si>
    <t>Bonos Públicos - U$S</t>
  </si>
  <si>
    <t>Ingresos por venta de cartera propia</t>
  </si>
  <si>
    <t>Ingresos por operaciones y servicios extrabursátiles</t>
  </si>
  <si>
    <t>Ingresos por venta de cartera propia a personas y empresas relacionadas</t>
  </si>
  <si>
    <t>Resultado B.Sub. - U$S VINC</t>
  </si>
  <si>
    <t>Acciones - U$S</t>
  </si>
  <si>
    <t>Bonos Publicos - USD Vinculadas</t>
  </si>
  <si>
    <t>Representante de Obligacionistas - U$S</t>
  </si>
  <si>
    <t>Servicios por transferencia de Cartera</t>
  </si>
  <si>
    <t>Servicios por transferencia de Cartera -</t>
  </si>
  <si>
    <t>Recupero de Gastos</t>
  </si>
  <si>
    <t>Recupero de Gastos - Gs</t>
  </si>
  <si>
    <t>Recupero de Gastos - U$S</t>
  </si>
  <si>
    <t xml:space="preserve">Diferencias de cambio </t>
  </si>
  <si>
    <t>Descuentos Obtenidos</t>
  </si>
  <si>
    <t>Ajustes de resultados anteriores</t>
  </si>
  <si>
    <t>Recuperación de Castigos de Cuentas Inco</t>
  </si>
  <si>
    <t>Utilidad en Venta de Propiedades y Equip</t>
  </si>
  <si>
    <t>Utilidad en Venta de Activos Intangibles</t>
  </si>
  <si>
    <t>Comisiones Pagadas Personas y Empresas r</t>
  </si>
  <si>
    <t>Aranceles por negociación Bolsa de Valores</t>
  </si>
  <si>
    <t>Otros gastos operativos</t>
  </si>
  <si>
    <t>Otras Provisiones Operativas</t>
  </si>
  <si>
    <t>Operaciones Trading Book - VINCULADAS</t>
  </si>
  <si>
    <t>Publicidad y propaganda</t>
  </si>
  <si>
    <t>Folletos e Impresiones</t>
  </si>
  <si>
    <t>Otros gastos de comercialización</t>
  </si>
  <si>
    <t>Actualizacion Pagina Web</t>
  </si>
  <si>
    <t>Otros Gastos de Comercialización</t>
  </si>
  <si>
    <t>Servicios personales</t>
  </si>
  <si>
    <t>Horas Extras</t>
  </si>
  <si>
    <t>Comisiones</t>
  </si>
  <si>
    <t>Bonificación Familiar</t>
  </si>
  <si>
    <t>Otros Gastos de Administración</t>
  </si>
  <si>
    <t>Capacitacion del Personal</t>
  </si>
  <si>
    <t>Sueldos Gerentes</t>
  </si>
  <si>
    <t>Asesoría en Computación</t>
  </si>
  <si>
    <t>Previsión, amortización y depreciaciones</t>
  </si>
  <si>
    <t>Depreciacion Maquinarias y Equipos</t>
  </si>
  <si>
    <t>Depreciacion Rodados</t>
  </si>
  <si>
    <t>Maquinarias en Leasing</t>
  </si>
  <si>
    <t>Equipos de Oficina en Leasing</t>
  </si>
  <si>
    <t>Mantenimiento</t>
  </si>
  <si>
    <t>Maquinarias y Equipos</t>
  </si>
  <si>
    <t>Impuesto Inmobiliario</t>
  </si>
  <si>
    <t>Otros Impuestos Nacionales</t>
  </si>
  <si>
    <t>Gastos generales</t>
  </si>
  <si>
    <t>Agua</t>
  </si>
  <si>
    <t>Correo y Franqueo</t>
  </si>
  <si>
    <t>Movildad y Transporte</t>
  </si>
  <si>
    <t>Custodia y Vigilancia</t>
  </si>
  <si>
    <t>Donaciones y Contribuciones</t>
  </si>
  <si>
    <t>Gastos de Informes</t>
  </si>
  <si>
    <t>Intereses y Gastos de Préstamos</t>
  </si>
  <si>
    <t>Intereses y Gastos de Préstamos - Person</t>
  </si>
  <si>
    <t>Intereses Pagados</t>
  </si>
  <si>
    <t>IMPUESTO A LA RENTA</t>
  </si>
  <si>
    <t>Multas</t>
  </si>
  <si>
    <t>Pérdida por Venta de Bienes de Uso</t>
  </si>
  <si>
    <t>Pérdida por Venta de Activos Intangibles</t>
  </si>
  <si>
    <t>Otros Egresos</t>
  </si>
  <si>
    <t>Gastos de Ejercicios Anteriores</t>
  </si>
  <si>
    <t>Gastos Extraordinarios</t>
  </si>
  <si>
    <t>Cuentas de Dudoso Recaudo</t>
  </si>
  <si>
    <t>ORDEN</t>
  </si>
  <si>
    <t>Registro de Garantías Otorgadas</t>
  </si>
  <si>
    <t>Cuenta de orden deudora</t>
  </si>
  <si>
    <t>Valores Recibidos en Custodia U$S</t>
  </si>
  <si>
    <t>Valores Recibidos para Colocación Primar</t>
  </si>
  <si>
    <t>Registro de Garantías Recibidas</t>
  </si>
  <si>
    <t>Control de Garantías Otorgadas</t>
  </si>
  <si>
    <t>Cuenta de orden acreedora</t>
  </si>
  <si>
    <t>Resp. por Custodia de Valores U$S</t>
  </si>
  <si>
    <t>Responsabilidad por Colocación Primaria</t>
  </si>
  <si>
    <t>Responsabilidad por Garantías Recibidas</t>
  </si>
  <si>
    <t>Control</t>
  </si>
  <si>
    <t>OK</t>
  </si>
  <si>
    <t>BALANCE GENERAL CONSOLIDADO</t>
  </si>
  <si>
    <t>(Cifras expresadas en guaraníes)</t>
  </si>
  <si>
    <t>Disponibilidades</t>
  </si>
  <si>
    <t>Nota 5.d</t>
  </si>
  <si>
    <t>Documentos y cuentas por pagar</t>
  </si>
  <si>
    <t>Nota 5.k</t>
  </si>
  <si>
    <t>Recaudaciones a depositar</t>
  </si>
  <si>
    <t>Nota 5.l</t>
  </si>
  <si>
    <t>Nota 5.o</t>
  </si>
  <si>
    <t xml:space="preserve">Obligac. por Contratos de Underwriting </t>
  </si>
  <si>
    <t>Nota 5.p</t>
  </si>
  <si>
    <t>Inversiones temporarias</t>
  </si>
  <si>
    <t>Nota 5.e.1</t>
  </si>
  <si>
    <t>Obligac. por Administración de Cartera</t>
  </si>
  <si>
    <t>Nota 5.n</t>
  </si>
  <si>
    <t xml:space="preserve">Prestamos Financieros </t>
  </si>
  <si>
    <t>Nota 5.j</t>
  </si>
  <si>
    <t>Menos: Previsión por menor valor</t>
  </si>
  <si>
    <t>Porción circulante de préstamos a largo plazo</t>
  </si>
  <si>
    <t xml:space="preserve">Provisiones  </t>
  </si>
  <si>
    <t>Nota 5.m</t>
  </si>
  <si>
    <t>Creditos</t>
  </si>
  <si>
    <t>Nota 5.f.1</t>
  </si>
  <si>
    <t>Nota 5.f.2</t>
  </si>
  <si>
    <t>Nota 5.f.3</t>
  </si>
  <si>
    <t xml:space="preserve">Menos: Previsión para incobrables </t>
  </si>
  <si>
    <t>Nota 5.f.5</t>
  </si>
  <si>
    <t>Otros Pasivos</t>
  </si>
  <si>
    <t>Menos: Previsión para cuentas a cobrar a personas y</t>
  </si>
  <si>
    <t>Préstamos de terceros</t>
  </si>
  <si>
    <t xml:space="preserve">empresas relacionadas </t>
  </si>
  <si>
    <t xml:space="preserve">Dividendos a pagar en Efectivo </t>
  </si>
  <si>
    <t>Derechos sobre títulos por contratos de underwriting</t>
  </si>
  <si>
    <t>Nota 5.f.4</t>
  </si>
  <si>
    <t>Nota 5.q</t>
  </si>
  <si>
    <t>Otros Activos</t>
  </si>
  <si>
    <t>TOTAL PASIVO CORRIENTE</t>
  </si>
  <si>
    <t xml:space="preserve"> Nota 5.i</t>
  </si>
  <si>
    <t>PASIVO NO CORRIENTE</t>
  </si>
  <si>
    <t>Cuentas a Pagar</t>
  </si>
  <si>
    <t>TOTAL ACTIVO CORRIENTE</t>
  </si>
  <si>
    <t xml:space="preserve">Acreedores por Intermediación </t>
  </si>
  <si>
    <t>Inversiones Permanentes</t>
  </si>
  <si>
    <t xml:space="preserve">Acreedores varios </t>
  </si>
  <si>
    <t>Títulos de Renta Fija NC</t>
  </si>
  <si>
    <t xml:space="preserve">Préstamos Financieros </t>
  </si>
  <si>
    <t>Préstamos en Bancos</t>
  </si>
  <si>
    <t xml:space="preserve">Créditos </t>
  </si>
  <si>
    <t>Intereses a Devengar</t>
  </si>
  <si>
    <t>Deudores por Intermediación</t>
  </si>
  <si>
    <t xml:space="preserve">Deudores Varios </t>
  </si>
  <si>
    <t xml:space="preserve">Previsiones </t>
  </si>
  <si>
    <t>Créditos en Gestión de Cobro</t>
  </si>
  <si>
    <t>Previsión para indemnización</t>
  </si>
  <si>
    <t>Menos: Previsión para incobrables</t>
  </si>
  <si>
    <t>Otras Contingencias</t>
  </si>
  <si>
    <t xml:space="preserve">Cuentas por cobrar a Personas y Empresas relacionadas </t>
  </si>
  <si>
    <t xml:space="preserve">Otros Pasivos No Corrientes </t>
  </si>
  <si>
    <t>TOTAL PASIVO NO CORRIENTE</t>
  </si>
  <si>
    <t>empresas relacionadas</t>
  </si>
  <si>
    <t>TOTAL PASIVO</t>
  </si>
  <si>
    <t>Derechos sobre títulos por Contratos de Underwriting</t>
  </si>
  <si>
    <t>Nota 5.g</t>
  </si>
  <si>
    <t>TOTAL PATRIMONIO NETO</t>
  </si>
  <si>
    <t>Nota 5.t</t>
  </si>
  <si>
    <t xml:space="preserve">Activo Intagibles y Cargos Diferidos </t>
  </si>
  <si>
    <t>Nota 5.h</t>
  </si>
  <si>
    <t>Otros Activos No Corrientes</t>
  </si>
  <si>
    <t>Nota 5.i</t>
  </si>
  <si>
    <t>TOTAL ACTIVO NO CORRIENTE</t>
  </si>
  <si>
    <t>Las 12 notas que se acompañan forman parte integrante de los Estados Contables consolidados</t>
  </si>
  <si>
    <t>Marcelo Prono</t>
  </si>
  <si>
    <t>Shirley Vichini</t>
  </si>
  <si>
    <t>Contadora</t>
  </si>
  <si>
    <t>ESTADOS DE RESULTADOS CONSOLIDADOS</t>
  </si>
  <si>
    <t xml:space="preserve">INGRESOS OPERATIVOS </t>
  </si>
  <si>
    <t>Comisiones por operaciones fuera de rueda</t>
  </si>
  <si>
    <t xml:space="preserve">Por intermediación de acciones en rueda </t>
  </si>
  <si>
    <t xml:space="preserve">Por intermediación de renta fija en rueda  </t>
  </si>
  <si>
    <t>Comisiones por contratos de colocación primaria</t>
  </si>
  <si>
    <t>Ingresos por administración de cartera</t>
  </si>
  <si>
    <t>Nota 5.u.1</t>
  </si>
  <si>
    <t>Nota 5.u.2</t>
  </si>
  <si>
    <t xml:space="preserve">GASTOS OPERATIVOS </t>
  </si>
  <si>
    <t>Nota 5.v</t>
  </si>
  <si>
    <t>RESULTADO OPERATIVO BRUTO</t>
  </si>
  <si>
    <t xml:space="preserve">GASTOS DE COMERCIALIZACIÓN </t>
  </si>
  <si>
    <t>Folletos e impresos</t>
  </si>
  <si>
    <t xml:space="preserve">GASTOS DE ADMINISTRACIÓN </t>
  </si>
  <si>
    <t>RESULTADO OPERATIVO NETO</t>
  </si>
  <si>
    <t>OTROS INGRESOS Y EGRESOS</t>
  </si>
  <si>
    <t>Nota 5.w</t>
  </si>
  <si>
    <t>RESULTADOS FINANCIEROS</t>
  </si>
  <si>
    <t>Generados por Activos</t>
  </si>
  <si>
    <t>Nota 5.x</t>
  </si>
  <si>
    <t>Nota 5.c</t>
  </si>
  <si>
    <t>Generados por Pasivos</t>
  </si>
  <si>
    <t xml:space="preserve">RESULTADO EXTRAORDINARIO </t>
  </si>
  <si>
    <t>Nota 5.y</t>
  </si>
  <si>
    <t>Egresos extraordinarios</t>
  </si>
  <si>
    <t>AJUSTE DE RESULTADO DE EJERCICIOS ANTERIORES</t>
  </si>
  <si>
    <t>Ingresos</t>
  </si>
  <si>
    <t>Egresos</t>
  </si>
  <si>
    <t>PERDIDA/UTILIDAD ANTES DE IMPUESTO</t>
  </si>
  <si>
    <t>RESULTADO DEL EJERCICIO ANTES DE LA PARTICIPACIÓN MINORITARIA</t>
  </si>
  <si>
    <t>INTERÉS MINORITARIO</t>
  </si>
  <si>
    <t>RESULTADO DEL EJERCICIO NETO DE PARTICIPACIÓN MINORITARIA</t>
  </si>
  <si>
    <t>NOTA 1. INFORMACIÓN BÁSICA DE LA EMPRESA</t>
  </si>
  <si>
    <t>Naturaleza jurídica de las actividades de la sociedad</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</si>
  <si>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</si>
  <si>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</si>
  <si>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La Casa de Bolsa tiene por objeto actuar como intermediario en operaciones con valores en los términos de la Ley del Mercado de Valores, sujetándose a las disposiciones de carácter general que dicten la Comisión Nacional de Valores (la CNV).</t>
  </si>
  <si>
    <t>Regional Administradora de Fondos Patrimoniales de Inversión S.A., tiene el objeto social exclusivo la administración colectiva de fondos conforme a la Ley 5452/15 Que regula los  fondos patrimoniales de inversión y la Resolución CNV CG N° 30/21</t>
  </si>
  <si>
    <t>NOTA 2. PARTICIPACIÓN EN OTRAS EMPRESAS</t>
  </si>
  <si>
    <t>NOTA 3. PRINCIPALES POLÍTICAS Y PRÁCTICAS CONTABLES APLICADAS</t>
  </si>
  <si>
    <t>3.1) Bases para la preparación de los estados financieros consolidados</t>
  </si>
  <si>
    <t xml:space="preserve">Los estados financieros consolidados han sido preparados de acuerdo con las normas establecidas por la Comisión Nacional de Valores aplicables a casas de bolsa, y con Normas de Información Financiera (NIF) emitidas por el Consejo de Contadores Públicos del Paraguay. </t>
  </si>
  <si>
    <t>A continuación, se resumen las políticas de contabilidad más significativas aplicadas por la Sociedad y su subsidiaria:</t>
  </si>
  <si>
    <t>a) Bases de contabilización</t>
  </si>
  <si>
    <t>Los Estados Financieros consolidados se expresan en guaraníes y han sido preparados siguiendo los criterios de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</si>
  <si>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b) Información comparativa</t>
  </si>
  <si>
    <t>c) Uso de estimaciones</t>
  </si>
  <si>
    <t>La preparación de los presentes estados financieros consolidados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</si>
  <si>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3.2) Criterios de valuación</t>
  </si>
  <si>
    <t>a. Moneda extranjera</t>
  </si>
  <si>
    <t>Los activos y pasivos en moneda extranjera se valúan a los tipos de cambio vigentes a la fecha de cierre del periodo. Ver Nota 5.a.</t>
  </si>
  <si>
    <t>b. Inversiones</t>
  </si>
  <si>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</si>
  <si>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</si>
  <si>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y Productos de Asunción S.A. (BVPASA)</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</si>
  <si>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</si>
  <si>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iii. Participación en el capital de Regional Administradora de Fondos Patrimoniales de Inversión S.A.</t>
  </si>
  <si>
    <r>
      <t xml:space="preserve">c. </t>
    </r>
    <r>
      <rPr>
        <b/>
        <u/>
        <sz val="11"/>
        <color theme="1"/>
        <rFont val="Arial Narrow"/>
        <family val="2"/>
      </rPr>
      <t>Bienes de uso:</t>
    </r>
  </si>
  <si>
    <t xml:space="preserve">El reconocimiento inicial de estos bienes corresponde al costo de adquisición. La medición posterior de estos activos se presenta neta de depreciaciones acumuladas y, en caso de corresponder, de deterioro. </t>
  </si>
  <si>
    <t xml:space="preserve">Hasta el 31 de diciembr de 2019 los bienes de uso están valuados a su costo revaluado, utilizando los coeficientes que reflejan la inflación en el país. Estas revaluaciones se realizaron en forma anual, llevando el incremento neto en el valor de los bienes tiene como contrapartida una reserva especial que forma parte del Patrimonio Neto. </t>
  </si>
  <si>
    <t>Las mejoras o adiciones son capitalizadas, mientras que los gastos de mantenimiento y/o reparaciones que no aumentan el valor de los bienes ni su vida útil, son imputados como gastos en el período en que se originan.</t>
  </si>
  <si>
    <t>Las depreciaciones son computadas a partir del año siguiente al de incorporación al patrimonio de la Sociedad, mediante cargos a resultados sobre la base del sistema lineal, en los años estimados de vida útil, tal como se menciona en la Nota 3.4.</t>
  </si>
  <si>
    <r>
      <t xml:space="preserve">d. </t>
    </r>
    <r>
      <rPr>
        <b/>
        <u/>
        <sz val="11"/>
        <color theme="1"/>
        <rFont val="Arial Narrow"/>
        <family val="2"/>
      </rPr>
      <t>Activos intangibles:</t>
    </r>
  </si>
  <si>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</si>
  <si>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</si>
  <si>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</si>
  <si>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</si>
  <si>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 xml:space="preserve"> a) Bienes de uso: Las depreciaciones se calculan por el método de línea recta, en base a la vida útil estimada del bien, a partir del año siguiente de su incorporación al patrimonio de la Sociedad.</t>
  </si>
  <si>
    <t xml:space="preserve"> b)  Cargos diferidos e Intangibles:  Las amortizaciones se calculan por el método de línea recta considerando una vida útil de 48 meses hasta las compras del periodo cerrado del 2019, y a partir de las aquisiciones del ejercicio 2020 se considera una vida util de 60 meses. Los activos intangibles se exponen a su costo incurrido menos las correspondientes amortizaciones acumuladas al cierre del año. </t>
  </si>
  <si>
    <t>3.5) Política de reconocimiento de ingresos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</si>
  <si>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</si>
  <si>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</si>
  <si>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</si>
  <si>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</si>
  <si>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</si>
  <si>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Base de consolidación</t>
  </si>
  <si>
    <t>NOTA 4. CAMBIO DE POLÍTICAS Y PROCEDIMIENTOS DE CONTABILIDAD</t>
  </si>
  <si>
    <t>No se han registrado cambios en las políticas y procedimientos contables durante el ejercicio informado.</t>
  </si>
  <si>
    <t>NOTA 5. INFORMACIÓN REFERENTE A LOS PRINCIPALES ACTIVOS, PASIVOS, RESULTADOS Y CRITERIOS ESPECÍFICOS DE VALUACIÓN</t>
  </si>
  <si>
    <t>5.a) Valuación en moneda extranjera</t>
  </si>
  <si>
    <t>TIPO DE CAMBIO COMPRADOR</t>
  </si>
  <si>
    <t>TIPO DE CAMBIO VENDEDOR</t>
  </si>
  <si>
    <t>5.b) Posición en moneda extranjera</t>
  </si>
  <si>
    <t>La posición de activos y pasivos en moneda extranjera al cierre del periodo es la siguiente:</t>
  </si>
  <si>
    <t>Detalle</t>
  </si>
  <si>
    <t>Moneda
Extranjera
Clase</t>
  </si>
  <si>
    <t>Moneda
Extranjera
Monto</t>
  </si>
  <si>
    <t>Cambio
Cierre
31/12/2021</t>
  </si>
  <si>
    <t>Saldo
31/12/2021
(GS)</t>
  </si>
  <si>
    <t>Certificados de Depósito de Ahorro</t>
  </si>
  <si>
    <t>Intereses a Cobrar</t>
  </si>
  <si>
    <t>Valores entregados en Reporto</t>
  </si>
  <si>
    <t>Valores Recibidos en Reporto</t>
  </si>
  <si>
    <t>Créditos</t>
  </si>
  <si>
    <t>Cupones Pendientes de Reembolso</t>
  </si>
  <si>
    <t>Deudas Vigentes</t>
  </si>
  <si>
    <t>Cupones Cobrados de Clientes</t>
  </si>
  <si>
    <t>Acreedores Varios</t>
  </si>
  <si>
    <t>Préstamos financieros</t>
  </si>
  <si>
    <t>Sobregiros en cuenta corriente</t>
  </si>
  <si>
    <t>Otros pasivos</t>
  </si>
  <si>
    <t>Otros pasivos corrientes</t>
  </si>
  <si>
    <t>5.c) Diferencia de cambio en moneda extranjera</t>
  </si>
  <si>
    <t>Concepto</t>
  </si>
  <si>
    <t>Tipo de Cambio
31/12/2021</t>
  </si>
  <si>
    <t>Monto Ajustado
31/12/2021
(GS)</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</si>
  <si>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</si>
  <si>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</si>
  <si>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</si>
  <si>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</si>
  <si>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5.d) Disponibilidades</t>
  </si>
  <si>
    <t>El rubro disponibilidades está compuesto por las siguientes cuentas:</t>
  </si>
  <si>
    <t>Uso o Destino</t>
  </si>
  <si>
    <t>Cuenta Corriente Guaraníes No. 8070729</t>
  </si>
  <si>
    <t>Cuenta Propia</t>
  </si>
  <si>
    <t>Caja de Ahorro Guaraníes No. 8070726</t>
  </si>
  <si>
    <t>Cuenta Terceros</t>
  </si>
  <si>
    <t>Cuenta Corriente Dólares No. 8070731</t>
  </si>
  <si>
    <t>Caja de Ahorro Dólares No. 8070727</t>
  </si>
  <si>
    <t>Banco Itaú Paraguay S.A.</t>
  </si>
  <si>
    <t>Cuenta Corriente Guaraníes No. 40000054/1</t>
  </si>
  <si>
    <t>Cuenta Corriente Guaraníes No. 40000054/3</t>
  </si>
  <si>
    <t>Cuenta Corriente Dólares No. 400000060</t>
  </si>
  <si>
    <t>Cuenta Corriente Dólares No. 400000061</t>
  </si>
  <si>
    <t xml:space="preserve">Banco Atlas S.A. </t>
  </si>
  <si>
    <t>Cuenta Corriente Guaraníes No. 1150897</t>
  </si>
  <si>
    <t>Caja de Ahorro Guaraníes No. 1150895</t>
  </si>
  <si>
    <t>Cuenta Corriente Dólares No. 1150898</t>
  </si>
  <si>
    <t>Banco Río S.A.E.C.A.</t>
  </si>
  <si>
    <t>Caja de Ahorro Guaraníes No. 01-00391570-03</t>
  </si>
  <si>
    <t>Caja de Ahorro Dólares No. 8270013240008</t>
  </si>
  <si>
    <t>Financiera Finexpar S.A.E.C.A.</t>
  </si>
  <si>
    <t>Caja de Ahorro Guaraníes No. 155007484</t>
  </si>
  <si>
    <t>Caja de Ahorro Dólares No. 10155002657</t>
  </si>
  <si>
    <t>Financiera El Comercio S.A.E.C.A.</t>
  </si>
  <si>
    <t>Caja de Ahorro Guaraníes No. 583739</t>
  </si>
  <si>
    <t>Caja de Ahorro Dólares No. 583739</t>
  </si>
  <si>
    <t>Banco Continental S.A.E.C.A.</t>
  </si>
  <si>
    <t>Caja de Ahorro Guaraníes N° 01-00758710-04</t>
  </si>
  <si>
    <t>Banco GNB Paraguay S.A.</t>
  </si>
  <si>
    <t xml:space="preserve">Cuenta Corriente Guaraníes No. 2101050080 </t>
  </si>
  <si>
    <t>Cuenta Administrativa</t>
  </si>
  <si>
    <t>Caja de Ahorro Guaraníes No. 12798011</t>
  </si>
  <si>
    <t>Cuenta Corriente Dólares No. 2101050099</t>
  </si>
  <si>
    <t>Caja de Ahorro Dólares No. 12798011</t>
  </si>
  <si>
    <t>Bancop S.A.</t>
  </si>
  <si>
    <t>Ahorro a la Vista Guaraníes No. 0310068606</t>
  </si>
  <si>
    <t>Ahorro a la Vista Dólares No. 0310068614</t>
  </si>
  <si>
    <t xml:space="preserve">Banco Nacional de Fomento </t>
  </si>
  <si>
    <t>Cuenta Corriente Guaraníes No. 821857/4</t>
  </si>
  <si>
    <t>Cuenta Corriente Dólares No. 821857/4</t>
  </si>
  <si>
    <t>Solar Ahorros y Finanzas S.A.</t>
  </si>
  <si>
    <t>Cuenta Guaraníes No. 185554</t>
  </si>
  <si>
    <t>Cuenta Dólares No. 187071</t>
  </si>
  <si>
    <t>Banco Familiar S.A.</t>
  </si>
  <si>
    <t>Cuenta Corriente Guaraníes No. 02317942</t>
  </si>
  <si>
    <t>Banco Interfisa S.A.E.C.A.</t>
  </si>
  <si>
    <t>Cuenta Guaraníes No. 1027186</t>
  </si>
  <si>
    <t>Citibank S.A.</t>
  </si>
  <si>
    <t>Ahorro a la Vista Dólares No. 5198764029</t>
  </si>
  <si>
    <t>Financiera Paraguayo Japonesa</t>
  </si>
  <si>
    <t>Cuenta Guaraníes No. 203308</t>
  </si>
  <si>
    <t>Total</t>
  </si>
  <si>
    <t>5.e ) Inversiones</t>
  </si>
  <si>
    <t>5.e.1 - Inversiones temporarias y permanentes</t>
  </si>
  <si>
    <t>INFORMACIÓN SOBRE EL DOCUMENTO Y EMISOR</t>
  </si>
  <si>
    <t>Emisor</t>
  </si>
  <si>
    <t>Tipo de Título</t>
  </si>
  <si>
    <t>Cantidad de Títulos</t>
  </si>
  <si>
    <t>Valor Nominal Unitario</t>
  </si>
  <si>
    <t>Valor
contable</t>
  </si>
  <si>
    <t>Resultado</t>
  </si>
  <si>
    <t>Títulos de renta fija en cartera</t>
  </si>
  <si>
    <t>TU FINANCIERA S.A.E.C.A</t>
  </si>
  <si>
    <t>BANCO REGIONAL S.A.E.C.A</t>
  </si>
  <si>
    <t>NUCLEO S.A.</t>
  </si>
  <si>
    <t>IMPERIAL COMPAÑÍA DISTRIBUIDORA DE PETRÓLEO Y DERIVADOS S.A.E.</t>
  </si>
  <si>
    <t>TELEFONICA CELULAR DEL PARAGUAY S.A.E.</t>
  </si>
  <si>
    <t>BANCO ITAÚ PARAGUAY S.A.</t>
  </si>
  <si>
    <t>MINISTERIO DE HACIENDA</t>
  </si>
  <si>
    <t>N/A</t>
  </si>
  <si>
    <t>FINANCIERA FINEXPAR S.A.E.C.A.</t>
  </si>
  <si>
    <t>BANCO NACIONAL FOMENTO</t>
  </si>
  <si>
    <t>BANCO RIO S.A.E.C.A.</t>
  </si>
  <si>
    <t>CEMENTOS CONCEPCIÓN S.A.E.</t>
  </si>
  <si>
    <t>FINANCIERA UENO S.A.E.C.A.</t>
  </si>
  <si>
    <t>Títulos de renta fija en Reporto</t>
  </si>
  <si>
    <t>Total al 31/12/2021</t>
  </si>
  <si>
    <t>Bolsa de Valores &amp; Productos de Asunción - BVPASA</t>
  </si>
  <si>
    <t>ACCIÓN</t>
  </si>
  <si>
    <t>Cuentas</t>
  </si>
  <si>
    <t>Valor de costo</t>
  </si>
  <si>
    <t>Valor contable</t>
  </si>
  <si>
    <t>Valor nominal unitario</t>
  </si>
  <si>
    <t>Valor de cotización</t>
  </si>
  <si>
    <t>Bolsa de Valores y Productos de Asunción S.A.</t>
  </si>
  <si>
    <t xml:space="preserve">- </t>
  </si>
  <si>
    <t>Títulos de renta fija en reporto:</t>
  </si>
  <si>
    <t>Las operaciones de reporto son aquellas en que la Entidad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t>
  </si>
  <si>
    <t>Operaciones de reporto - Venta</t>
  </si>
  <si>
    <t>Inversiones propias sujetas a reporto</t>
  </si>
  <si>
    <t>Intereses por cobrar por inversiones sujetas a reporto</t>
  </si>
  <si>
    <t>Total Inversiones propias sujetas a reporto (deudores) - Activo</t>
  </si>
  <si>
    <t>Deuda con terceros por operaciones de reporto</t>
  </si>
  <si>
    <t>Total Deuda a terceros por operaciones de reporto (Acreedores) - Pasivo</t>
  </si>
  <si>
    <t>5.f ) Créditos</t>
  </si>
  <si>
    <t>5.f. 1) Deudores por intermediación</t>
  </si>
  <si>
    <t>El saldo de deudores por intermediación es como sigue:</t>
  </si>
  <si>
    <t>Comisiones por cobrar - Gs</t>
  </si>
  <si>
    <t>Comisiones por cobrar - U$S</t>
  </si>
  <si>
    <t>5.f.2) Documentos y cuentas por pobrar:</t>
  </si>
  <si>
    <t>El saldo de documentos y cuentas por cobrar es como sigue:</t>
  </si>
  <si>
    <t>Otras cuentas por cobrar - USD</t>
  </si>
  <si>
    <t>5.f.3) Deudores varios:</t>
  </si>
  <si>
    <t>5.f.4) Derechos sobre títulos por contratos de underwriting:</t>
  </si>
  <si>
    <t>5.f.5) Cuentas por cobrar a personas y empresas relacionadas:</t>
  </si>
  <si>
    <t>Gastos a Recuperar - Empleados</t>
  </si>
  <si>
    <t>5.g) Bienes de uso</t>
  </si>
  <si>
    <t>El movimiento de bienes de uso es como sigue:</t>
  </si>
  <si>
    <t>VALORES DE ORIGEN</t>
  </si>
  <si>
    <t>DEPRECIACIONES</t>
  </si>
  <si>
    <t>Valores al inicio del ejercicio</t>
  </si>
  <si>
    <t>Altas</t>
  </si>
  <si>
    <t>Bajas</t>
  </si>
  <si>
    <t>Revalúo del ejercicio</t>
  </si>
  <si>
    <t>Valores al cierre del ejercicio</t>
  </si>
  <si>
    <t>Acumuladas al inicio del ejercicio</t>
  </si>
  <si>
    <t>Equipos de informática</t>
  </si>
  <si>
    <t>Saldo al 31/12/2021</t>
  </si>
  <si>
    <t xml:space="preserve"> -</t>
  </si>
  <si>
    <t>-</t>
  </si>
  <si>
    <t>5.h) Activos intangibles y cargos diferidos</t>
  </si>
  <si>
    <t>El movimiento de los activos intangibles y cargos diferidos es el siguiente:</t>
  </si>
  <si>
    <t>Saldo inicial</t>
  </si>
  <si>
    <t>Aumentos</t>
  </si>
  <si>
    <t>Amortizaciones</t>
  </si>
  <si>
    <t>Saldo neto final</t>
  </si>
  <si>
    <t>Licencias informáticas</t>
  </si>
  <si>
    <t>Gastos de constitución</t>
  </si>
  <si>
    <t>Reclasificaciones</t>
  </si>
  <si>
    <t>5.i) Otros activos corrientes y no corrientes</t>
  </si>
  <si>
    <t>Los otros activos corrientes se componen como sigue:</t>
  </si>
  <si>
    <t>IVA - Credito Fiscal (Saldo no aplicado)</t>
  </si>
  <si>
    <t>5.j) Préstamos financieros</t>
  </si>
  <si>
    <t>A continuación, se detalla la composición:</t>
  </si>
  <si>
    <t>Institución</t>
  </si>
  <si>
    <t>Corto plazo Gs.</t>
  </si>
  <si>
    <t>Largo plazo Gs.</t>
  </si>
  <si>
    <t>5.k) Acreedores por intermediación</t>
  </si>
  <si>
    <t>Operaciones a Liquidar - GS</t>
  </si>
  <si>
    <t>Operaciones a Liquidar - USD</t>
  </si>
  <si>
    <t>Cupones Cobrados de Clientes - USD</t>
  </si>
  <si>
    <t>Anticipo de Clientes - GS</t>
  </si>
  <si>
    <t>5.l ) Acreedores varios</t>
  </si>
  <si>
    <t>Proveedores de Bienes y/o Servicios - Gs</t>
  </si>
  <si>
    <t>Proveedores de Bienes y/o Servicios - USD</t>
  </si>
  <si>
    <t>Proveedores del Exterior - USD</t>
  </si>
  <si>
    <t>5.m) Provisiones</t>
  </si>
  <si>
    <t>5.n) Obligaciones por administración de cartera</t>
  </si>
  <si>
    <t>5.o) Cuentas por pagar a personas y empresas relacionadas</t>
  </si>
  <si>
    <t>Nombre</t>
  </si>
  <si>
    <t>Relación</t>
  </si>
  <si>
    <t>Tipo de operación</t>
  </si>
  <si>
    <t>Antigüedad de la deuda</t>
  </si>
  <si>
    <t>Vencimiento</t>
  </si>
  <si>
    <t>Sobregiro en cuenta Corriente</t>
  </si>
  <si>
    <t>1 día</t>
  </si>
  <si>
    <t>Reporto CDA</t>
  </si>
  <si>
    <t>Deuda Tarjeta de Crédito</t>
  </si>
  <si>
    <t>Adquisición Activo Fijo</t>
  </si>
  <si>
    <t>Alquiler Anual s/ Contrato</t>
  </si>
  <si>
    <t>Totales:</t>
  </si>
  <si>
    <t xml:space="preserve">5.p) Obligaciones por contrato de underwriting </t>
  </si>
  <si>
    <t>5.q) Otros pasivos corrientes y no corrientes</t>
  </si>
  <si>
    <t>Fondo de Garantía a Pagar - Gs</t>
  </si>
  <si>
    <t>Fondo de Garantia a Pagar - USD</t>
  </si>
  <si>
    <t>Diágnostico/Plan Táctico Integral a Pagar</t>
  </si>
  <si>
    <t>Los saldos con empresas y personas relacionadas se componen como sigue:</t>
  </si>
  <si>
    <t>Saldos</t>
  </si>
  <si>
    <t>Banco Regional S.A.E.C.A</t>
  </si>
  <si>
    <t>Disponibles</t>
  </si>
  <si>
    <t xml:space="preserve">Inversiones </t>
  </si>
  <si>
    <t>Inversiones en Reporto</t>
  </si>
  <si>
    <t>Sobregiros bancarios</t>
  </si>
  <si>
    <t>Alquiler Anual Inmueble</t>
  </si>
  <si>
    <t>5.s) Resultado con personas o empresas vinculadas</t>
  </si>
  <si>
    <t>Persona o Empresa Vinculada</t>
  </si>
  <si>
    <t>Total Ingresos</t>
  </si>
  <si>
    <t>Total Egresos</t>
  </si>
  <si>
    <t>Intereses generados por Bonos emitidos por el Banco Regional</t>
  </si>
  <si>
    <t>Intereses generados por CDA emitidos por el Banco Regional</t>
  </si>
  <si>
    <t>Diferencia de Precios - Operaciones Bonos</t>
  </si>
  <si>
    <t>Diferencia de Precios - Operaciones CDA</t>
  </si>
  <si>
    <t>Capitalización de Intereses - Cuentas Bancarias</t>
  </si>
  <si>
    <t xml:space="preserve">Honorarios Dieta / Presidente </t>
  </si>
  <si>
    <t>Remuneracion Gerente General / Dieta Vicepresidente</t>
  </si>
  <si>
    <t>Guillermo Alexis Cespedes Mazur</t>
  </si>
  <si>
    <t>Remuneración Auditor Interno</t>
  </si>
  <si>
    <t>Remuneración Gerente de Adm. Y Operaciones</t>
  </si>
  <si>
    <t>Remuneración Gerente de Finanzas Corporativas</t>
  </si>
  <si>
    <t>Remuneración Gerente de Mesa de Dinero</t>
  </si>
  <si>
    <t>Remuneración Oficial de Cumplimiento</t>
  </si>
  <si>
    <t>Disminución</t>
  </si>
  <si>
    <t>Aportes no capitalizados</t>
  </si>
  <si>
    <t xml:space="preserve">Diferencia de Precio (+) - Operaciones CDA </t>
  </si>
  <si>
    <t>Aranceles - BVPASA USD</t>
  </si>
  <si>
    <t xml:space="preserve">Fondo de Garantía - Gs </t>
  </si>
  <si>
    <t xml:space="preserve">Fondo de Garantía - USD </t>
  </si>
  <si>
    <t>Otros Ingresos Operativos - USD</t>
  </si>
  <si>
    <t>Diferencia de Precio (-) Operaciones Bonos</t>
  </si>
  <si>
    <t>Diferencia de Precio (-) Operaciones CDA</t>
  </si>
  <si>
    <t>Otros gastos de administración</t>
  </si>
  <si>
    <t>Otros ingresos</t>
  </si>
  <si>
    <t>Otros egresos</t>
  </si>
  <si>
    <t>Generado por Activos</t>
  </si>
  <si>
    <t>Generado por Pasivos</t>
  </si>
  <si>
    <t>Intereses pagados por sobregiros</t>
  </si>
  <si>
    <t>Diferencias de cambio</t>
  </si>
  <si>
    <t>Resultados financieros netos</t>
  </si>
  <si>
    <t>Ingresos varios</t>
  </si>
  <si>
    <t>NOTA 6. INFORMACIÓN REFERENTE A CONTINGENCIAS Y COMPROMISOS</t>
  </si>
  <si>
    <t>6.a) Compromisos directos</t>
  </si>
  <si>
    <t>La Sociedad no cuenta con garantías otorgadas que impliquen activos comprometidos a la fecha de cierre de los estados financieros a excepción de lo mencionado en la nota 8.</t>
  </si>
  <si>
    <t>6.b) Contingencias legales</t>
  </si>
  <si>
    <t>La Sociedad no cuenta con contingencias legales a la fecha de cierre de los presentes estados financieros.</t>
  </si>
  <si>
    <t>6.c) Garantías constituidas</t>
  </si>
  <si>
    <t>NOTA 7. LIMITACIÓN A LA LIBRE DISPONIBILIDAD DE LOS ACTIVOS O DEL PATRIMONIO Y CUALQUIER RESTRICCIÓN AL DERECHO DE PROPIEDAD</t>
  </si>
  <si>
    <t>La Entidad no cuenta con ninguna limitación a libre disposición de los activos o de patrimonio y cualquier restricción al derecho de la propiedad a excepción de los títulos de deuda que conforman la cartera de operaciones en reporto (Ver nota 5.e.1).</t>
  </si>
  <si>
    <t>NOTA 8. CAMBIO CONTABLES</t>
  </si>
  <si>
    <t>No se han registrado cambios contables significativos al cierre de los presentes estados financieros.</t>
  </si>
  <si>
    <t>NOTA 9. RESTRICCIONES PARA DISTRIBUCIÓN DE UTILIDADES</t>
  </si>
  <si>
    <t>a)     De acuerdo con la legislación vigente las sociedades por acciones, deben constituir una reserva legal no menor al 5% de las utilidades netas del ejercicio, hasta alcanzar el 20% del capital suscripto.</t>
  </si>
  <si>
    <t>NOTA 10. SANCIONES</t>
  </si>
  <si>
    <t>A la fecha de la emisión de los presentes estados financieros, no existen sanciones de ninguna naturaleza que la Comisión Nacional de Valores u otras instituciones fiscalizadoras hayan impuesto a la Sociedad.</t>
  </si>
  <si>
    <t>NOTA 11: OTROS ASUNTOS RELEVANTES</t>
  </si>
  <si>
    <t>A la fecha de la emisión de los presentes estados financieros, no hay asuntos relevantes que mencionar.</t>
  </si>
  <si>
    <t>NOTA 12. HECHOS POSTERIORES AL CIERRE DEL EJERCICIO</t>
  </si>
  <si>
    <t>3.8) Cuentas de orden</t>
  </si>
  <si>
    <t>Se registran las cuentas que controlan las operaciones relacionadas con los negocios de administración y manejo de recursos de terceros que por su naturaleza no constituyen derechos u obligaciones ciertas a la fecha de presentación de los Estados Financieros.</t>
  </si>
  <si>
    <t>Según Acta de Directorio Nº 72 de fecha 26 de abril de 2021, se resuelve realizar la integración de capital por Gs. 5.000.000.000.-</t>
  </si>
  <si>
    <t>Estados Financieros Consolidados correspondientes al período finalizado el 31 de marzo de 2022</t>
  </si>
  <si>
    <t>Información al 31 de marzo de 2022</t>
  </si>
  <si>
    <t>Jaseryn Alejandra Jimenez Carrero</t>
  </si>
  <si>
    <t>Al 31 de marzo de 2022, el capital social de la sociedad asciende a Gs. 5.000.000.000, representado por 5.000 acciones nominativas de Gs. 1.000.000 cada una, suscripto e integrado en su totalidad.</t>
  </si>
  <si>
    <t xml:space="preserve">Al 31 de marzo de 2022, el capital social asciende a Gs. 30.000.000.000, representado por 30.000 acciones de clase Nominativa Ordinaria de Gs. 1.000.000 cada una. En asamblea extraordinaria de fecha 26 de abril de 2021, en el segundo orden del día resuelve: el "Aumento del Capital Social y la modificación del Art. 5 de los Estatutos Sociales". </t>
  </si>
  <si>
    <t>ANTICIPOS  A  PROVEEDORES</t>
  </si>
  <si>
    <t>Proveedores Locales Gs.</t>
  </si>
  <si>
    <t>Provisión De Aguinaldos</t>
  </si>
  <si>
    <t>Gastos de Viaje a Pagar</t>
  </si>
  <si>
    <t>Capacitación del Personal a Pagar</t>
  </si>
  <si>
    <t>Contingencias Operativas a Pagar</t>
  </si>
  <si>
    <t>Auditoría Externa a Pagar Gs.</t>
  </si>
  <si>
    <t>Gratificacion de Desempeño</t>
  </si>
  <si>
    <t>Gastos de Viajes</t>
  </si>
  <si>
    <t>GASTOS DE SEMINARIO Y CAPACITACION</t>
  </si>
  <si>
    <t>GASTOS DE PROMOCIÓN</t>
  </si>
  <si>
    <t>Publicidad y Marketing</t>
  </si>
  <si>
    <t>Comisiones Pagadas A Bancos</t>
  </si>
  <si>
    <t>Del   01/01/2022   al   31/03/2022</t>
  </si>
  <si>
    <t>Financiera Ueno C.A. N° 583739-2</t>
  </si>
  <si>
    <t>Banco Sudameris Nº 4047569</t>
  </si>
  <si>
    <t>Banco Rio Cta. Cte. Nro. 08-868320-08</t>
  </si>
  <si>
    <t>Financiera Ueno C.A. N° 583739-1</t>
  </si>
  <si>
    <t>Financiera Paraguaya Japonesa</t>
  </si>
  <si>
    <t>Banco Río Cta. Cte. Nro. 0879416006</t>
  </si>
  <si>
    <t>Deprec. Mejoras</t>
  </si>
  <si>
    <t>Comisiones Comerciales a Pagar -  Banco</t>
  </si>
  <si>
    <t>Bonos Corporativos U$S</t>
  </si>
  <si>
    <t>Serv. de Seguridad Informatica</t>
  </si>
  <si>
    <t>Depreciacíon Instalacíones</t>
  </si>
  <si>
    <t>Depreciacíon Mejoras</t>
  </si>
  <si>
    <t>Gastos de Insumos y computación</t>
  </si>
  <si>
    <t>BG AL 31/12/2021</t>
  </si>
  <si>
    <t>Ajuste 3</t>
  </si>
  <si>
    <t>Ajuste 5</t>
  </si>
  <si>
    <t>Ajuste 6</t>
  </si>
  <si>
    <t>ajuste 5</t>
  </si>
  <si>
    <t>Patrimonio de AFPISA al 31/03/2021</t>
  </si>
  <si>
    <t>Patrimonio de AFPISA al 31/03/2022</t>
  </si>
  <si>
    <t>Solar C.A. N° 185554</t>
  </si>
  <si>
    <t xml:space="preserve">Al 31 de marzo de 2022, Regional Casa de Bolsa S.A. posee una acción de la Bolsa de Valores y Productos de Asunción S.A., que corresponde a un requisito para operar como casa de bolsa en el mercado paraguayo, de acuerdo con lo establecido en la Ley 5810/17 de Mercado de Valores. </t>
  </si>
  <si>
    <t>Los estados financieros consolidados incluyen los de la Casa de Bolsa y de la Sociedad Administradora de fondos. Los saldos y operaciones importantes entre las compañías del grupo se han eliminado en la preparación de los estados financieros consolidados, y se ha  determinado del interés minoritario correspondiente a la porción de Patrimonio de la empresa controlada, que no corresponde a la controlante. La consolidación se efectuó con base en los estados financieros de las emisoras al 31 de marzo de 2022, los que se prepararon de acuerdo con criterios de contabilidad emitidos por la Comisión Nacional de Valores.
De acuerdo con el Art 7 Capitulo 9 Titulo 3 de la Resolución CNV 30/21 los estados financieros consolidados se componen de: a) Balance general consolidado, b) Estado de resultados consolidado y c) Notas a los estados financieros consolidados. Por consiguiente los presentes estados financieros consolidados no incluye el estado de evolución del patrimonio neto y el estado de flujos de efectivo.</t>
  </si>
  <si>
    <t>Las inversiones que posee la Sociedad en Regional Administradora de Fondos Patrimoniales de Inversión S.A. se encuentran valuadas en base al método de la participación o valor patrimonial proporcional (VPP), utilizando los estados financieros de la Sociedad controlada al 31 de marzo de 2022.</t>
  </si>
  <si>
    <t>FIC S.A. de Finanzas</t>
  </si>
  <si>
    <t>Caja de Ahorro Guaraníes No. 0131001</t>
  </si>
  <si>
    <t>Sudameris Bank</t>
  </si>
  <si>
    <t>Caja de Ahorro Guaraníes No. 4047569</t>
  </si>
  <si>
    <t>Caja de Ahorro Dólares No.08-794160-06</t>
  </si>
  <si>
    <t>Caja de Ahorro Guaranies No. 08-868320-08</t>
  </si>
  <si>
    <t>FINANCIERA FINEXPAR S.A.E.C.A</t>
  </si>
  <si>
    <t>Intereses en cartera - Títulos de renta fija en Reporto</t>
  </si>
  <si>
    <t>SOLAR AHORROS Y FINANZAS S.A.E.C.A.</t>
  </si>
  <si>
    <t>TU FINANCIERA S.A.E.C.A.</t>
  </si>
  <si>
    <t>BRICAPAR S.A.E.</t>
  </si>
  <si>
    <t>BANCO CONTINENTAL S.A.E.C.A.</t>
  </si>
  <si>
    <t>BANCO REGIONAL S.A.E.C.A.</t>
  </si>
  <si>
    <t>TAPE RUVICHA S.A.E.C.A.</t>
  </si>
  <si>
    <t>FINEXPAR S.A.E.C.A</t>
  </si>
  <si>
    <t>BANCO FAMILIAR S.A.E.C.A.</t>
  </si>
  <si>
    <t>SOLAR AHORRO Y FINANZAS S.A.E.C.A</t>
  </si>
  <si>
    <t>Gastos a Reembolsar</t>
  </si>
  <si>
    <t>Honorarios Gerente Comercial / Dieta Directora</t>
  </si>
  <si>
    <t>OTRAS INVERSIONES</t>
  </si>
  <si>
    <t>OPERACIONES DE REPORTO</t>
  </si>
  <si>
    <t>Prima a Cobrar - Op Reporto</t>
  </si>
  <si>
    <t>Prima a Devengar - Op Reporto</t>
  </si>
  <si>
    <t>Anticipo a Proveedores Locales USD</t>
  </si>
  <si>
    <t>Sistema En Desarrollo</t>
  </si>
  <si>
    <t>Proveedores Empresas Vinculadas USD</t>
  </si>
  <si>
    <t>IVA A Pagar</t>
  </si>
  <si>
    <t>Retenciones De Impuestos A Ingresar</t>
  </si>
  <si>
    <t>Ganancia en Operaciones - CDA VINC.</t>
  </si>
  <si>
    <t>Primas Cobradas por Reporto - CDA</t>
  </si>
  <si>
    <t>Aporte Patronal 16,5%</t>
  </si>
  <si>
    <t>Serv. de Deposito y Custodia de Valores</t>
  </si>
  <si>
    <t>Servicio Mesa de Dinero</t>
  </si>
  <si>
    <t>Retencion Renta</t>
  </si>
  <si>
    <t>GASTOS GENERALES</t>
  </si>
  <si>
    <t>IVA No Deducible</t>
  </si>
  <si>
    <t>Perdida Por Diferencia De Cambio</t>
  </si>
  <si>
    <t>RESULTADO DEL EJERCICIO (+) Utilidad (-) Pérdida : 1.407.032.646 GS.</t>
  </si>
  <si>
    <t>RESULTADO DEL EJERCICIO (+) Utilidad (-) Pérdida : 210.188,93 U$.</t>
  </si>
  <si>
    <t>Banco Rio Caja de Ahorro N°01-00391570-0</t>
  </si>
  <si>
    <t>Banco Rio Caja Ahorro Nº 8270013240008</t>
  </si>
  <si>
    <t>Banco Rio Cta. Cte. Nº 0879416006</t>
  </si>
  <si>
    <t>Encaje Legal</t>
  </si>
  <si>
    <t>Encaje Legal CDA a Recuperar - Gs</t>
  </si>
  <si>
    <t>Prima a Cobrar - REPO GS</t>
  </si>
  <si>
    <t>Prima a Devengar - REPO Gs</t>
  </si>
  <si>
    <t>Créditos Tributarios</t>
  </si>
  <si>
    <t>Banco Regional Cta Cte N° 8070729</t>
  </si>
  <si>
    <t>Por Contratos de Coloc.Prim. R. Fija U$S</t>
  </si>
  <si>
    <t>Custodia de Valores - Gs</t>
  </si>
  <si>
    <t>Custodia de Valores - USD</t>
  </si>
  <si>
    <t>Bonos Subordinados - USD</t>
  </si>
  <si>
    <t>RESULTADO DEL EJERCICIO (+) Utilidad (-) Pérdida :</t>
  </si>
  <si>
    <t>BALANCE CONSOLIDADO AL 30/06/2021 - MONEDA LOCAL</t>
  </si>
  <si>
    <t>2010301002</t>
  </si>
  <si>
    <t>2010301004</t>
  </si>
  <si>
    <t>2010301006</t>
  </si>
  <si>
    <t>2010802</t>
  </si>
  <si>
    <t>Cuentas por cobrar</t>
  </si>
  <si>
    <t>ok</t>
  </si>
  <si>
    <t>ajuste 3</t>
  </si>
  <si>
    <t>VPP</t>
  </si>
  <si>
    <t>Ajuste 4</t>
  </si>
  <si>
    <t>Transacciones</t>
  </si>
  <si>
    <t>111030110</t>
  </si>
  <si>
    <t>111030221</t>
  </si>
  <si>
    <t>11201141</t>
  </si>
  <si>
    <t>1120114102</t>
  </si>
  <si>
    <t>1120115</t>
  </si>
  <si>
    <t>11201153</t>
  </si>
  <si>
    <t>1120115301</t>
  </si>
  <si>
    <t>1120320104</t>
  </si>
  <si>
    <t>1120320117</t>
  </si>
  <si>
    <t>1120320201</t>
  </si>
  <si>
    <t>11203203</t>
  </si>
  <si>
    <t>1120320301</t>
  </si>
  <si>
    <t>1130807</t>
  </si>
  <si>
    <t>Del   01/01/2022   al   30/06/2022</t>
  </si>
  <si>
    <t>1120320202</t>
  </si>
  <si>
    <t>113010101</t>
  </si>
  <si>
    <t>1130801</t>
  </si>
  <si>
    <t>113090102</t>
  </si>
  <si>
    <t>1282001</t>
  </si>
  <si>
    <t>1282002</t>
  </si>
  <si>
    <t>1280102</t>
  </si>
  <si>
    <t>1280401</t>
  </si>
  <si>
    <t>12802</t>
  </si>
  <si>
    <t>1282003</t>
  </si>
  <si>
    <t>2110701</t>
  </si>
  <si>
    <t>2110703</t>
  </si>
  <si>
    <t>31010101</t>
  </si>
  <si>
    <t>Cuentas a cobrar personas ºy empresas rel</t>
  </si>
  <si>
    <t>POR EL PERIODO DEL 01 DE ENERO DE 2022 AL 30 DE JUNIO DE 2022 PRESENTADO EN FORMA COMPARATIVA CON EL EJERCICIO ANTERIOR FINALIZADO EL 31 DE DICIEMBRE DE 2021</t>
  </si>
  <si>
    <t>POR EL PERIODO DEL 01 DE ENERO DE 2022 AL 30 DE JUNO DE 2022 PRESENTADO EN FORMA COMPARATIVA CON EL MISMO PERIODO DEL EJERCICIO ANTERIOR</t>
  </si>
  <si>
    <t>BALANCE AL 30/06/2022</t>
  </si>
  <si>
    <t>EERR AL 30/06/2021</t>
  </si>
  <si>
    <t>1120114202</t>
  </si>
  <si>
    <t>1120114301</t>
  </si>
  <si>
    <t>1120320302</t>
  </si>
  <si>
    <t>113010201</t>
  </si>
  <si>
    <t>1130804</t>
  </si>
  <si>
    <t>Custodia de Valores USD</t>
  </si>
  <si>
    <t>NOTAS A LOS ESTADOS FINANCIEROS CONSOLIDADOS AL 30 DE JUNIO DE 2022</t>
  </si>
  <si>
    <t>Según el índice de precios al consumidor (IPC) publicado por el Banco Central del Paraguay, la inflación al 30 de junio de 2020, 31 de diciembre de 2020 y 30 de junio de 2021 fueron de -0,4%, 2,2% y 0,4% respectivamente.</t>
  </si>
  <si>
    <t>Los estados financieros al 30 de junio de 2022 y la información complementaria relacionadas con ellos, se presentan en forma comparativa con los respectivos estados e información complementaria consolidada correspondiente al mismo periodo del ejercicio anterior, exceptuando el Balance General, el cual se presenta en forma comparativo con el ejercicio anterior finalizado el 31 de diciembre de 2021.</t>
  </si>
  <si>
    <t>Los saldos al 30 de junio de 2021 que se exponen en forma comparativa, incluyen ciertas reclasificaciones de exposición a los efectos de su presentación comparativa uniforme con los del presente ejercicio.</t>
  </si>
  <si>
    <t>Cambio
Cierre
30/06/2022</t>
  </si>
  <si>
    <t>Tipo de Cambio
30/06/2022</t>
  </si>
  <si>
    <t>Saldo
30/06/2022
(GS)</t>
  </si>
  <si>
    <t>Bonos</t>
  </si>
  <si>
    <t>Monto Ajustado
30/06/2022
(GS)</t>
  </si>
  <si>
    <t>Total Ganancias por valuación en moneda extranjera</t>
  </si>
  <si>
    <t>Total Pérdidas por valuación en moneda extranjera</t>
  </si>
  <si>
    <t>Diferencias de cambio netas - Pérdida</t>
  </si>
  <si>
    <t>Al 30 de junio de 2022, la composición de cartera de títulos en reporto con pacto de re-compra, fue la siguiente:</t>
  </si>
  <si>
    <t>No Aplicable. Al 30 de junio de 2022 y 31  de diciembre de 2021, la Sociedad no cuenta con obligaciones por contrato de underwriting</t>
  </si>
  <si>
    <t>Las partidas de activos y pasivos en moneda extranjera al 30 de junio de 2022 y 31 de diciembre de 2021 fueron valuadas al tipo de cambio de cierre proporcionado el Banco Central del Paraguay (BCP), el cual no difiere significativamente respecto del vigente en el mercado libre de cambios:</t>
  </si>
  <si>
    <t>Cuenta Dólares No. 10290848</t>
  </si>
  <si>
    <t>Ahorro a la Vista Guaraníes N°5198764002</t>
  </si>
  <si>
    <t>Cuenta Dólares No. 203308</t>
  </si>
  <si>
    <t>La composición de la cartera de Inversiones temporarias al 30 de junio de 2022, las cuales se hallan valuadas conforme al criterio expuesto en la Nota 3.2 b. fueron las siguientes:</t>
  </si>
  <si>
    <t>INFORMACIÓN SOBRE EL EMISOR AL 30/06/2022</t>
  </si>
  <si>
    <t>Patrimonio
Neto</t>
  </si>
  <si>
    <t>(GS)</t>
  </si>
  <si>
    <t>(USD)</t>
  </si>
  <si>
    <t>SUDAMERIS BANK S.A.E.C.A</t>
  </si>
  <si>
    <t>FINANCIERA PARAGUAYO JAPONESA S.A.E.C.A.</t>
  </si>
  <si>
    <t xml:space="preserve">BANCO RIO S.A.E.C.A. </t>
  </si>
  <si>
    <t>CEMENTOS CONCEPCION S.A.E.</t>
  </si>
  <si>
    <t>ALEMÁN PARAGUAYO CANADIENSE S.A. (ALPACASA)</t>
  </si>
  <si>
    <t>BANCO PARA LA COMERCIALIZACIÓN Y LA PRODUCCIÓN S.A.</t>
  </si>
  <si>
    <t>INTERFISA BANCO S.A.E.C.A.</t>
  </si>
  <si>
    <t>BANCO NACIONAL DE FOMENTO</t>
  </si>
  <si>
    <t>BANCO ITAU PARAGUAY S.A.</t>
  </si>
  <si>
    <t>SUDAMERIS BANK S.A.E.C.A.</t>
  </si>
  <si>
    <t>Total al 30/06/2022</t>
  </si>
  <si>
    <t>ACCIONES</t>
  </si>
  <si>
    <t>La composición de la cartera de Inversiones temporarias y permanentes al 30 de junio de 2022 con valor de cotización fue la siguiente:</t>
  </si>
  <si>
    <t>INVERSIONES CORRIENTES</t>
  </si>
  <si>
    <t>FINANCIERA FINEXPAR</t>
  </si>
  <si>
    <t>ALEMAN PARAGUAYO CANDIENSE S.A.</t>
  </si>
  <si>
    <t>FINANCIERA EL COMERCIO S.A.E.C.A.</t>
  </si>
  <si>
    <t>BANCO ITAÚ S.A.</t>
  </si>
  <si>
    <t>SOLAR AHORROS Y FINANZAS</t>
  </si>
  <si>
    <t>CEMENTOS CONCEPCIÓN SOCIEDAD ANÓNIMA EMISORA</t>
  </si>
  <si>
    <t>BANCOP S.A.</t>
  </si>
  <si>
    <t>FINANCIERA FINEXPAR S.A.</t>
  </si>
  <si>
    <t>BANCO INTERFISA BANCO S.A.E.C.A.</t>
  </si>
  <si>
    <t>INVERSIONES NO CORRIENTES</t>
  </si>
  <si>
    <t>Prima a pagar por operaciones de reporto</t>
  </si>
  <si>
    <t>Operaciones de reporto - Neto</t>
  </si>
  <si>
    <t>Al 30 de junio de 2022 y 31 de diciembre de 2021, la Sociedad no cuenta con Saldos con Deudores Varios.</t>
  </si>
  <si>
    <t>Al 30 de junio de 2022 y 31 de diciembre de 2021, la Sociedad no cuenta con derechos sobre títulos por contratos de underwriting.</t>
  </si>
  <si>
    <t>Gastos a Recuperar - Regional AFPISA</t>
  </si>
  <si>
    <t>Acumuladas al Cierre</t>
  </si>
  <si>
    <t>Neto Resultante</t>
  </si>
  <si>
    <t>Saldo al 30/06/2022</t>
  </si>
  <si>
    <t>Saldo Neto Final</t>
  </si>
  <si>
    <t>Seguros - Cauciones</t>
  </si>
  <si>
    <t>Alquileres Pagados por Adelantado</t>
  </si>
  <si>
    <t>No aplicable. Al 30 de junio de 2022 y 31 de diciembre de 2021, la Sociedad no cuenta con saldos en cartera.</t>
  </si>
  <si>
    <t>Tipo de
Operación</t>
  </si>
  <si>
    <t>Alquiler 1º Trimestre 2022</t>
  </si>
  <si>
    <t>Alquiler 2º Trimestre 2022</t>
  </si>
  <si>
    <t>Pago de Cupones Cobrados BNF</t>
  </si>
  <si>
    <t>Corriente Gs.</t>
  </si>
  <si>
    <t>No Corriente Gs.</t>
  </si>
  <si>
    <t>5.r) Saldos y transacciones con personas y empresas relacionadas</t>
  </si>
  <si>
    <t xml:space="preserve">Acciones </t>
  </si>
  <si>
    <t>Participacion en Resultados</t>
  </si>
  <si>
    <t>Reembolso Cupones Cobrados BNF</t>
  </si>
  <si>
    <t>El resultado por operaciones con empresas y personas vinculadas al 30 de junio de 2022 es el siguiente:</t>
  </si>
  <si>
    <t>Servicios de Deposito y Custodia de Valores</t>
  </si>
  <si>
    <t>Reembolso de Gastos</t>
  </si>
  <si>
    <t xml:space="preserve">Participación en Resultados </t>
  </si>
  <si>
    <t>Total al 30/06/2021</t>
  </si>
  <si>
    <t>5.t) Patrimonio</t>
  </si>
  <si>
    <t>La composición del Patrimonio es el siguiente:</t>
  </si>
  <si>
    <t>Saldo al Inicio del Ejercicio G.</t>
  </si>
  <si>
    <t>Saldo al Cierre del Ejercicio G.</t>
  </si>
  <si>
    <t>Revaluación de Acciones - BVPASA</t>
  </si>
  <si>
    <t>Reservas</t>
  </si>
  <si>
    <t>5.u) Previsiones</t>
  </si>
  <si>
    <t>No aplicable. Los presentes estados financieros no incluyen previsiones.</t>
  </si>
  <si>
    <t>5.v) Ingresos Operativos</t>
  </si>
  <si>
    <t>5.v.1 - Ingresos por operaciones y servicios extrabursátiles</t>
  </si>
  <si>
    <t>5.v.2 - Otros ingresos operativos</t>
  </si>
  <si>
    <t>5.w) Otros gastos operativos, de comercialización y de administración</t>
  </si>
  <si>
    <t>Insumos de Computacion</t>
  </si>
  <si>
    <t>Gastos no Deducibles - USD</t>
  </si>
  <si>
    <t>5.x) Otros ingresos y egresos</t>
  </si>
  <si>
    <t>Resultado por Participación en Otras Empresas</t>
  </si>
  <si>
    <t>Reintegro de Gastos Gravados</t>
  </si>
  <si>
    <t>5.y) Resultados financieros</t>
  </si>
  <si>
    <t>Intereses Cobrados</t>
  </si>
  <si>
    <t>5.z) Resultados extraordinarios</t>
  </si>
  <si>
    <t>Ingresos Extraordinarios</t>
  </si>
  <si>
    <t>Al 30 de junio de 2022 y 31 de Diciembre de 2021, La Casa de Bolsa cuenta con una poliza de caución renovada en fecha 11/11/2021, con vigencia desde el 15/11/2021 al 14/11/2022, por un monto de Gs.572.331.000 (guaraníes quinientos setenta y dos millones trescientos treinta y un mil), según póliza N° 1514000999. De acuerdo con lo previsto en la Resolución CNV CG N° 30/2021.</t>
  </si>
  <si>
    <t>Entre la fecha de cierre de los presentes estados financieros, no han ocurrido otros hechos significativos de carácter financiero o de otra índole que afecten la situación patrimonial o financiera o los resultados al 30 de junio de 2022 de Regional Casa de Bolsa SA y su subsidiaria .</t>
  </si>
  <si>
    <t>Al 30 de junio de 2022, la Casa de Bolsa es tenedora mayoritaria de Regional Administradora de Fondos Patrimoniales de Inversión (la Sociedad Administradora).</t>
  </si>
  <si>
    <t>INTERFISA BANCO</t>
  </si>
  <si>
    <t>Comisiones a Cobrar U$S</t>
  </si>
  <si>
    <t>Comisión por Administración a Cobrar - Fondo Mutuo Vista - Gs.</t>
  </si>
  <si>
    <t>Comisión por Administración a Cobrar - Fondo Mutuo Vista - USD</t>
  </si>
  <si>
    <t>Regional Casa de Bolsa</t>
  </si>
  <si>
    <t xml:space="preserve">Gastos a Reembolsar </t>
  </si>
  <si>
    <t>Fondos mutuos Cash PYG (Nota 5.3 a)</t>
  </si>
  <si>
    <t>Fondo mutuos Cash USD (Nota 5.3 a)</t>
  </si>
  <si>
    <t>Sociedad administrada</t>
  </si>
  <si>
    <t>Reembolso de Cupones BNF</t>
  </si>
  <si>
    <t>Total Pasivo</t>
  </si>
  <si>
    <t>Fondos Mutuos Cash GS</t>
  </si>
  <si>
    <t>Comisiones por administración</t>
  </si>
  <si>
    <t>Fondos Mutuos Cash USD</t>
  </si>
  <si>
    <t>Regional Casa de Bolsa SA</t>
  </si>
  <si>
    <t>Ganancias en operaciones</t>
  </si>
  <si>
    <t>Perdida en Operaciones</t>
  </si>
  <si>
    <t>Servicio de Deposito y Custodia de Valores</t>
  </si>
  <si>
    <t>Servicio de Cumplimiento Normativo</t>
  </si>
  <si>
    <t>Dieta Directores</t>
  </si>
  <si>
    <t>Devengamiento Intereses - Bonos Corporativos</t>
  </si>
  <si>
    <t>Devengamiento Intereses - CDA</t>
  </si>
  <si>
    <t>Ingresos Varios</t>
  </si>
  <si>
    <t>Otros beneficios al personal</t>
  </si>
  <si>
    <t>Gratificacion por Desempeño</t>
  </si>
  <si>
    <t>Otros Servicios Personales</t>
  </si>
  <si>
    <t>Gastos de Representacion</t>
  </si>
  <si>
    <t>Canon Anual Seprelad</t>
  </si>
  <si>
    <t>Aranceles Pagados CNV</t>
  </si>
  <si>
    <t>IVA GND</t>
  </si>
  <si>
    <t>Comisiones Pagadas a Bancos</t>
  </si>
  <si>
    <t>Tasas Judiciales</t>
  </si>
  <si>
    <t>Retenciones Pagadas</t>
  </si>
  <si>
    <t>5.1) Auditor Externo Independiente designado:   Amaral &amp; Asociados</t>
  </si>
  <si>
    <r>
      <t>5.2) Número de Inscripción en el Registro de la CNV:</t>
    </r>
    <r>
      <rPr>
        <sz val="10"/>
        <color rgb="FF000000"/>
        <rFont val="Arial Narrow"/>
        <family val="2"/>
      </rPr>
      <t xml:space="preserve"> </t>
    </r>
    <r>
      <rPr>
        <b/>
        <sz val="10"/>
        <color rgb="FF000000"/>
        <rFont val="Arial Narrow"/>
        <family val="2"/>
      </rPr>
      <t>AE 023</t>
    </r>
  </si>
  <si>
    <t>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</si>
</sst>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3" formatCode="_-* #,##0.00_-;\-* #,##0.00_-;_-* &quot;-&quot;??_-;_-@_-"/>
    <numFmt numFmtId="164" formatCode="&quot;₲&quot;\ #,##0;[Red]&quot;₲&quot;\ \-#,##0"/>
    <numFmt numFmtId="165" formatCode="_ * #,##0_ ;_ * \-#,##0_ ;_ * &quot;-&quot;_ ;_ @_ "/>
    <numFmt numFmtId="166" formatCode="_ * #,##0.00_ ;_ * \-#,##0.00_ ;_ * &quot;-&quot;??_ ;_ @_ "/>
    <numFmt numFmtId="167" formatCode="0.000%"/>
    <numFmt numFmtId="168" formatCode="_ * #,##0.00_ ;_ * \-#,##0.00_ ;_ * &quot;-&quot;_ ;_ @_ "/>
    <numFmt numFmtId="169" formatCode="_-* #,##0.00\ _€_-;\-* #,##0.00\ _€_-;_-* &quot;-&quot;??\ _€_-;_-@_-"/>
    <numFmt numFmtId="170" formatCode="#,##0_ ;[Red]\-#,##0\ "/>
    <numFmt numFmtId="171" formatCode="General_)"/>
    <numFmt numFmtId="172" formatCode="dd/mm/yyyy;@"/>
    <numFmt numFmtId="173" formatCode="_-* #,##0\ _€_-;\-* #,##0\ _€_-;_-* &quot;-&quot;??\ _€_-;_-@_-"/>
    <numFmt numFmtId="174" formatCode="_-* #,##0.0000\ _€_-;\-* #,##0.0000\ _€_-;_-* &quot;-&quot;??\ _€_-;_-@_-"/>
    <numFmt numFmtId="175" formatCode="#,##0_ ;\-#,##0\ "/>
    <numFmt numFmtId="176" formatCode="_(* #,##0_);_(* \(#,##0\);_(* &quot;-&quot;_);_(@_)"/>
    <numFmt numFmtId="177" formatCode="0_ ;[Red]\-0\ "/>
    <numFmt numFmtId="178" formatCode="#,##0.00_ ;\-#,##0.00\ "/>
    <numFmt numFmtId="179" formatCode="_(* #,##0.00_);_(* \(#,##0.00\);_(* &quot;-&quot;_);_(@_)"/>
    <numFmt numFmtId="180" formatCode="_(* #,##0.00_);_(* \(#,##0.00\);_(* &quot;-&quot;??_);_(@_)"/>
    <numFmt numFmtId="181" formatCode="_(* #,##0_);_(* \(#,##0\);_(* &quot;-&quot;??_);_(@_)"/>
    <numFmt numFmtId="182" formatCode="_-* #,##0_-;\-* #,##0_-;_-* &quot;-&quot;??_-;_-@_-"/>
    <numFmt numFmtId="183" formatCode="_-* #,##0\ _€_-;\-* #,##0\ _€_-;_-* &quot;-&quot;\ _€_-;_-@_-"/>
    <numFmt numFmtId="184" formatCode="_-* #,##0.00\ _p_t_a_-;\-* #,##0.00\ _p_t_a_-;_-* &quot;-&quot;??\ _p_t_a_-;_-@_-"/>
    <numFmt numFmtId="185" formatCode="_-* #,##0.00\ &quot;Pts&quot;_-;\-* #,##0.00\ &quot;Pts&quot;_-;_-* &quot;-&quot;??\ &quot;Pts&quot;_-;_-@_-"/>
  </numFmts>
  <fonts count="129">
    <font>
      <sz val="11"/>
      <color theme="1"/>
      <name val="Calibri"/>
      <family val="2"/>
      <scheme val="minor"/>
    </font>
    <font>
      <sz val="11"/>
      <color theme="1"/>
      <name val="Calibri"/>
      <family val="2"/>
      <scheme val="minor"/>
    </font>
    <font>
      <u/>
      <sz val="11"/>
      <color theme="10"/>
      <name val="Calibri"/>
      <family val="2"/>
      <scheme val="minor"/>
    </font>
    <font>
      <b/>
      <sz val="20"/>
      <color theme="7" tint="0.79998168889431442"/>
      <name val="Arial Narrow"/>
      <family val="2"/>
    </font>
    <font>
      <sz val="11"/>
      <color theme="1"/>
      <name val="Arial Narrow"/>
      <family val="2"/>
    </font>
    <font>
      <b/>
      <sz val="16"/>
      <color theme="0"/>
      <name val="Arial Narrow"/>
      <family val="2"/>
    </font>
    <font>
      <sz val="11"/>
      <color rgb="FF0070C0"/>
      <name val="Arial Narrow"/>
      <family val="2"/>
    </font>
    <font>
      <b/>
      <sz val="12"/>
      <color rgb="FF0070C0"/>
      <name val="Arial Narrow"/>
      <family val="2"/>
    </font>
    <font>
      <b/>
      <i/>
      <sz val="16"/>
      <color rgb="FF0070C0"/>
      <name val="Arial Narrow"/>
      <family val="2"/>
    </font>
    <font>
      <b/>
      <sz val="18"/>
      <name val="Arial Narrow"/>
      <family val="2"/>
    </font>
    <font>
      <sz val="11"/>
      <name val="Arial Narrow"/>
      <family val="2"/>
    </font>
    <font>
      <b/>
      <u/>
      <sz val="11"/>
      <name val="Arial Narrow"/>
      <family val="2"/>
    </font>
    <font>
      <b/>
      <u/>
      <sz val="12"/>
      <name val="Arial Narrow"/>
      <family val="2"/>
    </font>
    <font>
      <sz val="12"/>
      <name val="Arial Narrow"/>
      <family val="2"/>
    </font>
    <font>
      <sz val="13"/>
      <name val="Arial Narrow"/>
      <family val="2"/>
    </font>
    <font>
      <b/>
      <sz val="12"/>
      <name val="Arial Narrow"/>
      <family val="2"/>
    </font>
    <font>
      <u/>
      <sz val="11"/>
      <name val="Arial Narrow"/>
      <family val="2"/>
    </font>
    <font>
      <b/>
      <sz val="13"/>
      <name val="Arial Narrow"/>
      <family val="2"/>
    </font>
    <font>
      <sz val="10"/>
      <name val="Arial Narrow"/>
      <family val="2"/>
    </font>
    <font>
      <sz val="10"/>
      <color rgb="FF0070C0"/>
      <name val="Arial Narrow"/>
      <family val="2"/>
    </font>
    <font>
      <b/>
      <sz val="14"/>
      <color theme="0"/>
      <name val="Arial Narrow"/>
      <family val="2"/>
    </font>
    <font>
      <b/>
      <sz val="14"/>
      <name val="Arial Narrow"/>
      <family val="2"/>
    </font>
    <font>
      <sz val="8"/>
      <name val="Arial Narrow"/>
      <family val="2"/>
    </font>
    <font>
      <sz val="10"/>
      <name val="Arial"/>
      <family val="2"/>
    </font>
    <font>
      <u/>
      <sz val="11"/>
      <color theme="10"/>
      <name val="Arial Narrow"/>
      <family val="2"/>
    </font>
    <font>
      <b/>
      <sz val="12"/>
      <color theme="1"/>
      <name val="Arial Narrow"/>
      <family val="2"/>
    </font>
    <font>
      <b/>
      <u/>
      <sz val="10"/>
      <color theme="1"/>
      <name val="Arial Narrow"/>
      <family val="2"/>
    </font>
    <font>
      <b/>
      <sz val="10"/>
      <color theme="1"/>
      <name val="Arial Narrow"/>
      <family val="2"/>
    </font>
    <font>
      <sz val="10"/>
      <color theme="1"/>
      <name val="Arial Narrow"/>
      <family val="2"/>
    </font>
    <font>
      <u/>
      <sz val="10"/>
      <color theme="10"/>
      <name val="Arial Narrow"/>
      <family val="2"/>
    </font>
    <font>
      <b/>
      <sz val="4"/>
      <color theme="1"/>
      <name val="Arial Narrow"/>
      <family val="2"/>
    </font>
    <font>
      <b/>
      <sz val="10"/>
      <color rgb="FF000000"/>
      <name val="Arial Narrow"/>
      <family val="2"/>
    </font>
    <font>
      <b/>
      <sz val="9"/>
      <color theme="0"/>
      <name val="Arial Narrow"/>
      <family val="2"/>
    </font>
    <font>
      <b/>
      <sz val="9"/>
      <color rgb="FF000000"/>
      <name val="Arial Narrow"/>
      <family val="2"/>
    </font>
    <font>
      <sz val="9"/>
      <color rgb="FF000000"/>
      <name val="Arial Narrow"/>
      <family val="2"/>
    </font>
    <font>
      <b/>
      <sz val="9"/>
      <color rgb="FFFFFFFF"/>
      <name val="Arial Narrow"/>
      <family val="2"/>
    </font>
    <font>
      <b/>
      <sz val="11"/>
      <color theme="1"/>
      <name val="Arial Narrow"/>
      <family val="2"/>
    </font>
    <font>
      <sz val="10"/>
      <color rgb="FF000000"/>
      <name val="Arial Narrow"/>
      <family val="2"/>
    </font>
    <font>
      <sz val="9"/>
      <name val="Arial Narrow"/>
      <family val="2"/>
    </font>
    <font>
      <b/>
      <sz val="10"/>
      <color theme="0"/>
      <name val="Arial Narrow"/>
      <family val="2"/>
    </font>
    <font>
      <b/>
      <sz val="10"/>
      <name val="Arial Narrow"/>
      <family val="2"/>
    </font>
    <font>
      <b/>
      <u/>
      <sz val="10"/>
      <name val="Arial Narrow"/>
      <family val="2"/>
    </font>
    <font>
      <b/>
      <sz val="12"/>
      <color indexed="8"/>
      <name val="Arial Narrow"/>
      <family val="2"/>
    </font>
    <font>
      <b/>
      <sz val="10"/>
      <color indexed="8"/>
      <name val="Arial Narrow"/>
      <family val="2"/>
    </font>
    <font>
      <b/>
      <u/>
      <sz val="12"/>
      <color indexed="8"/>
      <name val="Arial Narrow"/>
      <family val="2"/>
    </font>
    <font>
      <b/>
      <u/>
      <sz val="10"/>
      <color indexed="8"/>
      <name val="Arial Narrow"/>
      <family val="2"/>
    </font>
    <font>
      <b/>
      <i/>
      <sz val="10"/>
      <color indexed="8"/>
      <name val="Arial Narrow"/>
      <family val="2"/>
    </font>
    <font>
      <sz val="10"/>
      <color indexed="8"/>
      <name val="Arial Narrow"/>
      <family val="2"/>
    </font>
    <font>
      <sz val="9"/>
      <color indexed="8"/>
      <name val="Arial Narrow"/>
      <family val="2"/>
    </font>
    <font>
      <u/>
      <sz val="9"/>
      <color indexed="8"/>
      <name val="Arial Narrow"/>
      <family val="2"/>
    </font>
    <font>
      <b/>
      <sz val="9"/>
      <name val="Arial Narrow"/>
      <family val="2"/>
    </font>
    <font>
      <b/>
      <u/>
      <sz val="9"/>
      <name val="Arial Narrow"/>
      <family val="2"/>
    </font>
    <font>
      <b/>
      <sz val="10"/>
      <color rgb="FFFF0000"/>
      <name val="Arial Narrow"/>
      <family val="2"/>
    </font>
    <font>
      <sz val="10"/>
      <color rgb="FFFF0000"/>
      <name val="Arial Narrow"/>
      <family val="2"/>
    </font>
    <font>
      <sz val="9"/>
      <color theme="1"/>
      <name val="Arial"/>
      <family val="2"/>
    </font>
    <font>
      <i/>
      <sz val="8"/>
      <color theme="1"/>
      <name val="Arial"/>
      <family val="2"/>
    </font>
    <font>
      <b/>
      <sz val="9"/>
      <color theme="0"/>
      <name val="Arial"/>
      <family val="2"/>
    </font>
    <font>
      <b/>
      <sz val="9"/>
      <color theme="1"/>
      <name val="Arial"/>
      <family val="2"/>
    </font>
    <font>
      <sz val="9"/>
      <name val="Arial"/>
      <family val="2"/>
    </font>
    <font>
      <sz val="12"/>
      <name val="Courier"/>
      <family val="3"/>
    </font>
    <font>
      <b/>
      <sz val="15"/>
      <name val="Arial Narrow"/>
      <family val="2"/>
    </font>
    <font>
      <sz val="15"/>
      <name val="Arial Narrow"/>
      <family val="2"/>
    </font>
    <font>
      <i/>
      <sz val="12"/>
      <name val="Arial Narrow"/>
      <family val="2"/>
    </font>
    <font>
      <sz val="12"/>
      <color theme="0"/>
      <name val="Arial Narrow"/>
      <family val="2"/>
    </font>
    <font>
      <b/>
      <sz val="12"/>
      <color theme="0"/>
      <name val="Arial Narrow"/>
      <family val="2"/>
    </font>
    <font>
      <sz val="12"/>
      <color rgb="FFFF0000"/>
      <name val="Arial Narrow"/>
      <family val="2"/>
    </font>
    <font>
      <sz val="14"/>
      <color theme="0"/>
      <name val="Arial Narrow"/>
      <family val="2"/>
    </font>
    <font>
      <sz val="14"/>
      <name val="Arial Narrow"/>
      <family val="2"/>
    </font>
    <font>
      <b/>
      <sz val="12"/>
      <color rgb="FFFF0000"/>
      <name val="Arial Narrow"/>
      <family val="2"/>
    </font>
    <font>
      <u/>
      <sz val="12"/>
      <name val="Arial Narrow"/>
      <family val="2"/>
    </font>
    <font>
      <i/>
      <sz val="10"/>
      <name val="Arial Narrow"/>
      <family val="2"/>
    </font>
    <font>
      <b/>
      <sz val="14"/>
      <color theme="1"/>
      <name val="Arial Narrow"/>
      <family val="2"/>
    </font>
    <font>
      <i/>
      <sz val="11"/>
      <color theme="1"/>
      <name val="Arial Narrow"/>
      <family val="2"/>
    </font>
    <font>
      <b/>
      <sz val="11"/>
      <color rgb="FF000000"/>
      <name val="Arial Narrow"/>
      <family val="2"/>
    </font>
    <font>
      <u/>
      <sz val="11"/>
      <color theme="1"/>
      <name val="Arial Narrow"/>
      <family val="2"/>
    </font>
    <font>
      <b/>
      <u/>
      <sz val="11"/>
      <color theme="1"/>
      <name val="Arial Narrow"/>
      <family val="2"/>
    </font>
    <font>
      <sz val="11"/>
      <color rgb="FFFF0000"/>
      <name val="Arial Narrow"/>
      <family val="2"/>
    </font>
    <font>
      <b/>
      <sz val="11"/>
      <name val="Arial Narrow"/>
      <family val="2"/>
    </font>
    <font>
      <sz val="13"/>
      <color rgb="FF0000FF"/>
      <name val="Arial Narrow"/>
      <family val="2"/>
    </font>
    <font>
      <b/>
      <sz val="13"/>
      <color rgb="FF0000FF"/>
      <name val="Arial Narrow"/>
      <family val="2"/>
    </font>
    <font>
      <sz val="11"/>
      <color rgb="FF00B050"/>
      <name val="Arial Narrow"/>
      <family val="2"/>
    </font>
    <font>
      <sz val="11"/>
      <color rgb="FF000000"/>
      <name val="Arial Narrow"/>
      <family val="2"/>
    </font>
    <font>
      <sz val="10"/>
      <color rgb="FF00B050"/>
      <name val="Arial Narrow"/>
      <family val="2"/>
    </font>
    <font>
      <b/>
      <sz val="13"/>
      <color rgb="FFFF0000"/>
      <name val="Arial Narrow"/>
      <family val="2"/>
    </font>
    <font>
      <sz val="13"/>
      <color rgb="FFFF0000"/>
      <name val="Arial Narrow"/>
      <family val="2"/>
    </font>
    <font>
      <sz val="13"/>
      <color theme="1"/>
      <name val="Arial Narrow"/>
      <family val="2"/>
    </font>
    <font>
      <b/>
      <sz val="11"/>
      <name val="Times New Roman"/>
      <family val="1"/>
    </font>
    <font>
      <sz val="11"/>
      <name val="Times New Roman"/>
      <family val="1"/>
    </font>
    <font>
      <sz val="12"/>
      <color theme="1"/>
      <name val="Times New Roman"/>
      <family val="1"/>
    </font>
    <font>
      <b/>
      <sz val="9"/>
      <color indexed="8"/>
      <name val="Arial Narrow"/>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1"/>
      <color rgb="FF000000"/>
      <name val="Calibri"/>
      <family val="2"/>
      <scheme val="minor"/>
    </font>
    <font>
      <sz val="10"/>
      <name val="Nimbus Sans L"/>
    </font>
    <font>
      <sz val="11"/>
      <color indexed="8"/>
      <name val="Calibri"/>
      <family val="2"/>
    </font>
    <font>
      <sz val="10"/>
      <name val="Times New Roman"/>
      <family val="1"/>
    </font>
    <font>
      <sz val="11"/>
      <color rgb="FF000000"/>
      <name val="Calibri"/>
      <family val="2"/>
    </font>
    <font>
      <sz val="10"/>
      <color indexed="8"/>
      <name val="Arial"/>
      <family val="2"/>
    </font>
    <font>
      <sz val="12"/>
      <color rgb="FF000000"/>
      <name val="Arial Narrow"/>
      <family val="2"/>
    </font>
    <font>
      <b/>
      <sz val="13"/>
      <color theme="0"/>
      <name val="Arial Narrow"/>
      <family val="2"/>
    </font>
    <font>
      <b/>
      <sz val="13"/>
      <color theme="1"/>
      <name val="Arial Narrow"/>
      <family val="2"/>
    </font>
    <font>
      <u/>
      <sz val="13"/>
      <color theme="10"/>
      <name val="Arial Narrow"/>
      <family val="2"/>
    </font>
    <font>
      <b/>
      <i/>
      <sz val="13"/>
      <color theme="4" tint="-0.499984740745262"/>
      <name val="Arial Narrow"/>
      <family val="2"/>
    </font>
    <font>
      <i/>
      <sz val="13"/>
      <color theme="4" tint="-0.249977111117893"/>
      <name val="Arial Narrow"/>
      <family val="2"/>
    </font>
    <font>
      <sz val="13"/>
      <color theme="0"/>
      <name val="Arial Narrow"/>
      <family val="2"/>
    </font>
    <font>
      <b/>
      <u/>
      <sz val="13"/>
      <name val="Arial Narrow"/>
      <family val="2"/>
    </font>
    <font>
      <sz val="13"/>
      <color rgb="FF00B050"/>
      <name val="Arial Narrow"/>
      <family val="2"/>
    </font>
    <font>
      <sz val="13"/>
      <color rgb="FF000000"/>
      <name val="Arial Narrow"/>
      <family val="2"/>
    </font>
    <font>
      <b/>
      <sz val="13"/>
      <color rgb="FF000000"/>
      <name val="Arial Narrow"/>
      <family val="2"/>
    </font>
    <font>
      <u/>
      <sz val="13"/>
      <color theme="1"/>
      <name val="Arial Narrow"/>
      <family val="2"/>
    </font>
    <font>
      <i/>
      <sz val="13"/>
      <color rgb="FF000000"/>
      <name val="Arial Narrow"/>
      <family val="2"/>
    </font>
    <font>
      <i/>
      <sz val="13"/>
      <name val="Arial Narrow"/>
      <family val="2"/>
    </font>
    <font>
      <i/>
      <sz val="13"/>
      <color theme="1"/>
      <name val="Arial Narrow"/>
      <family val="2"/>
    </font>
    <font>
      <sz val="12"/>
      <color theme="1"/>
      <name val="Arial Narrow"/>
      <family val="2"/>
    </font>
  </fonts>
  <fills count="52">
    <fill>
      <patternFill patternType="none"/>
    </fill>
    <fill>
      <patternFill patternType="gray125"/>
    </fill>
    <fill>
      <patternFill patternType="solid">
        <fgColor rgb="FF0070C0"/>
        <bgColor indexed="64"/>
      </patternFill>
    </fill>
    <fill>
      <patternFill patternType="solid">
        <fgColor theme="6" tint="0.79998168889431442"/>
        <bgColor indexed="64"/>
      </patternFill>
    </fill>
    <fill>
      <gradientFill degree="270">
        <stop position="0">
          <color theme="0"/>
        </stop>
        <stop position="1">
          <color theme="4" tint="0.80001220740379042"/>
        </stop>
      </gradientFill>
    </fill>
    <fill>
      <gradientFill degree="90">
        <stop position="0">
          <color theme="0"/>
        </stop>
        <stop position="1">
          <color theme="4" tint="0.80001220740379042"/>
        </stop>
      </gradient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rgb="FF92D050"/>
        <bgColor indexed="64"/>
      </patternFill>
    </fill>
    <fill>
      <patternFill patternType="solid">
        <fgColor rgb="FF66FFCC"/>
        <bgColor indexed="64"/>
      </patternFill>
    </fill>
    <fill>
      <patternFill patternType="solid">
        <fgColor rgb="FFFFFF00"/>
        <bgColor indexed="64"/>
      </patternFill>
    </fill>
    <fill>
      <patternFill patternType="solid">
        <fgColor theme="7" tint="0.79998168889431442"/>
        <bgColor indexed="64"/>
      </patternFill>
    </fill>
    <fill>
      <patternFill patternType="solid">
        <fgColor rgb="FF000066"/>
        <bgColor indexed="64"/>
      </patternFill>
    </fill>
    <fill>
      <patternFill patternType="solid">
        <fgColor theme="4" tint="0.39997558519241921"/>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C000"/>
        <bgColor indexed="64"/>
      </patternFill>
    </fill>
  </fills>
  <borders count="38">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27">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3" fillId="0" borderId="0"/>
    <xf numFmtId="0" fontId="23" fillId="0" borderId="0"/>
    <xf numFmtId="0" fontId="23" fillId="0" borderId="0"/>
    <xf numFmtId="169" fontId="1" fillId="0" borderId="0" applyFont="0" applyFill="0" applyBorder="0" applyAlignment="0" applyProtection="0"/>
    <xf numFmtId="171" fontId="59" fillId="0" borderId="0"/>
    <xf numFmtId="0" fontId="23" fillId="0" borderId="0"/>
    <xf numFmtId="176"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0" fontId="90" fillId="0" borderId="0" applyNumberFormat="0" applyFill="0" applyBorder="0" applyAlignment="0" applyProtection="0"/>
    <xf numFmtId="0" fontId="91" fillId="0" borderId="29" applyNumberFormat="0" applyFill="0" applyAlignment="0" applyProtection="0"/>
    <xf numFmtId="0" fontId="92" fillId="0" borderId="30" applyNumberFormat="0" applyFill="0" applyAlignment="0" applyProtection="0"/>
    <xf numFmtId="0" fontId="93" fillId="0" borderId="31" applyNumberFormat="0" applyFill="0" applyAlignment="0" applyProtection="0"/>
    <xf numFmtId="0" fontId="93" fillId="0" borderId="0" applyNumberFormat="0" applyFill="0" applyBorder="0" applyAlignment="0" applyProtection="0"/>
    <xf numFmtId="0" fontId="94" fillId="18" borderId="0" applyNumberFormat="0" applyBorder="0" applyAlignment="0" applyProtection="0"/>
    <xf numFmtId="0" fontId="95" fillId="19" borderId="0" applyNumberFormat="0" applyBorder="0" applyAlignment="0" applyProtection="0"/>
    <xf numFmtId="0" fontId="96" fillId="21" borderId="32" applyNumberFormat="0" applyAlignment="0" applyProtection="0"/>
    <xf numFmtId="0" fontId="97" fillId="22" borderId="33" applyNumberFormat="0" applyAlignment="0" applyProtection="0"/>
    <xf numFmtId="0" fontId="98" fillId="22" borderId="32" applyNumberFormat="0" applyAlignment="0" applyProtection="0"/>
    <xf numFmtId="0" fontId="99" fillId="0" borderId="34" applyNumberFormat="0" applyFill="0" applyAlignment="0" applyProtection="0"/>
    <xf numFmtId="0" fontId="100" fillId="23" borderId="35" applyNumberFormat="0" applyAlignment="0" applyProtection="0"/>
    <xf numFmtId="0" fontId="101" fillId="0" borderId="0" applyNumberFormat="0" applyFill="0" applyBorder="0" applyAlignment="0" applyProtection="0"/>
    <xf numFmtId="0" fontId="1" fillId="24" borderId="36" applyNumberFormat="0" applyFont="0" applyAlignment="0" applyProtection="0"/>
    <xf numFmtId="0" fontId="102" fillId="0" borderId="0" applyNumberFormat="0" applyFill="0" applyBorder="0" applyAlignment="0" applyProtection="0"/>
    <xf numFmtId="0" fontId="103" fillId="0" borderId="37" applyNumberFormat="0" applyFill="0" applyAlignment="0" applyProtection="0"/>
    <xf numFmtId="0" fontId="10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04"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04"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4"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169" fontId="1" fillId="0" borderId="0" applyFont="0" applyFill="0" applyBorder="0" applyAlignment="0" applyProtection="0"/>
    <xf numFmtId="0" fontId="105" fillId="20" borderId="0" applyNumberFormat="0" applyBorder="0" applyAlignment="0" applyProtection="0"/>
    <xf numFmtId="0" fontId="104" fillId="28" borderId="0" applyNumberFormat="0" applyBorder="0" applyAlignment="0" applyProtection="0"/>
    <xf numFmtId="0" fontId="104" fillId="32" borderId="0" applyNumberFormat="0" applyBorder="0" applyAlignment="0" applyProtection="0"/>
    <xf numFmtId="0" fontId="104" fillId="36" borderId="0" applyNumberFormat="0" applyBorder="0" applyAlignment="0" applyProtection="0"/>
    <xf numFmtId="0" fontId="104" fillId="40" borderId="0" applyNumberFormat="0" applyBorder="0" applyAlignment="0" applyProtection="0"/>
    <xf numFmtId="0" fontId="104" fillId="44" borderId="0" applyNumberFormat="0" applyBorder="0" applyAlignment="0" applyProtection="0"/>
    <xf numFmtId="0" fontId="104" fillId="48" borderId="0" applyNumberFormat="0" applyBorder="0" applyAlignment="0" applyProtection="0"/>
    <xf numFmtId="0" fontId="106" fillId="0" borderId="0" applyNumberFormat="0" applyFill="0" applyBorder="0" applyAlignment="0" applyProtection="0"/>
    <xf numFmtId="0" fontId="107" fillId="0" borderId="0"/>
    <xf numFmtId="41" fontId="1" fillId="0" borderId="0" applyFont="0" applyFill="0" applyBorder="0" applyAlignment="0" applyProtection="0"/>
    <xf numFmtId="0" fontId="23" fillId="0" borderId="0"/>
    <xf numFmtId="0" fontId="108" fillId="0" borderId="0"/>
    <xf numFmtId="43" fontId="1" fillId="0" borderId="0" applyFont="0" applyFill="0" applyBorder="0" applyAlignment="0" applyProtection="0"/>
    <xf numFmtId="182" fontId="1" fillId="0" borderId="0" applyFont="0" applyFill="0" applyBorder="0" applyAlignment="0" applyProtection="0"/>
    <xf numFmtId="0" fontId="23"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0" fontId="109"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169" fontId="1" fillId="0" borderId="0" applyFont="0" applyFill="0" applyBorder="0" applyAlignment="0" applyProtection="0"/>
    <xf numFmtId="9" fontId="23" fillId="0" borderId="0" applyFont="0" applyFill="0" applyBorder="0" applyAlignment="0" applyProtection="0"/>
    <xf numFmtId="0" fontId="1" fillId="0" borderId="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0" fontId="23" fillId="0" borderId="0"/>
    <xf numFmtId="0" fontId="1" fillId="0" borderId="0"/>
    <xf numFmtId="169" fontId="1" fillId="0" borderId="0" applyFont="0" applyFill="0" applyBorder="0" applyAlignment="0" applyProtection="0"/>
    <xf numFmtId="184" fontId="23" fillId="0" borderId="0" applyFont="0" applyFill="0" applyBorder="0" applyAlignment="0" applyProtection="0"/>
    <xf numFmtId="166" fontId="1" fillId="0" borderId="0" applyFont="0" applyFill="0" applyBorder="0" applyAlignment="0" applyProtection="0"/>
    <xf numFmtId="0" fontId="111" fillId="0" borderId="0"/>
    <xf numFmtId="0" fontId="23" fillId="0" borderId="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23" fillId="0" borderId="0"/>
    <xf numFmtId="185" fontId="23"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1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23" fillId="0" borderId="0"/>
    <xf numFmtId="166" fontId="1"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cellStyleXfs>
  <cellXfs count="788">
    <xf numFmtId="0" fontId="0" fillId="0" borderId="0" xfId="0"/>
    <xf numFmtId="0" fontId="3" fillId="2" borderId="0" xfId="0" applyFont="1" applyFill="1" applyAlignment="1">
      <alignment vertical="center"/>
    </xf>
    <xf numFmtId="0" fontId="4" fillId="0" borderId="0" xfId="0" applyFont="1"/>
    <xf numFmtId="0" fontId="5" fillId="0" borderId="0" xfId="0" applyFont="1" applyAlignment="1">
      <alignment vertical="center"/>
    </xf>
    <xf numFmtId="0" fontId="6" fillId="0" borderId="0" xfId="0" applyFont="1"/>
    <xf numFmtId="0" fontId="7" fillId="0" borderId="0" xfId="0" applyFont="1" applyAlignment="1">
      <alignment vertical="center"/>
    </xf>
    <xf numFmtId="0" fontId="8" fillId="0" borderId="0" xfId="0" applyFont="1"/>
    <xf numFmtId="0" fontId="10" fillId="3" borderId="0" xfId="0" applyFont="1" applyFill="1"/>
    <xf numFmtId="0" fontId="11" fillId="3" borderId="0" xfId="0" applyFont="1" applyFill="1" applyAlignment="1">
      <alignment horizontal="center"/>
    </xf>
    <xf numFmtId="0" fontId="12" fillId="3" borderId="0" xfId="0" applyFont="1" applyFill="1" applyAlignment="1">
      <alignment horizontal="center"/>
    </xf>
    <xf numFmtId="0" fontId="13" fillId="3" borderId="0" xfId="0" applyFont="1" applyFill="1"/>
    <xf numFmtId="0" fontId="14" fillId="3" borderId="0" xfId="0" applyFont="1" applyFill="1"/>
    <xf numFmtId="0" fontId="15" fillId="3" borderId="0" xfId="0" applyFont="1" applyFill="1"/>
    <xf numFmtId="0" fontId="16" fillId="3" borderId="0" xfId="3" applyFont="1" applyFill="1" applyBorder="1" applyAlignment="1">
      <alignment horizontal="center"/>
    </xf>
    <xf numFmtId="0" fontId="16" fillId="3" borderId="0" xfId="3" quotePrefix="1" applyFont="1" applyFill="1" applyBorder="1" applyAlignment="1">
      <alignment horizontal="center"/>
    </xf>
    <xf numFmtId="0" fontId="10" fillId="3" borderId="0" xfId="0" applyFont="1" applyFill="1" applyAlignment="1">
      <alignment horizontal="center"/>
    </xf>
    <xf numFmtId="0" fontId="17" fillId="3" borderId="0" xfId="0" applyFont="1" applyFill="1"/>
    <xf numFmtId="0" fontId="18" fillId="3" borderId="0" xfId="0" applyFont="1" applyFill="1" applyAlignment="1">
      <alignment horizontal="center"/>
    </xf>
    <xf numFmtId="0" fontId="19" fillId="3" borderId="0" xfId="0" applyFont="1" applyFill="1" applyAlignment="1">
      <alignment horizontal="center"/>
    </xf>
    <xf numFmtId="0" fontId="10" fillId="0" borderId="0" xfId="0" applyFont="1"/>
    <xf numFmtId="0" fontId="10" fillId="0" borderId="0" xfId="0" applyFont="1" applyAlignment="1">
      <alignment horizontal="center"/>
    </xf>
    <xf numFmtId="0" fontId="13" fillId="0" borderId="0" xfId="0" applyFont="1"/>
    <xf numFmtId="0" fontId="20" fillId="4" borderId="0" xfId="0" applyFont="1" applyFill="1" applyAlignment="1">
      <alignment horizontal="centerContinuous" vertical="center"/>
    </xf>
    <xf numFmtId="0" fontId="22" fillId="0" borderId="0" xfId="0" applyFont="1"/>
    <xf numFmtId="0" fontId="20" fillId="5" borderId="0" xfId="0" applyFont="1" applyFill="1" applyAlignment="1">
      <alignment horizontal="centerContinuous" vertical="center"/>
    </xf>
    <xf numFmtId="0" fontId="18" fillId="0" borderId="0" xfId="4" applyFont="1"/>
    <xf numFmtId="0" fontId="24" fillId="0" borderId="0" xfId="3" applyFont="1" applyFill="1"/>
    <xf numFmtId="0" fontId="18" fillId="0" borderId="1" xfId="4" applyFont="1" applyBorder="1"/>
    <xf numFmtId="0" fontId="27" fillId="0" borderId="2" xfId="0" applyFont="1" applyBorder="1" applyAlignment="1">
      <alignment horizontal="justify" vertical="center"/>
    </xf>
    <xf numFmtId="0" fontId="4" fillId="0" borderId="2" xfId="0" applyFont="1" applyBorder="1"/>
    <xf numFmtId="0" fontId="4" fillId="0" borderId="3" xfId="0" applyFont="1" applyBorder="1"/>
    <xf numFmtId="0" fontId="18" fillId="0" borderId="2" xfId="4" applyFont="1" applyBorder="1"/>
    <xf numFmtId="0" fontId="18" fillId="0" borderId="3" xfId="4" applyFont="1" applyBorder="1"/>
    <xf numFmtId="0" fontId="18" fillId="0" borderId="4" xfId="4" applyFont="1" applyBorder="1"/>
    <xf numFmtId="0" fontId="27" fillId="0" borderId="0" xfId="0" applyFont="1" applyAlignment="1">
      <alignment horizontal="left" vertical="center"/>
    </xf>
    <xf numFmtId="0" fontId="4" fillId="0" borderId="5" xfId="0" applyFont="1" applyBorder="1"/>
    <xf numFmtId="0" fontId="18" fillId="0" borderId="5" xfId="4" applyFont="1" applyBorder="1"/>
    <xf numFmtId="0" fontId="27" fillId="0" borderId="0" xfId="0" applyFont="1" applyAlignment="1">
      <alignment horizontal="justify" vertical="center"/>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left" vertical="center"/>
    </xf>
    <xf numFmtId="0" fontId="29" fillId="0" borderId="0" xfId="3" applyFont="1" applyBorder="1" applyAlignment="1">
      <alignment vertical="center"/>
    </xf>
    <xf numFmtId="0" fontId="30" fillId="0" borderId="0" xfId="0" applyFont="1" applyAlignment="1">
      <alignment horizontal="justify" vertical="center"/>
    </xf>
    <xf numFmtId="0" fontId="28" fillId="0" borderId="0" xfId="0" applyFont="1"/>
    <xf numFmtId="0" fontId="31" fillId="0" borderId="0" xfId="0" applyFont="1" applyAlignment="1">
      <alignment horizontal="left" vertical="center"/>
    </xf>
    <xf numFmtId="0" fontId="31" fillId="0" borderId="0" xfId="0" applyFont="1" applyAlignment="1">
      <alignment horizontal="justify" vertical="center"/>
    </xf>
    <xf numFmtId="0" fontId="32" fillId="2" borderId="6" xfId="0" applyFont="1" applyFill="1" applyBorder="1" applyAlignment="1">
      <alignment horizontal="center" vertical="center"/>
    </xf>
    <xf numFmtId="0" fontId="34" fillId="3" borderId="6" xfId="0" applyFont="1" applyFill="1" applyBorder="1" applyAlignment="1">
      <alignment horizontal="justify" vertical="center"/>
    </xf>
    <xf numFmtId="0" fontId="34" fillId="3" borderId="6" xfId="0" applyFont="1" applyFill="1" applyBorder="1" applyAlignment="1">
      <alignment vertical="center"/>
    </xf>
    <xf numFmtId="0" fontId="34" fillId="0" borderId="0" xfId="0" applyFont="1" applyAlignment="1">
      <alignment vertical="center"/>
    </xf>
    <xf numFmtId="0" fontId="34" fillId="3" borderId="0" xfId="0" applyFont="1" applyFill="1" applyAlignment="1">
      <alignment horizontal="left" vertical="center" indent="1"/>
    </xf>
    <xf numFmtId="0" fontId="36" fillId="0" borderId="0" xfId="0" applyFont="1" applyAlignment="1">
      <alignment horizontal="justify" vertical="center"/>
    </xf>
    <xf numFmtId="0" fontId="10" fillId="0" borderId="0" xfId="4" applyFont="1"/>
    <xf numFmtId="0" fontId="37" fillId="0" borderId="0" xfId="0" applyFont="1" applyAlignment="1">
      <alignment horizontal="left" vertical="center" wrapText="1"/>
    </xf>
    <xf numFmtId="0" fontId="37" fillId="0" borderId="0" xfId="0" applyFont="1" applyAlignment="1">
      <alignment vertical="center"/>
    </xf>
    <xf numFmtId="164" fontId="37" fillId="0" borderId="0" xfId="0" applyNumberFormat="1" applyFont="1" applyAlignment="1">
      <alignment vertical="center"/>
    </xf>
    <xf numFmtId="0" fontId="32" fillId="2" borderId="6" xfId="0" applyFont="1" applyFill="1" applyBorder="1" applyAlignment="1">
      <alignment horizontal="center" vertical="center" wrapText="1"/>
    </xf>
    <xf numFmtId="0" fontId="34" fillId="3" borderId="6" xfId="0" applyFont="1" applyFill="1" applyBorder="1" applyAlignment="1">
      <alignment horizontal="center" vertical="center"/>
    </xf>
    <xf numFmtId="3" fontId="34" fillId="3" borderId="6" xfId="0" applyNumberFormat="1" applyFont="1" applyFill="1" applyBorder="1" applyAlignment="1">
      <alignment horizontal="center" vertical="center" wrapText="1"/>
    </xf>
    <xf numFmtId="3" fontId="34" fillId="3" borderId="6" xfId="0" applyNumberFormat="1" applyFont="1" applyFill="1" applyBorder="1" applyAlignment="1">
      <alignment horizontal="center" vertical="center"/>
    </xf>
    <xf numFmtId="3" fontId="34" fillId="3" borderId="6" xfId="0" applyNumberFormat="1" applyFont="1" applyFill="1" applyBorder="1" applyAlignment="1">
      <alignment horizontal="right" vertical="center"/>
    </xf>
    <xf numFmtId="167" fontId="34" fillId="3" borderId="6" xfId="2" applyNumberFormat="1" applyFont="1" applyFill="1" applyBorder="1" applyAlignment="1">
      <alignment horizontal="right" vertical="center"/>
    </xf>
    <xf numFmtId="10" fontId="34" fillId="3" borderId="6" xfId="0" applyNumberFormat="1" applyFont="1" applyFill="1" applyBorder="1" applyAlignment="1">
      <alignment horizontal="right" vertical="center"/>
    </xf>
    <xf numFmtId="0" fontId="38" fillId="0" borderId="0" xfId="4" applyFont="1"/>
    <xf numFmtId="3" fontId="38" fillId="0" borderId="0" xfId="4" applyNumberFormat="1" applyFont="1"/>
    <xf numFmtId="0" fontId="31" fillId="0" borderId="0" xfId="0" applyFont="1" applyAlignment="1">
      <alignment vertical="center"/>
    </xf>
    <xf numFmtId="0" fontId="39" fillId="2" borderId="6" xfId="0" applyFont="1" applyFill="1" applyBorder="1" applyAlignment="1">
      <alignment horizontal="center" vertical="center"/>
    </xf>
    <xf numFmtId="0" fontId="39" fillId="2" borderId="6" xfId="0" applyFont="1" applyFill="1" applyBorder="1" applyAlignment="1">
      <alignment horizontal="center" vertical="center" wrapText="1"/>
    </xf>
    <xf numFmtId="0" fontId="37" fillId="3" borderId="6" xfId="0" applyFont="1" applyFill="1" applyBorder="1" applyAlignment="1">
      <alignment horizontal="left" vertical="center" indent="1"/>
    </xf>
    <xf numFmtId="0" fontId="37" fillId="3" borderId="6" xfId="0" applyFont="1" applyFill="1" applyBorder="1" applyAlignment="1">
      <alignment horizontal="justify" vertical="center"/>
    </xf>
    <xf numFmtId="0" fontId="37" fillId="3" borderId="6" xfId="0" applyFont="1" applyFill="1" applyBorder="1" applyAlignment="1">
      <alignment horizontal="justify" vertical="center" wrapText="1"/>
    </xf>
    <xf numFmtId="0" fontId="37" fillId="3" borderId="7" xfId="0" applyFont="1" applyFill="1" applyBorder="1" applyAlignment="1">
      <alignment horizontal="left" vertical="center" indent="1"/>
    </xf>
    <xf numFmtId="0" fontId="37" fillId="3" borderId="8" xfId="0" applyFont="1" applyFill="1" applyBorder="1" applyAlignment="1">
      <alignment horizontal="left" vertical="center" indent="1"/>
    </xf>
    <xf numFmtId="0" fontId="37" fillId="3" borderId="7" xfId="0" applyFont="1" applyFill="1" applyBorder="1" applyAlignment="1">
      <alignment horizontal="left" vertical="center" wrapText="1" indent="1"/>
    </xf>
    <xf numFmtId="0" fontId="37" fillId="3" borderId="8" xfId="0" applyFont="1" applyFill="1" applyBorder="1" applyAlignment="1">
      <alignment horizontal="left" vertical="center" wrapText="1" indent="1"/>
    </xf>
    <xf numFmtId="0" fontId="37" fillId="3" borderId="6" xfId="0" applyFont="1" applyFill="1" applyBorder="1" applyAlignment="1">
      <alignment vertical="center"/>
    </xf>
    <xf numFmtId="0" fontId="37" fillId="3" borderId="6" xfId="0" applyFont="1" applyFill="1" applyBorder="1" applyAlignment="1">
      <alignment horizontal="left" vertical="center" wrapText="1"/>
    </xf>
    <xf numFmtId="0" fontId="33" fillId="0" borderId="0" xfId="0" applyFont="1" applyAlignment="1">
      <alignment vertical="center"/>
    </xf>
    <xf numFmtId="0" fontId="37" fillId="0" borderId="0" xfId="0" applyFont="1" applyAlignment="1">
      <alignment horizontal="left" vertical="center" indent="1"/>
    </xf>
    <xf numFmtId="0" fontId="40" fillId="0" borderId="13" xfId="4" applyFont="1" applyBorder="1" applyAlignment="1">
      <alignment vertical="center"/>
    </xf>
    <xf numFmtId="10" fontId="18" fillId="0" borderId="13" xfId="4" applyNumberFormat="1" applyFont="1" applyBorder="1" applyAlignment="1">
      <alignment horizontal="center" vertical="center"/>
    </xf>
    <xf numFmtId="10" fontId="18" fillId="0" borderId="13" xfId="4" applyNumberFormat="1" applyFont="1" applyBorder="1" applyAlignment="1">
      <alignment horizontal="center" vertical="center" wrapText="1"/>
    </xf>
    <xf numFmtId="0" fontId="41" fillId="0" borderId="0" xfId="4" applyFont="1"/>
    <xf numFmtId="0" fontId="18" fillId="0" borderId="16" xfId="4" applyFont="1" applyBorder="1"/>
    <xf numFmtId="0" fontId="18" fillId="0" borderId="17" xfId="4" applyFont="1" applyBorder="1"/>
    <xf numFmtId="0" fontId="42" fillId="0" borderId="0" xfId="5" applyFont="1" applyAlignment="1">
      <alignment vertical="center"/>
    </xf>
    <xf numFmtId="0" fontId="43" fillId="0" borderId="0" xfId="5" applyFont="1" applyAlignment="1">
      <alignment vertical="center"/>
    </xf>
    <xf numFmtId="0" fontId="18" fillId="0" borderId="0" xfId="5" applyFont="1" applyAlignment="1">
      <alignment vertical="center"/>
    </xf>
    <xf numFmtId="0" fontId="44" fillId="0" borderId="0" xfId="5" applyFont="1" applyAlignment="1">
      <alignment horizontal="center" vertical="center"/>
    </xf>
    <xf numFmtId="0" fontId="45" fillId="0" borderId="0" xfId="5" applyFont="1" applyAlignment="1">
      <alignment vertical="center"/>
    </xf>
    <xf numFmtId="0" fontId="46" fillId="0" borderId="0" xfId="5" applyFont="1" applyAlignment="1">
      <alignment vertical="center"/>
    </xf>
    <xf numFmtId="0" fontId="43" fillId="0" borderId="0" xfId="5" applyFont="1" applyAlignment="1">
      <alignment horizontal="center" vertical="center"/>
    </xf>
    <xf numFmtId="0" fontId="43" fillId="6" borderId="0" xfId="5" applyFont="1" applyFill="1" applyAlignment="1">
      <alignment horizontal="center" vertical="center"/>
    </xf>
    <xf numFmtId="0" fontId="40" fillId="0" borderId="0" xfId="5" applyFont="1" applyAlignment="1">
      <alignment horizontal="center" vertical="center"/>
    </xf>
    <xf numFmtId="0" fontId="18" fillId="0" borderId="0" xfId="5" applyFont="1" applyAlignment="1">
      <alignment horizontal="center" vertical="center"/>
    </xf>
    <xf numFmtId="0" fontId="47" fillId="0" borderId="0" xfId="5" applyFont="1" applyAlignment="1">
      <alignment horizontal="left" vertical="center"/>
    </xf>
    <xf numFmtId="4" fontId="47" fillId="0" borderId="0" xfId="5" applyNumberFormat="1" applyFont="1" applyAlignment="1">
      <alignment vertical="center"/>
    </xf>
    <xf numFmtId="0" fontId="47" fillId="7" borderId="0" xfId="5" applyFont="1" applyFill="1" applyAlignment="1">
      <alignment horizontal="left" vertical="center"/>
    </xf>
    <xf numFmtId="4" fontId="47" fillId="7" borderId="0" xfId="5" applyNumberFormat="1" applyFont="1" applyFill="1" applyAlignment="1">
      <alignment vertical="center"/>
    </xf>
    <xf numFmtId="0" fontId="18" fillId="7" borderId="0" xfId="5" applyFont="1" applyFill="1" applyAlignment="1">
      <alignment vertical="center"/>
    </xf>
    <xf numFmtId="0" fontId="43" fillId="0" borderId="0" xfId="5" applyFont="1" applyAlignment="1">
      <alignment horizontal="left" vertical="center"/>
    </xf>
    <xf numFmtId="4" fontId="43" fillId="0" borderId="0" xfId="5" applyNumberFormat="1" applyFont="1" applyAlignment="1">
      <alignment vertical="center"/>
    </xf>
    <xf numFmtId="0" fontId="40" fillId="0" borderId="0" xfId="5" applyFont="1" applyAlignment="1">
      <alignment vertical="center"/>
    </xf>
    <xf numFmtId="0" fontId="18" fillId="0" borderId="0" xfId="5" applyFont="1" applyAlignment="1">
      <alignment horizontal="left" vertical="center"/>
    </xf>
    <xf numFmtId="49" fontId="42" fillId="0" borderId="0" xfId="0" applyNumberFormat="1" applyFont="1" applyAlignment="1">
      <alignment horizontal="left" vertical="center"/>
    </xf>
    <xf numFmtId="0" fontId="40" fillId="0" borderId="0" xfId="6" applyFont="1" applyAlignment="1">
      <alignment vertical="center"/>
    </xf>
    <xf numFmtId="165" fontId="48" fillId="0" borderId="0" xfId="1" applyFont="1" applyAlignment="1">
      <alignment vertical="center" wrapText="1"/>
    </xf>
    <xf numFmtId="168" fontId="48" fillId="0" borderId="0" xfId="1" applyNumberFormat="1" applyFont="1" applyAlignment="1">
      <alignment horizontal="right" vertical="center"/>
    </xf>
    <xf numFmtId="0" fontId="38" fillId="8" borderId="0" xfId="6" applyFont="1" applyFill="1" applyAlignment="1">
      <alignment horizontal="center" vertical="center"/>
    </xf>
    <xf numFmtId="0" fontId="18" fillId="0" borderId="0" xfId="6" applyFont="1" applyAlignment="1">
      <alignment vertical="center"/>
    </xf>
    <xf numFmtId="0" fontId="49" fillId="0" borderId="0" xfId="0" applyFont="1" applyAlignment="1">
      <alignment vertical="center" wrapText="1"/>
    </xf>
    <xf numFmtId="0" fontId="45" fillId="0" borderId="0" xfId="0" applyFont="1" applyAlignment="1">
      <alignment horizontal="center" vertical="center" wrapText="1"/>
    </xf>
    <xf numFmtId="165" fontId="49" fillId="0" borderId="0" xfId="1" applyFont="1" applyAlignment="1">
      <alignment vertical="center" wrapText="1"/>
    </xf>
    <xf numFmtId="0" fontId="48" fillId="9" borderId="0" xfId="0" applyFont="1" applyFill="1" applyAlignment="1">
      <alignment vertical="center" wrapText="1"/>
    </xf>
    <xf numFmtId="0" fontId="43" fillId="9" borderId="0" xfId="0" applyFont="1" applyFill="1" applyAlignment="1">
      <alignment horizontal="center" vertical="center" wrapText="1"/>
    </xf>
    <xf numFmtId="165" fontId="48" fillId="9" borderId="0" xfId="1" applyFont="1" applyFill="1" applyAlignment="1">
      <alignment vertical="center" wrapText="1"/>
    </xf>
    <xf numFmtId="49" fontId="50" fillId="10" borderId="0" xfId="0" applyNumberFormat="1" applyFont="1" applyFill="1" applyAlignment="1">
      <alignment horizontal="center" vertical="center" wrapText="1"/>
    </xf>
    <xf numFmtId="165" fontId="50" fillId="10" borderId="0" xfId="1" applyFont="1" applyFill="1" applyAlignment="1">
      <alignment horizontal="center" vertical="center" wrapText="1"/>
    </xf>
    <xf numFmtId="168" fontId="50" fillId="10" borderId="0" xfId="1" applyNumberFormat="1" applyFont="1" applyFill="1" applyAlignment="1">
      <alignment horizontal="center" vertical="center" wrapText="1"/>
    </xf>
    <xf numFmtId="0" fontId="51" fillId="8" borderId="0" xfId="6" applyFont="1" applyFill="1" applyAlignment="1">
      <alignment horizontal="center" vertical="center"/>
    </xf>
    <xf numFmtId="0" fontId="48" fillId="0" borderId="0" xfId="0" applyFont="1" applyAlignment="1">
      <alignment horizontal="left" vertical="center" wrapText="1"/>
    </xf>
    <xf numFmtId="165" fontId="48" fillId="0" borderId="0" xfId="1" applyFont="1" applyAlignment="1">
      <alignment horizontal="right" vertical="center"/>
    </xf>
    <xf numFmtId="165" fontId="40" fillId="0" borderId="0" xfId="6" applyNumberFormat="1" applyFont="1" applyAlignment="1">
      <alignment vertical="center"/>
    </xf>
    <xf numFmtId="165" fontId="18" fillId="0" borderId="0" xfId="1" applyFont="1" applyAlignment="1">
      <alignment vertical="center"/>
    </xf>
    <xf numFmtId="0" fontId="40" fillId="0" borderId="0" xfId="5" applyFont="1"/>
    <xf numFmtId="0" fontId="45" fillId="0" borderId="0" xfId="5" applyFont="1" applyAlignment="1">
      <alignment horizontal="center" vertical="top" wrapText="1"/>
    </xf>
    <xf numFmtId="165" fontId="18" fillId="0" borderId="0" xfId="1" applyFont="1"/>
    <xf numFmtId="0" fontId="18" fillId="0" borderId="0" xfId="5" applyFont="1"/>
    <xf numFmtId="0" fontId="18" fillId="0" borderId="0" xfId="5" applyFont="1" applyAlignment="1">
      <alignment horizontal="right"/>
    </xf>
    <xf numFmtId="165" fontId="39" fillId="2" borderId="6" xfId="1" applyFont="1" applyFill="1" applyBorder="1" applyAlignment="1">
      <alignment horizontal="center" vertical="center"/>
    </xf>
    <xf numFmtId="0" fontId="18" fillId="0" borderId="0" xfId="5" applyFont="1" applyAlignment="1">
      <alignment horizontal="center"/>
    </xf>
    <xf numFmtId="49" fontId="40" fillId="0" borderId="6" xfId="5" applyNumberFormat="1" applyFont="1" applyBorder="1" applyAlignment="1">
      <alignment horizontal="left" vertical="top" wrapText="1"/>
    </xf>
    <xf numFmtId="0" fontId="40" fillId="0" borderId="6" xfId="5" applyFont="1" applyBorder="1" applyAlignment="1">
      <alignment horizontal="left" vertical="top" wrapText="1"/>
    </xf>
    <xf numFmtId="165" fontId="40" fillId="0" borderId="6" xfId="1" applyFont="1" applyFill="1" applyBorder="1" applyAlignment="1">
      <alignment horizontal="right" vertical="center"/>
    </xf>
    <xf numFmtId="165" fontId="18" fillId="0" borderId="6" xfId="1" applyFont="1" applyFill="1" applyBorder="1" applyAlignment="1">
      <alignment horizontal="right" vertical="center"/>
    </xf>
    <xf numFmtId="165" fontId="40" fillId="0" borderId="0" xfId="5" applyNumberFormat="1" applyFont="1"/>
    <xf numFmtId="0" fontId="18" fillId="0" borderId="6" xfId="5" applyFont="1" applyBorder="1" applyAlignment="1">
      <alignment horizontal="left" vertical="top" wrapText="1"/>
    </xf>
    <xf numFmtId="165" fontId="18" fillId="0" borderId="6" xfId="1" applyFont="1" applyFill="1" applyBorder="1" applyAlignment="1">
      <alignment vertical="center"/>
    </xf>
    <xf numFmtId="49" fontId="18" fillId="0" borderId="6" xfId="5" applyNumberFormat="1" applyFont="1" applyBorder="1" applyAlignment="1">
      <alignment horizontal="left" vertical="top" wrapText="1"/>
    </xf>
    <xf numFmtId="165" fontId="18" fillId="12" borderId="6" xfId="1" applyFont="1" applyFill="1" applyBorder="1" applyAlignment="1">
      <alignment horizontal="right" vertical="center"/>
    </xf>
    <xf numFmtId="165" fontId="40" fillId="0" borderId="0" xfId="1" applyFont="1" applyFill="1"/>
    <xf numFmtId="165" fontId="18" fillId="0" borderId="0" xfId="5" applyNumberFormat="1" applyFont="1"/>
    <xf numFmtId="165" fontId="40" fillId="13" borderId="6" xfId="1" applyFont="1" applyFill="1" applyBorder="1" applyAlignment="1">
      <alignment horizontal="right" vertical="center"/>
    </xf>
    <xf numFmtId="165" fontId="18" fillId="13" borderId="6" xfId="1" applyFont="1" applyFill="1" applyBorder="1" applyAlignment="1">
      <alignment vertical="center"/>
    </xf>
    <xf numFmtId="49" fontId="52" fillId="0" borderId="6" xfId="5" applyNumberFormat="1" applyFont="1" applyBorder="1" applyAlignment="1">
      <alignment horizontal="left" vertical="top" wrapText="1"/>
    </xf>
    <xf numFmtId="0" fontId="52" fillId="0" borderId="6" xfId="5" applyFont="1" applyBorder="1" applyAlignment="1">
      <alignment horizontal="right" vertical="top" wrapText="1"/>
    </xf>
    <xf numFmtId="165" fontId="52" fillId="0" borderId="6" xfId="1" applyFont="1" applyFill="1" applyBorder="1" applyAlignment="1">
      <alignment horizontal="right" vertical="center"/>
    </xf>
    <xf numFmtId="165" fontId="52" fillId="0" borderId="6" xfId="1" applyFont="1" applyFill="1" applyBorder="1" applyAlignment="1">
      <alignment vertical="center"/>
    </xf>
    <xf numFmtId="0" fontId="52" fillId="0" borderId="0" xfId="5" applyFont="1"/>
    <xf numFmtId="0" fontId="40" fillId="0" borderId="0" xfId="5" applyFont="1" applyAlignment="1">
      <alignment horizontal="right"/>
    </xf>
    <xf numFmtId="0" fontId="40" fillId="14" borderId="6" xfId="5" applyFont="1" applyFill="1" applyBorder="1"/>
    <xf numFmtId="0" fontId="41" fillId="14" borderId="6" xfId="5" applyFont="1" applyFill="1" applyBorder="1" applyAlignment="1">
      <alignment horizontal="center" vertical="top" wrapText="1"/>
    </xf>
    <xf numFmtId="165" fontId="40" fillId="14" borderId="6" xfId="1" applyFont="1" applyFill="1" applyBorder="1" applyAlignment="1">
      <alignment horizontal="right" vertical="center"/>
    </xf>
    <xf numFmtId="0" fontId="53" fillId="3" borderId="0" xfId="5" applyFont="1" applyFill="1" applyAlignment="1">
      <alignment horizontal="left" vertical="top" wrapText="1"/>
    </xf>
    <xf numFmtId="0" fontId="53" fillId="3" borderId="0" xfId="5" applyFont="1" applyFill="1"/>
    <xf numFmtId="165" fontId="53" fillId="3" borderId="0" xfId="1" applyFont="1" applyFill="1" applyAlignment="1">
      <alignment horizontal="right" vertical="center"/>
    </xf>
    <xf numFmtId="165" fontId="53" fillId="3" borderId="0" xfId="1" applyFont="1" applyFill="1" applyAlignment="1">
      <alignment vertical="center"/>
    </xf>
    <xf numFmtId="0" fontId="53" fillId="0" borderId="0" xfId="5" applyFont="1"/>
    <xf numFmtId="0" fontId="40" fillId="0" borderId="6" xfId="5" applyFont="1" applyBorder="1"/>
    <xf numFmtId="9" fontId="40" fillId="0" borderId="6" xfId="1" applyNumberFormat="1" applyFont="1" applyBorder="1"/>
    <xf numFmtId="10" fontId="40" fillId="0" borderId="6" xfId="1" applyNumberFormat="1" applyFont="1" applyBorder="1"/>
    <xf numFmtId="10" fontId="40" fillId="0" borderId="6" xfId="2" applyNumberFormat="1" applyFont="1" applyBorder="1"/>
    <xf numFmtId="0" fontId="47" fillId="0" borderId="6" xfId="5" applyFont="1" applyBorder="1" applyAlignment="1">
      <alignment horizontal="left" vertical="top" wrapText="1"/>
    </xf>
    <xf numFmtId="165" fontId="18" fillId="0" borderId="6" xfId="1" applyFont="1" applyBorder="1"/>
    <xf numFmtId="165" fontId="40" fillId="0" borderId="6" xfId="1" applyFont="1" applyBorder="1"/>
    <xf numFmtId="3" fontId="18" fillId="0" borderId="0" xfId="5" applyNumberFormat="1" applyFont="1"/>
    <xf numFmtId="168" fontId="18" fillId="0" borderId="0" xfId="1" applyNumberFormat="1" applyFont="1"/>
    <xf numFmtId="168" fontId="18" fillId="0" borderId="0" xfId="1" applyNumberFormat="1" applyFont="1" applyFill="1" applyAlignment="1">
      <alignment horizontal="right"/>
    </xf>
    <xf numFmtId="168" fontId="18" fillId="0" borderId="0" xfId="1" applyNumberFormat="1" applyFont="1" applyFill="1"/>
    <xf numFmtId="0" fontId="54" fillId="0" borderId="0" xfId="0" applyFont="1" applyAlignment="1">
      <alignment vertical="center"/>
    </xf>
    <xf numFmtId="0" fontId="55" fillId="8" borderId="2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horizontal="center" vertical="center"/>
    </xf>
    <xf numFmtId="165" fontId="54" fillId="0" borderId="0" xfId="1" applyFont="1" applyAlignment="1">
      <alignment vertical="center"/>
    </xf>
    <xf numFmtId="169" fontId="54" fillId="0" borderId="0" xfId="7" applyFont="1" applyAlignment="1">
      <alignment vertical="center"/>
    </xf>
    <xf numFmtId="0" fontId="55" fillId="8" borderId="21" xfId="0" applyFont="1" applyFill="1" applyBorder="1" applyAlignment="1">
      <alignment vertical="center"/>
    </xf>
    <xf numFmtId="0" fontId="57" fillId="16" borderId="6" xfId="0" applyFont="1" applyFill="1" applyBorder="1" applyAlignment="1">
      <alignment horizontal="center" vertical="center"/>
    </xf>
    <xf numFmtId="165" fontId="57" fillId="16" borderId="6" xfId="1" applyFont="1" applyFill="1" applyBorder="1" applyAlignment="1">
      <alignment horizontal="center" vertical="center"/>
    </xf>
    <xf numFmtId="169" fontId="57" fillId="16" borderId="6" xfId="7" applyFont="1" applyFill="1" applyBorder="1" applyAlignment="1">
      <alignment horizontal="center" vertical="center"/>
    </xf>
    <xf numFmtId="0" fontId="58" fillId="0" borderId="6" xfId="0" applyFont="1" applyBorder="1" applyAlignment="1">
      <alignment vertical="center"/>
    </xf>
    <xf numFmtId="0" fontId="58" fillId="0" borderId="6" xfId="0" applyFont="1" applyBorder="1" applyAlignment="1">
      <alignment horizontal="left" vertical="center" wrapText="1"/>
    </xf>
    <xf numFmtId="0" fontId="58" fillId="0" borderId="6" xfId="0" applyFont="1" applyBorder="1" applyAlignment="1">
      <alignment horizontal="center" vertical="center" wrapText="1"/>
    </xf>
    <xf numFmtId="165" fontId="58" fillId="0" borderId="6" xfId="1" applyFont="1" applyFill="1" applyBorder="1" applyAlignment="1">
      <alignment vertical="center" wrapText="1"/>
    </xf>
    <xf numFmtId="169" fontId="58" fillId="0" borderId="6" xfId="7" applyFont="1" applyFill="1" applyBorder="1" applyAlignment="1">
      <alignment vertical="center" wrapText="1"/>
    </xf>
    <xf numFmtId="168" fontId="58" fillId="0" borderId="6" xfId="1" applyNumberFormat="1" applyFont="1" applyFill="1" applyBorder="1" applyAlignment="1">
      <alignment vertical="center" wrapText="1"/>
    </xf>
    <xf numFmtId="0" fontId="58" fillId="0" borderId="0" xfId="0" applyFont="1" applyAlignment="1">
      <alignment vertical="center"/>
    </xf>
    <xf numFmtId="0" fontId="58" fillId="0" borderId="6" xfId="0" quotePrefix="1" applyFont="1" applyBorder="1" applyAlignment="1">
      <alignment vertical="center"/>
    </xf>
    <xf numFmtId="168" fontId="54" fillId="0" borderId="0" xfId="1" applyNumberFormat="1" applyFont="1" applyAlignment="1">
      <alignment vertical="center"/>
    </xf>
    <xf numFmtId="165" fontId="54" fillId="0" borderId="0" xfId="0" applyNumberFormat="1" applyFont="1" applyAlignment="1">
      <alignment horizontal="left" vertical="center"/>
    </xf>
    <xf numFmtId="0" fontId="54" fillId="0" borderId="6" xfId="0" applyFont="1" applyBorder="1" applyAlignment="1">
      <alignment horizontal="center" vertical="center"/>
    </xf>
    <xf numFmtId="165" fontId="54" fillId="0" borderId="6" xfId="1" applyFont="1" applyBorder="1" applyAlignment="1">
      <alignment vertical="center"/>
    </xf>
    <xf numFmtId="168" fontId="54" fillId="0" borderId="6" xfId="1" applyNumberFormat="1" applyFont="1" applyBorder="1" applyAlignment="1">
      <alignment vertical="center"/>
    </xf>
    <xf numFmtId="3" fontId="54" fillId="0" borderId="0" xfId="0" applyNumberFormat="1" applyFont="1" applyAlignment="1">
      <alignment vertical="center"/>
    </xf>
    <xf numFmtId="0" fontId="57" fillId="0" borderId="0" xfId="0" applyFont="1" applyAlignment="1">
      <alignment horizontal="center" vertical="center"/>
    </xf>
    <xf numFmtId="0" fontId="54" fillId="0" borderId="6" xfId="0" applyFont="1" applyBorder="1" applyAlignment="1">
      <alignment vertical="center"/>
    </xf>
    <xf numFmtId="170" fontId="54" fillId="0" borderId="6" xfId="0" applyNumberFormat="1" applyFont="1" applyBorder="1" applyAlignment="1">
      <alignment vertical="center"/>
    </xf>
    <xf numFmtId="171" fontId="60" fillId="9" borderId="0" xfId="8" applyFont="1" applyFill="1"/>
    <xf numFmtId="171" fontId="61" fillId="9" borderId="0" xfId="8" applyFont="1" applyFill="1"/>
    <xf numFmtId="171" fontId="60" fillId="0" borderId="0" xfId="8" applyFont="1"/>
    <xf numFmtId="0" fontId="13" fillId="0" borderId="0" xfId="0" applyFont="1" applyAlignment="1">
      <alignment vertical="center"/>
    </xf>
    <xf numFmtId="0" fontId="22" fillId="0" borderId="0" xfId="0" applyFont="1" applyAlignment="1">
      <alignment vertical="center"/>
    </xf>
    <xf numFmtId="0" fontId="15" fillId="0" borderId="0" xfId="0" applyFont="1" applyAlignment="1">
      <alignment vertical="center"/>
    </xf>
    <xf numFmtId="0" fontId="62" fillId="0" borderId="0" xfId="0" applyFont="1" applyAlignment="1">
      <alignment vertical="center"/>
    </xf>
    <xf numFmtId="0" fontId="20" fillId="2" borderId="0" xfId="0" applyFont="1" applyFill="1" applyAlignment="1">
      <alignment horizontal="left" vertical="center" indent="1"/>
    </xf>
    <xf numFmtId="0" fontId="63" fillId="2" borderId="0" xfId="0" applyFont="1" applyFill="1" applyAlignment="1">
      <alignment horizontal="center" vertical="center"/>
    </xf>
    <xf numFmtId="172" fontId="64" fillId="2" borderId="0" xfId="0" applyNumberFormat="1" applyFont="1" applyFill="1" applyAlignment="1">
      <alignment horizontal="center" vertical="center" wrapText="1"/>
    </xf>
    <xf numFmtId="172" fontId="64" fillId="0" borderId="0" xfId="0" applyNumberFormat="1" applyFont="1" applyAlignment="1">
      <alignment horizontal="center" vertical="center" wrapText="1"/>
    </xf>
    <xf numFmtId="0" fontId="20" fillId="2" borderId="0" xfId="0" applyFont="1" applyFill="1" applyAlignment="1">
      <alignment horizontal="left" vertical="center"/>
    </xf>
    <xf numFmtId="0" fontId="15" fillId="3" borderId="0" xfId="0" applyFont="1" applyFill="1" applyAlignment="1">
      <alignment horizontal="left" indent="1"/>
    </xf>
    <xf numFmtId="0" fontId="13" fillId="3" borderId="0" xfId="0" applyFont="1" applyFill="1" applyAlignment="1">
      <alignment horizontal="left" indent="1"/>
    </xf>
    <xf numFmtId="170" fontId="13" fillId="3" borderId="0" xfId="7" applyNumberFormat="1" applyFont="1" applyFill="1" applyBorder="1"/>
    <xf numFmtId="170" fontId="13" fillId="0" borderId="0" xfId="7" applyNumberFormat="1" applyFont="1" applyFill="1" applyBorder="1"/>
    <xf numFmtId="0" fontId="15" fillId="3" borderId="0" xfId="0" applyFont="1" applyFill="1" applyAlignment="1">
      <alignment horizontal="left" vertical="center" indent="1"/>
    </xf>
    <xf numFmtId="173" fontId="13" fillId="3" borderId="0" xfId="0" applyNumberFormat="1" applyFont="1" applyFill="1"/>
    <xf numFmtId="0" fontId="13" fillId="3" borderId="0" xfId="0" quotePrefix="1" applyFont="1" applyFill="1" applyAlignment="1">
      <alignment horizontal="left"/>
    </xf>
    <xf numFmtId="173" fontId="15" fillId="3" borderId="0" xfId="7" applyNumberFormat="1" applyFont="1" applyFill="1" applyBorder="1"/>
    <xf numFmtId="173" fontId="15" fillId="0" borderId="0" xfId="7" applyNumberFormat="1" applyFont="1" applyFill="1" applyBorder="1"/>
    <xf numFmtId="0" fontId="13" fillId="3" borderId="0" xfId="0" applyFont="1" applyFill="1" applyAlignment="1">
      <alignment horizontal="left"/>
    </xf>
    <xf numFmtId="173" fontId="13" fillId="3" borderId="0" xfId="7" applyNumberFormat="1" applyFont="1" applyFill="1" applyBorder="1"/>
    <xf numFmtId="173" fontId="13" fillId="0" borderId="0" xfId="7" applyNumberFormat="1" applyFont="1" applyFill="1" applyBorder="1"/>
    <xf numFmtId="0" fontId="13" fillId="3" borderId="0" xfId="0" applyFont="1" applyFill="1" applyAlignment="1">
      <alignment horizontal="left" vertical="center" indent="1"/>
    </xf>
    <xf numFmtId="0" fontId="13" fillId="3" borderId="0" xfId="0" quotePrefix="1" applyFont="1" applyFill="1"/>
    <xf numFmtId="173" fontId="13" fillId="0" borderId="0" xfId="0" applyNumberFormat="1" applyFont="1"/>
    <xf numFmtId="174" fontId="13" fillId="3" borderId="0" xfId="7" applyNumberFormat="1" applyFont="1" applyFill="1" applyBorder="1"/>
    <xf numFmtId="173" fontId="13" fillId="0" borderId="0" xfId="7" applyNumberFormat="1" applyFont="1"/>
    <xf numFmtId="0" fontId="13" fillId="3" borderId="0" xfId="0" applyFont="1" applyFill="1" applyAlignment="1">
      <alignment horizontal="left" wrapText="1" indent="1"/>
    </xf>
    <xf numFmtId="0" fontId="13" fillId="3" borderId="0" xfId="0" quotePrefix="1" applyFont="1" applyFill="1" applyAlignment="1">
      <alignment horizontal="left" vertical="center"/>
    </xf>
    <xf numFmtId="173" fontId="15" fillId="3" borderId="0" xfId="7" applyNumberFormat="1" applyFont="1" applyFill="1" applyBorder="1" applyAlignment="1">
      <alignment vertical="center"/>
    </xf>
    <xf numFmtId="0" fontId="15" fillId="3" borderId="0" xfId="0" applyFont="1" applyFill="1" applyAlignment="1">
      <alignment horizontal="left" vertical="center" wrapText="1" indent="1"/>
    </xf>
    <xf numFmtId="0" fontId="13" fillId="3" borderId="0" xfId="0" applyFont="1" applyFill="1" applyAlignment="1">
      <alignment horizontal="left" vertical="center" wrapText="1" indent="1"/>
    </xf>
    <xf numFmtId="173" fontId="13" fillId="3" borderId="0" xfId="7" applyNumberFormat="1" applyFont="1" applyFill="1" applyBorder="1" applyAlignment="1">
      <alignment vertical="center"/>
    </xf>
    <xf numFmtId="173" fontId="65" fillId="0" borderId="0" xfId="0" applyNumberFormat="1" applyFont="1"/>
    <xf numFmtId="173" fontId="15" fillId="3" borderId="16" xfId="7" applyNumberFormat="1" applyFont="1" applyFill="1" applyBorder="1"/>
    <xf numFmtId="165" fontId="13" fillId="0" borderId="0" xfId="1" applyFont="1"/>
    <xf numFmtId="170" fontId="13" fillId="3" borderId="0" xfId="0" applyNumberFormat="1" applyFont="1" applyFill="1"/>
    <xf numFmtId="3" fontId="13" fillId="0" borderId="0" xfId="0" applyNumberFormat="1" applyFont="1"/>
    <xf numFmtId="170" fontId="13" fillId="0" borderId="0" xfId="0" applyNumberFormat="1" applyFont="1"/>
    <xf numFmtId="0" fontId="13" fillId="0" borderId="0" xfId="0" applyFont="1" applyAlignment="1">
      <alignment horizontal="left"/>
    </xf>
    <xf numFmtId="0" fontId="13" fillId="0" borderId="0" xfId="0" applyFont="1" applyAlignment="1">
      <alignment horizontal="center"/>
    </xf>
    <xf numFmtId="0" fontId="20" fillId="2" borderId="0" xfId="0" applyFont="1" applyFill="1" applyAlignment="1">
      <alignment horizontal="center" vertical="center"/>
    </xf>
    <xf numFmtId="0" fontId="66" fillId="2" borderId="0" xfId="0" applyFont="1" applyFill="1" applyAlignment="1">
      <alignment horizontal="center" vertical="center"/>
    </xf>
    <xf numFmtId="172" fontId="20" fillId="2" borderId="0" xfId="0" applyNumberFormat="1" applyFont="1" applyFill="1" applyAlignment="1">
      <alignment horizontal="center" vertical="center" wrapText="1"/>
    </xf>
    <xf numFmtId="172" fontId="20" fillId="0" borderId="0" xfId="0" applyNumberFormat="1" applyFont="1" applyAlignment="1">
      <alignment horizontal="center" vertical="center" wrapText="1"/>
    </xf>
    <xf numFmtId="0" fontId="67" fillId="3" borderId="0" xfId="0" applyFont="1" applyFill="1" applyAlignment="1">
      <alignment horizontal="left" indent="1"/>
    </xf>
    <xf numFmtId="0" fontId="67" fillId="3" borderId="0" xfId="0" applyFont="1" applyFill="1"/>
    <xf numFmtId="170" fontId="67" fillId="3" borderId="0" xfId="7" applyNumberFormat="1" applyFont="1" applyFill="1" applyBorder="1"/>
    <xf numFmtId="175" fontId="67" fillId="3" borderId="0" xfId="7" applyNumberFormat="1" applyFont="1" applyFill="1" applyBorder="1"/>
    <xf numFmtId="165" fontId="67" fillId="3" borderId="0" xfId="1" applyFont="1" applyFill="1" applyBorder="1"/>
    <xf numFmtId="0" fontId="13" fillId="0" borderId="0" xfId="0" applyFont="1" applyAlignment="1">
      <alignment wrapText="1"/>
    </xf>
    <xf numFmtId="166" fontId="13" fillId="0" borderId="0" xfId="0" applyNumberFormat="1" applyFont="1"/>
    <xf numFmtId="0" fontId="15" fillId="0" borderId="0" xfId="9" quotePrefix="1" applyFont="1"/>
    <xf numFmtId="0" fontId="13" fillId="0" borderId="0" xfId="9" quotePrefix="1" applyFont="1"/>
    <xf numFmtId="0" fontId="15" fillId="0" borderId="0" xfId="0" applyFont="1" applyAlignment="1">
      <alignment horizontal="center"/>
    </xf>
    <xf numFmtId="0" fontId="13" fillId="0" borderId="0" xfId="9" quotePrefix="1" applyFont="1" applyAlignment="1">
      <alignment horizontal="center"/>
    </xf>
    <xf numFmtId="0" fontId="15" fillId="0" borderId="0" xfId="9" quotePrefix="1" applyFont="1" applyAlignment="1">
      <alignment horizontal="center"/>
    </xf>
    <xf numFmtId="0" fontId="15" fillId="0" borderId="0" xfId="0" applyFont="1" applyAlignment="1">
      <alignment horizontal="right"/>
    </xf>
    <xf numFmtId="165" fontId="60" fillId="9" borderId="0" xfId="1" applyFont="1" applyFill="1" applyAlignment="1"/>
    <xf numFmtId="0" fontId="15" fillId="0" borderId="0" xfId="0" applyFont="1" applyAlignment="1">
      <alignment horizontal="center" wrapText="1"/>
    </xf>
    <xf numFmtId="171" fontId="15" fillId="9" borderId="0" xfId="8" applyFont="1" applyFill="1" applyAlignment="1">
      <alignment horizontal="left"/>
    </xf>
    <xf numFmtId="165" fontId="15" fillId="9" borderId="0" xfId="1" applyFont="1" applyFill="1" applyAlignment="1">
      <alignment horizontal="left"/>
    </xf>
    <xf numFmtId="171" fontId="68" fillId="9" borderId="0" xfId="8" applyFont="1" applyFill="1" applyAlignment="1">
      <alignment horizontal="left"/>
    </xf>
    <xf numFmtId="0" fontId="68" fillId="0" borderId="0" xfId="0" applyFont="1" applyAlignment="1">
      <alignment vertical="center" wrapText="1"/>
    </xf>
    <xf numFmtId="0" fontId="62" fillId="0" borderId="0" xfId="0" applyFont="1" applyAlignment="1">
      <alignment horizontal="left" vertical="center" wrapText="1"/>
    </xf>
    <xf numFmtId="0" fontId="15" fillId="0" borderId="0" xfId="0" applyFont="1" applyAlignment="1">
      <alignment horizontal="left" vertical="center" wrapText="1"/>
    </xf>
    <xf numFmtId="165" fontId="15" fillId="0" borderId="0" xfId="1" applyFont="1" applyAlignment="1">
      <alignment horizontal="left" vertical="center" wrapText="1"/>
    </xf>
    <xf numFmtId="172" fontId="15" fillId="0" borderId="0" xfId="1" applyNumberFormat="1" applyFont="1" applyFill="1" applyBorder="1" applyAlignment="1">
      <alignment horizontal="center" vertical="center" wrapText="1"/>
    </xf>
    <xf numFmtId="0" fontId="68" fillId="0" borderId="0" xfId="0" applyFont="1" applyAlignment="1">
      <alignment horizontal="left" vertical="center" wrapText="1"/>
    </xf>
    <xf numFmtId="0" fontId="63" fillId="2" borderId="0" xfId="0" applyFont="1" applyFill="1"/>
    <xf numFmtId="172" fontId="64" fillId="2" borderId="0" xfId="1" applyNumberFormat="1" applyFont="1" applyFill="1" applyBorder="1" applyAlignment="1">
      <alignment horizontal="center" vertical="center" wrapText="1"/>
    </xf>
    <xf numFmtId="0" fontId="65" fillId="0" borderId="0" xfId="0" applyFont="1"/>
    <xf numFmtId="176" fontId="15" fillId="3" borderId="0" xfId="1" applyNumberFormat="1" applyFont="1" applyFill="1" applyBorder="1" applyAlignment="1">
      <alignment horizontal="center" vertical="center" wrapText="1"/>
    </xf>
    <xf numFmtId="176" fontId="15" fillId="3" borderId="0" xfId="0" applyNumberFormat="1" applyFont="1" applyFill="1" applyAlignment="1">
      <alignment horizontal="center" vertical="center" wrapText="1"/>
    </xf>
    <xf numFmtId="176" fontId="15" fillId="3" borderId="0" xfId="1" applyNumberFormat="1" applyFont="1" applyFill="1" applyBorder="1"/>
    <xf numFmtId="176" fontId="15" fillId="3" borderId="0" xfId="7" applyNumberFormat="1" applyFont="1" applyFill="1" applyBorder="1"/>
    <xf numFmtId="3" fontId="65" fillId="0" borderId="0" xfId="0" applyNumberFormat="1" applyFont="1"/>
    <xf numFmtId="0" fontId="69" fillId="3" borderId="0" xfId="0" applyFont="1" applyFill="1"/>
    <xf numFmtId="176" fontId="13" fillId="0" borderId="0" xfId="0" applyNumberFormat="1" applyFont="1"/>
    <xf numFmtId="49" fontId="13" fillId="3" borderId="0" xfId="0" applyNumberFormat="1" applyFont="1" applyFill="1"/>
    <xf numFmtId="176" fontId="13" fillId="3" borderId="0" xfId="1" applyNumberFormat="1" applyFont="1" applyFill="1" applyBorder="1"/>
    <xf numFmtId="176" fontId="13" fillId="3" borderId="0" xfId="7" applyNumberFormat="1" applyFont="1" applyFill="1" applyBorder="1"/>
    <xf numFmtId="0" fontId="12" fillId="3" borderId="0" xfId="0" applyFont="1" applyFill="1"/>
    <xf numFmtId="49" fontId="13" fillId="3" borderId="0" xfId="0" quotePrefix="1" applyNumberFormat="1" applyFont="1" applyFill="1"/>
    <xf numFmtId="173" fontId="13" fillId="0" borderId="0" xfId="7" applyNumberFormat="1" applyFont="1" applyBorder="1"/>
    <xf numFmtId="0" fontId="15" fillId="0" borderId="0" xfId="0" applyFont="1"/>
    <xf numFmtId="175" fontId="65" fillId="0" borderId="0" xfId="0" applyNumberFormat="1" applyFont="1"/>
    <xf numFmtId="176" fontId="65" fillId="0" borderId="0" xfId="0" applyNumberFormat="1" applyFont="1"/>
    <xf numFmtId="176" fontId="65" fillId="0" borderId="0" xfId="10" applyFont="1"/>
    <xf numFmtId="176" fontId="15" fillId="3" borderId="23" xfId="1" applyNumberFormat="1" applyFont="1" applyFill="1" applyBorder="1"/>
    <xf numFmtId="176" fontId="15" fillId="0" borderId="0" xfId="0" applyNumberFormat="1" applyFont="1"/>
    <xf numFmtId="0" fontId="70" fillId="0" borderId="0" xfId="0" applyFont="1"/>
    <xf numFmtId="165" fontId="13" fillId="0" borderId="0" xfId="1" applyFont="1" applyBorder="1"/>
    <xf numFmtId="0" fontId="65" fillId="0" borderId="0" xfId="0" applyFont="1" applyAlignment="1">
      <alignment wrapText="1"/>
    </xf>
    <xf numFmtId="0" fontId="24" fillId="0" borderId="0" xfId="3" applyFont="1" applyFill="1" applyBorder="1"/>
    <xf numFmtId="165" fontId="4" fillId="0" borderId="0" xfId="1" applyFont="1" applyBorder="1"/>
    <xf numFmtId="165" fontId="4" fillId="0" borderId="0" xfId="1" applyFont="1"/>
    <xf numFmtId="0" fontId="36" fillId="0" borderId="0" xfId="0" applyFont="1"/>
    <xf numFmtId="0" fontId="73" fillId="0" borderId="0" xfId="0" applyFont="1" applyAlignment="1">
      <alignment horizontal="left" vertical="center"/>
    </xf>
    <xf numFmtId="0" fontId="4" fillId="0" borderId="0" xfId="0" applyFont="1" applyAlignment="1">
      <alignment horizontal="left" wrapText="1"/>
    </xf>
    <xf numFmtId="165" fontId="4" fillId="0" borderId="0" xfId="1" applyFont="1" applyAlignment="1">
      <alignment horizontal="left" wrapText="1"/>
    </xf>
    <xf numFmtId="0" fontId="4" fillId="0" borderId="0" xfId="0" applyFont="1" applyAlignment="1">
      <alignment horizontal="left" vertical="center" wrapText="1"/>
    </xf>
    <xf numFmtId="0" fontId="36" fillId="0" borderId="0" xfId="0" applyFont="1" applyAlignment="1">
      <alignment vertical="center"/>
    </xf>
    <xf numFmtId="0" fontId="4" fillId="0" borderId="0" xfId="0" applyFont="1" applyAlignment="1">
      <alignment horizontal="left" vertical="top" wrapText="1"/>
    </xf>
    <xf numFmtId="0" fontId="74" fillId="0" borderId="0" xfId="0" applyFont="1" applyAlignment="1">
      <alignment horizontal="left" vertical="center" indent="1"/>
    </xf>
    <xf numFmtId="0" fontId="36" fillId="0" borderId="0" xfId="0" applyFont="1" applyAlignment="1">
      <alignment horizontal="left" vertical="center" wrapText="1"/>
    </xf>
    <xf numFmtId="0" fontId="4" fillId="0" borderId="0" xfId="0" applyFont="1" applyAlignment="1">
      <alignment horizontal="left" vertical="center" wrapText="1" indent="1"/>
    </xf>
    <xf numFmtId="0" fontId="36" fillId="0" borderId="0" xfId="0" applyFont="1" applyAlignment="1">
      <alignment horizontal="left" vertical="center"/>
    </xf>
    <xf numFmtId="0" fontId="76" fillId="0" borderId="0" xfId="0" applyFont="1"/>
    <xf numFmtId="0" fontId="4" fillId="0" borderId="0" xfId="0" applyFont="1" applyAlignment="1">
      <alignment horizontal="left"/>
    </xf>
    <xf numFmtId="165" fontId="4" fillId="0" borderId="0" xfId="1" applyFont="1" applyAlignment="1">
      <alignment horizontal="left"/>
    </xf>
    <xf numFmtId="0" fontId="10" fillId="0" borderId="0" xfId="9" applyFont="1"/>
    <xf numFmtId="0" fontId="77" fillId="0" borderId="0" xfId="9" applyFont="1"/>
    <xf numFmtId="172" fontId="10" fillId="0" borderId="0" xfId="9" applyNumberFormat="1" applyFont="1"/>
    <xf numFmtId="0" fontId="14" fillId="0" borderId="0" xfId="9" applyFont="1"/>
    <xf numFmtId="172" fontId="14" fillId="0" borderId="0" xfId="9" applyNumberFormat="1" applyFont="1"/>
    <xf numFmtId="0" fontId="78" fillId="0" borderId="0" xfId="0" applyFont="1"/>
    <xf numFmtId="0" fontId="79" fillId="0" borderId="0" xfId="0" applyFont="1"/>
    <xf numFmtId="0" fontId="17" fillId="0" borderId="0" xfId="9" applyFont="1"/>
    <xf numFmtId="0" fontId="80" fillId="0" borderId="0" xfId="4" applyFont="1"/>
    <xf numFmtId="165" fontId="10" fillId="0" borderId="0" xfId="4" applyNumberFormat="1" applyFont="1"/>
    <xf numFmtId="172" fontId="18" fillId="0" borderId="0" xfId="4" applyNumberFormat="1" applyFont="1"/>
    <xf numFmtId="0" fontId="82" fillId="0" borderId="0" xfId="4" applyFont="1"/>
    <xf numFmtId="172" fontId="83" fillId="0" borderId="0" xfId="9" applyNumberFormat="1" applyFont="1" applyAlignment="1">
      <alignment vertical="center"/>
    </xf>
    <xf numFmtId="0" fontId="14" fillId="0" borderId="0" xfId="9" applyFont="1" applyAlignment="1">
      <alignment vertical="center"/>
    </xf>
    <xf numFmtId="172" fontId="14" fillId="0" borderId="0" xfId="9" applyNumberFormat="1" applyFont="1" applyAlignment="1">
      <alignment vertical="center"/>
    </xf>
    <xf numFmtId="0" fontId="83" fillId="0" borderId="0" xfId="9" applyFont="1" applyAlignment="1">
      <alignment vertical="center"/>
    </xf>
    <xf numFmtId="0" fontId="84" fillId="0" borderId="0" xfId="9" applyFont="1" applyAlignment="1">
      <alignment vertical="center"/>
    </xf>
    <xf numFmtId="165" fontId="84" fillId="0" borderId="0" xfId="9" applyNumberFormat="1" applyFont="1" applyAlignment="1">
      <alignment vertical="center"/>
    </xf>
    <xf numFmtId="165" fontId="14" fillId="0" borderId="0" xfId="1" applyFont="1"/>
    <xf numFmtId="175" fontId="77" fillId="0" borderId="0" xfId="9" applyNumberFormat="1" applyFont="1"/>
    <xf numFmtId="169" fontId="77" fillId="0" borderId="0" xfId="9" applyNumberFormat="1" applyFont="1"/>
    <xf numFmtId="0" fontId="10" fillId="0" borderId="18" xfId="9" applyFont="1" applyBorder="1"/>
    <xf numFmtId="173" fontId="10" fillId="0" borderId="0" xfId="7" applyNumberFormat="1" applyFont="1" applyFill="1" applyBorder="1"/>
    <xf numFmtId="0" fontId="81" fillId="0" borderId="0" xfId="0" applyFont="1" applyAlignment="1">
      <alignment vertical="center" wrapText="1"/>
    </xf>
    <xf numFmtId="0" fontId="77" fillId="0" borderId="0" xfId="9" applyFont="1" applyAlignment="1">
      <alignment vertical="top"/>
    </xf>
    <xf numFmtId="0" fontId="10" fillId="0" borderId="0" xfId="9" quotePrefix="1" applyFont="1" applyAlignment="1">
      <alignment horizontal="left"/>
    </xf>
    <xf numFmtId="172" fontId="10" fillId="0" borderId="0" xfId="9" quotePrefix="1" applyNumberFormat="1" applyFont="1" applyAlignment="1">
      <alignment horizontal="left"/>
    </xf>
    <xf numFmtId="0" fontId="85" fillId="0" borderId="0" xfId="0" applyFont="1" applyAlignment="1">
      <alignment horizontal="left" wrapText="1"/>
    </xf>
    <xf numFmtId="0" fontId="85" fillId="0" borderId="0" xfId="0" applyFont="1"/>
    <xf numFmtId="167" fontId="13" fillId="3" borderId="0" xfId="2" applyNumberFormat="1" applyFont="1" applyFill="1" applyBorder="1"/>
    <xf numFmtId="165" fontId="13" fillId="3" borderId="0" xfId="1" applyFont="1" applyFill="1" applyBorder="1"/>
    <xf numFmtId="0" fontId="86" fillId="0" borderId="0" xfId="9" quotePrefix="1" applyFont="1" applyAlignment="1">
      <alignment horizontal="center"/>
    </xf>
    <xf numFmtId="0" fontId="87" fillId="0" borderId="0" xfId="9" quotePrefix="1" applyFont="1" applyAlignment="1">
      <alignment horizontal="center"/>
    </xf>
    <xf numFmtId="0" fontId="88" fillId="0" borderId="0" xfId="0" applyFont="1" applyAlignment="1">
      <alignment horizontal="center"/>
    </xf>
    <xf numFmtId="167" fontId="34" fillId="3" borderId="6" xfId="0" applyNumberFormat="1" applyFont="1" applyFill="1" applyBorder="1" applyAlignment="1">
      <alignment horizontal="right" vertical="center"/>
    </xf>
    <xf numFmtId="0" fontId="18" fillId="0" borderId="6" xfId="5" applyNumberFormat="1" applyFont="1" applyBorder="1" applyAlignment="1">
      <alignment horizontal="left" vertical="top" wrapText="1"/>
    </xf>
    <xf numFmtId="0" fontId="40" fillId="0" borderId="6" xfId="5" applyFont="1" applyBorder="1" applyAlignment="1">
      <alignment horizontal="left" vertical="top"/>
    </xf>
    <xf numFmtId="0" fontId="48" fillId="0" borderId="0" xfId="0" applyNumberFormat="1" applyFont="1" applyAlignment="1">
      <alignment horizontal="left" vertical="center" wrapText="1"/>
    </xf>
    <xf numFmtId="165" fontId="18" fillId="13" borderId="6" xfId="1" applyFont="1" applyFill="1" applyBorder="1" applyAlignment="1">
      <alignment horizontal="right" vertical="center"/>
    </xf>
    <xf numFmtId="182" fontId="18" fillId="0" borderId="0" xfId="12" applyNumberFormat="1" applyFont="1"/>
    <xf numFmtId="165" fontId="58" fillId="0" borderId="6" xfId="1" applyFont="1" applyFill="1" applyBorder="1" applyAlignment="1">
      <alignment vertical="center" wrapText="1"/>
    </xf>
    <xf numFmtId="165" fontId="54" fillId="0" borderId="6" xfId="1" applyFont="1" applyBorder="1" applyAlignment="1">
      <alignment vertical="center"/>
    </xf>
    <xf numFmtId="168" fontId="58" fillId="0" borderId="6" xfId="1" applyNumberFormat="1" applyFont="1" applyFill="1" applyBorder="1" applyAlignment="1">
      <alignment vertical="center" wrapText="1"/>
    </xf>
    <xf numFmtId="165" fontId="18" fillId="0" borderId="0" xfId="1" applyFont="1"/>
    <xf numFmtId="0" fontId="18" fillId="0" borderId="0" xfId="5" applyFont="1"/>
    <xf numFmtId="0" fontId="45" fillId="0" borderId="0" xfId="5" applyFont="1" applyAlignment="1">
      <alignment horizontal="center" vertical="top" wrapText="1"/>
    </xf>
    <xf numFmtId="168" fontId="18" fillId="0" borderId="0" xfId="1" applyNumberFormat="1" applyFont="1"/>
    <xf numFmtId="0" fontId="40" fillId="0" borderId="0" xfId="5" applyFont="1"/>
    <xf numFmtId="3" fontId="18" fillId="0" borderId="0" xfId="5" applyNumberFormat="1" applyFont="1"/>
    <xf numFmtId="0" fontId="47" fillId="0" borderId="6" xfId="5" applyFont="1" applyBorder="1" applyAlignment="1">
      <alignment horizontal="left" vertical="top" wrapText="1"/>
    </xf>
    <xf numFmtId="0" fontId="18" fillId="0" borderId="6" xfId="5" applyFont="1" applyBorder="1" applyAlignment="1">
      <alignment horizontal="left" vertical="top" wrapText="1"/>
    </xf>
    <xf numFmtId="165" fontId="40" fillId="0" borderId="6" xfId="1" applyFont="1" applyFill="1" applyBorder="1" applyAlignment="1">
      <alignment vertical="center"/>
    </xf>
    <xf numFmtId="165" fontId="39" fillId="2" borderId="6" xfId="1" applyFont="1" applyFill="1" applyBorder="1" applyAlignment="1">
      <alignment horizontal="center" vertical="center"/>
    </xf>
    <xf numFmtId="165" fontId="18" fillId="0" borderId="6" xfId="1" applyFont="1" applyFill="1" applyBorder="1" applyAlignment="1">
      <alignment vertical="center"/>
    </xf>
    <xf numFmtId="0" fontId="52" fillId="3" borderId="0" xfId="5" applyFont="1" applyFill="1"/>
    <xf numFmtId="49" fontId="52" fillId="3" borderId="6" xfId="5" applyNumberFormat="1" applyFont="1" applyFill="1" applyBorder="1" applyAlignment="1">
      <alignment horizontal="left" vertical="top" wrapText="1"/>
    </xf>
    <xf numFmtId="0" fontId="52" fillId="3" borderId="6" xfId="5" applyFont="1" applyFill="1" applyBorder="1" applyAlignment="1">
      <alignment horizontal="right" vertical="top" wrapText="1"/>
    </xf>
    <xf numFmtId="0" fontId="53" fillId="3" borderId="0" xfId="5" applyFont="1" applyFill="1"/>
    <xf numFmtId="0" fontId="53" fillId="3" borderId="0" xfId="5" applyFont="1" applyFill="1" applyAlignment="1">
      <alignment horizontal="left" vertical="top" wrapText="1"/>
    </xf>
    <xf numFmtId="165" fontId="40" fillId="0" borderId="0" xfId="1" applyFont="1" applyFill="1"/>
    <xf numFmtId="0" fontId="40" fillId="0" borderId="6" xfId="5" applyFont="1" applyBorder="1"/>
    <xf numFmtId="165" fontId="18" fillId="0" borderId="6" xfId="1" applyFont="1" applyBorder="1"/>
    <xf numFmtId="9" fontId="40" fillId="0" borderId="6" xfId="1" applyNumberFormat="1" applyFont="1" applyBorder="1"/>
    <xf numFmtId="10" fontId="40" fillId="0" borderId="6" xfId="1" applyNumberFormat="1" applyFont="1" applyBorder="1"/>
    <xf numFmtId="10" fontId="40" fillId="0" borderId="6" xfId="2" applyNumberFormat="1" applyFont="1" applyBorder="1"/>
    <xf numFmtId="165" fontId="40" fillId="0" borderId="6" xfId="1" applyFont="1" applyBorder="1"/>
    <xf numFmtId="168" fontId="18" fillId="0" borderId="0" xfId="1" applyNumberFormat="1" applyFont="1" applyFill="1"/>
    <xf numFmtId="165" fontId="40" fillId="0" borderId="6" xfId="1" applyFont="1" applyFill="1" applyBorder="1" applyAlignment="1">
      <alignment horizontal="right" vertical="center"/>
    </xf>
    <xf numFmtId="165" fontId="18" fillId="0" borderId="6" xfId="1" applyFont="1" applyFill="1" applyBorder="1" applyAlignment="1">
      <alignment horizontal="right" vertical="center"/>
    </xf>
    <xf numFmtId="165" fontId="52" fillId="3" borderId="6" xfId="1" applyFont="1" applyFill="1" applyBorder="1" applyAlignment="1">
      <alignment horizontal="right" vertical="center"/>
    </xf>
    <xf numFmtId="165" fontId="52" fillId="3" borderId="6" xfId="1" applyFont="1" applyFill="1" applyBorder="1" applyAlignment="1">
      <alignment vertical="center"/>
    </xf>
    <xf numFmtId="165" fontId="53" fillId="3" borderId="0" xfId="1" applyFont="1" applyFill="1" applyAlignment="1">
      <alignment horizontal="right" vertical="center"/>
    </xf>
    <xf numFmtId="165" fontId="53" fillId="3" borderId="0" xfId="1" applyFont="1" applyFill="1" applyAlignment="1">
      <alignment vertical="center"/>
    </xf>
    <xf numFmtId="0" fontId="40" fillId="14" borderId="6" xfId="5" applyFont="1" applyFill="1" applyBorder="1"/>
    <xf numFmtId="0" fontId="41" fillId="14" borderId="6" xfId="5" applyFont="1" applyFill="1" applyBorder="1" applyAlignment="1">
      <alignment horizontal="center" vertical="top" wrapText="1"/>
    </xf>
    <xf numFmtId="165" fontId="40" fillId="14" borderId="6" xfId="1" applyFont="1" applyFill="1" applyBorder="1" applyAlignment="1">
      <alignment horizontal="right" vertical="center"/>
    </xf>
    <xf numFmtId="4" fontId="112" fillId="0" borderId="0" xfId="0" applyNumberFormat="1" applyFont="1" applyAlignment="1">
      <alignment vertical="top"/>
    </xf>
    <xf numFmtId="165" fontId="89" fillId="0" borderId="0" xfId="1" applyFont="1" applyAlignment="1">
      <alignment horizontal="right" vertical="center"/>
    </xf>
    <xf numFmtId="0" fontId="48" fillId="0" borderId="0" xfId="0" applyFont="1" applyAlignment="1">
      <alignment horizontal="left" vertical="center"/>
    </xf>
    <xf numFmtId="0" fontId="48" fillId="0" borderId="0" xfId="0" applyNumberFormat="1" applyFont="1" applyAlignment="1">
      <alignment horizontal="left" vertical="center"/>
    </xf>
    <xf numFmtId="43" fontId="89" fillId="0" borderId="0" xfId="12" applyNumberFormat="1" applyFont="1" applyAlignment="1">
      <alignment horizontal="right" vertical="center"/>
    </xf>
    <xf numFmtId="0" fontId="47" fillId="0" borderId="0" xfId="5" applyFont="1" applyFill="1" applyAlignment="1">
      <alignment horizontal="left" vertical="center"/>
    </xf>
    <xf numFmtId="4" fontId="47" fillId="0" borderId="0" xfId="5" applyNumberFormat="1" applyFont="1" applyFill="1" applyAlignment="1">
      <alignment vertical="center"/>
    </xf>
    <xf numFmtId="0" fontId="18" fillId="0" borderId="0" xfId="5" applyFont="1" applyFill="1" applyAlignment="1">
      <alignment vertical="center"/>
    </xf>
    <xf numFmtId="165" fontId="18" fillId="49" borderId="6" xfId="1" applyFont="1" applyFill="1" applyBorder="1" applyAlignment="1">
      <alignment horizontal="right" vertical="center"/>
    </xf>
    <xf numFmtId="165" fontId="18" fillId="50" borderId="6" xfId="1" applyFont="1" applyFill="1" applyBorder="1" applyAlignment="1">
      <alignment horizontal="right" vertical="center"/>
    </xf>
    <xf numFmtId="165" fontId="53" fillId="11" borderId="6" xfId="1" applyFont="1" applyFill="1" applyBorder="1" applyAlignment="1">
      <alignment horizontal="right" vertical="center"/>
    </xf>
    <xf numFmtId="176" fontId="113" fillId="51" borderId="6" xfId="1" applyNumberFormat="1" applyFont="1" applyFill="1" applyBorder="1" applyAlignment="1">
      <alignment horizontal="right" vertical="center"/>
    </xf>
    <xf numFmtId="182" fontId="40" fillId="0" borderId="0" xfId="12" applyNumberFormat="1" applyFont="1"/>
    <xf numFmtId="182" fontId="40" fillId="0" borderId="0" xfId="12" applyNumberFormat="1" applyFont="1" applyFill="1"/>
    <xf numFmtId="182" fontId="52" fillId="0" borderId="0" xfId="12" applyNumberFormat="1" applyFont="1"/>
    <xf numFmtId="182" fontId="53" fillId="0" borderId="0" xfId="12" applyNumberFormat="1" applyFont="1"/>
    <xf numFmtId="182" fontId="18" fillId="0" borderId="0" xfId="12" applyNumberFormat="1" applyFont="1" applyFill="1"/>
    <xf numFmtId="0" fontId="112" fillId="0" borderId="0" xfId="0" applyFont="1" applyAlignment="1">
      <alignment horizontal="left" vertical="top"/>
    </xf>
    <xf numFmtId="0" fontId="89" fillId="0" borderId="0" xfId="0" applyNumberFormat="1" applyFont="1" applyAlignment="1">
      <alignment horizontal="left" vertical="center" wrapText="1"/>
    </xf>
    <xf numFmtId="0" fontId="89" fillId="0" borderId="0" xfId="0" applyFont="1" applyAlignment="1">
      <alignment horizontal="left" vertical="center" wrapText="1"/>
    </xf>
    <xf numFmtId="168" fontId="89" fillId="0" borderId="0" xfId="1" applyNumberFormat="1" applyFont="1" applyAlignment="1">
      <alignment horizontal="right" vertical="center"/>
    </xf>
    <xf numFmtId="0" fontId="50" fillId="8" borderId="0" xfId="6" applyFont="1" applyFill="1" applyAlignment="1">
      <alignment horizontal="center" vertical="center"/>
    </xf>
    <xf numFmtId="182" fontId="48" fillId="0" borderId="0" xfId="12" applyNumberFormat="1" applyFont="1" applyAlignment="1">
      <alignment horizontal="left" vertical="center" wrapText="1"/>
    </xf>
    <xf numFmtId="182" fontId="48" fillId="0" borderId="0" xfId="12" applyNumberFormat="1" applyFont="1" applyAlignment="1">
      <alignment horizontal="left" vertical="center"/>
    </xf>
    <xf numFmtId="0" fontId="89" fillId="0" borderId="0" xfId="0" applyFont="1" applyAlignment="1">
      <alignment horizontal="left" vertical="center"/>
    </xf>
    <xf numFmtId="182" fontId="40" fillId="0" borderId="0" xfId="5" applyNumberFormat="1" applyFont="1"/>
    <xf numFmtId="182" fontId="43" fillId="0" borderId="0" xfId="12" applyNumberFormat="1" applyFont="1" applyAlignment="1">
      <alignment vertical="center"/>
    </xf>
    <xf numFmtId="182" fontId="45" fillId="0" borderId="0" xfId="12" applyNumberFormat="1" applyFont="1" applyAlignment="1">
      <alignment vertical="center"/>
    </xf>
    <xf numFmtId="182" fontId="43" fillId="6" borderId="0" xfId="12" applyNumberFormat="1" applyFont="1" applyFill="1" applyAlignment="1">
      <alignment horizontal="center" vertical="center"/>
    </xf>
    <xf numFmtId="182" fontId="47" fillId="0" borderId="0" xfId="12" applyNumberFormat="1" applyFont="1" applyFill="1" applyAlignment="1">
      <alignment vertical="center"/>
    </xf>
    <xf numFmtId="182" fontId="43" fillId="0" borderId="0" xfId="12" applyNumberFormat="1" applyFont="1" applyFill="1" applyAlignment="1">
      <alignment vertical="center"/>
    </xf>
    <xf numFmtId="182" fontId="47" fillId="7" borderId="0" xfId="12" applyNumberFormat="1" applyFont="1" applyFill="1" applyAlignment="1">
      <alignment vertical="center"/>
    </xf>
    <xf numFmtId="182" fontId="18" fillId="0" borderId="0" xfId="12" applyNumberFormat="1" applyFont="1" applyAlignment="1">
      <alignment vertical="center"/>
    </xf>
    <xf numFmtId="182" fontId="40" fillId="0" borderId="0" xfId="12" applyNumberFormat="1" applyFont="1" applyAlignment="1">
      <alignment vertical="center"/>
    </xf>
    <xf numFmtId="49" fontId="18" fillId="0" borderId="6" xfId="5" applyNumberFormat="1" applyFont="1" applyFill="1" applyBorder="1" applyAlignment="1">
      <alignment horizontal="left" vertical="top" wrapText="1"/>
    </xf>
    <xf numFmtId="49" fontId="58" fillId="0" borderId="6" xfId="0" applyNumberFormat="1" applyFont="1" applyBorder="1" applyAlignment="1">
      <alignment horizontal="left" vertical="center" wrapText="1"/>
    </xf>
    <xf numFmtId="0" fontId="40" fillId="0" borderId="6" xfId="5" applyNumberFormat="1" applyFont="1" applyBorder="1" applyAlignment="1">
      <alignment horizontal="left" vertical="top" wrapText="1"/>
    </xf>
    <xf numFmtId="0" fontId="18" fillId="0" borderId="6" xfId="5" applyNumberFormat="1" applyFont="1" applyFill="1" applyBorder="1" applyAlignment="1">
      <alignment horizontal="left" vertical="top" wrapText="1"/>
    </xf>
    <xf numFmtId="0" fontId="54" fillId="0" borderId="0" xfId="0" applyFont="1" applyAlignment="1">
      <alignment horizontal="right" vertical="center"/>
    </xf>
    <xf numFmtId="178" fontId="14" fillId="3" borderId="6" xfId="1" applyNumberFormat="1" applyFont="1" applyFill="1" applyBorder="1" applyAlignment="1">
      <alignment horizontal="center" vertical="center"/>
    </xf>
    <xf numFmtId="0" fontId="115" fillId="3" borderId="6" xfId="0" applyFont="1" applyFill="1" applyBorder="1" applyAlignment="1">
      <alignment vertical="center"/>
    </xf>
    <xf numFmtId="172" fontId="14" fillId="3" borderId="6" xfId="9" applyNumberFormat="1" applyFont="1" applyFill="1" applyBorder="1"/>
    <xf numFmtId="0" fontId="115" fillId="0" borderId="6" xfId="0" applyFont="1" applyBorder="1" applyAlignment="1">
      <alignment vertical="center"/>
    </xf>
    <xf numFmtId="172" fontId="14" fillId="0" borderId="6" xfId="9" applyNumberFormat="1" applyFont="1" applyBorder="1"/>
    <xf numFmtId="0" fontId="85" fillId="0" borderId="6" xfId="0" applyFont="1" applyBorder="1" applyAlignment="1">
      <alignment horizontal="left" vertical="center" indent="1"/>
    </xf>
    <xf numFmtId="0" fontId="85" fillId="0" borderId="6" xfId="0" applyFont="1" applyBorder="1" applyAlignment="1">
      <alignment horizontal="center" vertical="center"/>
    </xf>
    <xf numFmtId="179" fontId="85" fillId="0" borderId="6" xfId="0" applyNumberFormat="1" applyFont="1" applyBorder="1" applyAlignment="1">
      <alignment horizontal="right" vertical="center"/>
    </xf>
    <xf numFmtId="168" fontId="85" fillId="0" borderId="6" xfId="1" applyNumberFormat="1" applyFont="1" applyFill="1" applyBorder="1" applyAlignment="1">
      <alignment horizontal="right" vertical="center"/>
    </xf>
    <xf numFmtId="176" fontId="85" fillId="0" borderId="6" xfId="0" applyNumberFormat="1" applyFont="1" applyBorder="1" applyAlignment="1">
      <alignment horizontal="right" vertical="center"/>
    </xf>
    <xf numFmtId="179" fontId="115" fillId="0" borderId="6" xfId="0" applyNumberFormat="1" applyFont="1" applyBorder="1" applyAlignment="1">
      <alignment vertical="center"/>
    </xf>
    <xf numFmtId="168" fontId="115" fillId="0" borderId="6" xfId="1" applyNumberFormat="1" applyFont="1" applyFill="1" applyBorder="1" applyAlignment="1">
      <alignment vertical="center"/>
    </xf>
    <xf numFmtId="0" fontId="115" fillId="0" borderId="6" xfId="0" applyFont="1" applyBorder="1" applyAlignment="1">
      <alignment horizontal="left" vertical="center" indent="1"/>
    </xf>
    <xf numFmtId="179" fontId="115" fillId="0" borderId="6" xfId="1" applyNumberFormat="1" applyFont="1" applyFill="1" applyBorder="1" applyAlignment="1">
      <alignment horizontal="right" vertical="center"/>
    </xf>
    <xf numFmtId="169" fontId="85" fillId="0" borderId="6" xfId="119" applyFont="1" applyFill="1" applyBorder="1" applyAlignment="1">
      <alignment horizontal="right" vertical="center"/>
    </xf>
    <xf numFmtId="165" fontId="115" fillId="0" borderId="6" xfId="1" applyFont="1" applyFill="1" applyBorder="1" applyAlignment="1">
      <alignment horizontal="right" vertical="center"/>
    </xf>
    <xf numFmtId="4" fontId="85" fillId="0" borderId="6" xfId="0" applyNumberFormat="1" applyFont="1" applyBorder="1" applyAlignment="1">
      <alignment horizontal="right" vertical="center"/>
    </xf>
    <xf numFmtId="0" fontId="115" fillId="3" borderId="6" xfId="0" applyFont="1" applyFill="1" applyBorder="1" applyAlignment="1">
      <alignment horizontal="left" vertical="center" indent="1"/>
    </xf>
    <xf numFmtId="179" fontId="115" fillId="3" borderId="6" xfId="0" applyNumberFormat="1" applyFont="1" applyFill="1" applyBorder="1" applyAlignment="1">
      <alignment horizontal="left" vertical="center" indent="1"/>
    </xf>
    <xf numFmtId="0" fontId="115" fillId="0" borderId="6" xfId="0" applyFont="1" applyBorder="1" applyAlignment="1">
      <alignment horizontal="center" vertical="center"/>
    </xf>
    <xf numFmtId="0" fontId="85" fillId="0" borderId="6" xfId="0" applyFont="1" applyBorder="1" applyAlignment="1">
      <alignment horizontal="left" vertical="center" wrapText="1" indent="1"/>
    </xf>
    <xf numFmtId="176" fontId="115" fillId="0" borderId="6" xfId="0" applyNumberFormat="1" applyFont="1" applyBorder="1" applyAlignment="1">
      <alignment horizontal="right" vertical="center"/>
    </xf>
    <xf numFmtId="0" fontId="115" fillId="0" borderId="6" xfId="0" applyFont="1" applyBorder="1" applyAlignment="1">
      <alignment horizontal="right" vertical="center"/>
    </xf>
    <xf numFmtId="179" fontId="115" fillId="0" borderId="6" xfId="0" applyNumberFormat="1" applyFont="1" applyBorder="1" applyAlignment="1">
      <alignment horizontal="right" vertical="center"/>
    </xf>
    <xf numFmtId="0" fontId="114" fillId="2" borderId="6" xfId="0" applyFont="1" applyFill="1" applyBorder="1" applyAlignment="1">
      <alignment horizontal="center" vertical="center" wrapText="1"/>
    </xf>
    <xf numFmtId="0" fontId="85" fillId="0" borderId="6" xfId="0" applyFont="1" applyBorder="1" applyAlignment="1">
      <alignment vertical="center" wrapText="1"/>
    </xf>
    <xf numFmtId="3" fontId="85" fillId="0" borderId="6" xfId="0" applyNumberFormat="1" applyFont="1" applyBorder="1" applyAlignment="1">
      <alignment horizontal="right" vertical="center"/>
    </xf>
    <xf numFmtId="0" fontId="115" fillId="3" borderId="6" xfId="0" applyFont="1" applyFill="1" applyBorder="1" applyAlignment="1">
      <alignment vertical="center" wrapText="1"/>
    </xf>
    <xf numFmtId="3" fontId="115" fillId="3" borderId="6" xfId="0" applyNumberFormat="1" applyFont="1" applyFill="1" applyBorder="1" applyAlignment="1">
      <alignment horizontal="right" vertical="center"/>
    </xf>
    <xf numFmtId="176" fontId="115" fillId="3" borderId="6" xfId="0" applyNumberFormat="1" applyFont="1" applyFill="1" applyBorder="1" applyAlignment="1">
      <alignment horizontal="right" vertical="center"/>
    </xf>
    <xf numFmtId="0" fontId="67" fillId="0" borderId="0" xfId="0" applyFont="1"/>
    <xf numFmtId="0" fontId="21" fillId="4" borderId="0" xfId="0" applyFont="1" applyFill="1" applyAlignment="1">
      <alignment vertical="center"/>
    </xf>
    <xf numFmtId="0" fontId="116" fillId="0" borderId="0" xfId="3" applyFont="1" applyAlignment="1">
      <alignment horizontal="center"/>
    </xf>
    <xf numFmtId="0" fontId="67" fillId="0" borderId="0" xfId="9" applyFont="1"/>
    <xf numFmtId="0" fontId="21" fillId="0" borderId="0" xfId="9" applyFont="1"/>
    <xf numFmtId="172" fontId="67" fillId="0" borderId="0" xfId="9" applyNumberFormat="1" applyFont="1"/>
    <xf numFmtId="0" fontId="14" fillId="0" borderId="0" xfId="9" applyFont="1" applyAlignment="1">
      <alignment wrapText="1"/>
    </xf>
    <xf numFmtId="177" fontId="114" fillId="2" borderId="6" xfId="9" applyNumberFormat="1" applyFont="1" applyFill="1" applyBorder="1" applyAlignment="1">
      <alignment horizontal="center" wrapText="1"/>
    </xf>
    <xf numFmtId="172" fontId="114" fillId="2" borderId="6" xfId="9" applyNumberFormat="1" applyFont="1" applyFill="1" applyBorder="1" applyAlignment="1">
      <alignment horizontal="center" vertical="center" wrapText="1"/>
    </xf>
    <xf numFmtId="172" fontId="14" fillId="0" borderId="0" xfId="9" applyNumberFormat="1" applyFont="1" applyAlignment="1">
      <alignment wrapText="1"/>
    </xf>
    <xf numFmtId="178" fontId="17" fillId="3" borderId="6" xfId="9" applyNumberFormat="1" applyFont="1" applyFill="1" applyBorder="1" applyAlignment="1">
      <alignment horizontal="center" vertical="center" wrapText="1"/>
    </xf>
    <xf numFmtId="0" fontId="14" fillId="0" borderId="0" xfId="9" applyFont="1" applyAlignment="1">
      <alignment horizontal="left"/>
    </xf>
    <xf numFmtId="0" fontId="117" fillId="0" borderId="0" xfId="0" applyFont="1"/>
    <xf numFmtId="0" fontId="85" fillId="0" borderId="0" xfId="0" applyFont="1" applyAlignment="1">
      <alignment horizontal="left" vertical="center"/>
    </xf>
    <xf numFmtId="0" fontId="115" fillId="0" borderId="0" xfId="0" applyFont="1" applyAlignment="1">
      <alignment horizontal="left" vertical="center"/>
    </xf>
    <xf numFmtId="0" fontId="14" fillId="0" borderId="0" xfId="9" applyFont="1" applyAlignment="1">
      <alignment horizontal="center" vertical="center" wrapText="1"/>
    </xf>
    <xf numFmtId="172" fontId="14" fillId="0" borderId="0" xfId="9" applyNumberFormat="1" applyFont="1" applyAlignment="1">
      <alignment horizontal="center" vertical="center" wrapText="1"/>
    </xf>
    <xf numFmtId="3" fontId="14" fillId="0" borderId="0" xfId="9" applyNumberFormat="1" applyFont="1"/>
    <xf numFmtId="179" fontId="14" fillId="0" borderId="0" xfId="9" applyNumberFormat="1" applyFont="1"/>
    <xf numFmtId="0" fontId="17" fillId="0" borderId="0" xfId="9" applyFont="1" applyAlignment="1">
      <alignment horizontal="center" vertical="center"/>
    </xf>
    <xf numFmtId="170" fontId="14" fillId="0" borderId="0" xfId="9" applyNumberFormat="1" applyFont="1"/>
    <xf numFmtId="3" fontId="14" fillId="0" borderId="0" xfId="9" applyNumberFormat="1" applyFont="1" applyAlignment="1">
      <alignment vertical="center"/>
    </xf>
    <xf numFmtId="2" fontId="14" fillId="0" borderId="0" xfId="9" applyNumberFormat="1" applyFont="1" applyAlignment="1">
      <alignment vertical="center"/>
    </xf>
    <xf numFmtId="170" fontId="14" fillId="0" borderId="0" xfId="9" applyNumberFormat="1" applyFont="1" applyAlignment="1">
      <alignment vertical="center"/>
    </xf>
    <xf numFmtId="3" fontId="14" fillId="0" borderId="0" xfId="9" applyNumberFormat="1" applyFont="1" applyAlignment="1">
      <alignment horizontal="center" vertical="center"/>
    </xf>
    <xf numFmtId="0" fontId="118" fillId="0" borderId="0" xfId="9" applyFont="1"/>
    <xf numFmtId="0" fontId="114" fillId="0" borderId="0" xfId="9" applyFont="1"/>
    <xf numFmtId="0" fontId="119" fillId="0" borderId="0" xfId="9" applyFont="1"/>
    <xf numFmtId="0" fontId="114" fillId="2" borderId="6" xfId="0" applyFont="1" applyFill="1" applyBorder="1" applyAlignment="1">
      <alignment horizontal="center" vertical="center"/>
    </xf>
    <xf numFmtId="0" fontId="17" fillId="0" borderId="6" xfId="9" applyFont="1" applyBorder="1"/>
    <xf numFmtId="0" fontId="14" fillId="0" borderId="6" xfId="9" applyFont="1" applyBorder="1" applyAlignment="1">
      <alignment horizontal="center"/>
    </xf>
    <xf numFmtId="165" fontId="14" fillId="0" borderId="6" xfId="1" applyFont="1" applyFill="1" applyBorder="1" applyAlignment="1">
      <alignment horizontal="left" indent="1"/>
    </xf>
    <xf numFmtId="0" fontId="14" fillId="0" borderId="6" xfId="9" applyFont="1" applyBorder="1" applyAlignment="1">
      <alignment horizontal="left" indent="1"/>
    </xf>
    <xf numFmtId="0" fontId="17" fillId="0" borderId="6" xfId="9" applyFont="1" applyBorder="1" applyAlignment="1">
      <alignment horizontal="center"/>
    </xf>
    <xf numFmtId="165" fontId="17" fillId="0" borderId="6" xfId="1" applyFont="1" applyFill="1" applyBorder="1" applyAlignment="1">
      <alignment horizontal="left" indent="1"/>
    </xf>
    <xf numFmtId="0" fontId="115" fillId="3" borderId="6" xfId="0" applyFont="1" applyFill="1" applyBorder="1"/>
    <xf numFmtId="0" fontId="115" fillId="3" borderId="6" xfId="0" applyFont="1" applyFill="1" applyBorder="1" applyAlignment="1">
      <alignment horizontal="center"/>
    </xf>
    <xf numFmtId="165" fontId="115" fillId="3" borderId="6" xfId="1" applyFont="1" applyFill="1" applyBorder="1" applyAlignment="1">
      <alignment horizontal="left" indent="1"/>
    </xf>
    <xf numFmtId="165" fontId="14" fillId="0" borderId="0" xfId="9" applyNumberFormat="1" applyFont="1"/>
    <xf numFmtId="175" fontId="84" fillId="0" borderId="0" xfId="9" applyNumberFormat="1" applyFont="1"/>
    <xf numFmtId="176" fontId="14" fillId="0" borderId="0" xfId="9" applyNumberFormat="1" applyFont="1"/>
    <xf numFmtId="0" fontId="14" fillId="0" borderId="0" xfId="4" applyFont="1"/>
    <xf numFmtId="3" fontId="118" fillId="0" borderId="0" xfId="4" applyNumberFormat="1" applyFont="1"/>
    <xf numFmtId="172" fontId="14" fillId="0" borderId="0" xfId="4" applyNumberFormat="1" applyFont="1"/>
    <xf numFmtId="0" fontId="17" fillId="3" borderId="21" xfId="0" applyFont="1" applyFill="1" applyBorder="1" applyAlignment="1">
      <alignment vertical="center"/>
    </xf>
    <xf numFmtId="0" fontId="17" fillId="3" borderId="24" xfId="0" applyFont="1" applyFill="1" applyBorder="1" applyAlignment="1">
      <alignment vertical="center"/>
    </xf>
    <xf numFmtId="0" fontId="17" fillId="3" borderId="22" xfId="0" applyFont="1" applyFill="1" applyBorder="1" applyAlignment="1">
      <alignment vertical="center"/>
    </xf>
    <xf numFmtId="0" fontId="17" fillId="3" borderId="25" xfId="0" applyFont="1" applyFill="1" applyBorder="1" applyAlignment="1">
      <alignment vertical="center"/>
    </xf>
    <xf numFmtId="0" fontId="120" fillId="3" borderId="6" xfId="0" applyFont="1" applyFill="1" applyBorder="1" applyAlignment="1">
      <alignment vertical="center"/>
    </xf>
    <xf numFmtId="0" fontId="17" fillId="3" borderId="7" xfId="0" applyFont="1" applyFill="1" applyBorder="1" applyAlignment="1">
      <alignment vertical="center"/>
    </xf>
    <xf numFmtId="0" fontId="17" fillId="3" borderId="26" xfId="0" applyFont="1" applyFill="1" applyBorder="1" applyAlignment="1">
      <alignment vertical="center"/>
    </xf>
    <xf numFmtId="0" fontId="17" fillId="3" borderId="8" xfId="0" applyFont="1" applyFill="1" applyBorder="1" applyAlignment="1">
      <alignment vertical="center"/>
    </xf>
    <xf numFmtId="0" fontId="14" fillId="0" borderId="19" xfId="0" applyFont="1" applyBorder="1" applyAlignment="1">
      <alignment vertical="center"/>
    </xf>
    <xf numFmtId="0" fontId="85" fillId="0" borderId="19" xfId="0" applyFont="1" applyBorder="1" applyAlignment="1">
      <alignment horizontal="center" vertical="center"/>
    </xf>
    <xf numFmtId="165" fontId="14" fillId="0" borderId="19" xfId="1" applyFont="1" applyFill="1" applyBorder="1" applyAlignment="1">
      <alignment horizontal="right" vertical="center" indent="1"/>
    </xf>
    <xf numFmtId="168" fontId="14" fillId="0" borderId="19" xfId="1" applyNumberFormat="1" applyFont="1" applyFill="1" applyBorder="1" applyAlignment="1">
      <alignment horizontal="right" vertical="center"/>
    </xf>
    <xf numFmtId="165" fontId="14" fillId="0" borderId="18" xfId="1" applyFont="1" applyFill="1" applyBorder="1"/>
    <xf numFmtId="165" fontId="14" fillId="0" borderId="19" xfId="1" applyFont="1" applyFill="1" applyBorder="1"/>
    <xf numFmtId="165" fontId="14" fillId="0" borderId="27" xfId="1" applyFont="1" applyFill="1" applyBorder="1"/>
    <xf numFmtId="0" fontId="121" fillId="0" borderId="0" xfId="4" applyFont="1"/>
    <xf numFmtId="0" fontId="122" fillId="0" borderId="19" xfId="0" applyFont="1" applyBorder="1" applyAlignment="1">
      <alignment vertical="center"/>
    </xf>
    <xf numFmtId="3" fontId="14" fillId="0" borderId="0" xfId="4" applyNumberFormat="1" applyFont="1"/>
    <xf numFmtId="165" fontId="85" fillId="0" borderId="19" xfId="1" applyFont="1" applyFill="1" applyBorder="1" applyAlignment="1">
      <alignment horizontal="right" vertical="center" indent="1"/>
    </xf>
    <xf numFmtId="165" fontId="14" fillId="0" borderId="18" xfId="1" applyFont="1" applyFill="1" applyBorder="1" applyAlignment="1">
      <alignment horizontal="center"/>
    </xf>
    <xf numFmtId="165" fontId="14" fillId="0" borderId="19" xfId="1" applyFont="1" applyFill="1" applyBorder="1" applyAlignment="1">
      <alignment horizontal="center"/>
    </xf>
    <xf numFmtId="165" fontId="14" fillId="0" borderId="27" xfId="1" applyFont="1" applyFill="1" applyBorder="1" applyAlignment="1">
      <alignment horizontal="center"/>
    </xf>
    <xf numFmtId="0" fontId="120" fillId="3" borderId="19" xfId="0" applyFont="1" applyFill="1" applyBorder="1" applyAlignment="1">
      <alignment vertical="center"/>
    </xf>
    <xf numFmtId="0" fontId="17" fillId="3" borderId="19" xfId="0" applyFont="1" applyFill="1" applyBorder="1" applyAlignment="1">
      <alignment vertical="center"/>
    </xf>
    <xf numFmtId="165" fontId="17" fillId="3" borderId="19" xfId="1" applyFont="1" applyFill="1" applyBorder="1" applyAlignment="1">
      <alignment vertical="center"/>
    </xf>
    <xf numFmtId="165" fontId="122" fillId="0" borderId="19" xfId="1" applyFont="1" applyFill="1" applyBorder="1" applyAlignment="1">
      <alignment horizontal="right" vertical="center" indent="1"/>
    </xf>
    <xf numFmtId="165" fontId="14" fillId="0" borderId="24" xfId="1" applyFont="1" applyFill="1" applyBorder="1"/>
    <xf numFmtId="165" fontId="14" fillId="0" borderId="21" xfId="1" applyFont="1" applyFill="1" applyBorder="1"/>
    <xf numFmtId="165" fontId="14" fillId="0" borderId="25" xfId="1" applyFont="1" applyFill="1" applyBorder="1"/>
    <xf numFmtId="0" fontId="115" fillId="3" borderId="6" xfId="0" applyFont="1" applyFill="1" applyBorder="1" applyAlignment="1">
      <alignment horizontal="center" vertical="center"/>
    </xf>
    <xf numFmtId="0" fontId="115" fillId="3" borderId="6" xfId="0" applyFont="1" applyFill="1" applyBorder="1" applyAlignment="1">
      <alignment horizontal="right" vertical="center"/>
    </xf>
    <xf numFmtId="165" fontId="115" fillId="3" borderId="6" xfId="1" applyFont="1" applyFill="1" applyBorder="1" applyAlignment="1">
      <alignment horizontal="right" vertical="center" indent="1"/>
    </xf>
    <xf numFmtId="165" fontId="122" fillId="0" borderId="0" xfId="1" applyFont="1" applyFill="1" applyAlignment="1">
      <alignment horizontal="right" vertical="center"/>
    </xf>
    <xf numFmtId="165" fontId="14" fillId="0" borderId="0" xfId="4" applyNumberFormat="1" applyFont="1"/>
    <xf numFmtId="0" fontId="115" fillId="3" borderId="21" xfId="0" applyFont="1" applyFill="1" applyBorder="1" applyAlignment="1">
      <alignment horizontal="center" vertical="center"/>
    </xf>
    <xf numFmtId="0" fontId="115" fillId="3" borderId="21" xfId="0" applyFont="1" applyFill="1" applyBorder="1" applyAlignment="1">
      <alignment horizontal="right" vertical="center"/>
    </xf>
    <xf numFmtId="165" fontId="115" fillId="3" borderId="21" xfId="1" applyFont="1" applyFill="1" applyBorder="1" applyAlignment="1">
      <alignment horizontal="right" vertical="center" indent="1"/>
    </xf>
    <xf numFmtId="3" fontId="122" fillId="0" borderId="0" xfId="0" applyNumberFormat="1" applyFont="1" applyAlignment="1">
      <alignment horizontal="right" vertical="center"/>
    </xf>
    <xf numFmtId="172" fontId="122" fillId="0" borderId="0" xfId="0" applyNumberFormat="1" applyFont="1" applyAlignment="1">
      <alignment horizontal="right" vertical="center"/>
    </xf>
    <xf numFmtId="0" fontId="17" fillId="3" borderId="26" xfId="0" applyFont="1" applyFill="1" applyBorder="1" applyAlignment="1">
      <alignment horizontal="center" vertical="center"/>
    </xf>
    <xf numFmtId="0" fontId="17" fillId="3" borderId="26" xfId="0" applyFont="1" applyFill="1" applyBorder="1" applyAlignment="1">
      <alignment horizontal="center" vertical="center" wrapText="1"/>
    </xf>
    <xf numFmtId="0" fontId="14" fillId="3" borderId="8" xfId="4" applyFont="1" applyFill="1" applyBorder="1"/>
    <xf numFmtId="0" fontId="85" fillId="0" borderId="0" xfId="0" applyFont="1" applyAlignment="1">
      <alignment vertical="center"/>
    </xf>
    <xf numFmtId="172" fontId="85" fillId="0" borderId="0" xfId="0" applyNumberFormat="1" applyFont="1" applyAlignment="1">
      <alignment vertical="center"/>
    </xf>
    <xf numFmtId="3" fontId="85" fillId="0" borderId="0" xfId="0" applyNumberFormat="1" applyFont="1" applyAlignment="1">
      <alignment vertical="center"/>
    </xf>
    <xf numFmtId="0" fontId="122" fillId="0" borderId="6" xfId="0" applyFont="1" applyBorder="1" applyAlignment="1">
      <alignment vertical="center"/>
    </xf>
    <xf numFmtId="0" fontId="85" fillId="0" borderId="6" xfId="0" applyFont="1" applyBorder="1" applyAlignment="1">
      <alignment horizontal="right" vertical="center" indent="1"/>
    </xf>
    <xf numFmtId="165" fontId="85" fillId="0" borderId="7" xfId="1" applyFont="1" applyBorder="1" applyAlignment="1">
      <alignment horizontal="right" vertical="center"/>
    </xf>
    <xf numFmtId="165" fontId="122" fillId="0" borderId="6" xfId="1" applyFont="1" applyBorder="1" applyAlignment="1">
      <alignment horizontal="right" vertical="center"/>
    </xf>
    <xf numFmtId="165" fontId="14" fillId="0" borderId="6" xfId="1" applyFont="1" applyBorder="1"/>
    <xf numFmtId="0" fontId="84" fillId="0" borderId="0" xfId="4" applyFont="1"/>
    <xf numFmtId="3" fontId="85" fillId="0" borderId="6" xfId="0" applyNumberFormat="1" applyFont="1" applyBorder="1" applyAlignment="1">
      <alignment horizontal="right" vertical="center" indent="1"/>
    </xf>
    <xf numFmtId="165" fontId="115" fillId="3" borderId="7" xfId="1" applyFont="1" applyFill="1" applyBorder="1" applyAlignment="1">
      <alignment horizontal="right" vertical="center"/>
    </xf>
    <xf numFmtId="165" fontId="115" fillId="3" borderId="6" xfId="1" applyFont="1" applyFill="1" applyBorder="1" applyAlignment="1">
      <alignment horizontal="right" vertical="center"/>
    </xf>
    <xf numFmtId="0" fontId="120" fillId="6" borderId="6" xfId="0" applyFont="1" applyFill="1" applyBorder="1" applyAlignment="1">
      <alignment vertical="center"/>
    </xf>
    <xf numFmtId="165" fontId="14" fillId="6" borderId="6" xfId="1" applyFont="1" applyFill="1" applyBorder="1" applyAlignment="1">
      <alignment horizontal="right" vertical="center"/>
    </xf>
    <xf numFmtId="0" fontId="14" fillId="0" borderId="6" xfId="0" applyFont="1" applyBorder="1" applyAlignment="1">
      <alignment vertical="center"/>
    </xf>
    <xf numFmtId="165" fontId="14" fillId="0" borderId="6" xfId="1" applyFont="1" applyFill="1" applyBorder="1" applyAlignment="1">
      <alignment horizontal="right" vertical="center"/>
    </xf>
    <xf numFmtId="168" fontId="14" fillId="0" borderId="0" xfId="1" applyNumberFormat="1" applyFont="1"/>
    <xf numFmtId="166" fontId="14" fillId="0" borderId="0" xfId="4" applyNumberFormat="1" applyFont="1"/>
    <xf numFmtId="0" fontId="14" fillId="0" borderId="6" xfId="0" applyFont="1" applyBorder="1" applyAlignment="1">
      <alignment horizontal="right" vertical="center"/>
    </xf>
    <xf numFmtId="165" fontId="17" fillId="0" borderId="6" xfId="1" applyFont="1" applyFill="1" applyBorder="1" applyAlignment="1">
      <alignment horizontal="right" vertical="center"/>
    </xf>
    <xf numFmtId="0" fontId="14" fillId="0" borderId="6" xfId="0" applyFont="1" applyBorder="1" applyAlignment="1">
      <alignment horizontal="left" vertical="center"/>
    </xf>
    <xf numFmtId="165" fontId="14" fillId="0" borderId="6" xfId="1" applyFont="1" applyFill="1" applyBorder="1" applyAlignment="1">
      <alignment horizontal="center" vertical="center"/>
    </xf>
    <xf numFmtId="165" fontId="17" fillId="0" borderId="6" xfId="1" applyFont="1" applyFill="1" applyBorder="1" applyAlignment="1">
      <alignment vertical="center"/>
    </xf>
    <xf numFmtId="165" fontId="14" fillId="0" borderId="6" xfId="1" applyFont="1" applyFill="1" applyBorder="1" applyAlignment="1">
      <alignment vertical="center"/>
    </xf>
    <xf numFmtId="172" fontId="114" fillId="2" borderId="6" xfId="0" applyNumberFormat="1" applyFont="1" applyFill="1" applyBorder="1" applyAlignment="1">
      <alignment horizontal="center" vertical="center"/>
    </xf>
    <xf numFmtId="14" fontId="114" fillId="2" borderId="6" xfId="0" applyNumberFormat="1" applyFont="1" applyFill="1" applyBorder="1" applyAlignment="1">
      <alignment horizontal="center" vertical="center"/>
    </xf>
    <xf numFmtId="0" fontId="123" fillId="0" borderId="6" xfId="0" applyFont="1" applyBorder="1" applyAlignment="1">
      <alignment vertical="center" wrapText="1"/>
    </xf>
    <xf numFmtId="0" fontId="123" fillId="0" borderId="6" xfId="0" applyFont="1" applyBorder="1" applyAlignment="1">
      <alignment horizontal="center" vertical="center"/>
    </xf>
    <xf numFmtId="0" fontId="122" fillId="0" borderId="6" xfId="0" applyFont="1" applyBorder="1" applyAlignment="1">
      <alignment vertical="center" wrapText="1"/>
    </xf>
    <xf numFmtId="0" fontId="123" fillId="17" borderId="6" xfId="0" applyFont="1" applyFill="1" applyBorder="1" applyAlignment="1">
      <alignment horizontal="left" vertical="center" wrapText="1"/>
    </xf>
    <xf numFmtId="165" fontId="123" fillId="0" borderId="6" xfId="1" applyFont="1" applyBorder="1" applyAlignment="1">
      <alignment horizontal="right" vertical="center"/>
    </xf>
    <xf numFmtId="0" fontId="83" fillId="0" borderId="0" xfId="4" applyFont="1"/>
    <xf numFmtId="176" fontId="14" fillId="0" borderId="0" xfId="4" applyNumberFormat="1" applyFont="1"/>
    <xf numFmtId="176" fontId="122" fillId="0" borderId="6" xfId="1" applyNumberFormat="1" applyFont="1" applyBorder="1" applyAlignment="1">
      <alignment horizontal="right" vertical="center"/>
    </xf>
    <xf numFmtId="176" fontId="123" fillId="0" borderId="6" xfId="1" applyNumberFormat="1" applyFont="1" applyFill="1" applyBorder="1" applyAlignment="1">
      <alignment horizontal="right" vertical="center"/>
    </xf>
    <xf numFmtId="3" fontId="84" fillId="0" borderId="0" xfId="4" applyNumberFormat="1" applyFont="1"/>
    <xf numFmtId="165" fontId="123" fillId="0" borderId="6" xfId="1" applyFont="1" applyFill="1" applyBorder="1" applyAlignment="1">
      <alignment horizontal="right" vertical="center"/>
    </xf>
    <xf numFmtId="0" fontId="124" fillId="0" borderId="0" xfId="0" applyFont="1" applyAlignment="1">
      <alignment horizontal="justify" vertical="center"/>
    </xf>
    <xf numFmtId="165" fontId="85" fillId="0" borderId="6" xfId="0" applyNumberFormat="1" applyFont="1" applyBorder="1" applyAlignment="1">
      <alignment horizontal="right" vertical="center"/>
    </xf>
    <xf numFmtId="165" fontId="115" fillId="0" borderId="6" xfId="0" applyNumberFormat="1" applyFont="1" applyBorder="1" applyAlignment="1">
      <alignment horizontal="right" vertical="center"/>
    </xf>
    <xf numFmtId="165" fontId="85" fillId="0" borderId="0" xfId="0" applyNumberFormat="1" applyFont="1"/>
    <xf numFmtId="0" fontId="123" fillId="0" borderId="0" xfId="0" applyFont="1" applyAlignment="1">
      <alignment horizontal="left" vertical="center" wrapText="1"/>
    </xf>
    <xf numFmtId="176" fontId="123" fillId="0" borderId="0" xfId="10" applyFont="1" applyAlignment="1">
      <alignment vertical="center"/>
    </xf>
    <xf numFmtId="0" fontId="85" fillId="0" borderId="0" xfId="0" applyFont="1" applyAlignment="1">
      <alignment horizontal="justify" vertical="center"/>
    </xf>
    <xf numFmtId="0" fontId="124" fillId="0" borderId="0" xfId="0" applyFont="1"/>
    <xf numFmtId="0" fontId="122" fillId="0" borderId="0" xfId="0" applyFont="1" applyAlignment="1">
      <alignment horizontal="left" vertical="center"/>
    </xf>
    <xf numFmtId="165" fontId="85" fillId="0" borderId="6" xfId="1" applyFont="1" applyBorder="1" applyAlignment="1">
      <alignment horizontal="right" vertical="center"/>
    </xf>
    <xf numFmtId="165" fontId="115" fillId="0" borderId="6" xfId="1" applyFont="1" applyBorder="1" applyAlignment="1">
      <alignment horizontal="right" vertical="center"/>
    </xf>
    <xf numFmtId="0" fontId="123" fillId="0" borderId="0" xfId="0" applyFont="1" applyAlignment="1">
      <alignment vertical="center" wrapText="1"/>
    </xf>
    <xf numFmtId="0" fontId="123" fillId="0" borderId="0" xfId="0" applyFont="1" applyAlignment="1">
      <alignment horizontal="right" vertical="center"/>
    </xf>
    <xf numFmtId="0" fontId="17" fillId="0" borderId="0" xfId="9" applyFont="1" applyAlignment="1">
      <alignment horizontal="center" vertical="center" wrapText="1"/>
    </xf>
    <xf numFmtId="172" fontId="114" fillId="2" borderId="6" xfId="0" applyNumberFormat="1" applyFont="1" applyFill="1" applyBorder="1" applyAlignment="1">
      <alignment horizontal="center" vertical="center" wrapText="1"/>
    </xf>
    <xf numFmtId="175" fontId="14" fillId="0" borderId="0" xfId="1" applyNumberFormat="1" applyFont="1" applyBorder="1"/>
    <xf numFmtId="0" fontId="85" fillId="0" borderId="6" xfId="0" applyFont="1" applyBorder="1" applyAlignment="1">
      <alignment vertical="center"/>
    </xf>
    <xf numFmtId="176" fontId="85" fillId="0" borderId="6" xfId="1" applyNumberFormat="1" applyFont="1" applyBorder="1" applyAlignment="1">
      <alignment horizontal="right" vertical="center"/>
    </xf>
    <xf numFmtId="176" fontId="85" fillId="0" borderId="6" xfId="1" applyNumberFormat="1" applyFont="1" applyBorder="1" applyAlignment="1">
      <alignment horizontal="center" vertical="center"/>
    </xf>
    <xf numFmtId="176" fontId="85" fillId="0" borderId="6" xfId="1" applyNumberFormat="1" applyFont="1" applyFill="1" applyBorder="1" applyAlignment="1">
      <alignment horizontal="right" vertical="center"/>
    </xf>
    <xf numFmtId="175" fontId="14" fillId="0" borderId="0" xfId="1" applyNumberFormat="1" applyFont="1" applyFill="1"/>
    <xf numFmtId="175" fontId="14" fillId="0" borderId="0" xfId="1" applyNumberFormat="1" applyFont="1"/>
    <xf numFmtId="175" fontId="17" fillId="0" borderId="0" xfId="1" applyNumberFormat="1" applyFont="1" applyBorder="1"/>
    <xf numFmtId="176" fontId="115" fillId="0" borderId="6" xfId="1" applyNumberFormat="1" applyFont="1" applyBorder="1" applyAlignment="1">
      <alignment horizontal="right" vertical="center"/>
    </xf>
    <xf numFmtId="176" fontId="115" fillId="0" borderId="6" xfId="1" applyNumberFormat="1" applyFont="1" applyFill="1" applyBorder="1" applyAlignment="1">
      <alignment horizontal="right" vertical="center"/>
    </xf>
    <xf numFmtId="165" fontId="14" fillId="0" borderId="0" xfId="1" applyFont="1" applyFill="1"/>
    <xf numFmtId="175" fontId="17" fillId="0" borderId="0" xfId="1" applyNumberFormat="1" applyFont="1"/>
    <xf numFmtId="176" fontId="17" fillId="0" borderId="6" xfId="1" applyNumberFormat="1" applyFont="1" applyBorder="1"/>
    <xf numFmtId="176" fontId="17" fillId="0" borderId="6" xfId="1" applyNumberFormat="1" applyFont="1" applyFill="1" applyBorder="1"/>
    <xf numFmtId="0" fontId="118" fillId="0" borderId="0" xfId="4" applyFont="1"/>
    <xf numFmtId="165" fontId="85" fillId="0" borderId="6" xfId="1" applyFont="1" applyFill="1" applyBorder="1" applyAlignment="1">
      <alignment horizontal="left" vertical="center" indent="1"/>
    </xf>
    <xf numFmtId="0" fontId="115" fillId="0" borderId="0" xfId="0" applyFont="1" applyAlignment="1">
      <alignment vertical="center"/>
    </xf>
    <xf numFmtId="165" fontId="115" fillId="0" borderId="0" xfId="0" applyNumberFormat="1" applyFont="1" applyAlignment="1">
      <alignment horizontal="right" vertical="center"/>
    </xf>
    <xf numFmtId="0" fontId="14" fillId="0" borderId="0" xfId="0" applyFont="1" applyAlignment="1">
      <alignment vertical="top"/>
    </xf>
    <xf numFmtId="181" fontId="17" fillId="0" borderId="0" xfId="11" applyNumberFormat="1" applyFont="1"/>
    <xf numFmtId="0" fontId="17" fillId="0" borderId="0" xfId="0" applyFont="1" applyAlignment="1">
      <alignment vertical="top"/>
    </xf>
    <xf numFmtId="181" fontId="85" fillId="0" borderId="0" xfId="0" applyNumberFormat="1" applyFont="1"/>
    <xf numFmtId="173" fontId="14" fillId="0" borderId="0" xfId="119" applyNumberFormat="1" applyFont="1"/>
    <xf numFmtId="0" fontId="115" fillId="0" borderId="0" xfId="0" applyFont="1" applyAlignment="1">
      <alignment horizontal="justify" vertical="center"/>
    </xf>
    <xf numFmtId="173" fontId="14" fillId="0" borderId="0" xfId="9" applyNumberFormat="1" applyFont="1"/>
    <xf numFmtId="0" fontId="85" fillId="0" borderId="0" xfId="0" applyFont="1" applyAlignment="1">
      <alignment horizontal="right" vertical="center"/>
    </xf>
    <xf numFmtId="14" fontId="14" fillId="0" borderId="0" xfId="9" applyNumberFormat="1" applyFont="1"/>
    <xf numFmtId="0" fontId="14" fillId="0" borderId="6" xfId="9" applyFont="1" applyBorder="1"/>
    <xf numFmtId="165" fontId="14" fillId="0" borderId="6" xfId="1" applyFont="1" applyBorder="1" applyAlignment="1">
      <alignment vertical="top"/>
    </xf>
    <xf numFmtId="165" fontId="17" fillId="0" borderId="6" xfId="1" applyFont="1" applyBorder="1"/>
    <xf numFmtId="165" fontId="17" fillId="0" borderId="6" xfId="1" applyFont="1" applyBorder="1" applyAlignment="1">
      <alignment vertical="top"/>
    </xf>
    <xf numFmtId="170" fontId="17" fillId="0" borderId="0" xfId="9" applyNumberFormat="1" applyFont="1"/>
    <xf numFmtId="165" fontId="85" fillId="0" borderId="6" xfId="1" applyFont="1" applyBorder="1" applyAlignment="1">
      <alignment horizontal="right" vertical="center" indent="1"/>
    </xf>
    <xf numFmtId="165" fontId="115" fillId="0" borderId="6" xfId="1" applyFont="1" applyBorder="1" applyAlignment="1">
      <alignment horizontal="right" vertical="center" indent="1"/>
    </xf>
    <xf numFmtId="0" fontId="85" fillId="0" borderId="6" xfId="0" applyFont="1" applyBorder="1" applyAlignment="1">
      <alignment horizontal="center" vertical="center" wrapText="1"/>
    </xf>
    <xf numFmtId="165" fontId="85" fillId="0" borderId="6" xfId="1" applyFont="1" applyBorder="1" applyAlignment="1">
      <alignment horizontal="center" vertical="center"/>
    </xf>
    <xf numFmtId="172" fontId="83" fillId="0" borderId="0" xfId="9" applyNumberFormat="1" applyFont="1"/>
    <xf numFmtId="165" fontId="85" fillId="0" borderId="6" xfId="1" applyFont="1" applyFill="1" applyBorder="1" applyAlignment="1">
      <alignment horizontal="center" vertical="center"/>
    </xf>
    <xf numFmtId="0" fontId="85" fillId="0" borderId="6" xfId="0" applyFont="1" applyBorder="1" applyAlignment="1">
      <alignment horizontal="right" vertical="center"/>
    </xf>
    <xf numFmtId="165" fontId="115" fillId="0" borderId="6" xfId="1" applyFont="1" applyBorder="1" applyAlignment="1">
      <alignment horizontal="center" vertical="center"/>
    </xf>
    <xf numFmtId="0" fontId="125" fillId="0" borderId="0" xfId="0" applyFont="1" applyAlignment="1">
      <alignment horizontal="left" vertical="center"/>
    </xf>
    <xf numFmtId="165" fontId="85" fillId="0" borderId="6" xfId="1" applyFont="1" applyBorder="1" applyAlignment="1">
      <alignment vertical="center"/>
    </xf>
    <xf numFmtId="165" fontId="115" fillId="0" borderId="6" xfId="1" applyFont="1" applyBorder="1" applyAlignment="1">
      <alignment vertical="center"/>
    </xf>
    <xf numFmtId="176" fontId="17" fillId="0" borderId="0" xfId="10" applyFont="1" applyAlignment="1">
      <alignment vertical="top"/>
    </xf>
    <xf numFmtId="176" fontId="85" fillId="0" borderId="6" xfId="119" applyNumberFormat="1" applyFont="1" applyFill="1" applyBorder="1" applyAlignment="1">
      <alignment horizontal="right" vertical="center"/>
    </xf>
    <xf numFmtId="176" fontId="85" fillId="0" borderId="6" xfId="119" applyNumberFormat="1" applyFont="1" applyBorder="1" applyAlignment="1">
      <alignment horizontal="right" vertical="center"/>
    </xf>
    <xf numFmtId="176" fontId="14" fillId="0" borderId="0" xfId="9" applyNumberFormat="1" applyFont="1" applyAlignment="1">
      <alignment vertical="center"/>
    </xf>
    <xf numFmtId="176" fontId="14" fillId="0" borderId="6" xfId="119" applyNumberFormat="1" applyFont="1" applyFill="1" applyBorder="1" applyAlignment="1">
      <alignment vertical="center"/>
    </xf>
    <xf numFmtId="0" fontId="115" fillId="0" borderId="6" xfId="0" applyFont="1" applyBorder="1" applyAlignment="1">
      <alignment vertical="center" wrapText="1"/>
    </xf>
    <xf numFmtId="0" fontId="85" fillId="0" borderId="6" xfId="0" applyFont="1" applyBorder="1" applyAlignment="1">
      <alignment vertical="top" wrapText="1"/>
    </xf>
    <xf numFmtId="0" fontId="122" fillId="0" borderId="0" xfId="0" applyFont="1" applyAlignment="1">
      <alignment horizontal="center" vertical="center"/>
    </xf>
    <xf numFmtId="0" fontId="122" fillId="0" borderId="0" xfId="0" applyFont="1" applyAlignment="1">
      <alignment horizontal="center" vertical="center" wrapText="1"/>
    </xf>
    <xf numFmtId="0" fontId="14" fillId="0" borderId="0" xfId="0" applyFont="1"/>
    <xf numFmtId="0" fontId="84" fillId="0" borderId="0" xfId="9" applyFont="1"/>
    <xf numFmtId="172" fontId="14" fillId="0" borderId="0" xfId="0" applyNumberFormat="1" applyFont="1"/>
    <xf numFmtId="0" fontId="123" fillId="3" borderId="7" xfId="0" applyFont="1" applyFill="1" applyBorder="1" applyAlignment="1">
      <alignment vertical="center" wrapText="1"/>
    </xf>
    <xf numFmtId="173" fontId="122" fillId="0" borderId="6" xfId="119" applyNumberFormat="1" applyFont="1" applyFill="1" applyBorder="1" applyAlignment="1">
      <alignment horizontal="right" vertical="center" wrapText="1"/>
    </xf>
    <xf numFmtId="0" fontId="122" fillId="0" borderId="7" xfId="0" applyFont="1" applyBorder="1" applyAlignment="1">
      <alignment horizontal="left" vertical="center" wrapText="1" indent="1"/>
    </xf>
    <xf numFmtId="1" fontId="83" fillId="0" borderId="0" xfId="9" applyNumberFormat="1" applyFont="1"/>
    <xf numFmtId="0" fontId="122" fillId="0" borderId="7" xfId="0" applyFont="1" applyBorder="1" applyAlignment="1">
      <alignment horizontal="left" vertical="center" indent="1"/>
    </xf>
    <xf numFmtId="173" fontId="83" fillId="0" borderId="0" xfId="119" applyNumberFormat="1" applyFont="1"/>
    <xf numFmtId="165" fontId="14" fillId="0" borderId="0" xfId="1" applyFont="1" applyBorder="1" applyAlignment="1"/>
    <xf numFmtId="165" fontId="14" fillId="0" borderId="0" xfId="0" applyNumberFormat="1" applyFont="1"/>
    <xf numFmtId="173" fontId="14" fillId="0" borderId="0" xfId="119" applyNumberFormat="1" applyFont="1" applyBorder="1" applyAlignment="1"/>
    <xf numFmtId="0" fontId="83" fillId="0" borderId="0" xfId="9" applyFont="1"/>
    <xf numFmtId="176" fontId="14" fillId="0" borderId="0" xfId="10" applyFont="1"/>
    <xf numFmtId="0" fontId="114" fillId="2" borderId="6" xfId="9" applyFont="1" applyFill="1" applyBorder="1" applyAlignment="1">
      <alignment horizontal="center" vertical="center" wrapText="1"/>
    </xf>
    <xf numFmtId="181" fontId="122" fillId="0" borderId="6" xfId="119" applyNumberFormat="1" applyFont="1" applyFill="1" applyBorder="1" applyAlignment="1">
      <alignment horizontal="right" vertical="center" wrapText="1"/>
    </xf>
    <xf numFmtId="0" fontId="123" fillId="0" borderId="7" xfId="0" applyFont="1" applyBorder="1" applyAlignment="1">
      <alignment horizontal="left" vertical="center" wrapText="1" indent="1"/>
    </xf>
    <xf numFmtId="173" fontId="123" fillId="0" borderId="6" xfId="119" applyNumberFormat="1" applyFont="1" applyFill="1" applyBorder="1" applyAlignment="1">
      <alignment horizontal="right" vertical="center" wrapText="1"/>
    </xf>
    <xf numFmtId="165" fontId="14" fillId="0" borderId="6" xfId="1" applyFont="1" applyFill="1" applyBorder="1"/>
    <xf numFmtId="165" fontId="17" fillId="0" borderId="6" xfId="1" applyFont="1" applyFill="1" applyBorder="1"/>
    <xf numFmtId="181" fontId="14" fillId="0" borderId="0" xfId="9" applyNumberFormat="1" applyFont="1"/>
    <xf numFmtId="0" fontId="126" fillId="0" borderId="0" xfId="9" applyFont="1"/>
    <xf numFmtId="165" fontId="17" fillId="0" borderId="0" xfId="1" applyFont="1" applyFill="1" applyBorder="1"/>
    <xf numFmtId="175" fontId="14" fillId="0" borderId="6" xfId="9" applyNumberFormat="1" applyFont="1" applyBorder="1"/>
    <xf numFmtId="0" fontId="115" fillId="0" borderId="18" xfId="0" applyFont="1" applyBorder="1"/>
    <xf numFmtId="173" fontId="14" fillId="0" borderId="19" xfId="119" applyNumberFormat="1" applyFont="1" applyFill="1" applyBorder="1"/>
    <xf numFmtId="173" fontId="14" fillId="0" borderId="19" xfId="119" applyNumberFormat="1" applyFont="1" applyBorder="1"/>
    <xf numFmtId="0" fontId="85" fillId="0" borderId="18" xfId="0" applyFont="1" applyBorder="1"/>
    <xf numFmtId="165" fontId="85" fillId="0" borderId="19" xfId="1" applyFont="1" applyBorder="1" applyAlignment="1">
      <alignment horizontal="right" vertical="center"/>
    </xf>
    <xf numFmtId="0" fontId="115" fillId="0" borderId="7" xfId="0" applyFont="1" applyBorder="1"/>
    <xf numFmtId="0" fontId="115" fillId="0" borderId="28" xfId="0" applyFont="1" applyBorder="1"/>
    <xf numFmtId="165" fontId="14" fillId="0" borderId="20" xfId="1" applyFont="1" applyFill="1" applyBorder="1"/>
    <xf numFmtId="165" fontId="115" fillId="0" borderId="19" xfId="1" applyFont="1" applyFill="1" applyBorder="1"/>
    <xf numFmtId="165" fontId="85" fillId="0" borderId="19" xfId="1" applyFont="1" applyFill="1" applyBorder="1"/>
    <xf numFmtId="165" fontId="85" fillId="0" borderId="18" xfId="0" applyNumberFormat="1" applyFont="1" applyBorder="1"/>
    <xf numFmtId="0" fontId="127" fillId="0" borderId="0" xfId="0" applyFont="1"/>
    <xf numFmtId="0" fontId="123" fillId="0" borderId="6" xfId="0" applyFont="1" applyBorder="1" applyAlignment="1">
      <alignment vertical="center"/>
    </xf>
    <xf numFmtId="176" fontId="14" fillId="0" borderId="6" xfId="1" applyNumberFormat="1" applyFont="1" applyFill="1" applyBorder="1"/>
    <xf numFmtId="176" fontId="85" fillId="0" borderId="6" xfId="0" applyNumberFormat="1" applyFont="1" applyBorder="1" applyAlignment="1">
      <alignment vertical="center"/>
    </xf>
    <xf numFmtId="175" fontId="17" fillId="0" borderId="0" xfId="10" applyNumberFormat="1" applyFont="1"/>
    <xf numFmtId="0" fontId="115" fillId="0" borderId="0" xfId="0" applyFont="1"/>
    <xf numFmtId="0" fontId="85" fillId="0" borderId="6" xfId="0" applyFont="1" applyBorder="1"/>
    <xf numFmtId="176" fontId="14" fillId="0" borderId="6" xfId="10" applyFont="1" applyFill="1" applyBorder="1"/>
    <xf numFmtId="175" fontId="14" fillId="0" borderId="6" xfId="63" applyNumberFormat="1" applyFont="1" applyFill="1" applyBorder="1"/>
    <xf numFmtId="0" fontId="115" fillId="0" borderId="6" xfId="0" applyFont="1" applyBorder="1"/>
    <xf numFmtId="176" fontId="17" fillId="0" borderId="6" xfId="10" applyFont="1" applyFill="1" applyBorder="1"/>
    <xf numFmtId="175" fontId="17" fillId="0" borderId="26" xfId="10" applyNumberFormat="1" applyFont="1" applyFill="1" applyBorder="1"/>
    <xf numFmtId="165" fontId="17" fillId="0" borderId="8" xfId="1" applyFont="1" applyBorder="1"/>
    <xf numFmtId="175" fontId="17" fillId="0" borderId="0" xfId="9" applyNumberFormat="1" applyFont="1"/>
    <xf numFmtId="169" fontId="17" fillId="0" borderId="0" xfId="9" applyNumberFormat="1" applyFont="1"/>
    <xf numFmtId="0" fontId="14" fillId="0" borderId="18" xfId="9" applyFont="1" applyBorder="1"/>
    <xf numFmtId="173" fontId="14" fillId="0" borderId="0" xfId="119" applyNumberFormat="1" applyFont="1" applyFill="1" applyBorder="1"/>
    <xf numFmtId="0" fontId="47" fillId="0" borderId="6" xfId="5" applyFont="1" applyBorder="1" applyAlignment="1">
      <alignment horizontal="left" vertical="center"/>
    </xf>
    <xf numFmtId="173" fontId="128" fillId="0" borderId="6" xfId="119" applyNumberFormat="1" applyFont="1" applyBorder="1" applyAlignment="1">
      <alignment horizontal="right" vertical="center"/>
    </xf>
    <xf numFmtId="0" fontId="13" fillId="0" borderId="7" xfId="0" applyFont="1" applyBorder="1" applyAlignment="1">
      <alignment horizontal="left" vertical="center"/>
    </xf>
    <xf numFmtId="165" fontId="13" fillId="0" borderId="6" xfId="1" applyFont="1" applyFill="1" applyBorder="1" applyAlignment="1">
      <alignment horizontal="center" vertical="center"/>
    </xf>
    <xf numFmtId="0" fontId="124" fillId="0" borderId="6" xfId="0" applyFont="1" applyBorder="1" applyAlignment="1">
      <alignment vertical="center"/>
    </xf>
    <xf numFmtId="165" fontId="85" fillId="0" borderId="6" xfId="1" applyFont="1" applyBorder="1"/>
    <xf numFmtId="0" fontId="85" fillId="0" borderId="6" xfId="0" applyFont="1" applyBorder="1" applyAlignment="1">
      <alignment horizontal="left" vertical="center" indent="4"/>
    </xf>
    <xf numFmtId="0" fontId="128" fillId="0" borderId="6" xfId="0" applyFont="1" applyBorder="1" applyAlignment="1">
      <alignment vertical="center"/>
    </xf>
    <xf numFmtId="0" fontId="128" fillId="0" borderId="6" xfId="0" applyFont="1" applyBorder="1" applyAlignment="1">
      <alignment horizontal="center" vertical="center" wrapText="1"/>
    </xf>
    <xf numFmtId="3" fontId="128" fillId="0" borderId="6" xfId="0" applyNumberFormat="1" applyFont="1" applyBorder="1" applyAlignment="1">
      <alignment horizontal="right" vertical="center"/>
    </xf>
    <xf numFmtId="0" fontId="115" fillId="0" borderId="0" xfId="0" applyFont="1" applyBorder="1" applyAlignment="1">
      <alignment vertical="center" wrapText="1"/>
    </xf>
    <xf numFmtId="0" fontId="85" fillId="0" borderId="0" xfId="0" applyFont="1" applyBorder="1" applyAlignment="1">
      <alignment vertical="top" wrapText="1"/>
    </xf>
    <xf numFmtId="176" fontId="115" fillId="0" borderId="0" xfId="1" applyNumberFormat="1" applyFont="1" applyBorder="1" applyAlignment="1">
      <alignment horizontal="right" vertical="center"/>
    </xf>
    <xf numFmtId="0" fontId="25" fillId="3" borderId="7" xfId="0" applyFont="1" applyFill="1" applyBorder="1" applyAlignment="1">
      <alignment vertical="center"/>
    </xf>
    <xf numFmtId="0" fontId="128" fillId="3" borderId="26" xfId="0" applyFont="1" applyFill="1" applyBorder="1" applyAlignment="1">
      <alignment horizontal="center" vertical="center"/>
    </xf>
    <xf numFmtId="0" fontId="128" fillId="3" borderId="26" xfId="0" applyFont="1" applyFill="1" applyBorder="1" applyAlignment="1">
      <alignment horizontal="center" vertical="center" wrapText="1"/>
    </xf>
    <xf numFmtId="3" fontId="128" fillId="3" borderId="26" xfId="0" applyNumberFormat="1" applyFont="1" applyFill="1" applyBorder="1" applyAlignment="1">
      <alignment horizontal="right" vertical="center"/>
    </xf>
    <xf numFmtId="169" fontId="128" fillId="3" borderId="8" xfId="119" applyFont="1" applyFill="1" applyBorder="1" applyAlignment="1">
      <alignment horizontal="right" vertical="center"/>
    </xf>
    <xf numFmtId="176" fontId="128" fillId="0" borderId="6" xfId="1" applyNumberFormat="1" applyFont="1" applyFill="1" applyBorder="1" applyAlignment="1">
      <alignment horizontal="right" vertical="center"/>
    </xf>
    <xf numFmtId="176" fontId="128" fillId="0" borderId="6" xfId="1" applyNumberFormat="1" applyFont="1" applyBorder="1" applyAlignment="1">
      <alignment horizontal="right" vertical="center"/>
    </xf>
    <xf numFmtId="0" fontId="128" fillId="3" borderId="26" xfId="0" applyFont="1" applyFill="1" applyBorder="1" applyAlignment="1">
      <alignment vertical="top"/>
    </xf>
    <xf numFmtId="0" fontId="128" fillId="3" borderId="26" xfId="0" applyFont="1" applyFill="1" applyBorder="1" applyAlignment="1">
      <alignment vertical="top" wrapText="1"/>
    </xf>
    <xf numFmtId="176" fontId="25" fillId="3" borderId="26" xfId="0" applyNumberFormat="1" applyFont="1" applyFill="1" applyBorder="1" applyAlignment="1">
      <alignment horizontal="right" vertical="center"/>
    </xf>
    <xf numFmtId="176" fontId="25" fillId="3" borderId="8" xfId="0" applyNumberFormat="1" applyFont="1" applyFill="1" applyBorder="1" applyAlignment="1">
      <alignment horizontal="right" vertical="center"/>
    </xf>
    <xf numFmtId="0" fontId="113" fillId="0" borderId="7" xfId="0" applyFont="1" applyBorder="1" applyAlignment="1">
      <alignment vertical="center"/>
    </xf>
    <xf numFmtId="0" fontId="3" fillId="2" borderId="0" xfId="0" applyFont="1" applyFill="1" applyAlignment="1">
      <alignment horizontal="center" vertical="center"/>
    </xf>
    <xf numFmtId="0" fontId="9" fillId="0" borderId="0" xfId="0" applyFont="1" applyAlignment="1">
      <alignment horizontal="center"/>
    </xf>
    <xf numFmtId="0" fontId="4" fillId="0" borderId="0" xfId="0" applyFont="1" applyAlignment="1">
      <alignment horizontal="center" vertical="center"/>
    </xf>
    <xf numFmtId="0" fontId="37" fillId="0" borderId="0" xfId="0" applyFont="1" applyAlignment="1">
      <alignment horizontal="left" vertical="center" wrapText="1"/>
    </xf>
    <xf numFmtId="0" fontId="21"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31" fillId="0" borderId="0" xfId="0" applyFont="1" applyAlignment="1">
      <alignment horizontal="left" vertical="center"/>
    </xf>
    <xf numFmtId="0" fontId="32" fillId="2" borderId="6" xfId="0" applyFont="1" applyFill="1" applyBorder="1" applyAlignment="1">
      <alignment horizontal="center" vertical="center"/>
    </xf>
    <xf numFmtId="0" fontId="33" fillId="3" borderId="6" xfId="0" applyFont="1" applyFill="1" applyBorder="1" applyAlignment="1">
      <alignment horizontal="left" vertical="center" indent="1"/>
    </xf>
    <xf numFmtId="0" fontId="34" fillId="3" borderId="6" xfId="0" applyFont="1" applyFill="1" applyBorder="1" applyAlignment="1">
      <alignment horizontal="left" vertical="center" indent="1"/>
    </xf>
    <xf numFmtId="0" fontId="33" fillId="3" borderId="6" xfId="0" applyFont="1" applyFill="1" applyBorder="1" applyAlignment="1">
      <alignment horizontal="justify" vertical="center"/>
    </xf>
    <xf numFmtId="0" fontId="35" fillId="2" borderId="6" xfId="0" applyFont="1" applyFill="1" applyBorder="1" applyAlignment="1">
      <alignment horizontal="center" vertical="center"/>
    </xf>
    <xf numFmtId="0" fontId="27" fillId="0" borderId="0" xfId="0" applyFont="1" applyAlignment="1">
      <alignment horizontal="left" vertical="center"/>
    </xf>
    <xf numFmtId="0" fontId="40" fillId="0" borderId="9" xfId="4" applyFont="1" applyBorder="1" applyAlignment="1">
      <alignment horizontal="center" vertical="center"/>
    </xf>
    <xf numFmtId="0" fontId="40" fillId="0" borderId="10" xfId="4" applyFont="1" applyBorder="1" applyAlignment="1">
      <alignment horizontal="center" vertical="center"/>
    </xf>
    <xf numFmtId="0" fontId="40" fillId="0" borderId="11" xfId="4" applyFont="1" applyBorder="1" applyAlignment="1">
      <alignment horizontal="center" vertical="center"/>
    </xf>
    <xf numFmtId="0" fontId="28" fillId="0" borderId="0" xfId="0" applyFont="1" applyAlignment="1">
      <alignment horizontal="left" vertical="center" wrapText="1"/>
    </xf>
    <xf numFmtId="0" fontId="28" fillId="0" borderId="5" xfId="0" applyFont="1" applyBorder="1" applyAlignment="1">
      <alignment horizontal="left" vertical="center" wrapText="1"/>
    </xf>
    <xf numFmtId="0" fontId="33" fillId="3" borderId="6"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6" xfId="0" applyFont="1" applyFill="1" applyBorder="1" applyAlignment="1">
      <alignment horizontal="center" vertical="center" wrapText="1"/>
    </xf>
    <xf numFmtId="0" fontId="37" fillId="3" borderId="7" xfId="0" applyFont="1" applyFill="1" applyBorder="1" applyAlignment="1">
      <alignment horizontal="left" vertical="center" wrapText="1" indent="1"/>
    </xf>
    <xf numFmtId="0" fontId="37" fillId="3" borderId="8" xfId="0" applyFont="1" applyFill="1" applyBorder="1" applyAlignment="1">
      <alignment horizontal="left" vertical="center" wrapText="1" indent="1"/>
    </xf>
    <xf numFmtId="0" fontId="37" fillId="3" borderId="6" xfId="0" applyFont="1" applyFill="1" applyBorder="1" applyAlignment="1">
      <alignment horizontal="left" vertical="center" indent="1"/>
    </xf>
    <xf numFmtId="0" fontId="40" fillId="0" borderId="12" xfId="4" applyFont="1" applyBorder="1" applyAlignment="1">
      <alignment horizontal="center" vertical="center"/>
    </xf>
    <xf numFmtId="0" fontId="40" fillId="0" borderId="13" xfId="4" applyFont="1" applyBorder="1" applyAlignment="1">
      <alignment horizontal="center" vertical="center"/>
    </xf>
    <xf numFmtId="0" fontId="40" fillId="0" borderId="14" xfId="4" applyFont="1" applyBorder="1" applyAlignment="1">
      <alignment horizontal="center" vertical="center"/>
    </xf>
    <xf numFmtId="0" fontId="18" fillId="0" borderId="12" xfId="4" applyFont="1" applyBorder="1" applyAlignment="1">
      <alignment horizontal="center" vertical="center"/>
    </xf>
    <xf numFmtId="0" fontId="18" fillId="0" borderId="13" xfId="4" applyFont="1" applyBorder="1" applyAlignment="1">
      <alignment horizontal="center" vertical="center"/>
    </xf>
    <xf numFmtId="0" fontId="18" fillId="0" borderId="15" xfId="4" applyFont="1" applyBorder="1" applyAlignment="1">
      <alignment horizontal="left" vertical="center"/>
    </xf>
    <xf numFmtId="0" fontId="18" fillId="0" borderId="10" xfId="4" applyFont="1" applyBorder="1" applyAlignment="1">
      <alignment horizontal="left" vertical="center"/>
    </xf>
    <xf numFmtId="0" fontId="18" fillId="0" borderId="11" xfId="4" applyFont="1" applyBorder="1" applyAlignment="1">
      <alignment horizontal="left" vertical="center"/>
    </xf>
    <xf numFmtId="0" fontId="18" fillId="0" borderId="12" xfId="4" applyFont="1" applyBorder="1" applyAlignment="1">
      <alignment horizontal="center" vertical="center" wrapText="1"/>
    </xf>
    <xf numFmtId="0" fontId="18" fillId="0" borderId="13" xfId="4" applyFont="1" applyBorder="1" applyAlignment="1">
      <alignment horizontal="center" vertical="center" wrapText="1"/>
    </xf>
    <xf numFmtId="0" fontId="18" fillId="0" borderId="13" xfId="4" applyFont="1" applyBorder="1" applyAlignment="1">
      <alignment horizontal="left" vertical="top" wrapText="1"/>
    </xf>
    <xf numFmtId="0" fontId="18" fillId="0" borderId="14" xfId="4" applyFont="1" applyBorder="1" applyAlignment="1">
      <alignment horizontal="left" vertical="top" wrapText="1"/>
    </xf>
    <xf numFmtId="0" fontId="39" fillId="2" borderId="20" xfId="5" applyFont="1" applyFill="1" applyBorder="1" applyAlignment="1">
      <alignment horizontal="center" vertical="center"/>
    </xf>
    <xf numFmtId="0" fontId="39" fillId="2" borderId="21" xfId="5" applyFont="1" applyFill="1" applyBorder="1" applyAlignment="1">
      <alignment horizontal="center" vertical="center"/>
    </xf>
    <xf numFmtId="49" fontId="39" fillId="2" borderId="6" xfId="5" applyNumberFormat="1" applyFont="1" applyFill="1" applyBorder="1" applyAlignment="1">
      <alignment horizontal="center" vertical="center" wrapText="1"/>
    </xf>
    <xf numFmtId="0" fontId="39" fillId="2" borderId="6" xfId="5" applyFont="1" applyFill="1" applyBorder="1" applyAlignment="1">
      <alignment horizontal="center" vertical="center"/>
    </xf>
    <xf numFmtId="165" fontId="56" fillId="15" borderId="22" xfId="1" applyFont="1" applyFill="1" applyBorder="1" applyAlignment="1">
      <alignment horizontal="center" vertical="center"/>
    </xf>
    <xf numFmtId="0" fontId="13" fillId="0" borderId="0" xfId="0" applyFont="1" applyAlignment="1">
      <alignment horizontal="left"/>
    </xf>
    <xf numFmtId="0" fontId="72" fillId="0" borderId="0" xfId="0" applyFont="1" applyAlignment="1">
      <alignment horizontal="center"/>
    </xf>
    <xf numFmtId="0" fontId="4" fillId="0" borderId="0" xfId="0" applyFont="1" applyAlignment="1">
      <alignment horizontal="left" vertical="center" wrapText="1"/>
    </xf>
    <xf numFmtId="0" fontId="71" fillId="0" borderId="0" xfId="0" applyFont="1" applyAlignment="1">
      <alignment horizontal="center"/>
    </xf>
    <xf numFmtId="0" fontId="3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left" wrapText="1"/>
    </xf>
    <xf numFmtId="0" fontId="36" fillId="0" borderId="0" xfId="0" applyFont="1" applyAlignment="1">
      <alignment horizontal="left" vertical="center" wrapText="1"/>
    </xf>
    <xf numFmtId="0" fontId="4" fillId="0" borderId="0" xfId="0" applyFont="1" applyAlignment="1">
      <alignment horizontal="left" vertical="top" wrapText="1" indent="1"/>
    </xf>
    <xf numFmtId="0" fontId="4" fillId="0" borderId="0" xfId="0" applyFont="1" applyAlignment="1">
      <alignment horizontal="left" vertical="center" wrapText="1" indent="1"/>
    </xf>
    <xf numFmtId="0" fontId="85" fillId="0" borderId="0" xfId="0" applyFont="1" applyAlignment="1">
      <alignment horizontal="left" vertical="center"/>
    </xf>
    <xf numFmtId="0" fontId="17" fillId="0" borderId="0" xfId="0" applyFont="1" applyAlignment="1">
      <alignment horizontal="center" vertical="center"/>
    </xf>
    <xf numFmtId="0" fontId="85" fillId="0" borderId="0" xfId="0" applyFont="1" applyAlignment="1">
      <alignment horizontal="left" vertical="center" wrapText="1"/>
    </xf>
    <xf numFmtId="0" fontId="114" fillId="2" borderId="6" xfId="0" applyFont="1" applyFill="1" applyBorder="1" applyAlignment="1">
      <alignment horizontal="center" vertical="center" wrapText="1"/>
    </xf>
    <xf numFmtId="0" fontId="114" fillId="2" borderId="20" xfId="0" applyFont="1" applyFill="1" applyBorder="1" applyAlignment="1">
      <alignment horizontal="center" vertical="center" wrapText="1"/>
    </xf>
    <xf numFmtId="0" fontId="114" fillId="2" borderId="21" xfId="0" applyFont="1" applyFill="1" applyBorder="1" applyAlignment="1">
      <alignment horizontal="center" vertical="center" wrapText="1"/>
    </xf>
    <xf numFmtId="0" fontId="114" fillId="2" borderId="6" xfId="0" applyFont="1" applyFill="1" applyBorder="1" applyAlignment="1">
      <alignment horizontal="center" vertical="center"/>
    </xf>
    <xf numFmtId="0" fontId="123" fillId="0" borderId="6" xfId="0" applyFont="1" applyBorder="1" applyAlignment="1">
      <alignment vertical="center" wrapText="1"/>
    </xf>
    <xf numFmtId="0" fontId="17" fillId="0" borderId="6" xfId="0" applyFont="1" applyBorder="1" applyAlignment="1">
      <alignment vertical="center" wrapText="1"/>
    </xf>
    <xf numFmtId="0" fontId="14" fillId="0" borderId="0" xfId="9" applyFont="1" applyAlignment="1">
      <alignment horizontal="left" wrapText="1"/>
    </xf>
    <xf numFmtId="0" fontId="124" fillId="0" borderId="0" xfId="0" applyFont="1" applyAlignment="1">
      <alignment horizontal="left" vertical="center"/>
    </xf>
    <xf numFmtId="0" fontId="114" fillId="2" borderId="24" xfId="0" applyFont="1" applyFill="1" applyBorder="1" applyAlignment="1">
      <alignment horizontal="center" vertical="center" wrapText="1"/>
    </xf>
    <xf numFmtId="0" fontId="114" fillId="2" borderId="22" xfId="0" applyFont="1" applyFill="1" applyBorder="1" applyAlignment="1">
      <alignment horizontal="center" vertical="center" wrapText="1"/>
    </xf>
    <xf numFmtId="0" fontId="10" fillId="0" borderId="0" xfId="9" quotePrefix="1" applyFont="1" applyAlignment="1">
      <alignment horizontal="center"/>
    </xf>
    <xf numFmtId="0" fontId="81" fillId="0" borderId="0" xfId="0" applyFont="1" applyAlignment="1">
      <alignment horizontal="left" vertical="center" wrapText="1"/>
    </xf>
  </cellXfs>
  <cellStyles count="327">
    <cellStyle name="          _x000d__x000a_386grabber=VGA.3GR_x000d__x000a_" xfId="68" xr:uid="{F069B276-987B-4C56-B71E-668874D501C9}"/>
    <cellStyle name="          _x000d__x000a_386grabber=VGA.3GR_x000d__x000a_ 2" xfId="323" xr:uid="{413A7AA2-2436-4437-9C84-E3006475BCC5}"/>
    <cellStyle name="20% - Énfasis1" xfId="30" builtinId="30" customBuiltin="1"/>
    <cellStyle name="20% - Énfasis2" xfId="33" builtinId="34" customBuiltin="1"/>
    <cellStyle name="20% - Énfasis3" xfId="36" builtinId="38" customBuiltin="1"/>
    <cellStyle name="20% - Énfasis4" xfId="39" builtinId="42" customBuiltin="1"/>
    <cellStyle name="20% - Énfasis5" xfId="42" builtinId="46" customBuiltin="1"/>
    <cellStyle name="20% - Énfasis6" xfId="45" builtinId="50" customBuiltin="1"/>
    <cellStyle name="40% - Énfasis1" xfId="31" builtinId="31" customBuiltin="1"/>
    <cellStyle name="40% - Énfasis2" xfId="34" builtinId="35" customBuiltin="1"/>
    <cellStyle name="40% - Énfasis3" xfId="37" builtinId="39" customBuiltin="1"/>
    <cellStyle name="40% - Énfasis4" xfId="40" builtinId="43" customBuiltin="1"/>
    <cellStyle name="40% - Énfasis5" xfId="43" builtinId="47" customBuiltin="1"/>
    <cellStyle name="40% - Énfasis6" xfId="46" builtinId="51" customBuiltin="1"/>
    <cellStyle name="60% - Énfasis1 2" xfId="49" xr:uid="{CD78788F-E498-4F2F-9009-A01725EE0DC8}"/>
    <cellStyle name="60% - Énfasis2 2" xfId="50" xr:uid="{62F3F641-8879-46FD-88AC-C0BD47B76035}"/>
    <cellStyle name="60% - Énfasis3 2" xfId="51" xr:uid="{0779A9EB-5E19-49E2-BC25-E861D9A178EA}"/>
    <cellStyle name="60% - Énfasis4 2" xfId="52" xr:uid="{F10BA0AA-5C53-48D2-8841-CBAC659BF4D3}"/>
    <cellStyle name="60% - Énfasis5 2" xfId="53" xr:uid="{78199AA0-02C3-4280-A5BF-84A67A20A142}"/>
    <cellStyle name="60% - Énfasis6 2" xfId="54" xr:uid="{5C9AFD3B-ADC6-415D-B7C6-DCDB2A59963B}"/>
    <cellStyle name="Bueno" xfId="18" builtinId="26" customBuiltin="1"/>
    <cellStyle name="Cálculo" xfId="22" builtinId="22" customBuiltin="1"/>
    <cellStyle name="Celda de comprobación" xfId="24" builtinId="23" customBuiltin="1"/>
    <cellStyle name="Celda vinculada" xfId="23" builtinId="24" customBuiltin="1"/>
    <cellStyle name="Comma [0] 2" xfId="77" xr:uid="{D1430004-57C9-4BD1-9C3B-253FBFF3D22E}"/>
    <cellStyle name="Comma [0] 2 2" xfId="79" xr:uid="{7BA21464-DB5A-4BD0-8491-45DAF32675A1}"/>
    <cellStyle name="Comma [0] 2 2 2" xfId="109" xr:uid="{884ED498-3B15-4158-B624-40005F69D3AB}"/>
    <cellStyle name="Comma [0] 2 2 2 2" xfId="204" xr:uid="{F8EB6797-130A-438F-9564-6162BAD7B57E}"/>
    <cellStyle name="Comma [0] 2 2 2 2 2" xfId="306" xr:uid="{DAEF7268-093E-4995-9F65-B55653D3CF51}"/>
    <cellStyle name="Comma [0] 2 2 2 3" xfId="157" xr:uid="{3670BCA5-4B30-45E0-814E-CF3CF970A6F2}"/>
    <cellStyle name="Comma [0] 2 2 2 3 2" xfId="264" xr:uid="{CF798D44-DA9A-4BD1-93D1-EA979A595412}"/>
    <cellStyle name="Comma [0] 2 2 2 4" xfId="237" xr:uid="{F462C3EF-E9E2-42E4-9ABF-DFDD6ECFA68D}"/>
    <cellStyle name="Comma [0] 2 2 3" xfId="191" xr:uid="{3FE123E7-E7CF-4E6D-85A0-AC43E4CBA16B}"/>
    <cellStyle name="Comma [0] 2 2 3 2" xfId="296" xr:uid="{AC791D11-285C-45F1-AF40-9236BB11B31F}"/>
    <cellStyle name="Comma [0] 2 2 4" xfId="179" xr:uid="{E24A1DC0-F0A7-4913-89A9-F7E154164447}"/>
    <cellStyle name="Comma [0] 2 2 4 2" xfId="285" xr:uid="{162BD96D-B25F-4DB8-8F51-3FF17315C9BA}"/>
    <cellStyle name="Comma [0] 2 2 5" xfId="147" xr:uid="{AE2971AE-F164-4D5C-BE58-43FD3CA612BF}"/>
    <cellStyle name="Comma [0] 2 2 5 2" xfId="254" xr:uid="{F5A0BB45-D444-4F31-906C-3A843AAA331E}"/>
    <cellStyle name="Comma [0] 2 2 6" xfId="225" xr:uid="{68D3AED5-6B40-4460-8F7F-BF60F4717C15}"/>
    <cellStyle name="Comma [0] 2 3" xfId="108" xr:uid="{BD9A1780-0CE2-431F-AFB8-23543A6A66E0}"/>
    <cellStyle name="Comma [0] 2 3 2" xfId="203" xr:uid="{66FFF7D2-EAB8-411B-BD91-D51E266FEA5C}"/>
    <cellStyle name="Comma [0] 2 3 2 2" xfId="305" xr:uid="{FA183C30-304C-4485-A1C5-B3F7A9E97114}"/>
    <cellStyle name="Comma [0] 2 3 3" xfId="156" xr:uid="{31835593-777E-4163-8C60-786013F74CB1}"/>
    <cellStyle name="Comma [0] 2 3 3 2" xfId="263" xr:uid="{0A7F0904-225A-46E9-8E4E-32740AA2A77A}"/>
    <cellStyle name="Comma [0] 2 3 4" xfId="236" xr:uid="{768B18A4-F6F4-42A1-B64F-37C6BE34ED84}"/>
    <cellStyle name="Comma [0] 2 4" xfId="144" xr:uid="{8D5EEDDE-D44C-4DBB-A719-F119A5F15F17}"/>
    <cellStyle name="Comma [0] 2 5" xfId="178" xr:uid="{0B489370-5299-47A2-94B5-89DBC8A1D098}"/>
    <cellStyle name="Comma [0] 2 5 2" xfId="284" xr:uid="{EE768EFD-E5B2-45FD-ABF6-782365CAF35C}"/>
    <cellStyle name="Comma [0] 2 6" xfId="224" xr:uid="{D869DB23-DFA0-4952-8F95-542231F8CDBE}"/>
    <cellStyle name="Comma 2" xfId="7" xr:uid="{E905B626-C20B-4DAB-A0D8-83139B052B7C}"/>
    <cellStyle name="Comma 2 2" xfId="11" xr:uid="{DFA55465-19EB-4C30-8B9D-5F6E303AAC0F}"/>
    <cellStyle name="Comma 2 2 2" xfId="96" xr:uid="{11D6D5CA-81EB-49A8-A6A7-D1B6195919EF}"/>
    <cellStyle name="Comma 2 2 2 2" xfId="114" xr:uid="{E13FCC9D-196C-405B-B6D5-8E15EB783C2C}"/>
    <cellStyle name="Comma 2 2 2 2 2" xfId="209" xr:uid="{D49BB414-0BD0-4478-9B25-82F4CC555E68}"/>
    <cellStyle name="Comma 2 2 2 2 2 2" xfId="311" xr:uid="{D2E82C99-22C8-457B-9219-C400456560C0}"/>
    <cellStyle name="Comma 2 2 2 2 3" xfId="162" xr:uid="{25F47AE9-2724-48CD-A677-0352A72A48B6}"/>
    <cellStyle name="Comma 2 2 2 2 3 2" xfId="269" xr:uid="{39E87234-92C8-469F-B342-A8875B76B039}"/>
    <cellStyle name="Comma 2 2 2 2 4" xfId="242" xr:uid="{7040BB6E-3440-4C3E-83E2-90668757C746}"/>
    <cellStyle name="Comma 2 2 2 3" xfId="195" xr:uid="{1B18D91B-53A2-483C-BEB4-CA20A1071967}"/>
    <cellStyle name="Comma 2 2 2 3 2" xfId="300" xr:uid="{4B221714-CD7A-4674-BDD5-176254B03F6D}"/>
    <cellStyle name="Comma 2 2 2 4" xfId="184" xr:uid="{906DAFAC-711B-4C26-8926-D30D7CCC0AF4}"/>
    <cellStyle name="Comma 2 2 2 4 2" xfId="290" xr:uid="{93CBC546-C30E-4C37-8336-E8E9FA4638C1}"/>
    <cellStyle name="Comma 2 2 2 5" xfId="151" xr:uid="{A164BCA3-5E0F-45B9-A9B4-3C858E36CCD5}"/>
    <cellStyle name="Comma 2 2 2 5 2" xfId="258" xr:uid="{FB2E6A7E-F0B2-4352-B46D-712602CDF201}"/>
    <cellStyle name="Comma 2 2 2 6" xfId="231" xr:uid="{A2724C41-CE2A-45D6-AB5B-61CFF0AB8C9F}"/>
    <cellStyle name="Comma 2 2 3" xfId="112" xr:uid="{0B12A6DD-B3D2-44E6-9C55-8F514ADF95DA}"/>
    <cellStyle name="Comma 2 2 3 2" xfId="207" xr:uid="{8C3BF3E8-8116-45FE-A98E-FD58A874BCB6}"/>
    <cellStyle name="Comma 2 2 3 2 2" xfId="309" xr:uid="{81FB61F2-00CD-4CA3-90F5-6C39BF0C935A}"/>
    <cellStyle name="Comma 2 2 3 3" xfId="160" xr:uid="{2092F3A4-D198-4615-9840-67EC074B4661}"/>
    <cellStyle name="Comma 2 2 3 3 2" xfId="267" xr:uid="{09F1AC4C-D4A9-453D-9583-FFB3FE224A17}"/>
    <cellStyle name="Comma 2 2 3 4" xfId="240" xr:uid="{F968E7E1-EF34-4D58-BC2F-7A486B916694}"/>
    <cellStyle name="Comma 2 2 4" xfId="140" xr:uid="{C22EF8CE-EDAA-41F4-86AD-A3976E6B0171}"/>
    <cellStyle name="Comma 2 2 5" xfId="182" xr:uid="{1758D31C-6105-4A16-BA2B-2F9A38005F31}"/>
    <cellStyle name="Comma 2 2 5 2" xfId="288" xr:uid="{E8C7CD74-8C5B-46A3-A637-EAA3326F9BBC}"/>
    <cellStyle name="Comma 2 2 6" xfId="93" xr:uid="{9F8B8C37-6E1B-44AA-8AA3-DE52A47AC1DC}"/>
    <cellStyle name="Comma 2 2 7" xfId="228" xr:uid="{DCDB8C3D-82EB-405E-8B13-0EB5693FF5AF}"/>
    <cellStyle name="Comma 2 2 8" xfId="64" xr:uid="{3DE44979-1167-4424-A459-6A60D7973BCE}"/>
    <cellStyle name="Comma 2 3" xfId="110" xr:uid="{217F7DDE-682A-4990-A121-3170621C23BD}"/>
    <cellStyle name="Comma 2 3 2" xfId="205" xr:uid="{A32FFEE3-0C77-4069-9A8E-3B43CFFB4316}"/>
    <cellStyle name="Comma 2 3 2 2" xfId="307" xr:uid="{2A4AD503-49F4-47A5-B428-708BE3530622}"/>
    <cellStyle name="Comma 2 3 3" xfId="158" xr:uid="{6ABDEA55-555C-4736-80F8-7F51C4DA6C63}"/>
    <cellStyle name="Comma 2 3 3 2" xfId="265" xr:uid="{510FFF38-7943-455A-8727-AD2FC1A1797E}"/>
    <cellStyle name="Comma 2 3 4" xfId="238" xr:uid="{61305BE3-FB1C-4DA5-A6A5-A69D2345CABF}"/>
    <cellStyle name="Comma 2 4" xfId="192" xr:uid="{7ECB442B-85B0-4212-9CBE-4E6F8D618AC2}"/>
    <cellStyle name="Comma 2 4 2" xfId="297" xr:uid="{81EEF29D-22C9-4FDF-8661-CA6B73CAEE61}"/>
    <cellStyle name="Comma 2 5" xfId="180" xr:uid="{88E54318-E2B8-4B06-9BAB-2118CFA7E315}"/>
    <cellStyle name="Comma 2 5 2" xfId="286" xr:uid="{7B4F9A52-2794-4A43-8E16-ABEB6DD4F6B8}"/>
    <cellStyle name="Comma 2 6" xfId="148" xr:uid="{6DEBAE87-9F6B-47DB-86A6-B93D65C35F21}"/>
    <cellStyle name="Comma 2 6 2" xfId="255" xr:uid="{586965A0-22CA-4519-BD7F-7D21E1B1989B}"/>
    <cellStyle name="Comma 2 7" xfId="80" xr:uid="{EE171635-E43D-4CC7-9790-EC1BD39EC80B}"/>
    <cellStyle name="Comma 2 7 2" xfId="226" xr:uid="{CA32D895-E616-4C63-8D9B-9002458FB35C}"/>
    <cellStyle name="Comma 2 8" xfId="60" xr:uid="{F683E597-E3DB-4C55-BDC1-62A2A8980798}"/>
    <cellStyle name="Comma 3" xfId="89" xr:uid="{70977A85-9F13-4710-8B30-84917919C2B6}"/>
    <cellStyle name="Comma 3 2" xfId="129" xr:uid="{F39AEFBE-42A0-43FB-B4C0-F9CBC607F962}"/>
    <cellStyle name="Comma 4" xfId="90" xr:uid="{B8F456E9-121D-4D49-B1DA-BBAF01E269D9}"/>
    <cellStyle name="Comma 4 2" xfId="130" xr:uid="{5359D84F-605F-4066-8CD8-F6E4F2E30CDB}"/>
    <cellStyle name="Comma 5" xfId="78" xr:uid="{4AE82087-1626-4D4D-B9B7-697BBA519879}"/>
    <cellStyle name="Comma 5 2" xfId="127" xr:uid="{0D5DBEED-D116-4CC7-A265-2B0C83FCBF87}"/>
    <cellStyle name="Comma 6" xfId="86" xr:uid="{95E69B8F-E96E-417B-AE9E-687C854487AD}"/>
    <cellStyle name="Comma 6 2" xfId="128" xr:uid="{7F1B8249-DB82-40E2-8188-02758DC7ABDC}"/>
    <cellStyle name="Comma 7" xfId="91" xr:uid="{74D5C92C-4614-4F8F-A35A-154C079563FB}"/>
    <cellStyle name="Comma 7 2" xfId="131" xr:uid="{01D3399A-55CF-4A36-B005-C7118C1CB392}"/>
    <cellStyle name="Comma 8" xfId="92" xr:uid="{D1EDF663-B462-4BB2-943C-28C1464665BB}"/>
    <cellStyle name="Comma 8 2" xfId="132" xr:uid="{AE8433D0-AEBA-4814-B7B7-2CCDEC35F87B}"/>
    <cellStyle name="Currency_HOJA DE TRABAJO" xfId="221" xr:uid="{BEA02119-AEED-4C21-B956-B77B079FE89E}"/>
    <cellStyle name="Encabezado 1" xfId="14" builtinId="16" customBuiltin="1"/>
    <cellStyle name="Encabezado 4" xfId="17" builtinId="19" customBuiltin="1"/>
    <cellStyle name="Énfasis1" xfId="29" builtinId="29" customBuiltin="1"/>
    <cellStyle name="Énfasis2" xfId="32" builtinId="33" customBuiltin="1"/>
    <cellStyle name="Énfasis3" xfId="35" builtinId="37" customBuiltin="1"/>
    <cellStyle name="Énfasis4" xfId="38" builtinId="41" customBuiltin="1"/>
    <cellStyle name="Énfasis5" xfId="41" builtinId="45" customBuiltin="1"/>
    <cellStyle name="Énfasis6" xfId="44" builtinId="49" customBuiltin="1"/>
    <cellStyle name="Entrada" xfId="20" builtinId="20" customBuiltin="1"/>
    <cellStyle name="Hipervínculo" xfId="3" builtinId="8"/>
    <cellStyle name="Incorrecto" xfId="19" builtinId="27" customBuiltin="1"/>
    <cellStyle name="Millares" xfId="12" builtinId="3"/>
    <cellStyle name="Millares [0]" xfId="1" builtinId="6"/>
    <cellStyle name="Millares [0] 10" xfId="94" xr:uid="{BBA15A98-A74D-4D74-B2BD-81E694E86FC8}"/>
    <cellStyle name="Millares [0] 10 2" xfId="229" xr:uid="{67AD4E71-985E-4D1B-BF19-1CAC483837AB}"/>
    <cellStyle name="Millares [0] 11" xfId="66" xr:uid="{56C38D2C-B1D7-47AE-9FDD-604174A21875}"/>
    <cellStyle name="Millares [0] 12" xfId="222" xr:uid="{FA17A1A3-EA01-4198-97F4-78C9D423D64A}"/>
    <cellStyle name="Millares [0] 2" xfId="10" xr:uid="{A80172E0-3515-4A8E-A9A9-F3CE85C57917}"/>
    <cellStyle name="Millares [0] 2 2" xfId="63" xr:uid="{9404B2CD-1314-4D10-8D33-72C7A7D7CC9C}"/>
    <cellStyle name="Millares [0] 2 2 2" xfId="117" xr:uid="{81F9A920-0240-44CA-ACE0-1D15A40C84C1}"/>
    <cellStyle name="Millares [0] 2 2 2 2" xfId="212" xr:uid="{16018943-BA29-4BC2-897A-1194876FE2EB}"/>
    <cellStyle name="Millares [0] 2 2 2 2 2" xfId="314" xr:uid="{C86C1AB7-51C3-4ECD-BF36-0DB578CC1F2F}"/>
    <cellStyle name="Millares [0] 2 2 2 3" xfId="165" xr:uid="{DC80C6DA-E8BE-4C81-89E3-4732919620BC}"/>
    <cellStyle name="Millares [0] 2 2 2 3 2" xfId="272" xr:uid="{6F2B55AF-6FDD-4603-943D-9082B5B8B02A}"/>
    <cellStyle name="Millares [0] 2 2 2 4" xfId="245" xr:uid="{47B71391-D177-4913-916B-6AA6543E5E65}"/>
    <cellStyle name="Millares [0] 2 2 3" xfId="200" xr:uid="{05B3D6FF-52BB-450C-9F29-49D10914840E}"/>
    <cellStyle name="Millares [0] 2 2 3 2" xfId="303" xr:uid="{A5F53A9F-38D4-4351-8BFC-77C67ECF8B9E}"/>
    <cellStyle name="Millares [0] 2 2 4" xfId="154" xr:uid="{C06BE3DA-3795-438D-92C5-377C4BE296EC}"/>
    <cellStyle name="Millares [0] 2 2 4 2" xfId="261" xr:uid="{908803AF-2C71-40A7-8347-A4A3B01993D6}"/>
    <cellStyle name="Millares [0] 2 2 5" xfId="106" xr:uid="{944B22C4-1A49-4F25-A7B4-C6F9CEA1B18C}"/>
    <cellStyle name="Millares [0] 2 2 6" xfId="234" xr:uid="{4C08DB5A-CCB0-42B1-BFD4-B7F1A09651AC}"/>
    <cellStyle name="Millares [0] 2 3" xfId="141" xr:uid="{807790BB-33C5-437C-B073-7284022DDA8F}"/>
    <cellStyle name="Millares [0] 2 4" xfId="174" xr:uid="{857873C3-E629-4C5A-B829-3F01B618C653}"/>
    <cellStyle name="Millares [0] 2 4 2" xfId="281" xr:uid="{89C59D60-C78D-4FE7-9DCB-9BC18BE45979}"/>
    <cellStyle name="Millares [0] 2 5" xfId="95" xr:uid="{854B2FB3-D6CE-4D93-9149-93BE6F745225}"/>
    <cellStyle name="Millares [0] 2 5 2" xfId="230" xr:uid="{01DBFB0B-1C30-40F8-AC67-B5FFA0E8F2BB}"/>
    <cellStyle name="Millares [0] 2 6" xfId="57" xr:uid="{8B2D5DE2-B879-4F42-A54F-01F815F5E5A4}"/>
    <cellStyle name="Millares [0] 3" xfId="65" xr:uid="{1B97C9EF-CBFE-4E33-81B4-5CBE06ED036B}"/>
    <cellStyle name="Millares [0] 3 2" xfId="116" xr:uid="{3CC80057-61DC-49CD-B272-226E0F212F3B}"/>
    <cellStyle name="Millares [0] 3 2 2" xfId="211" xr:uid="{C739CC1C-3E7A-45D9-873D-9DF48DFCF402}"/>
    <cellStyle name="Millares [0] 3 2 2 2" xfId="313" xr:uid="{CF8E687C-9F5E-4CE8-8023-F69862878F38}"/>
    <cellStyle name="Millares [0] 3 2 3" xfId="164" xr:uid="{63BE6DCE-5FF0-4930-8F6C-C50259F1CAC2}"/>
    <cellStyle name="Millares [0] 3 2 3 2" xfId="271" xr:uid="{C891E3E8-74EA-48DF-8B4B-6194C58ED8BC}"/>
    <cellStyle name="Millares [0] 3 2 4" xfId="244" xr:uid="{401A3097-42B5-41B8-A6FE-BEA9ED6ADEC9}"/>
    <cellStyle name="Millares [0] 3 3" xfId="199" xr:uid="{4A2D8EBF-9B8D-4C2C-8F14-65E22A358DE8}"/>
    <cellStyle name="Millares [0] 3 3 2" xfId="302" xr:uid="{9A8D6917-EC67-460F-A2A2-8963D01742EB}"/>
    <cellStyle name="Millares [0] 3 4" xfId="183" xr:uid="{C90FD083-04F7-4459-8C0C-C2F4609A07CC}"/>
    <cellStyle name="Millares [0] 3 4 2" xfId="289" xr:uid="{B99F5384-7C72-4665-85C2-81AE4480CBAC}"/>
    <cellStyle name="Millares [0] 3 5" xfId="153" xr:uid="{8F6FDA47-5F0C-407D-8110-E46BF8C68291}"/>
    <cellStyle name="Millares [0] 3 5 2" xfId="260" xr:uid="{23BA689F-B293-47FD-A487-1180AE0D99D2}"/>
    <cellStyle name="Millares [0] 3 6" xfId="104" xr:uid="{8C2CB491-933F-431E-9874-F46890BDE6F5}"/>
    <cellStyle name="Millares [0] 3 6 2" xfId="233" xr:uid="{25330D28-B07E-430D-80C9-4B2DDD37DD96}"/>
    <cellStyle name="Millares [0] 3 7" xfId="69" xr:uid="{45B95996-9FF6-4544-9D87-E0121C1B1EE5}"/>
    <cellStyle name="Millares [0] 4" xfId="113" xr:uid="{798F2B5A-C37E-4F54-8276-4896BC07B408}"/>
    <cellStyle name="Millares [0] 4 2" xfId="208" xr:uid="{8045BAC3-AAD0-4F02-9FDE-489145C5E5FA}"/>
    <cellStyle name="Millares [0] 4 2 2" xfId="310" xr:uid="{3E9A0602-6243-4955-88C2-0996591FAC2F}"/>
    <cellStyle name="Millares [0] 4 3" xfId="187" xr:uid="{8799370A-7845-4AC6-96C5-825B277596E4}"/>
    <cellStyle name="Millares [0] 4 3 2" xfId="293" xr:uid="{7731FC34-4FBA-4372-9F65-059A5D88F694}"/>
    <cellStyle name="Millares [0] 4 4" xfId="161" xr:uid="{041018AA-718C-446B-ABBE-265DBA0E5CA5}"/>
    <cellStyle name="Millares [0] 4 4 2" xfId="268" xr:uid="{FA8A935B-8907-4A9F-B14B-A9295362D54B}"/>
    <cellStyle name="Millares [0] 4 5" xfId="241" xr:uid="{B878160B-5A46-4AE5-B2A9-4E0D98D7537F}"/>
    <cellStyle name="Millares [0] 5" xfId="123" xr:uid="{CF03059D-7323-4D1B-9552-0002D0DD97D9}"/>
    <cellStyle name="Millares [0] 5 2" xfId="213" xr:uid="{CE8CC0B2-E910-400D-A9D1-2AAD0E80C1DD}"/>
    <cellStyle name="Millares [0] 5 2 2" xfId="315" xr:uid="{7864D3A7-DE40-48CD-A56A-A202241D4BC7}"/>
    <cellStyle name="Millares [0] 5 3" xfId="175" xr:uid="{496CFB2F-6B15-4FD0-AE82-9FB876DA17D7}"/>
    <cellStyle name="Millares [0] 5 3 2" xfId="282" xr:uid="{E47DBE08-894F-4173-AA2C-4644D29F568D}"/>
    <cellStyle name="Millares [0] 5 4" xfId="167" xr:uid="{603DCB86-7B30-48C7-9A17-0E32E80F1806}"/>
    <cellStyle name="Millares [0] 5 4 2" xfId="274" xr:uid="{A2D0F1A7-86B0-4907-A8EA-858C98A38ACB}"/>
    <cellStyle name="Millares [0] 5 5" xfId="246" xr:uid="{0E0E6E50-B9DB-4C58-ACEC-1A970B34CE70}"/>
    <cellStyle name="Millares [0] 6" xfId="136" xr:uid="{0F691DEF-FDD2-489D-A2C8-1774288D3498}"/>
    <cellStyle name="Millares [0] 6 2" xfId="218" xr:uid="{BAF0C603-DD0D-4A54-BD4A-3893FC91701A}"/>
    <cellStyle name="Millares [0] 6 2 2" xfId="320" xr:uid="{978912A7-A061-4D4C-B449-C3423920717E}"/>
    <cellStyle name="Millares [0] 6 3" xfId="188" xr:uid="{B356FD83-66C9-48B6-B250-F4EBB50997DE}"/>
    <cellStyle name="Millares [0] 6 3 2" xfId="294" xr:uid="{EAE2AF33-4255-40F4-B910-2E11A0B9D46A}"/>
    <cellStyle name="Millares [0] 6 4" xfId="172" xr:uid="{0EDE8BF3-59BC-47AF-942F-98EE725CF54B}"/>
    <cellStyle name="Millares [0] 6 4 2" xfId="279" xr:uid="{261F366E-D6B1-447C-B6D5-2C37840EA552}"/>
    <cellStyle name="Millares [0] 6 5" xfId="251" xr:uid="{DE6DA506-BA4C-46E0-99E9-81BA8F7649C8}"/>
    <cellStyle name="Millares [0] 7" xfId="122" xr:uid="{009B4A76-DDAE-401E-A5B1-97C89E02DCF0}"/>
    <cellStyle name="Millares [0] 8" xfId="194" xr:uid="{D10ED906-584D-4937-8981-438C38AE116E}"/>
    <cellStyle name="Millares [0] 8 2" xfId="299" xr:uid="{99BD2270-072B-43CE-8DD0-8EDC678CA79B}"/>
    <cellStyle name="Millares [0] 9" xfId="150" xr:uid="{13760ED3-F5C5-4402-A8EC-4BCB07CA0A96}"/>
    <cellStyle name="Millares [0] 9 2" xfId="257" xr:uid="{100D961E-3BEA-471B-93DB-12129D164B32}"/>
    <cellStyle name="Millares 10" xfId="119" xr:uid="{C51E9C8D-8D3C-4931-A4C7-0DA3B66991CE}"/>
    <cellStyle name="Millares 10 2" xfId="139" xr:uid="{6675976B-00D5-4AB5-BA86-0A9B737724A5}"/>
    <cellStyle name="Millares 11" xfId="145" xr:uid="{CDB8E983-F4F0-42D9-9787-EC93C50393C3}"/>
    <cellStyle name="Millares 11 2" xfId="219" xr:uid="{70138132-8CB0-472F-8F04-6BDDD690AC5B}"/>
    <cellStyle name="Millares 11 2 2" xfId="321" xr:uid="{36D91D54-7D66-4FB5-862D-8F63ED6ED72A}"/>
    <cellStyle name="Millares 11 3" xfId="173" xr:uid="{CC78DF33-5FD6-4F23-B25D-772995938149}"/>
    <cellStyle name="Millares 11 3 2" xfId="280" xr:uid="{4193FE71-A521-4829-996E-00DC8211D952}"/>
    <cellStyle name="Millares 11 4" xfId="252" xr:uid="{67DCCDA6-D76F-40DC-99EE-E0E08B9F8EC8}"/>
    <cellStyle name="Millares 12" xfId="120" xr:uid="{667375C0-5F1C-4B1F-8177-FA9E25BAF791}"/>
    <cellStyle name="Millares 13" xfId="190" xr:uid="{E56882E6-77E3-4AF7-83DA-A4A654B087C3}"/>
    <cellStyle name="Millares 13 2" xfId="295" xr:uid="{9EB88C3C-E17F-4007-AD00-486CD2D87882}"/>
    <cellStyle name="Millares 14" xfId="189" xr:uid="{1248E537-8B79-48A7-B4AC-DFF993F79332}"/>
    <cellStyle name="Millares 15" xfId="176" xr:uid="{6FF79424-3244-4750-BC9F-8F346FFE9D18}"/>
    <cellStyle name="Millares 16" xfId="146" xr:uid="{DD74934D-B1C5-4FFE-87A1-66B78D02E35D}"/>
    <cellStyle name="Millares 16 2" xfId="253" xr:uid="{CC6C5132-EBF5-461B-8C6A-09312D737837}"/>
    <cellStyle name="Millares 17" xfId="166" xr:uid="{31E3AE22-E501-4A26-94BF-C62AB9E9C5ED}"/>
    <cellStyle name="Millares 17 2" xfId="273" xr:uid="{D71FA1C7-A159-4FE0-B78E-6C03302D4228}"/>
    <cellStyle name="Millares 18" xfId="76" xr:uid="{890CE071-4D58-496D-A695-1411CA17A2C3}"/>
    <cellStyle name="Millares 18 2" xfId="223" xr:uid="{6DA8A003-EA50-44CA-A598-4C4A495CB4A0}"/>
    <cellStyle name="Millares 19" xfId="322" xr:uid="{D0EB4B22-FE7F-4E3F-B585-26BB4AE9D6C0}"/>
    <cellStyle name="Millares 19 2" xfId="101" xr:uid="{0D3D0669-F4AB-4220-9B0D-F3CF7D75FCAC}"/>
    <cellStyle name="Millares 19 2 2" xfId="115" xr:uid="{2AD733C1-2941-44EB-A564-8D10ED444569}"/>
    <cellStyle name="Millares 19 2 2 2" xfId="210" xr:uid="{967E13BC-321C-4A2F-B849-12E18071872D}"/>
    <cellStyle name="Millares 19 2 2 2 2" xfId="312" xr:uid="{4ED8ADCF-91F8-4B1E-8EC2-B3F522CE60F8}"/>
    <cellStyle name="Millares 19 2 2 3" xfId="163" xr:uid="{7BBFF3EE-7BA7-4B02-8FB1-69FB546E0E93}"/>
    <cellStyle name="Millares 19 2 2 3 2" xfId="270" xr:uid="{11F4E380-29A8-4C28-9857-3C2131E88851}"/>
    <cellStyle name="Millares 19 2 2 4" xfId="243" xr:uid="{690B2DEB-3381-40EA-B7A9-10AD1CDD5080}"/>
    <cellStyle name="Millares 19 2 3" xfId="198" xr:uid="{7F451C77-F0C9-4088-B2DB-A8B9F08FF7C7}"/>
    <cellStyle name="Millares 19 2 3 2" xfId="301" xr:uid="{60576241-591B-4132-B3E2-16FD7BFD02DB}"/>
    <cellStyle name="Millares 19 2 4" xfId="152" xr:uid="{B16E7339-B937-49E2-8813-84C34F646F90}"/>
    <cellStyle name="Millares 19 2 4 2" xfId="259" xr:uid="{888CA5D7-0E18-4ED4-8DB7-D44D4E353D07}"/>
    <cellStyle name="Millares 19 2 5" xfId="232" xr:uid="{D8B30492-1B55-4B30-B9A1-BF2E384D9D30}"/>
    <cellStyle name="Millares 2" xfId="61" xr:uid="{B1D65E4B-454D-4BBC-A245-76043DC1BEB5}"/>
    <cellStyle name="Millares 2 2" xfId="82" xr:uid="{78DA1EEB-48B6-43BA-AC4F-E686803B31E2}"/>
    <cellStyle name="Millares 2 2 2" xfId="111" xr:uid="{AB9672F9-A5A3-41D6-878D-CFA34D2C3464}"/>
    <cellStyle name="Millares 2 2 2 2" xfId="206" xr:uid="{10954AFD-2782-4C90-84F0-329EB4DC3229}"/>
    <cellStyle name="Millares 2 2 2 2 2" xfId="308" xr:uid="{65641A44-6ECC-4BBE-8511-A27954C8667A}"/>
    <cellStyle name="Millares 2 2 2 3" xfId="159" xr:uid="{DE48ED60-C26D-49B1-B918-A16154BA550B}"/>
    <cellStyle name="Millares 2 2 2 3 2" xfId="266" xr:uid="{89339326-3A19-48DA-B5FB-1E8EB31645BF}"/>
    <cellStyle name="Millares 2 2 2 4" xfId="239" xr:uid="{FE7FB71E-DA02-4D35-A531-C04F9EAC6567}"/>
    <cellStyle name="Millares 2 2 3" xfId="193" xr:uid="{49548065-4CBB-43C0-AAD4-8EFBBC8AD110}"/>
    <cellStyle name="Millares 2 2 3 2" xfId="298" xr:uid="{365FC0C3-E889-40DE-A381-E09D3E4ACC62}"/>
    <cellStyle name="Millares 2 2 4" xfId="181" xr:uid="{4E4777FA-ECBA-40A8-976A-A78B062A2308}"/>
    <cellStyle name="Millares 2 2 4 2" xfId="287" xr:uid="{E00C3B19-E71F-4557-817C-D731E6DB3D23}"/>
    <cellStyle name="Millares 2 2 5" xfId="149" xr:uid="{ADF358CD-0B59-45A3-A4E0-B51B16A91CDC}"/>
    <cellStyle name="Millares 2 2 5 2" xfId="256" xr:uid="{2F92E9A7-98FD-41B3-A0CB-11FA3EF1126D}"/>
    <cellStyle name="Millares 2 2 6" xfId="227" xr:uid="{04BC1B5B-EEA6-4004-A38D-483FE69A931F}"/>
    <cellStyle name="Millares 2 3" xfId="100" xr:uid="{C1FA188E-8916-45A4-A75A-23FB68055C71}"/>
    <cellStyle name="Millares 2 4" xfId="105" xr:uid="{6342B4AB-CC36-4E85-8EC4-22908A0CB550}"/>
    <cellStyle name="Millares 2 4 2" xfId="121" xr:uid="{77025569-1FFD-4866-9BE7-84AD2AA307F1}"/>
    <cellStyle name="Millares 2 5" xfId="81" xr:uid="{081714AA-0DB5-4A82-AF4A-E7CA4C8252C5}"/>
    <cellStyle name="Millares 2 6" xfId="67" xr:uid="{22A44845-7CC7-4EF0-BA4C-111B461D0929}"/>
    <cellStyle name="Millares 20" xfId="324" xr:uid="{CFB1727B-1E30-4B9F-BA41-7BB5091EEEB8}"/>
    <cellStyle name="Millares 21" xfId="326" xr:uid="{F55D026A-F968-462A-B8C9-3FC2A13A73DC}"/>
    <cellStyle name="Millares 22" xfId="47" xr:uid="{A2924894-EDE6-4950-BDBB-99E4EB0CD9B2}"/>
    <cellStyle name="Millares 3" xfId="71" xr:uid="{F8CB1D28-A27C-48AB-BF8C-F705F2B35533}"/>
    <cellStyle name="Millares 3 2" xfId="83" xr:uid="{6D9A9835-77C1-4807-8ABA-8D7D04F6A656}"/>
    <cellStyle name="Millares 4" xfId="70" xr:uid="{E6917EF0-AE5B-4C2A-B409-6D2A3C944757}"/>
    <cellStyle name="Millares 4 2" xfId="138" xr:uid="{B0D6AB77-06BF-4CAA-B252-3A22CA7493FB}"/>
    <cellStyle name="Millares 4 3" xfId="126" xr:uid="{D5D132AA-56F4-4289-A762-390954F3067C}"/>
    <cellStyle name="Millares 4 3 2" xfId="215" xr:uid="{DDCADBD2-26AD-46D0-9739-C99AAFF957F6}"/>
    <cellStyle name="Millares 4 3 2 2" xfId="317" xr:uid="{CD51548D-DF7C-42B2-8640-9C7E4D07DA45}"/>
    <cellStyle name="Millares 4 3 3" xfId="169" xr:uid="{5E44B66A-52DA-4C73-A330-E7074E697FFF}"/>
    <cellStyle name="Millares 4 3 3 2" xfId="276" xr:uid="{A54F00CE-10B0-49D5-A6E1-5EACEAD351D8}"/>
    <cellStyle name="Millares 4 3 4" xfId="248" xr:uid="{256C7D52-11EB-40A6-8CBB-FC8F8FF773A5}"/>
    <cellStyle name="Millares 4 4" xfId="197" xr:uid="{59E58CBA-D321-4C86-933D-2F5BF19040C8}"/>
    <cellStyle name="Millares 4 5" xfId="177" xr:uid="{8655F4BE-5D58-4E00-9D20-0CC0D466567A}"/>
    <cellStyle name="Millares 4 5 2" xfId="283" xr:uid="{1D7700F6-90E9-409B-B913-ED6CCB63AD31}"/>
    <cellStyle name="Millares 5" xfId="73" xr:uid="{C42306BB-F19C-4BA3-9083-AD2476BD5A9B}"/>
    <cellStyle name="Millares 5 2" xfId="142" xr:uid="{7BFAF6B9-C386-449C-A9B2-FA5FAA38CFAF}"/>
    <cellStyle name="Millares 5 3" xfId="134" xr:uid="{7305219A-F19C-445F-A19D-183A1319FEDB}"/>
    <cellStyle name="Millares 5 3 2" xfId="216" xr:uid="{113070BA-6315-4ABC-8197-10DADAEE9E29}"/>
    <cellStyle name="Millares 5 3 2 2" xfId="318" xr:uid="{87F07BD1-BE9C-479C-B0AF-496EC558E2F8}"/>
    <cellStyle name="Millares 5 3 3" xfId="170" xr:uid="{6C65FDC4-BF64-4CFF-9E07-DCE5C2D6D01F}"/>
    <cellStyle name="Millares 5 3 3 2" xfId="277" xr:uid="{5F1E993E-0728-4F00-86F4-E77C279FB32C}"/>
    <cellStyle name="Millares 5 3 4" xfId="249" xr:uid="{D83BC841-62DC-4CE8-A4D8-760528F7E3ED}"/>
    <cellStyle name="Millares 5 4" xfId="196" xr:uid="{6719DDC4-6E0E-4FCD-A089-B001DBBF2558}"/>
    <cellStyle name="Millares 5 5" xfId="185" xr:uid="{63041966-001F-4201-B77D-1F3B3617DD57}"/>
    <cellStyle name="Millares 5 5 2" xfId="291" xr:uid="{93036D2F-96A5-42A2-861C-51F15461F2AC}"/>
    <cellStyle name="Millares 6" xfId="74" xr:uid="{C36D0512-3B2B-43A5-A822-F57AA8E02C57}"/>
    <cellStyle name="Millares 6 2" xfId="125" xr:uid="{40767A1A-A733-45CA-9777-15AB7F014474}"/>
    <cellStyle name="Millares 6 3" xfId="135" xr:uid="{1025AFB4-AFB2-48F9-B237-E0F3A769C3A6}"/>
    <cellStyle name="Millares 6 3 2" xfId="217" xr:uid="{0240E349-C192-47B2-A587-1F9F5F824ED4}"/>
    <cellStyle name="Millares 6 3 2 2" xfId="319" xr:uid="{F324577B-090D-4B33-9BE1-67E4D608AC54}"/>
    <cellStyle name="Millares 6 3 3" xfId="171" xr:uid="{DAB221CC-36DA-4A23-826A-93E3B9CB023C}"/>
    <cellStyle name="Millares 6 3 3 2" xfId="278" xr:uid="{961B3B58-ECFE-403F-8B29-40118991B670}"/>
    <cellStyle name="Millares 6 3 4" xfId="250" xr:uid="{9DB8293E-2356-4EAC-8FE2-FD6814843B86}"/>
    <cellStyle name="Millares 6 4" xfId="201" xr:uid="{7B20A863-9D1D-4955-93DC-3FE4F65A8E88}"/>
    <cellStyle name="Millares 6 5" xfId="186" xr:uid="{14313D2C-5056-4D4A-8608-71C8384C8A19}"/>
    <cellStyle name="Millares 6 5 2" xfId="292" xr:uid="{553B30B6-B427-4FAC-BC7F-9D1F6E0CB671}"/>
    <cellStyle name="Millares 7" xfId="72" xr:uid="{313C383D-665B-4C2D-9E3B-68B5D390263F}"/>
    <cellStyle name="Millares 7 2" xfId="124" xr:uid="{22B23388-8010-4913-93E8-5D9B99EDF80F}"/>
    <cellStyle name="Millares 7 2 2" xfId="214" xr:uid="{76747E13-1D4C-498F-B481-5167B104535A}"/>
    <cellStyle name="Millares 7 2 2 2" xfId="316" xr:uid="{7B5826BE-1221-4EE8-84DC-DBA166B689D9}"/>
    <cellStyle name="Millares 7 2 3" xfId="168" xr:uid="{D0438CF5-9087-4391-9049-EC2814FEE8AC}"/>
    <cellStyle name="Millares 7 2 3 2" xfId="275" xr:uid="{031B28DE-EE3D-41F9-B87D-FE7418135AE5}"/>
    <cellStyle name="Millares 7 2 4" xfId="247" xr:uid="{74D31A19-58A1-49E8-9E8D-5A8D6A64DEA0}"/>
    <cellStyle name="Millares 7 3" xfId="137" xr:uid="{C1A0A221-1BD3-4099-A8D3-EBB04431F7E7}"/>
    <cellStyle name="Millares 7 4" xfId="202" xr:uid="{EF95899C-2E1B-4BB9-ADEF-058D669136C2}"/>
    <cellStyle name="Millares 7 4 2" xfId="304" xr:uid="{8AE460C5-1123-4DB5-BB4C-8A5939126ADB}"/>
    <cellStyle name="Millares 7 5" xfId="155" xr:uid="{BCD9EA3B-A4AD-4425-AB91-D937F54C798F}"/>
    <cellStyle name="Millares 7 5 2" xfId="262" xr:uid="{65FBED1F-5F46-45C6-8921-B837027E7A28}"/>
    <cellStyle name="Millares 7 6" xfId="107" xr:uid="{5A1BAB0B-6A21-491B-990C-BBD4B8DC5176}"/>
    <cellStyle name="Millares 7 6 2" xfId="235" xr:uid="{2861DE57-72EB-4765-A3BD-1A831A7A075E}"/>
    <cellStyle name="Millares 8" xfId="75" xr:uid="{8324E52D-408C-49F2-A113-881B5DFE9076}"/>
    <cellStyle name="Millares 8 2" xfId="143" xr:uid="{EA02ABDB-1A42-4E5C-A3D3-FD9C338AC36A}"/>
    <cellStyle name="Millares 8 3" xfId="118" xr:uid="{1DFD0A16-CD2D-4A67-A3C9-CEB3AD41BEB8}"/>
    <cellStyle name="Millares 9" xfId="99" xr:uid="{D2AD9BD2-0674-47DA-8951-414718201633}"/>
    <cellStyle name="Millares 9 2" xfId="133" xr:uid="{5B1088C5-C043-4EF4-B762-1A6016CE1BE3}"/>
    <cellStyle name="Neutral 2" xfId="48" xr:uid="{83F742E6-D640-4222-9B1F-3B7B07CD292F}"/>
    <cellStyle name="Normal" xfId="0" builtinId="0"/>
    <cellStyle name="Normal 10" xfId="98" xr:uid="{CE9E24CE-DC54-4B9A-AAD8-ED4EAF6B1D73}"/>
    <cellStyle name="Normal 12" xfId="4" xr:uid="{E69BA85C-E80F-4652-AB30-8D7F0BFCBA2C}"/>
    <cellStyle name="Normal 15" xfId="58" xr:uid="{6BB01AF9-4701-42B6-B693-F58EDD190257}"/>
    <cellStyle name="Normal 2" xfId="9" xr:uid="{5D22AA53-7354-4968-8883-C3B81E2B0E6C}"/>
    <cellStyle name="Normal 2 10" xfId="97" xr:uid="{738A13DE-7B32-4CCF-AA8D-AADF8F4BCFFB}"/>
    <cellStyle name="Normal 2 2" xfId="84" xr:uid="{A5D74555-E57C-4AA1-B090-11A0593A21C8}"/>
    <cellStyle name="Normal 2 2 2" xfId="103" xr:uid="{AB3B03BD-1CD7-49A4-8349-AC7FDD7B0E2A}"/>
    <cellStyle name="Normal 2 3" xfId="102" xr:uid="{DEE0687F-A22F-48DB-9400-2283E70EDC4E}"/>
    <cellStyle name="Normal 2 4" xfId="59" xr:uid="{73D96045-3D45-4CDB-8E58-052D76CD73E0}"/>
    <cellStyle name="Normal 3" xfId="62" xr:uid="{B166455C-3FEA-4F1A-82B9-FC95C0E27D4A}"/>
    <cellStyle name="Normal 3 2" xfId="6" xr:uid="{BB412E67-FE13-4132-B4DA-30C9AFBAD895}"/>
    <cellStyle name="Normal 3 3" xfId="56" xr:uid="{A648BA5A-EDD5-4E1B-AC02-76CA701E857A}"/>
    <cellStyle name="Normal 3 4" xfId="85" xr:uid="{BED69132-B270-4A60-93AA-9E552A2C0005}"/>
    <cellStyle name="Normal 4" xfId="220" xr:uid="{F2828BB0-549E-4169-B211-C0DCFA6BCCC5}"/>
    <cellStyle name="Normal 4 2" xfId="5" xr:uid="{58D09F2F-4C1B-41E3-B122-78DB4FFE156A}"/>
    <cellStyle name="Normal 5" xfId="88" xr:uid="{BD692D37-C827-4861-8C20-80A2EEF71522}"/>
    <cellStyle name="Normal_Estados Fiscal 1999" xfId="8" xr:uid="{5A1A3B77-D440-48CD-B086-795B93143155}"/>
    <cellStyle name="Notas" xfId="26" builtinId="10" customBuiltin="1"/>
    <cellStyle name="Porcentaje" xfId="2" builtinId="5"/>
    <cellStyle name="Porcentaje 2" xfId="325" xr:uid="{55C253B7-AAF4-4B71-9D66-9C52AEFF5F50}"/>
    <cellStyle name="Porcentual 2" xfId="87" xr:uid="{4DE4A951-7C52-49C0-887A-8F8B223F339D}"/>
    <cellStyle name="Salida" xfId="21" builtinId="21" customBuiltin="1"/>
    <cellStyle name="Texto de advertencia" xfId="25" builtinId="11" customBuiltin="1"/>
    <cellStyle name="Texto explicativo" xfId="27" builtinId="53" customBuiltin="1"/>
    <cellStyle name="Título" xfId="13" builtinId="15" customBuiltin="1"/>
    <cellStyle name="Título 2" xfId="15" builtinId="17" customBuiltin="1"/>
    <cellStyle name="Título 3" xfId="16" builtinId="18" customBuiltin="1"/>
    <cellStyle name="Título 4" xfId="55" xr:uid="{FF54C4FA-F0FA-47F8-8ED5-60A10AA5BBDE}"/>
    <cellStyle name="Total" xfId="2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1063</xdr:rowOff>
    </xdr:from>
    <xdr:to>
      <xdr:col>3</xdr:col>
      <xdr:colOff>295644</xdr:colOff>
      <xdr:row>9</xdr:row>
      <xdr:rowOff>114300</xdr:rowOff>
    </xdr:to>
    <xdr:pic>
      <xdr:nvPicPr>
        <xdr:cNvPr id="2" name="Imagen 1">
          <a:extLst>
            <a:ext uri="{FF2B5EF4-FFF2-40B4-BE49-F238E27FC236}">
              <a16:creationId xmlns:a16="http://schemas.microsoft.com/office/drawing/2014/main" id="{06BC6BC3-DCD2-46EC-890C-CED7BE01D62C}"/>
            </a:ext>
          </a:extLst>
        </xdr:cNvPr>
        <xdr:cNvPicPr>
          <a:picLocks noChangeAspect="1"/>
        </xdr:cNvPicPr>
      </xdr:nvPicPr>
      <xdr:blipFill rotWithShape="1">
        <a:blip xmlns:r="http://schemas.openxmlformats.org/officeDocument/2006/relationships" r:embed="rId1"/>
        <a:srcRect r="2328"/>
        <a:stretch/>
      </xdr:blipFill>
      <xdr:spPr>
        <a:xfrm>
          <a:off x="311150" y="712263"/>
          <a:ext cx="1908544" cy="1059387"/>
        </a:xfrm>
        <a:prstGeom prst="rect">
          <a:avLst/>
        </a:prstGeom>
        <a:effectLst>
          <a:glow>
            <a:schemeClr val="accent1">
              <a:alpha val="40000"/>
            </a:schemeClr>
          </a:glow>
          <a:reflection stA="0" endPos="0" dist="50800" dir="5400000" sy="-100000" algn="bl" rotWithShape="0"/>
          <a:softEdge rad="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576341</xdr:colOff>
      <xdr:row>1</xdr:row>
      <xdr:rowOff>258959</xdr:rowOff>
    </xdr:from>
    <xdr:to>
      <xdr:col>4</xdr:col>
      <xdr:colOff>608753</xdr:colOff>
      <xdr:row>4</xdr:row>
      <xdr:rowOff>123560</xdr:rowOff>
    </xdr:to>
    <xdr:pic>
      <xdr:nvPicPr>
        <xdr:cNvPr id="2" name="Imagen 1">
          <a:extLst>
            <a:ext uri="{FF2B5EF4-FFF2-40B4-BE49-F238E27FC236}">
              <a16:creationId xmlns:a16="http://schemas.microsoft.com/office/drawing/2014/main" id="{38D6C6F4-E762-4F0A-842A-70642BD3485B}"/>
            </a:ext>
          </a:extLst>
        </xdr:cNvPr>
        <xdr:cNvPicPr>
          <a:picLocks noChangeAspect="1"/>
        </xdr:cNvPicPr>
      </xdr:nvPicPr>
      <xdr:blipFill>
        <a:blip xmlns:r="http://schemas.openxmlformats.org/officeDocument/2006/relationships" r:embed="rId1"/>
        <a:stretch>
          <a:fillRect/>
        </a:stretch>
      </xdr:blipFill>
      <xdr:spPr>
        <a:xfrm>
          <a:off x="3770391" y="417709"/>
          <a:ext cx="1150012" cy="582151"/>
        </a:xfrm>
        <a:prstGeom prst="rect">
          <a:avLst/>
        </a:prstGeom>
      </xdr:spPr>
    </xdr:pic>
    <xdr:clientData/>
  </xdr:twoCellAnchor>
  <xdr:twoCellAnchor editAs="oneCell">
    <xdr:from>
      <xdr:col>12</xdr:col>
      <xdr:colOff>1577341</xdr:colOff>
      <xdr:row>1</xdr:row>
      <xdr:rowOff>251462</xdr:rowOff>
    </xdr:from>
    <xdr:to>
      <xdr:col>14</xdr:col>
      <xdr:colOff>194733</xdr:colOff>
      <xdr:row>4</xdr:row>
      <xdr:rowOff>172239</xdr:rowOff>
    </xdr:to>
    <xdr:pic>
      <xdr:nvPicPr>
        <xdr:cNvPr id="3" name="Imagen 3">
          <a:extLst>
            <a:ext uri="{FF2B5EF4-FFF2-40B4-BE49-F238E27FC236}">
              <a16:creationId xmlns:a16="http://schemas.microsoft.com/office/drawing/2014/main" id="{517C63A1-419F-4138-A5CD-2A1252A3147C}"/>
            </a:ext>
          </a:extLst>
        </xdr:cNvPr>
        <xdr:cNvPicPr>
          <a:picLocks noChangeAspect="1"/>
        </xdr:cNvPicPr>
      </xdr:nvPicPr>
      <xdr:blipFill>
        <a:blip xmlns:r="http://schemas.openxmlformats.org/officeDocument/2006/relationships" r:embed="rId2"/>
        <a:stretch>
          <a:fillRect/>
        </a:stretch>
      </xdr:blipFill>
      <xdr:spPr>
        <a:xfrm>
          <a:off x="12404091" y="416562"/>
          <a:ext cx="1322492" cy="6319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61991</xdr:colOff>
      <xdr:row>2</xdr:row>
      <xdr:rowOff>11309</xdr:rowOff>
    </xdr:from>
    <xdr:to>
      <xdr:col>3</xdr:col>
      <xdr:colOff>504825</xdr:colOff>
      <xdr:row>5</xdr:row>
      <xdr:rowOff>1906</xdr:rowOff>
    </xdr:to>
    <xdr:pic>
      <xdr:nvPicPr>
        <xdr:cNvPr id="2" name="Imagen 1">
          <a:extLst>
            <a:ext uri="{FF2B5EF4-FFF2-40B4-BE49-F238E27FC236}">
              <a16:creationId xmlns:a16="http://schemas.microsoft.com/office/drawing/2014/main" id="{3E4C9AF2-5005-4881-ADC2-46D93EE6C78D}"/>
            </a:ext>
          </a:extLst>
        </xdr:cNvPr>
        <xdr:cNvPicPr>
          <a:picLocks noChangeAspect="1"/>
        </xdr:cNvPicPr>
      </xdr:nvPicPr>
      <xdr:blipFill>
        <a:blip xmlns:r="http://schemas.openxmlformats.org/officeDocument/2006/relationships" r:embed="rId1"/>
        <a:stretch>
          <a:fillRect/>
        </a:stretch>
      </xdr:blipFill>
      <xdr:spPr>
        <a:xfrm>
          <a:off x="4564141" y="430409"/>
          <a:ext cx="1217534" cy="682747"/>
        </a:xfrm>
        <a:prstGeom prst="rect">
          <a:avLst/>
        </a:prstGeom>
      </xdr:spPr>
    </xdr:pic>
    <xdr:clientData/>
  </xdr:twoCellAnchor>
  <xdr:twoCellAnchor editAs="oneCell">
    <xdr:from>
      <xdr:col>8</xdr:col>
      <xdr:colOff>398145</xdr:colOff>
      <xdr:row>1</xdr:row>
      <xdr:rowOff>194312</xdr:rowOff>
    </xdr:from>
    <xdr:to>
      <xdr:col>9</xdr:col>
      <xdr:colOff>1026625</xdr:colOff>
      <xdr:row>5</xdr:row>
      <xdr:rowOff>2267</xdr:rowOff>
    </xdr:to>
    <xdr:pic>
      <xdr:nvPicPr>
        <xdr:cNvPr id="3" name="Imagen 2">
          <a:extLst>
            <a:ext uri="{FF2B5EF4-FFF2-40B4-BE49-F238E27FC236}">
              <a16:creationId xmlns:a16="http://schemas.microsoft.com/office/drawing/2014/main" id="{D5F262C7-9976-4242-B8F5-997D8C1E4CE4}"/>
            </a:ext>
          </a:extLst>
        </xdr:cNvPr>
        <xdr:cNvPicPr>
          <a:picLocks noChangeAspect="1"/>
        </xdr:cNvPicPr>
      </xdr:nvPicPr>
      <xdr:blipFill>
        <a:blip xmlns:r="http://schemas.openxmlformats.org/officeDocument/2006/relationships" r:embed="rId2"/>
        <a:stretch>
          <a:fillRect/>
        </a:stretch>
      </xdr:blipFill>
      <xdr:spPr>
        <a:xfrm>
          <a:off x="13066395" y="359412"/>
          <a:ext cx="1403180" cy="7541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23891</xdr:colOff>
      <xdr:row>2</xdr:row>
      <xdr:rowOff>20834</xdr:rowOff>
    </xdr:from>
    <xdr:to>
      <xdr:col>3</xdr:col>
      <xdr:colOff>733425</xdr:colOff>
      <xdr:row>5</xdr:row>
      <xdr:rowOff>19880</xdr:rowOff>
    </xdr:to>
    <xdr:pic>
      <xdr:nvPicPr>
        <xdr:cNvPr id="2" name="Imagen 1">
          <a:extLst>
            <a:ext uri="{FF2B5EF4-FFF2-40B4-BE49-F238E27FC236}">
              <a16:creationId xmlns:a16="http://schemas.microsoft.com/office/drawing/2014/main" id="{7344A9FB-6FF9-454F-858D-C57362CE5EE6}"/>
            </a:ext>
          </a:extLst>
        </xdr:cNvPr>
        <xdr:cNvPicPr>
          <a:picLocks noChangeAspect="1"/>
        </xdr:cNvPicPr>
      </xdr:nvPicPr>
      <xdr:blipFill>
        <a:blip xmlns:r="http://schemas.openxmlformats.org/officeDocument/2006/relationships" r:embed="rId1"/>
        <a:stretch>
          <a:fillRect/>
        </a:stretch>
      </xdr:blipFill>
      <xdr:spPr>
        <a:xfrm>
          <a:off x="4653041" y="439934"/>
          <a:ext cx="1331834" cy="691196"/>
        </a:xfrm>
        <a:prstGeom prst="rect">
          <a:avLst/>
        </a:prstGeom>
      </xdr:spPr>
    </xdr:pic>
    <xdr:clientData/>
  </xdr:twoCellAnchor>
  <xdr:twoCellAnchor editAs="oneCell">
    <xdr:from>
      <xdr:col>11</xdr:col>
      <xdr:colOff>17146</xdr:colOff>
      <xdr:row>1</xdr:row>
      <xdr:rowOff>213363</xdr:rowOff>
    </xdr:from>
    <xdr:to>
      <xdr:col>12</xdr:col>
      <xdr:colOff>733425</xdr:colOff>
      <xdr:row>5</xdr:row>
      <xdr:rowOff>54725</xdr:rowOff>
    </xdr:to>
    <xdr:pic>
      <xdr:nvPicPr>
        <xdr:cNvPr id="3" name="Imagen 2">
          <a:extLst>
            <a:ext uri="{FF2B5EF4-FFF2-40B4-BE49-F238E27FC236}">
              <a16:creationId xmlns:a16="http://schemas.microsoft.com/office/drawing/2014/main" id="{CFC82C00-53CE-40BE-9297-A7259A945915}"/>
            </a:ext>
          </a:extLst>
        </xdr:cNvPr>
        <xdr:cNvPicPr>
          <a:picLocks noChangeAspect="1"/>
        </xdr:cNvPicPr>
      </xdr:nvPicPr>
      <xdr:blipFill>
        <a:blip xmlns:r="http://schemas.openxmlformats.org/officeDocument/2006/relationships" r:embed="rId2"/>
        <a:stretch>
          <a:fillRect/>
        </a:stretch>
      </xdr:blipFill>
      <xdr:spPr>
        <a:xfrm>
          <a:off x="13390246" y="378463"/>
          <a:ext cx="1516379" cy="7875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641958</xdr:colOff>
      <xdr:row>1</xdr:row>
      <xdr:rowOff>257902</xdr:rowOff>
    </xdr:from>
    <xdr:to>
      <xdr:col>3</xdr:col>
      <xdr:colOff>287868</xdr:colOff>
      <xdr:row>4</xdr:row>
      <xdr:rowOff>179501</xdr:rowOff>
    </xdr:to>
    <xdr:pic>
      <xdr:nvPicPr>
        <xdr:cNvPr id="2" name="Imagen 1">
          <a:extLst>
            <a:ext uri="{FF2B5EF4-FFF2-40B4-BE49-F238E27FC236}">
              <a16:creationId xmlns:a16="http://schemas.microsoft.com/office/drawing/2014/main" id="{270AFF20-B0D6-4DCB-9C10-242CB76608A1}"/>
            </a:ext>
          </a:extLst>
        </xdr:cNvPr>
        <xdr:cNvPicPr>
          <a:picLocks noChangeAspect="1"/>
        </xdr:cNvPicPr>
      </xdr:nvPicPr>
      <xdr:blipFill>
        <a:blip xmlns:r="http://schemas.openxmlformats.org/officeDocument/2006/relationships" r:embed="rId1"/>
        <a:stretch>
          <a:fillRect/>
        </a:stretch>
      </xdr:blipFill>
      <xdr:spPr>
        <a:xfrm>
          <a:off x="889608" y="416652"/>
          <a:ext cx="1246110" cy="639149"/>
        </a:xfrm>
        <a:prstGeom prst="rect">
          <a:avLst/>
        </a:prstGeom>
      </xdr:spPr>
    </xdr:pic>
    <xdr:clientData/>
  </xdr:twoCellAnchor>
  <xdr:twoCellAnchor editAs="oneCell">
    <xdr:from>
      <xdr:col>15</xdr:col>
      <xdr:colOff>1778213</xdr:colOff>
      <xdr:row>2</xdr:row>
      <xdr:rowOff>1696</xdr:rowOff>
    </xdr:from>
    <xdr:to>
      <xdr:col>17</xdr:col>
      <xdr:colOff>237066</xdr:colOff>
      <xdr:row>4</xdr:row>
      <xdr:rowOff>193888</xdr:rowOff>
    </xdr:to>
    <xdr:pic>
      <xdr:nvPicPr>
        <xdr:cNvPr id="3" name="Imagen 2">
          <a:extLst>
            <a:ext uri="{FF2B5EF4-FFF2-40B4-BE49-F238E27FC236}">
              <a16:creationId xmlns:a16="http://schemas.microsoft.com/office/drawing/2014/main" id="{EB8462C4-D3BA-4FF4-AB85-FD4DDA4FD40A}"/>
            </a:ext>
          </a:extLst>
        </xdr:cNvPr>
        <xdr:cNvPicPr>
          <a:picLocks noChangeAspect="1"/>
        </xdr:cNvPicPr>
      </xdr:nvPicPr>
      <xdr:blipFill>
        <a:blip xmlns:r="http://schemas.openxmlformats.org/officeDocument/2006/relationships" r:embed="rId2"/>
        <a:stretch>
          <a:fillRect/>
        </a:stretch>
      </xdr:blipFill>
      <xdr:spPr>
        <a:xfrm>
          <a:off x="13747963" y="420796"/>
          <a:ext cx="1322703" cy="6493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152401</xdr:colOff>
      <xdr:row>1</xdr:row>
      <xdr:rowOff>206831</xdr:rowOff>
    </xdr:from>
    <xdr:to>
      <xdr:col>7</xdr:col>
      <xdr:colOff>707572</xdr:colOff>
      <xdr:row>6</xdr:row>
      <xdr:rowOff>2000</xdr:rowOff>
    </xdr:to>
    <xdr:pic>
      <xdr:nvPicPr>
        <xdr:cNvPr id="2" name="Imagen 1">
          <a:extLst>
            <a:ext uri="{FF2B5EF4-FFF2-40B4-BE49-F238E27FC236}">
              <a16:creationId xmlns:a16="http://schemas.microsoft.com/office/drawing/2014/main" id="{E8D6566B-4D1D-4A14-ACDB-3ABC77404289}"/>
            </a:ext>
          </a:extLst>
        </xdr:cNvPr>
        <xdr:cNvPicPr>
          <a:picLocks noChangeAspect="1"/>
        </xdr:cNvPicPr>
      </xdr:nvPicPr>
      <xdr:blipFill>
        <a:blip xmlns:r="http://schemas.openxmlformats.org/officeDocument/2006/relationships" r:embed="rId1"/>
        <a:stretch>
          <a:fillRect/>
        </a:stretch>
      </xdr:blipFill>
      <xdr:spPr>
        <a:xfrm>
          <a:off x="9913621" y="336371"/>
          <a:ext cx="1781992" cy="9381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3</xdr:col>
      <xdr:colOff>152400</xdr:colOff>
      <xdr:row>6</xdr:row>
      <xdr:rowOff>152400</xdr:rowOff>
    </xdr:to>
    <xdr:sp macro="" textlink="">
      <xdr:nvSpPr>
        <xdr:cNvPr id="2" name="Picture 1" hidden="1">
          <a:extLst>
            <a:ext uri="{63B3BB69-23CF-44E3-9099-C40C66FF867C}">
              <a14:compatExt xmlns:a14="http://schemas.microsoft.com/office/drawing/2010/main" spid="_x0000_s17409"/>
            </a:ext>
            <a:ext uri="{FF2B5EF4-FFF2-40B4-BE49-F238E27FC236}">
              <a16:creationId xmlns:a16="http://schemas.microsoft.com/office/drawing/2014/main" id="{0AEEA4A3-1EF6-4DCE-AFB1-8CB1D8DC3D3F}"/>
            </a:ext>
          </a:extLst>
        </xdr:cNvPr>
        <xdr:cNvSpPr/>
      </xdr:nvSpPr>
      <xdr:spPr bwMode="auto">
        <a:xfrm>
          <a:off x="5403850" y="1365250"/>
          <a:ext cx="152400"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2758625</xdr:colOff>
      <xdr:row>2</xdr:row>
      <xdr:rowOff>46237</xdr:rowOff>
    </xdr:from>
    <xdr:to>
      <xdr:col>2</xdr:col>
      <xdr:colOff>448733</xdr:colOff>
      <xdr:row>4</xdr:row>
      <xdr:rowOff>223110</xdr:rowOff>
    </xdr:to>
    <xdr:pic>
      <xdr:nvPicPr>
        <xdr:cNvPr id="3" name="Imagen 3">
          <a:extLst>
            <a:ext uri="{FF2B5EF4-FFF2-40B4-BE49-F238E27FC236}">
              <a16:creationId xmlns:a16="http://schemas.microsoft.com/office/drawing/2014/main" id="{3389993E-7196-4982-851B-460A24C1ED67}"/>
            </a:ext>
          </a:extLst>
        </xdr:cNvPr>
        <xdr:cNvPicPr>
          <a:picLocks noChangeAspect="1"/>
        </xdr:cNvPicPr>
      </xdr:nvPicPr>
      <xdr:blipFill>
        <a:blip xmlns:r="http://schemas.openxmlformats.org/officeDocument/2006/relationships" r:embed="rId1"/>
        <a:stretch>
          <a:fillRect/>
        </a:stretch>
      </xdr:blipFill>
      <xdr:spPr>
        <a:xfrm>
          <a:off x="3063425" y="465337"/>
          <a:ext cx="1366758" cy="634073"/>
        </a:xfrm>
        <a:prstGeom prst="rect">
          <a:avLst/>
        </a:prstGeom>
      </xdr:spPr>
    </xdr:pic>
    <xdr:clientData/>
  </xdr:twoCellAnchor>
  <xdr:twoCellAnchor editAs="oneCell">
    <xdr:from>
      <xdr:col>9</xdr:col>
      <xdr:colOff>748665</xdr:colOff>
      <xdr:row>2</xdr:row>
      <xdr:rowOff>24980</xdr:rowOff>
    </xdr:from>
    <xdr:to>
      <xdr:col>10</xdr:col>
      <xdr:colOff>829734</xdr:colOff>
      <xdr:row>5</xdr:row>
      <xdr:rowOff>69568</xdr:rowOff>
    </xdr:to>
    <xdr:pic>
      <xdr:nvPicPr>
        <xdr:cNvPr id="4" name="Imagen 4">
          <a:extLst>
            <a:ext uri="{FF2B5EF4-FFF2-40B4-BE49-F238E27FC236}">
              <a16:creationId xmlns:a16="http://schemas.microsoft.com/office/drawing/2014/main" id="{F5C13A9F-929C-4D72-B84F-531BD98A6254}"/>
            </a:ext>
          </a:extLst>
        </xdr:cNvPr>
        <xdr:cNvPicPr>
          <a:picLocks noChangeAspect="1"/>
        </xdr:cNvPicPr>
      </xdr:nvPicPr>
      <xdr:blipFill>
        <a:blip xmlns:r="http://schemas.openxmlformats.org/officeDocument/2006/relationships" r:embed="rId2"/>
        <a:stretch>
          <a:fillRect/>
        </a:stretch>
      </xdr:blipFill>
      <xdr:spPr>
        <a:xfrm>
          <a:off x="13353415" y="444080"/>
          <a:ext cx="1382819" cy="7367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egionalcasadebolsa.com.py/" TargetMode="External"/><Relationship Id="rId1" Type="http://schemas.openxmlformats.org/officeDocument/2006/relationships/hyperlink" Target="http://www.regionalcasadebolsa.com.p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6D68A-63FD-4A4C-AA51-B4A1D3BF7D7C}">
  <sheetPr>
    <tabColor rgb="FF0070C0"/>
  </sheetPr>
  <dimension ref="B5:Q36"/>
  <sheetViews>
    <sheetView showGridLines="0" zoomScale="80" zoomScaleNormal="80" workbookViewId="0"/>
  </sheetViews>
  <sheetFormatPr baseColWidth="10" defaultColWidth="11.5546875" defaultRowHeight="13.8"/>
  <cols>
    <col min="1" max="1" width="4.44140625" style="2" customWidth="1"/>
    <col min="2" max="3" width="11.5546875" style="2"/>
    <col min="4" max="4" width="5.109375" style="2" customWidth="1"/>
    <col min="5" max="14" width="11.5546875" style="2"/>
    <col min="15" max="15" width="16.33203125" style="2" customWidth="1"/>
    <col min="16" max="16384" width="11.5546875" style="2"/>
  </cols>
  <sheetData>
    <row r="5" spans="2:17" ht="14.4" customHeight="1">
      <c r="B5" s="1"/>
      <c r="D5" s="721" t="s">
        <v>0</v>
      </c>
      <c r="E5" s="721"/>
      <c r="F5" s="721"/>
      <c r="G5" s="721"/>
      <c r="H5" s="721"/>
      <c r="I5" s="721"/>
      <c r="J5" s="721"/>
      <c r="K5" s="721"/>
      <c r="L5" s="721"/>
      <c r="M5" s="721"/>
      <c r="N5" s="721"/>
      <c r="O5" s="721"/>
    </row>
    <row r="6" spans="2:17" ht="13.95" customHeight="1">
      <c r="B6" s="1"/>
      <c r="C6" s="1"/>
      <c r="D6" s="721"/>
      <c r="E6" s="721"/>
      <c r="F6" s="721"/>
      <c r="G6" s="721"/>
      <c r="H6" s="721"/>
      <c r="I6" s="721"/>
      <c r="J6" s="721"/>
      <c r="K6" s="721"/>
      <c r="L6" s="721"/>
      <c r="M6" s="721"/>
      <c r="N6" s="721"/>
      <c r="O6" s="721"/>
      <c r="P6" s="3"/>
      <c r="Q6" s="3"/>
    </row>
    <row r="7" spans="2:17" ht="15.6" customHeight="1">
      <c r="B7" s="1"/>
      <c r="C7" s="1"/>
      <c r="D7" s="721"/>
      <c r="E7" s="721"/>
      <c r="F7" s="721"/>
      <c r="G7" s="721"/>
      <c r="H7" s="721"/>
      <c r="I7" s="721"/>
      <c r="J7" s="721"/>
      <c r="K7" s="721"/>
      <c r="L7" s="721"/>
      <c r="M7" s="721"/>
      <c r="N7" s="721"/>
      <c r="O7" s="721"/>
      <c r="P7" s="3"/>
      <c r="Q7" s="3"/>
    </row>
    <row r="8" spans="2:17" ht="14.4" customHeight="1">
      <c r="B8" s="1"/>
      <c r="C8" s="1"/>
      <c r="D8" s="721"/>
      <c r="E8" s="721"/>
      <c r="F8" s="721"/>
      <c r="G8" s="721"/>
      <c r="H8" s="721"/>
      <c r="I8" s="721"/>
      <c r="J8" s="721"/>
      <c r="K8" s="721"/>
      <c r="L8" s="721"/>
      <c r="M8" s="721"/>
      <c r="N8" s="721"/>
      <c r="O8" s="721"/>
      <c r="P8" s="3"/>
      <c r="Q8" s="3"/>
    </row>
    <row r="9" spans="2:17" ht="16.95" customHeight="1">
      <c r="B9" s="1"/>
      <c r="C9" s="1"/>
      <c r="D9" s="721"/>
      <c r="E9" s="721"/>
      <c r="F9" s="721"/>
      <c r="G9" s="721"/>
      <c r="H9" s="721"/>
      <c r="I9" s="721"/>
      <c r="J9" s="721"/>
      <c r="K9" s="721"/>
      <c r="L9" s="721"/>
      <c r="M9" s="721"/>
      <c r="N9" s="721"/>
      <c r="O9" s="721"/>
      <c r="P9" s="3"/>
      <c r="Q9" s="3"/>
    </row>
    <row r="10" spans="2:17" ht="20.399999999999999" customHeight="1">
      <c r="B10" s="1"/>
      <c r="C10" s="1"/>
      <c r="D10" s="721"/>
      <c r="E10" s="721"/>
      <c r="F10" s="721"/>
      <c r="G10" s="721"/>
      <c r="H10" s="721"/>
      <c r="I10" s="721"/>
      <c r="J10" s="721"/>
      <c r="K10" s="721"/>
      <c r="L10" s="721"/>
      <c r="M10" s="721"/>
      <c r="N10" s="721"/>
      <c r="O10" s="721"/>
      <c r="P10" s="3"/>
      <c r="Q10" s="3"/>
    </row>
    <row r="11" spans="2:17" s="4" customFormat="1" ht="15.6">
      <c r="D11" s="5"/>
    </row>
    <row r="12" spans="2:17" s="4" customFormat="1" ht="15.6" customHeight="1">
      <c r="C12" s="6"/>
      <c r="D12" s="6"/>
      <c r="E12" s="6"/>
      <c r="F12" s="6"/>
      <c r="G12" s="6"/>
      <c r="H12" s="6"/>
      <c r="I12" s="6"/>
      <c r="J12" s="6"/>
      <c r="K12" s="6"/>
      <c r="L12" s="6"/>
      <c r="M12" s="6"/>
      <c r="N12" s="6"/>
      <c r="O12" s="6"/>
      <c r="P12" s="6"/>
      <c r="Q12" s="6"/>
    </row>
    <row r="13" spans="2:17" s="4" customFormat="1" ht="18" customHeight="1">
      <c r="B13" s="722" t="s">
        <v>1427</v>
      </c>
      <c r="C13" s="722"/>
      <c r="D13" s="722"/>
      <c r="E13" s="722"/>
      <c r="F13" s="722"/>
      <c r="G13" s="722"/>
      <c r="H13" s="722"/>
      <c r="I13" s="722"/>
      <c r="J13" s="722"/>
      <c r="K13" s="722"/>
      <c r="L13" s="722"/>
      <c r="M13" s="722"/>
      <c r="N13" s="722"/>
      <c r="O13" s="722"/>
      <c r="P13" s="6"/>
      <c r="Q13" s="6"/>
    </row>
    <row r="14" spans="2:17" s="4" customFormat="1"/>
    <row r="15" spans="2:17" s="4" customFormat="1"/>
    <row r="16" spans="2:17">
      <c r="B16" s="7"/>
      <c r="C16" s="7"/>
      <c r="D16" s="7"/>
      <c r="E16" s="7"/>
      <c r="F16" s="7"/>
      <c r="G16" s="7"/>
      <c r="H16" s="8"/>
      <c r="I16" s="7"/>
      <c r="J16" s="7"/>
      <c r="K16" s="7"/>
      <c r="L16" s="7"/>
      <c r="M16" s="8"/>
      <c r="N16" s="7"/>
      <c r="O16" s="7"/>
    </row>
    <row r="17" spans="2:15">
      <c r="B17" s="7"/>
      <c r="C17" s="7"/>
      <c r="D17" s="7"/>
      <c r="E17" s="7"/>
      <c r="F17" s="7"/>
      <c r="G17" s="7"/>
      <c r="H17" s="8"/>
      <c r="I17" s="7"/>
      <c r="J17" s="7"/>
      <c r="K17" s="8"/>
      <c r="L17" s="8"/>
      <c r="M17" s="8"/>
      <c r="N17" s="7"/>
      <c r="O17" s="7"/>
    </row>
    <row r="18" spans="2:15" ht="15.6">
      <c r="B18" s="7"/>
      <c r="C18" s="7"/>
      <c r="D18" s="7"/>
      <c r="E18" s="7"/>
      <c r="F18" s="7"/>
      <c r="G18" s="7"/>
      <c r="H18" s="8"/>
      <c r="I18" s="7"/>
      <c r="J18" s="7"/>
      <c r="K18" s="8"/>
      <c r="L18" s="8"/>
      <c r="M18" s="9" t="s">
        <v>1</v>
      </c>
      <c r="N18" s="7"/>
      <c r="O18" s="7"/>
    </row>
    <row r="19" spans="2:15" ht="15.6">
      <c r="B19" s="7"/>
      <c r="C19" s="10"/>
      <c r="D19" s="10"/>
      <c r="E19" s="10"/>
      <c r="F19" s="10"/>
      <c r="G19" s="10"/>
      <c r="H19" s="8"/>
      <c r="I19" s="7"/>
      <c r="J19" s="7"/>
      <c r="K19" s="8"/>
      <c r="L19" s="7"/>
      <c r="M19" s="7"/>
      <c r="N19" s="7"/>
      <c r="O19" s="7"/>
    </row>
    <row r="20" spans="2:15" ht="16.8">
      <c r="B20" s="7"/>
      <c r="C20" s="11"/>
      <c r="D20" s="11" t="s">
        <v>2</v>
      </c>
      <c r="E20" s="12"/>
      <c r="F20" s="10"/>
      <c r="G20" s="10"/>
      <c r="H20" s="13"/>
      <c r="I20" s="7"/>
      <c r="J20" s="7"/>
      <c r="K20" s="7"/>
      <c r="L20" s="13"/>
      <c r="M20" s="14" t="s">
        <v>3</v>
      </c>
      <c r="N20" s="7"/>
      <c r="O20" s="7"/>
    </row>
    <row r="21" spans="2:15" ht="16.8">
      <c r="B21" s="7"/>
      <c r="C21" s="11"/>
      <c r="D21" s="11"/>
      <c r="E21" s="12"/>
      <c r="F21" s="10"/>
      <c r="G21" s="10"/>
      <c r="H21" s="15"/>
      <c r="I21" s="7"/>
      <c r="J21" s="7"/>
      <c r="K21" s="7"/>
      <c r="L21" s="15"/>
      <c r="M21" s="15"/>
      <c r="N21" s="7"/>
      <c r="O21" s="7"/>
    </row>
    <row r="22" spans="2:15" ht="16.8">
      <c r="B22" s="7"/>
      <c r="C22" s="11"/>
      <c r="D22" s="11" t="s">
        <v>4</v>
      </c>
      <c r="E22" s="12"/>
      <c r="F22" s="10"/>
      <c r="G22" s="10"/>
      <c r="H22" s="13"/>
      <c r="I22" s="7"/>
      <c r="J22" s="7"/>
      <c r="K22" s="7"/>
      <c r="L22" s="13"/>
      <c r="M22" s="14" t="s">
        <v>5</v>
      </c>
      <c r="N22" s="7"/>
      <c r="O22" s="7"/>
    </row>
    <row r="23" spans="2:15" ht="16.8">
      <c r="B23" s="7"/>
      <c r="C23" s="11"/>
      <c r="D23" s="11"/>
      <c r="E23" s="12"/>
      <c r="F23" s="10"/>
      <c r="G23" s="10"/>
      <c r="H23" s="15"/>
      <c r="I23" s="7"/>
      <c r="J23" s="7"/>
      <c r="K23" s="7"/>
      <c r="L23" s="15"/>
      <c r="M23" s="15"/>
      <c r="N23" s="7"/>
      <c r="O23" s="7"/>
    </row>
    <row r="24" spans="2:15" ht="16.8">
      <c r="B24" s="7"/>
      <c r="C24" s="11"/>
      <c r="D24" s="11" t="s">
        <v>6</v>
      </c>
      <c r="E24" s="12"/>
      <c r="F24" s="10"/>
      <c r="G24" s="10"/>
      <c r="H24" s="13"/>
      <c r="I24" s="7"/>
      <c r="J24" s="7"/>
      <c r="K24" s="7"/>
      <c r="L24" s="13"/>
      <c r="M24" s="14" t="s">
        <v>7</v>
      </c>
      <c r="N24" s="7"/>
      <c r="O24" s="7"/>
    </row>
    <row r="25" spans="2:15" ht="16.8">
      <c r="B25" s="7"/>
      <c r="C25" s="11"/>
      <c r="D25" s="11"/>
      <c r="E25" s="12"/>
      <c r="F25" s="10"/>
      <c r="G25" s="10"/>
      <c r="H25" s="15"/>
      <c r="I25" s="7"/>
      <c r="J25" s="7"/>
      <c r="K25" s="7"/>
      <c r="L25" s="15"/>
      <c r="M25" s="15"/>
      <c r="N25" s="7"/>
      <c r="O25" s="7"/>
    </row>
    <row r="26" spans="2:15" ht="16.8">
      <c r="B26" s="7"/>
      <c r="C26" s="11"/>
      <c r="D26" s="11" t="s">
        <v>8</v>
      </c>
      <c r="E26" s="12"/>
      <c r="F26" s="10"/>
      <c r="G26" s="10"/>
      <c r="H26" s="13"/>
      <c r="I26" s="7"/>
      <c r="J26" s="7"/>
      <c r="K26" s="7"/>
      <c r="L26" s="14"/>
      <c r="M26" s="14" t="s">
        <v>9</v>
      </c>
      <c r="N26" s="7"/>
      <c r="O26" s="7"/>
    </row>
    <row r="27" spans="2:15" ht="16.8">
      <c r="B27" s="7"/>
      <c r="C27" s="11"/>
      <c r="D27" s="11"/>
      <c r="E27" s="12"/>
      <c r="F27" s="10"/>
      <c r="G27" s="10"/>
      <c r="H27" s="15"/>
      <c r="I27" s="7"/>
      <c r="J27" s="7"/>
      <c r="K27" s="7"/>
      <c r="L27" s="15"/>
      <c r="M27" s="15"/>
      <c r="N27" s="7"/>
      <c r="O27" s="7"/>
    </row>
    <row r="28" spans="2:15" ht="16.8">
      <c r="B28" s="7"/>
      <c r="C28" s="11"/>
      <c r="D28" s="11" t="s">
        <v>10</v>
      </c>
      <c r="E28" s="12"/>
      <c r="F28" s="10"/>
      <c r="G28" s="10"/>
      <c r="H28" s="13"/>
      <c r="I28" s="7"/>
      <c r="J28" s="7"/>
      <c r="K28" s="7"/>
      <c r="L28" s="14"/>
      <c r="M28" s="14" t="s">
        <v>11</v>
      </c>
      <c r="N28" s="7"/>
      <c r="O28" s="7"/>
    </row>
    <row r="29" spans="2:15" ht="16.8">
      <c r="B29" s="7"/>
      <c r="C29" s="11"/>
      <c r="D29" s="11"/>
      <c r="E29" s="12"/>
      <c r="F29" s="10"/>
      <c r="G29" s="10"/>
      <c r="H29" s="15"/>
      <c r="I29" s="7"/>
      <c r="J29" s="7"/>
      <c r="K29" s="7"/>
      <c r="L29" s="15"/>
      <c r="M29" s="15"/>
      <c r="N29" s="7"/>
      <c r="O29" s="7"/>
    </row>
    <row r="30" spans="2:15" ht="16.8">
      <c r="B30" s="7"/>
      <c r="C30" s="11"/>
      <c r="D30" s="11" t="s">
        <v>12</v>
      </c>
      <c r="E30" s="12"/>
      <c r="F30" s="10"/>
      <c r="G30" s="10"/>
      <c r="H30" s="13"/>
      <c r="I30" s="7"/>
      <c r="J30" s="7"/>
      <c r="K30" s="7"/>
      <c r="L30" s="14"/>
      <c r="M30" s="14" t="s">
        <v>13</v>
      </c>
      <c r="N30" s="7"/>
      <c r="O30" s="7"/>
    </row>
    <row r="31" spans="2:15" ht="16.8">
      <c r="B31" s="7"/>
      <c r="C31" s="16"/>
      <c r="D31" s="16"/>
      <c r="E31" s="12"/>
      <c r="F31" s="10"/>
      <c r="G31" s="10"/>
      <c r="H31" s="15"/>
      <c r="I31" s="7"/>
      <c r="J31" s="7"/>
      <c r="K31" s="7"/>
      <c r="L31" s="17"/>
      <c r="M31" s="7"/>
      <c r="N31" s="7"/>
      <c r="O31" s="7"/>
    </row>
    <row r="32" spans="2:15" ht="16.8">
      <c r="B32" s="7"/>
      <c r="C32" s="16"/>
      <c r="D32" s="16"/>
      <c r="E32" s="12"/>
      <c r="F32" s="10"/>
      <c r="G32" s="10"/>
      <c r="H32" s="13"/>
      <c r="I32" s="7"/>
      <c r="J32" s="7"/>
      <c r="K32" s="7"/>
      <c r="L32" s="17"/>
      <c r="M32" s="7"/>
      <c r="N32" s="7"/>
      <c r="O32" s="7"/>
    </row>
    <row r="33" spans="2:15" ht="16.8">
      <c r="B33" s="7"/>
      <c r="C33" s="16"/>
      <c r="D33" s="16"/>
      <c r="E33" s="12"/>
      <c r="F33" s="10"/>
      <c r="G33" s="10"/>
      <c r="H33" s="15"/>
      <c r="I33" s="7"/>
      <c r="J33" s="7"/>
      <c r="K33" s="7"/>
      <c r="L33" s="18"/>
      <c r="M33" s="7"/>
      <c r="N33" s="7"/>
      <c r="O33" s="7"/>
    </row>
    <row r="34" spans="2:15" ht="16.8">
      <c r="B34" s="7"/>
      <c r="C34" s="16"/>
      <c r="D34" s="16"/>
      <c r="E34" s="12"/>
      <c r="F34" s="10"/>
      <c r="G34" s="10"/>
      <c r="H34" s="13"/>
      <c r="I34" s="7"/>
      <c r="J34" s="7"/>
      <c r="K34" s="7"/>
      <c r="L34" s="18"/>
      <c r="M34" s="7"/>
      <c r="N34" s="7"/>
      <c r="O34" s="7"/>
    </row>
    <row r="35" spans="2:15" ht="15.6">
      <c r="B35" s="7"/>
      <c r="C35" s="10"/>
      <c r="D35" s="10"/>
      <c r="E35" s="10"/>
      <c r="F35" s="10"/>
      <c r="G35" s="10"/>
      <c r="H35" s="15"/>
      <c r="I35" s="7"/>
      <c r="J35" s="7"/>
      <c r="K35" s="7"/>
      <c r="L35" s="7"/>
      <c r="M35" s="7"/>
      <c r="N35" s="7"/>
      <c r="O35" s="7"/>
    </row>
    <row r="36" spans="2:15">
      <c r="B36" s="19"/>
      <c r="C36" s="19"/>
      <c r="D36" s="19"/>
      <c r="E36" s="19"/>
      <c r="F36" s="19"/>
      <c r="G36" s="19"/>
      <c r="H36" s="20"/>
      <c r="I36" s="19"/>
      <c r="J36" s="19"/>
      <c r="K36" s="19"/>
      <c r="L36" s="19"/>
      <c r="M36" s="19"/>
      <c r="N36" s="19"/>
      <c r="O36" s="19"/>
    </row>
  </sheetData>
  <mergeCells count="2">
    <mergeCell ref="D5:O10"/>
    <mergeCell ref="B13:O13"/>
  </mergeCells>
  <hyperlinks>
    <hyperlink ref="M20" location="'Información General'!A1" display="'Información General'!A1" xr:uid="{D9ED3DF2-0D73-4551-A29E-2F765B7F7BE4}"/>
    <hyperlink ref="M22" location="'Balance General'!A1" display="'Balance General'!A1" xr:uid="{1418A847-3EC7-4B69-8C18-9963263116DC}"/>
    <hyperlink ref="M24" location="'Estado de Resultados'!A1" display="'Estado de Resultados'!A1" xr:uid="{8079FEC1-A736-4B4D-9A7B-0B9085C31F2A}"/>
    <hyperlink ref="M26" location="'Nota 1 a Nota 4'!A1" display="'Nota 1 a Nota 4'!A1" xr:uid="{20BD6CE6-A065-4ED6-A233-E88A8CE52543}"/>
    <hyperlink ref="M28" location="'Nota 5'!A1" display="'Nota 5'!A1" xr:uid="{1AD7CD6A-E81A-4632-B8C4-D91B16C9C985}"/>
    <hyperlink ref="M30" location="'Nota 6 a Nota 12'!A1" display="'Nota 6 a Nota 12'!A1" xr:uid="{5453AF08-691C-4E08-A0CD-CECBB7FD5ED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0EF24-03F5-4099-A8A5-10CE980AB9D9}">
  <sheetPr>
    <tabColor rgb="FF0070C0"/>
    <pageSetUpPr fitToPage="1"/>
  </sheetPr>
  <dimension ref="B1:V114"/>
  <sheetViews>
    <sheetView showGridLines="0" topLeftCell="A72" zoomScale="80" zoomScaleNormal="80" zoomScaleSheetLayoutView="90" workbookViewId="0">
      <selection activeCell="B102" sqref="B102"/>
    </sheetView>
  </sheetViews>
  <sheetFormatPr baseColWidth="10" defaultColWidth="11.44140625" defaultRowHeight="15.6"/>
  <cols>
    <col min="1" max="1" width="2.6640625" style="21" customWidth="1"/>
    <col min="2" max="2" width="63.6640625" style="21" customWidth="1"/>
    <col min="3" max="3" width="8.88671875" style="21" customWidth="1"/>
    <col min="4" max="4" width="13.5546875" style="21" customWidth="1"/>
    <col min="5" max="5" width="18.6640625" style="233" customWidth="1"/>
    <col min="6" max="6" width="2.109375" style="21" customWidth="1"/>
    <col min="7" max="7" width="18.6640625" style="233" customWidth="1"/>
    <col min="8" max="8" width="17.88671875" style="269" bestFit="1" customWidth="1"/>
    <col min="9" max="9" width="17.88671875" style="21" bestFit="1" customWidth="1"/>
    <col min="10" max="10" width="6.88671875" style="21" customWidth="1"/>
    <col min="11" max="11" width="20.6640625" style="21" bestFit="1" customWidth="1"/>
    <col min="12" max="16384" width="11.44140625" style="21"/>
  </cols>
  <sheetData>
    <row r="1" spans="2:22" s="25" customFormat="1" ht="13.8"/>
    <row r="2" spans="2:22" ht="20.399999999999999" customHeight="1">
      <c r="B2" s="22"/>
      <c r="C2" s="22"/>
      <c r="D2" s="22"/>
      <c r="E2" s="22"/>
      <c r="F2" s="22"/>
      <c r="G2" s="22"/>
      <c r="H2" s="22"/>
      <c r="I2" s="22"/>
      <c r="J2" s="22"/>
      <c r="K2" s="22"/>
      <c r="L2" s="22"/>
      <c r="M2" s="22"/>
      <c r="N2" s="22"/>
      <c r="O2" s="22"/>
      <c r="P2" s="22"/>
      <c r="Q2" s="22"/>
      <c r="R2" s="22"/>
      <c r="S2" s="22"/>
      <c r="T2" s="22"/>
      <c r="U2" s="22"/>
      <c r="V2" s="22"/>
    </row>
    <row r="3" spans="2:22" ht="18">
      <c r="B3" s="725"/>
      <c r="C3" s="725"/>
      <c r="D3" s="725"/>
      <c r="E3" s="725"/>
      <c r="F3" s="725"/>
      <c r="G3" s="725"/>
      <c r="H3" s="725"/>
      <c r="I3" s="725"/>
      <c r="J3" s="725"/>
      <c r="K3" s="725"/>
      <c r="L3" s="725"/>
      <c r="O3" s="23"/>
      <c r="P3" s="23"/>
    </row>
    <row r="4" spans="2:22" ht="18">
      <c r="B4" s="725"/>
      <c r="C4" s="725"/>
      <c r="D4" s="725"/>
      <c r="E4" s="725"/>
      <c r="F4" s="725"/>
      <c r="G4" s="725"/>
      <c r="H4" s="725"/>
      <c r="I4" s="725"/>
      <c r="J4" s="725"/>
      <c r="K4" s="725"/>
      <c r="L4" s="725"/>
      <c r="O4" s="23"/>
      <c r="P4" s="23"/>
    </row>
    <row r="5" spans="2:22" ht="18.600000000000001" customHeight="1">
      <c r="B5" s="725"/>
      <c r="C5" s="725"/>
      <c r="D5" s="725"/>
      <c r="E5" s="725"/>
      <c r="F5" s="725"/>
      <c r="G5" s="725"/>
      <c r="H5" s="725"/>
      <c r="I5" s="725"/>
      <c r="J5" s="725"/>
      <c r="K5" s="725"/>
      <c r="L5" s="725"/>
      <c r="O5" s="23"/>
      <c r="P5" s="23"/>
    </row>
    <row r="6" spans="2:22" ht="20.399999999999999" customHeight="1">
      <c r="B6" s="24"/>
      <c r="C6" s="24"/>
      <c r="D6" s="24"/>
      <c r="E6" s="24"/>
      <c r="F6" s="24"/>
      <c r="G6" s="24"/>
      <c r="H6" s="24"/>
      <c r="I6" s="24"/>
      <c r="J6" s="24"/>
      <c r="K6" s="24"/>
      <c r="L6" s="24"/>
      <c r="M6" s="24"/>
      <c r="N6" s="24"/>
      <c r="O6" s="24"/>
      <c r="P6" s="24"/>
      <c r="Q6" s="24"/>
      <c r="R6" s="24"/>
      <c r="S6" s="24"/>
      <c r="T6" s="24"/>
      <c r="U6" s="24"/>
      <c r="V6" s="24"/>
    </row>
    <row r="7" spans="2:22" ht="10.8" customHeight="1">
      <c r="B7" s="196"/>
      <c r="C7" s="196"/>
      <c r="D7" s="196"/>
      <c r="E7" s="256"/>
      <c r="F7" s="196"/>
      <c r="G7" s="256"/>
      <c r="H7" s="26"/>
      <c r="I7" s="257"/>
      <c r="J7" s="257"/>
    </row>
    <row r="8" spans="2:22" ht="19.2">
      <c r="B8" s="196" t="s">
        <v>15</v>
      </c>
      <c r="C8" s="196"/>
      <c r="D8" s="196"/>
      <c r="E8" s="256"/>
      <c r="F8" s="196"/>
      <c r="G8" s="256"/>
      <c r="H8" s="26" t="s">
        <v>14</v>
      </c>
      <c r="I8" s="257"/>
      <c r="J8" s="257"/>
    </row>
    <row r="9" spans="2:22">
      <c r="B9" s="258" t="s">
        <v>1086</v>
      </c>
      <c r="C9" s="258"/>
      <c r="D9" s="258"/>
      <c r="E9" s="259"/>
      <c r="F9" s="258"/>
      <c r="G9" s="259"/>
      <c r="H9" s="260"/>
      <c r="I9" s="201"/>
    </row>
    <row r="10" spans="2:22">
      <c r="B10" s="201" t="s">
        <v>1563</v>
      </c>
      <c r="C10" s="201"/>
      <c r="D10" s="201"/>
      <c r="E10" s="201"/>
      <c r="F10" s="201"/>
      <c r="G10" s="201"/>
      <c r="H10" s="261"/>
      <c r="I10" s="201"/>
    </row>
    <row r="11" spans="2:22" ht="15.6" customHeight="1">
      <c r="B11" s="262" t="s">
        <v>1013</v>
      </c>
      <c r="C11" s="263"/>
      <c r="D11" s="263"/>
      <c r="E11" s="264"/>
      <c r="F11" s="263"/>
      <c r="G11" s="265"/>
      <c r="H11" s="266"/>
      <c r="I11" s="201"/>
    </row>
    <row r="12" spans="2:22" ht="15.6" customHeight="1">
      <c r="B12" s="262"/>
      <c r="C12" s="263"/>
      <c r="D12" s="263"/>
      <c r="E12" s="264"/>
      <c r="F12" s="263"/>
      <c r="G12" s="265"/>
      <c r="H12" s="266"/>
      <c r="I12" s="201"/>
    </row>
    <row r="13" spans="2:22">
      <c r="B13" s="267"/>
      <c r="C13" s="267"/>
      <c r="D13" s="267"/>
      <c r="E13" s="268">
        <v>44742</v>
      </c>
      <c r="F13" s="205"/>
      <c r="G13" s="268">
        <v>44377</v>
      </c>
      <c r="I13" s="252"/>
    </row>
    <row r="14" spans="2:22" ht="9.6" customHeight="1">
      <c r="B14" s="10"/>
      <c r="C14" s="10"/>
      <c r="D14" s="10"/>
      <c r="E14" s="270"/>
      <c r="F14" s="271"/>
      <c r="G14" s="270"/>
      <c r="I14" s="252"/>
    </row>
    <row r="15" spans="2:22" ht="15" customHeight="1">
      <c r="B15" s="12" t="s">
        <v>1087</v>
      </c>
      <c r="C15" s="12"/>
      <c r="D15" s="12"/>
      <c r="E15" s="272">
        <f>+E17+E21+E25+E29+E30+E31+E32+E33+E34+E35+E36+E37</f>
        <v>11195443720</v>
      </c>
      <c r="F15" s="273"/>
      <c r="G15" s="272">
        <v>14312625269</v>
      </c>
      <c r="H15" s="274"/>
      <c r="I15" s="235"/>
    </row>
    <row r="16" spans="2:22" ht="10.199999999999999" customHeight="1">
      <c r="B16" s="12"/>
      <c r="C16" s="12"/>
      <c r="D16" s="12"/>
      <c r="E16" s="272"/>
      <c r="F16" s="273"/>
      <c r="G16" s="272"/>
      <c r="H16" s="274"/>
      <c r="I16" s="235"/>
    </row>
    <row r="17" spans="2:11" ht="15" customHeight="1">
      <c r="B17" s="275" t="s">
        <v>367</v>
      </c>
      <c r="C17" s="275"/>
      <c r="D17" s="12"/>
      <c r="E17" s="272">
        <f>+E18+E19</f>
        <v>320420877</v>
      </c>
      <c r="F17" s="273"/>
      <c r="G17" s="272">
        <v>343363221</v>
      </c>
      <c r="H17" s="274"/>
      <c r="I17" s="235"/>
      <c r="J17" s="276"/>
    </row>
    <row r="18" spans="2:11" ht="15" customHeight="1">
      <c r="B18" s="277" t="s">
        <v>913</v>
      </c>
      <c r="C18" s="277"/>
      <c r="D18" s="12"/>
      <c r="E18" s="278">
        <f>-SUMIF(Clasificaciones!B:B,'Estado de Resultados'!B18,Clasificaciones!G:G)</f>
        <v>0</v>
      </c>
      <c r="F18" s="279"/>
      <c r="G18" s="278">
        <v>23918795</v>
      </c>
      <c r="J18" s="276"/>
    </row>
    <row r="19" spans="2:11" ht="15" customHeight="1">
      <c r="B19" s="277" t="s">
        <v>914</v>
      </c>
      <c r="C19" s="277"/>
      <c r="D19" s="12"/>
      <c r="E19" s="278">
        <f>-SUMIF(Clasificaciones!B:B,'Estado de Resultados'!B19,Clasificaciones!G:G)</f>
        <v>320420877</v>
      </c>
      <c r="F19" s="279"/>
      <c r="G19" s="278">
        <v>319444426</v>
      </c>
      <c r="J19" s="276"/>
    </row>
    <row r="20" spans="2:11" ht="15" customHeight="1">
      <c r="B20" s="12"/>
      <c r="C20" s="12"/>
      <c r="D20" s="12"/>
      <c r="E20" s="272"/>
      <c r="F20" s="273"/>
      <c r="G20" s="272"/>
      <c r="J20" s="276"/>
    </row>
    <row r="21" spans="2:11" ht="15" customHeight="1">
      <c r="B21" s="275" t="s">
        <v>1088</v>
      </c>
      <c r="C21" s="275"/>
      <c r="D21" s="12"/>
      <c r="E21" s="272">
        <f>+E22+E23</f>
        <v>0</v>
      </c>
      <c r="F21" s="273"/>
      <c r="G21" s="272">
        <v>0</v>
      </c>
      <c r="J21" s="276"/>
    </row>
    <row r="22" spans="2:11" ht="15" customHeight="1">
      <c r="B22" s="277" t="s">
        <v>1089</v>
      </c>
      <c r="C22" s="277"/>
      <c r="D22" s="12"/>
      <c r="E22" s="278">
        <f>+SUMIF(Clasificaciones!B:B,'Estado de Resultados'!B22,Clasificaciones!G:G)</f>
        <v>0</v>
      </c>
      <c r="F22" s="279"/>
      <c r="G22" s="278">
        <v>0</v>
      </c>
      <c r="J22" s="276"/>
    </row>
    <row r="23" spans="2:11" ht="15" customHeight="1">
      <c r="B23" s="277" t="s">
        <v>1090</v>
      </c>
      <c r="C23" s="277"/>
      <c r="D23" s="12"/>
      <c r="E23" s="278">
        <f>+SUMIF(Clasificaciones!B:B,'Estado de Resultados'!B23,Clasificaciones!G:G)</f>
        <v>0</v>
      </c>
      <c r="F23" s="279"/>
      <c r="G23" s="278">
        <v>0</v>
      </c>
      <c r="J23" s="276"/>
    </row>
    <row r="24" spans="2:11" ht="15" customHeight="1">
      <c r="B24" s="277"/>
      <c r="C24" s="277"/>
      <c r="D24" s="12"/>
      <c r="E24" s="272"/>
      <c r="F24" s="273"/>
      <c r="G24" s="272"/>
      <c r="J24" s="276"/>
    </row>
    <row r="25" spans="2:11" ht="15" customHeight="1">
      <c r="B25" s="275" t="s">
        <v>1091</v>
      </c>
      <c r="C25" s="275"/>
      <c r="D25" s="280"/>
      <c r="E25" s="272">
        <f>+E26+E27</f>
        <v>454898480</v>
      </c>
      <c r="F25" s="273"/>
      <c r="G25" s="272">
        <v>400000000</v>
      </c>
      <c r="I25" s="276"/>
    </row>
    <row r="26" spans="2:11" ht="15" customHeight="1">
      <c r="B26" s="281" t="s">
        <v>920</v>
      </c>
      <c r="C26" s="281"/>
      <c r="D26" s="221"/>
      <c r="E26" s="278">
        <f>-SUMIF(Clasificaciones!B:B,'Estado de Resultados'!B26,Clasificaciones!G:G)</f>
        <v>0</v>
      </c>
      <c r="F26" s="279"/>
      <c r="G26" s="278">
        <v>0</v>
      </c>
      <c r="J26" s="276"/>
    </row>
    <row r="27" spans="2:11" ht="15" customHeight="1">
      <c r="B27" s="281" t="s">
        <v>919</v>
      </c>
      <c r="C27" s="281"/>
      <c r="D27" s="221"/>
      <c r="E27" s="278">
        <f>-SUMIF(Clasificaciones!B:B,'Estado de Resultados'!B27,Clasificaciones!G:G)</f>
        <v>454898480</v>
      </c>
      <c r="F27" s="279"/>
      <c r="G27" s="278">
        <v>400000000</v>
      </c>
      <c r="J27" s="276"/>
    </row>
    <row r="28" spans="2:11" ht="15" customHeight="1">
      <c r="B28" s="221"/>
      <c r="C28" s="221"/>
      <c r="D28" s="221"/>
      <c r="E28" s="278"/>
      <c r="F28" s="279"/>
      <c r="G28" s="272"/>
      <c r="J28" s="276"/>
    </row>
    <row r="29" spans="2:11" ht="15" customHeight="1">
      <c r="B29" s="221" t="s">
        <v>1092</v>
      </c>
      <c r="C29" s="221"/>
      <c r="D29" s="221"/>
      <c r="E29" s="278">
        <f>-SUMIF(Clasificaciones!B:B,'Estado de Resultados'!B29,Clasificaciones!G:G)</f>
        <v>0</v>
      </c>
      <c r="F29" s="279"/>
      <c r="G29" s="278">
        <v>0</v>
      </c>
      <c r="I29" s="276"/>
    </row>
    <row r="30" spans="2:11" ht="15" customHeight="1">
      <c r="B30" s="221" t="s">
        <v>922</v>
      </c>
      <c r="C30" s="221"/>
      <c r="D30" s="221"/>
      <c r="E30" s="278">
        <f>-SUMIF(Clasificaciones!B:B,'Estado de Resultados'!B30,Clasificaciones!G:G)</f>
        <v>2297398</v>
      </c>
      <c r="F30" s="279"/>
      <c r="G30" s="278">
        <v>181818</v>
      </c>
      <c r="I30" s="276"/>
    </row>
    <row r="31" spans="2:11" ht="15" customHeight="1">
      <c r="B31" s="221" t="s">
        <v>923</v>
      </c>
      <c r="C31" s="221"/>
      <c r="D31" s="221"/>
      <c r="E31" s="278">
        <f>-SUMIF(Clasificaciones!B:B,'Estado de Resultados'!B31,Clasificaciones!G:G)</f>
        <v>186095070</v>
      </c>
      <c r="F31" s="279"/>
      <c r="G31" s="278">
        <v>221097900</v>
      </c>
      <c r="I31" s="276"/>
    </row>
    <row r="32" spans="2:11" ht="15" customHeight="1">
      <c r="B32" s="221" t="s">
        <v>925</v>
      </c>
      <c r="C32" s="221"/>
      <c r="D32" s="221"/>
      <c r="E32" s="278">
        <f>-SUMIF(Clasificaciones!B:B,'Estado de Resultados'!B32,Clasificaciones!G:G)</f>
        <v>4397691337</v>
      </c>
      <c r="F32" s="279"/>
      <c r="G32" s="278">
        <v>653140721</v>
      </c>
      <c r="I32" s="276"/>
      <c r="K32" s="282"/>
    </row>
    <row r="33" spans="2:9" ht="15" customHeight="1">
      <c r="B33" s="221" t="s">
        <v>936</v>
      </c>
      <c r="C33" s="221"/>
      <c r="D33" s="221"/>
      <c r="E33" s="278">
        <f>-SUMIF(Clasificaciones!B:B,'Estado de Resultados'!B33,Clasificaciones!G:G)</f>
        <v>542546865</v>
      </c>
      <c r="F33" s="279"/>
      <c r="G33" s="278">
        <v>2295724310</v>
      </c>
      <c r="I33" s="276"/>
    </row>
    <row r="34" spans="2:9" ht="15" customHeight="1">
      <c r="B34" s="221" t="s">
        <v>938</v>
      </c>
      <c r="C34" s="221"/>
      <c r="D34" s="221"/>
      <c r="E34" s="278">
        <f>-SUMIF(Clasificaciones!B:B,'Estado de Resultados'!B34,Clasificaciones!G:G)</f>
        <v>56034152</v>
      </c>
      <c r="F34" s="279"/>
      <c r="G34" s="278">
        <v>0</v>
      </c>
      <c r="I34" s="276"/>
    </row>
    <row r="35" spans="2:9" ht="15" customHeight="1">
      <c r="B35" s="221" t="s">
        <v>927</v>
      </c>
      <c r="C35" s="221"/>
      <c r="D35" s="221"/>
      <c r="E35" s="278">
        <f>-SUMIF(Clasificaciones!B:B,'Estado de Resultados'!B35,Clasificaciones!G:G)</f>
        <v>0</v>
      </c>
      <c r="F35" s="279"/>
      <c r="G35" s="278">
        <v>2078318728</v>
      </c>
      <c r="I35" s="276"/>
    </row>
    <row r="36" spans="2:9" ht="15" customHeight="1">
      <c r="B36" s="221" t="s">
        <v>937</v>
      </c>
      <c r="C36" s="221"/>
      <c r="D36" s="221" t="s">
        <v>1093</v>
      </c>
      <c r="E36" s="278">
        <f>-SUMIF(Clasificaciones!B:B,'Estado de Resultados'!B36,Clasificaciones!G:G)</f>
        <v>2583432056</v>
      </c>
      <c r="F36" s="279"/>
      <c r="G36" s="278">
        <v>6875856439</v>
      </c>
      <c r="I36" s="276"/>
    </row>
    <row r="37" spans="2:9" ht="15" customHeight="1">
      <c r="B37" s="221" t="s">
        <v>417</v>
      </c>
      <c r="C37" s="221"/>
      <c r="D37" s="221" t="s">
        <v>1094</v>
      </c>
      <c r="E37" s="278">
        <f>-SUMIF(Clasificaciones!B:B,'Estado de Resultados'!B37,Clasificaciones!G:G)</f>
        <v>2652027485</v>
      </c>
      <c r="F37" s="279"/>
      <c r="G37" s="278">
        <v>1444942132</v>
      </c>
      <c r="I37" s="276"/>
    </row>
    <row r="38" spans="2:9" ht="15" customHeight="1">
      <c r="B38" s="10"/>
      <c r="C38" s="10"/>
      <c r="D38" s="10"/>
      <c r="E38" s="272"/>
      <c r="F38" s="273"/>
      <c r="G38" s="278"/>
    </row>
    <row r="39" spans="2:9" ht="15" customHeight="1">
      <c r="B39" s="12" t="s">
        <v>1095</v>
      </c>
      <c r="C39" s="12"/>
      <c r="D39" s="12"/>
      <c r="E39" s="272">
        <f>SUM(E40:E42)</f>
        <v>-4122356173</v>
      </c>
      <c r="F39" s="273"/>
      <c r="G39" s="272">
        <v>-8204307264</v>
      </c>
      <c r="I39" s="276"/>
    </row>
    <row r="40" spans="2:9" ht="15" customHeight="1">
      <c r="B40" s="10" t="s">
        <v>434</v>
      </c>
      <c r="C40" s="10"/>
      <c r="D40" s="10"/>
      <c r="E40" s="278">
        <f>-+SUMIF(Clasificaciones!B:B,'Estado de Resultados'!B40,Clasificaciones!G:G)</f>
        <v>-750000</v>
      </c>
      <c r="F40" s="279"/>
      <c r="G40" s="278">
        <v>-157953638</v>
      </c>
      <c r="I40" s="276"/>
    </row>
    <row r="41" spans="2:9" ht="15" customHeight="1">
      <c r="B41" s="10" t="s">
        <v>955</v>
      </c>
      <c r="C41" s="10"/>
      <c r="D41" s="10"/>
      <c r="E41" s="278">
        <f>-+SUMIF(Clasificaciones!B:B,'Estado de Resultados'!B41,Clasificaciones!G:G)</f>
        <v>-98903764</v>
      </c>
      <c r="F41" s="279"/>
      <c r="G41" s="278">
        <v>-135853252</v>
      </c>
      <c r="I41" s="276"/>
    </row>
    <row r="42" spans="2:9">
      <c r="B42" s="10" t="s">
        <v>956</v>
      </c>
      <c r="C42" s="10"/>
      <c r="D42" s="221" t="s">
        <v>1096</v>
      </c>
      <c r="E42" s="278">
        <f>-+SUMIF(Clasificaciones!B:B,'Estado de Resultados'!B42,Clasificaciones!G:G)</f>
        <v>-4022702409</v>
      </c>
      <c r="F42" s="279"/>
      <c r="G42" s="278">
        <v>-7910500374</v>
      </c>
    </row>
    <row r="43" spans="2:9">
      <c r="B43" s="10"/>
      <c r="C43" s="10"/>
      <c r="D43" s="10"/>
      <c r="E43" s="278"/>
      <c r="F43" s="279"/>
      <c r="G43" s="278"/>
    </row>
    <row r="44" spans="2:9" ht="15" customHeight="1">
      <c r="B44" s="12" t="s">
        <v>1097</v>
      </c>
      <c r="C44" s="12"/>
      <c r="D44" s="12"/>
      <c r="E44" s="272">
        <f>+E15+E39</f>
        <v>7073087547</v>
      </c>
      <c r="F44" s="273"/>
      <c r="G44" s="272">
        <v>6108318005</v>
      </c>
      <c r="I44" s="276"/>
    </row>
    <row r="45" spans="2:9" ht="15" customHeight="1">
      <c r="B45" s="12"/>
      <c r="C45" s="12"/>
      <c r="D45" s="12"/>
      <c r="E45" s="272"/>
      <c r="F45" s="273"/>
      <c r="G45" s="278"/>
    </row>
    <row r="46" spans="2:9" ht="15" customHeight="1">
      <c r="B46" s="12" t="s">
        <v>1098</v>
      </c>
      <c r="C46" s="12"/>
      <c r="D46" s="12"/>
      <c r="E46" s="272">
        <f>SUM(E47:E49)</f>
        <v>-603062252</v>
      </c>
      <c r="F46" s="273"/>
      <c r="G46" s="272">
        <v>-550480960</v>
      </c>
      <c r="I46" s="276"/>
    </row>
    <row r="47" spans="2:9" ht="15" customHeight="1">
      <c r="B47" s="10" t="s">
        <v>959</v>
      </c>
      <c r="C47" s="10"/>
      <c r="D47" s="10"/>
      <c r="E47" s="278">
        <f>-+SUMIF(Clasificaciones!B:B,'Estado de Resultados'!B47,Clasificaciones!G:G)</f>
        <v>-215974020</v>
      </c>
      <c r="F47" s="279"/>
      <c r="G47" s="278">
        <v>-120000000</v>
      </c>
      <c r="I47" s="276"/>
    </row>
    <row r="48" spans="2:9" ht="15" customHeight="1">
      <c r="B48" s="10" t="s">
        <v>1099</v>
      </c>
      <c r="C48" s="10"/>
      <c r="D48" s="10"/>
      <c r="E48" s="278">
        <f>-+SUMIF(Clasificaciones!B:B,'Estado de Resultados'!B48,Clasificaciones!G:G)</f>
        <v>0</v>
      </c>
      <c r="F48" s="279"/>
      <c r="G48" s="278">
        <v>0</v>
      </c>
      <c r="I48" s="276"/>
    </row>
    <row r="49" spans="2:11" ht="15" customHeight="1">
      <c r="B49" s="10" t="s">
        <v>961</v>
      </c>
      <c r="C49" s="10"/>
      <c r="D49" s="221" t="s">
        <v>1096</v>
      </c>
      <c r="E49" s="278">
        <f>-+SUMIF(Clasificaciones!B:B,'Estado de Resultados'!B49,Clasificaciones!G:G)</f>
        <v>-387088232</v>
      </c>
      <c r="F49" s="279"/>
      <c r="G49" s="278">
        <v>-430480960</v>
      </c>
      <c r="I49" s="276"/>
    </row>
    <row r="50" spans="2:11" ht="15" customHeight="1">
      <c r="B50" s="10"/>
      <c r="C50" s="10"/>
      <c r="D50" s="10"/>
      <c r="E50" s="278"/>
      <c r="F50" s="279"/>
      <c r="G50" s="278"/>
    </row>
    <row r="51" spans="2:11" ht="15" customHeight="1">
      <c r="B51" s="12" t="s">
        <v>1100</v>
      </c>
      <c r="C51" s="12"/>
      <c r="D51" s="12"/>
      <c r="E51" s="272">
        <f>SUM(E52:E60)</f>
        <v>-5098868352</v>
      </c>
      <c r="F51" s="273"/>
      <c r="G51" s="272">
        <v>-3766743426</v>
      </c>
      <c r="I51" s="276"/>
    </row>
    <row r="52" spans="2:11" ht="15" customHeight="1">
      <c r="B52" s="10" t="s">
        <v>964</v>
      </c>
      <c r="C52" s="10"/>
      <c r="D52" s="12"/>
      <c r="E52" s="278">
        <f>-+SUMIF(Clasificaciones!B:B,'Estado de Resultados'!B52,Clasificaciones!G:G)</f>
        <v>-3591393254</v>
      </c>
      <c r="F52" s="279"/>
      <c r="G52" s="278">
        <v>-2683305545</v>
      </c>
      <c r="I52" s="276"/>
    </row>
    <row r="53" spans="2:11" ht="15" customHeight="1">
      <c r="B53" s="10" t="s">
        <v>972</v>
      </c>
      <c r="C53" s="10"/>
      <c r="D53" s="10"/>
      <c r="E53" s="278">
        <f>-+SUMIF(Clasificaciones!B:B,'Estado de Resultados'!B53,Clasificaciones!G:G)</f>
        <v>-262889628</v>
      </c>
      <c r="F53" s="279"/>
      <c r="G53" s="278">
        <v>-157182738</v>
      </c>
      <c r="I53" s="276"/>
    </row>
    <row r="54" spans="2:11" ht="15" customHeight="1">
      <c r="B54" s="10" t="s">
        <v>977</v>
      </c>
      <c r="C54" s="10"/>
      <c r="D54" s="10"/>
      <c r="E54" s="278">
        <f>-+SUMIF(Clasificaciones!B:B,'Estado de Resultados'!B54,Clasificaciones!G:G)</f>
        <v>-79715368</v>
      </c>
      <c r="F54" s="279"/>
      <c r="G54" s="278">
        <v>-55608251</v>
      </c>
      <c r="K54" s="283"/>
    </row>
    <row r="55" spans="2:11" ht="15" customHeight="1">
      <c r="B55" s="10" t="s">
        <v>657</v>
      </c>
      <c r="C55" s="10"/>
      <c r="D55" s="10"/>
      <c r="E55" s="278">
        <f>-+SUMIF(Clasificaciones!B:B,'Estado de Resultados'!B55,Clasificaciones!G:G)</f>
        <v>-249427998</v>
      </c>
      <c r="F55" s="279"/>
      <c r="G55" s="278">
        <v>-25615469</v>
      </c>
      <c r="I55" s="276"/>
    </row>
    <row r="56" spans="2:11" ht="15" customHeight="1">
      <c r="B56" s="10" t="s">
        <v>981</v>
      </c>
      <c r="C56" s="10"/>
      <c r="D56" s="10"/>
      <c r="E56" s="278">
        <f>-+SUMIF(Clasificaciones!B:B,'Estado de Resultados'!B56,Clasificaciones!G:G)</f>
        <v>-79072822</v>
      </c>
      <c r="F56" s="279"/>
      <c r="G56" s="278">
        <v>-38403120</v>
      </c>
      <c r="I56" s="276"/>
    </row>
    <row r="57" spans="2:11" ht="15" customHeight="1">
      <c r="B57" s="10" t="s">
        <v>492</v>
      </c>
      <c r="C57" s="10"/>
      <c r="D57" s="10"/>
      <c r="E57" s="278">
        <f>-+SUMIF(Clasificaciones!B:B,'Estado de Resultados'!B57,Clasificaciones!G:G)</f>
        <v>-3668369</v>
      </c>
      <c r="F57" s="279"/>
      <c r="G57" s="278">
        <v>-3512443</v>
      </c>
      <c r="I57" s="276"/>
    </row>
    <row r="58" spans="2:11" ht="15" customHeight="1">
      <c r="B58" s="10" t="s">
        <v>992</v>
      </c>
      <c r="C58" s="10"/>
      <c r="D58" s="10"/>
      <c r="E58" s="278">
        <f>-+SUMIF(Clasificaciones!B:B,'Estado de Resultados'!B58,Clasificaciones!G:G)</f>
        <v>-670717</v>
      </c>
      <c r="F58" s="279"/>
      <c r="G58" s="278">
        <v>0</v>
      </c>
      <c r="I58" s="276"/>
    </row>
    <row r="59" spans="2:11" ht="15" customHeight="1">
      <c r="B59" s="10" t="s">
        <v>494</v>
      </c>
      <c r="C59" s="10"/>
      <c r="D59" s="10"/>
      <c r="E59" s="278">
        <f>-+SUMIF(Clasificaciones!B:B,'Estado de Resultados'!B59,Clasificaciones!G:G)</f>
        <v>-26505038</v>
      </c>
      <c r="F59" s="279"/>
      <c r="G59" s="278">
        <v>-21598462</v>
      </c>
      <c r="I59" s="276"/>
    </row>
    <row r="60" spans="2:11" ht="15" customHeight="1">
      <c r="B60" s="10" t="s">
        <v>968</v>
      </c>
      <c r="C60" s="10"/>
      <c r="D60" s="221" t="s">
        <v>1096</v>
      </c>
      <c r="E60" s="278">
        <f>-+SUMIF(Clasificaciones!B:B,'Estado de Resultados'!B60,Clasificaciones!G:G)</f>
        <v>-805525158</v>
      </c>
      <c r="F60" s="279"/>
      <c r="G60" s="278">
        <v>-781517398</v>
      </c>
      <c r="H60" s="284"/>
      <c r="I60" s="276"/>
    </row>
    <row r="61" spans="2:11" ht="15" customHeight="1">
      <c r="B61" s="10"/>
      <c r="C61" s="10"/>
      <c r="D61" s="10"/>
      <c r="E61" s="272"/>
      <c r="F61" s="273"/>
      <c r="G61" s="278"/>
    </row>
    <row r="62" spans="2:11" ht="15" customHeight="1">
      <c r="B62" s="12" t="s">
        <v>1101</v>
      </c>
      <c r="C62" s="12"/>
      <c r="D62" s="12"/>
      <c r="E62" s="272">
        <f>E44+E46+E51</f>
        <v>1371156943</v>
      </c>
      <c r="F62" s="273"/>
      <c r="G62" s="272">
        <v>1791093619</v>
      </c>
      <c r="I62" s="276"/>
    </row>
    <row r="63" spans="2:11" ht="15" customHeight="1">
      <c r="B63" s="12"/>
      <c r="C63" s="12"/>
      <c r="D63" s="12"/>
      <c r="E63" s="272"/>
      <c r="F63" s="273"/>
      <c r="G63" s="272"/>
      <c r="I63" s="276"/>
    </row>
    <row r="64" spans="2:11" ht="15" customHeight="1">
      <c r="B64" s="12" t="s">
        <v>1102</v>
      </c>
      <c r="C64" s="12"/>
      <c r="D64" s="12"/>
      <c r="E64" s="272">
        <f>+SUM(E65:E66)</f>
        <v>5658398</v>
      </c>
      <c r="F64" s="273"/>
      <c r="G64" s="272">
        <v>27671811</v>
      </c>
      <c r="I64" s="276"/>
    </row>
    <row r="65" spans="2:9" ht="15" customHeight="1">
      <c r="B65" s="10" t="s">
        <v>908</v>
      </c>
      <c r="C65" s="10"/>
      <c r="D65" s="221" t="s">
        <v>1103</v>
      </c>
      <c r="E65" s="278">
        <f>-+SUMIF(Clasificaciones!B:B,'Estado de Resultados'!B65,Clasificaciones!G:G)</f>
        <v>5668653</v>
      </c>
      <c r="F65" s="279"/>
      <c r="G65" s="278">
        <v>27677609</v>
      </c>
      <c r="I65" s="276"/>
    </row>
    <row r="66" spans="2:9" ht="15" customHeight="1">
      <c r="B66" s="10" t="s">
        <v>995</v>
      </c>
      <c r="C66" s="10"/>
      <c r="D66" s="221" t="s">
        <v>1103</v>
      </c>
      <c r="E66" s="278">
        <f>-+SUMIF(Clasificaciones!B:B,'Estado de Resultados'!B66,Clasificaciones!G:G)</f>
        <v>-10255</v>
      </c>
      <c r="F66" s="279"/>
      <c r="G66" s="278">
        <v>-5798</v>
      </c>
      <c r="I66" s="276"/>
    </row>
    <row r="67" spans="2:9" ht="15" customHeight="1">
      <c r="B67" s="10"/>
      <c r="C67" s="10"/>
      <c r="D67" s="10"/>
      <c r="E67" s="272"/>
      <c r="F67" s="273"/>
      <c r="G67" s="278"/>
    </row>
    <row r="68" spans="2:9" ht="15" customHeight="1">
      <c r="B68" s="12" t="s">
        <v>1104</v>
      </c>
      <c r="C68" s="12"/>
      <c r="D68" s="12"/>
      <c r="E68" s="272">
        <f>+E69+E72</f>
        <v>-441105097</v>
      </c>
      <c r="F68" s="272">
        <f t="shared" ref="F68" si="0">+F69+F72</f>
        <v>0</v>
      </c>
      <c r="G68" s="272">
        <v>-178809982</v>
      </c>
      <c r="I68" s="276"/>
    </row>
    <row r="69" spans="2:9" ht="15" customHeight="1">
      <c r="B69" s="12" t="s">
        <v>1105</v>
      </c>
      <c r="C69" s="10"/>
      <c r="D69" s="221" t="s">
        <v>1106</v>
      </c>
      <c r="E69" s="272">
        <f>+SUM(E70:E71)</f>
        <v>-2178492814</v>
      </c>
      <c r="F69" s="272">
        <f t="shared" ref="F69" si="1">+SUM(F70:F71)</f>
        <v>0</v>
      </c>
      <c r="G69" s="272">
        <v>-281880008</v>
      </c>
      <c r="I69" s="276"/>
    </row>
    <row r="70" spans="2:9" ht="15" customHeight="1">
      <c r="B70" s="10" t="s">
        <v>702</v>
      </c>
      <c r="C70" s="10"/>
      <c r="D70" s="10"/>
      <c r="E70" s="278">
        <f>-SUMIF(Clasificaciones!B:B,'Estado de Resultados'!B70,Clasificaciones!G:G)</f>
        <v>612814</v>
      </c>
      <c r="F70" s="279"/>
      <c r="G70" s="278">
        <v>2985129</v>
      </c>
      <c r="I70" s="276"/>
    </row>
    <row r="71" spans="2:9" ht="15" customHeight="1">
      <c r="B71" s="10" t="s">
        <v>948</v>
      </c>
      <c r="C71" s="10"/>
      <c r="D71" s="221" t="s">
        <v>1107</v>
      </c>
      <c r="E71" s="278">
        <f>(-Clasificaciones!G695-Clasificaciones!G879)</f>
        <v>-2179105628</v>
      </c>
      <c r="F71" s="279"/>
      <c r="G71" s="278">
        <v>-284865137</v>
      </c>
      <c r="I71" s="276"/>
    </row>
    <row r="72" spans="2:9" ht="15" customHeight="1">
      <c r="B72" s="12" t="s">
        <v>1108</v>
      </c>
      <c r="C72" s="10"/>
      <c r="D72" s="221" t="s">
        <v>1106</v>
      </c>
      <c r="E72" s="272">
        <f>+SUM(E73:E74)</f>
        <v>1737387717</v>
      </c>
      <c r="F72" s="272"/>
      <c r="G72" s="272">
        <v>103070026</v>
      </c>
      <c r="I72" s="276"/>
    </row>
    <row r="73" spans="2:9" ht="15" customHeight="1">
      <c r="B73" s="10" t="s">
        <v>990</v>
      </c>
      <c r="C73" s="10"/>
      <c r="D73" s="10"/>
      <c r="E73" s="278">
        <f>-+SUMIF(Clasificaciones!B:B,'Estado de Resultados'!B73,Clasificaciones!G:G)</f>
        <v>-254263541</v>
      </c>
      <c r="F73" s="279"/>
      <c r="G73" s="278">
        <v>-148301269</v>
      </c>
      <c r="I73" s="276"/>
    </row>
    <row r="74" spans="2:9" ht="15" customHeight="1">
      <c r="B74" s="10" t="s">
        <v>948</v>
      </c>
      <c r="C74" s="10"/>
      <c r="D74" s="221" t="s">
        <v>1107</v>
      </c>
      <c r="E74" s="278">
        <f>-Clasificaciones!G696-Clasificaciones!G880</f>
        <v>1991651258</v>
      </c>
      <c r="F74" s="279"/>
      <c r="G74" s="278">
        <v>251371295</v>
      </c>
      <c r="H74" s="285"/>
      <c r="I74" s="276"/>
    </row>
    <row r="75" spans="2:9" ht="15" customHeight="1">
      <c r="B75" s="10"/>
      <c r="C75" s="10"/>
      <c r="D75" s="10"/>
      <c r="E75" s="272"/>
      <c r="F75" s="273"/>
      <c r="G75" s="278"/>
    </row>
    <row r="76" spans="2:9" ht="15" customHeight="1">
      <c r="B76" s="12" t="s">
        <v>1109</v>
      </c>
      <c r="C76" s="10"/>
      <c r="D76" s="12"/>
      <c r="E76" s="272">
        <f>+E77</f>
        <v>6473750</v>
      </c>
      <c r="F76" s="273"/>
      <c r="G76" s="272">
        <v>441566</v>
      </c>
    </row>
    <row r="77" spans="2:9" ht="15" customHeight="1">
      <c r="B77" s="10" t="s">
        <v>703</v>
      </c>
      <c r="C77" s="10"/>
      <c r="D77" s="221" t="s">
        <v>1110</v>
      </c>
      <c r="E77" s="278">
        <f>-SUMIF(Clasificaciones!B:B,'Estado de Resultados'!B77,Clasificaciones!G:G)</f>
        <v>6473750</v>
      </c>
      <c r="F77" s="279"/>
      <c r="G77" s="278">
        <v>441566</v>
      </c>
    </row>
    <row r="78" spans="2:9" ht="15" customHeight="1">
      <c r="B78" s="10" t="s">
        <v>1111</v>
      </c>
      <c r="C78" s="10"/>
      <c r="D78" s="10"/>
      <c r="E78" s="278">
        <f>-+SUMIF(Clasificaciones!B:B,'Estado de Resultados'!B78,Clasificaciones!G:G)</f>
        <v>0</v>
      </c>
      <c r="F78" s="279"/>
      <c r="G78" s="278">
        <v>0</v>
      </c>
    </row>
    <row r="79" spans="2:9" ht="15" customHeight="1">
      <c r="B79" s="10"/>
      <c r="C79" s="10"/>
      <c r="D79" s="10"/>
      <c r="E79" s="272"/>
      <c r="F79" s="273"/>
      <c r="G79" s="278"/>
    </row>
    <row r="80" spans="2:9" ht="15" customHeight="1">
      <c r="B80" s="12" t="s">
        <v>1112</v>
      </c>
      <c r="C80" s="12"/>
      <c r="D80" s="10"/>
      <c r="E80" s="272">
        <v>0</v>
      </c>
      <c r="F80" s="273"/>
      <c r="G80" s="272">
        <v>0</v>
      </c>
    </row>
    <row r="81" spans="2:10" ht="15" customHeight="1">
      <c r="B81" s="10" t="s">
        <v>1113</v>
      </c>
      <c r="C81" s="10"/>
      <c r="D81" s="10"/>
      <c r="E81" s="278">
        <f>+SUMIF(Clasificaciones!B:B,'Estado de Resultados'!B81,Clasificaciones!G:G)</f>
        <v>0</v>
      </c>
      <c r="F81" s="279"/>
      <c r="G81" s="278">
        <v>0</v>
      </c>
    </row>
    <row r="82" spans="2:10" ht="15" customHeight="1">
      <c r="B82" s="10" t="s">
        <v>1114</v>
      </c>
      <c r="C82" s="10"/>
      <c r="D82" s="10"/>
      <c r="E82" s="278">
        <f>-+SUMIF(Clasificaciones!B:B,'Estado de Resultados'!B82,Clasificaciones!G:G)</f>
        <v>0</v>
      </c>
      <c r="F82" s="279"/>
      <c r="G82" s="278">
        <v>0</v>
      </c>
    </row>
    <row r="83" spans="2:10" ht="15" customHeight="1">
      <c r="B83" s="10"/>
      <c r="C83" s="10"/>
      <c r="D83" s="10"/>
      <c r="E83" s="272"/>
      <c r="F83" s="273"/>
      <c r="G83" s="278"/>
    </row>
    <row r="84" spans="2:10" ht="15" customHeight="1">
      <c r="B84" s="12" t="s">
        <v>1115</v>
      </c>
      <c r="C84" s="12"/>
      <c r="D84" s="12"/>
      <c r="E84" s="272">
        <f>+E62+E64+E68+E76+E80</f>
        <v>942183994</v>
      </c>
      <c r="F84" s="273"/>
      <c r="G84" s="272">
        <v>1640397014</v>
      </c>
      <c r="I84" s="276"/>
    </row>
    <row r="85" spans="2:10" ht="15" customHeight="1">
      <c r="B85" s="12"/>
      <c r="C85" s="12"/>
      <c r="D85" s="12"/>
      <c r="E85" s="272"/>
      <c r="F85" s="273"/>
      <c r="G85" s="272"/>
      <c r="I85" s="276"/>
    </row>
    <row r="86" spans="2:10" ht="15" customHeight="1">
      <c r="B86" s="10" t="s">
        <v>991</v>
      </c>
      <c r="C86" s="12"/>
      <c r="D86" s="221"/>
      <c r="E86" s="278">
        <f>-+SUMIF(Clasificaciones!B:B,'Estado de Resultados'!B86,Clasificaciones!G:G)</f>
        <v>-321898350</v>
      </c>
      <c r="F86" s="279"/>
      <c r="G86" s="278">
        <v>-171831568</v>
      </c>
    </row>
    <row r="87" spans="2:10" ht="15" customHeight="1">
      <c r="B87" s="12"/>
      <c r="C87" s="12"/>
      <c r="D87" s="221"/>
      <c r="E87" s="278"/>
      <c r="F87" s="279"/>
      <c r="G87" s="278"/>
    </row>
    <row r="88" spans="2:10" ht="15" customHeight="1">
      <c r="B88" s="12" t="s">
        <v>1116</v>
      </c>
      <c r="C88" s="12"/>
      <c r="D88" s="221"/>
      <c r="E88" s="272">
        <f>+E84+E86</f>
        <v>620285644</v>
      </c>
      <c r="F88" s="273"/>
      <c r="G88" s="272">
        <v>1468565446</v>
      </c>
      <c r="H88" s="286"/>
      <c r="I88" s="286"/>
    </row>
    <row r="89" spans="2:10" ht="15" customHeight="1">
      <c r="B89" s="12"/>
      <c r="C89" s="12"/>
      <c r="D89" s="221"/>
      <c r="E89" s="278"/>
      <c r="F89" s="279"/>
      <c r="G89" s="278"/>
    </row>
    <row r="90" spans="2:10" ht="15" customHeight="1">
      <c r="B90" s="10" t="s">
        <v>1117</v>
      </c>
      <c r="C90" s="12"/>
      <c r="D90" s="221"/>
      <c r="E90" s="278">
        <f>-'Consolidado 06.2022'!F551</f>
        <v>-281407</v>
      </c>
      <c r="F90" s="279"/>
      <c r="G90" s="278">
        <v>-241100</v>
      </c>
      <c r="I90" s="276"/>
    </row>
    <row r="91" spans="2:10" ht="15" customHeight="1">
      <c r="B91" s="12"/>
      <c r="C91" s="12"/>
      <c r="D91" s="12"/>
      <c r="E91" s="272"/>
      <c r="F91" s="273"/>
      <c r="G91" s="278"/>
    </row>
    <row r="92" spans="2:10" ht="15" customHeight="1" thickBot="1">
      <c r="B92" s="12" t="s">
        <v>1118</v>
      </c>
      <c r="C92" s="12"/>
      <c r="D92" s="12"/>
      <c r="E92" s="287">
        <f>+E88+E90</f>
        <v>620004237</v>
      </c>
      <c r="F92" s="273"/>
      <c r="G92" s="287">
        <v>1468324346</v>
      </c>
      <c r="H92" s="285"/>
      <c r="I92" s="276"/>
      <c r="J92" s="288"/>
    </row>
    <row r="93" spans="2:10" ht="15" customHeight="1" thickTop="1">
      <c r="B93" s="289"/>
      <c r="E93" s="290"/>
      <c r="F93" s="282"/>
    </row>
    <row r="94" spans="2:10" ht="15" customHeight="1">
      <c r="B94" s="289"/>
      <c r="E94" s="290"/>
      <c r="F94" s="282"/>
    </row>
    <row r="95" spans="2:10" ht="15" customHeight="1">
      <c r="B95" s="763" t="s">
        <v>1082</v>
      </c>
      <c r="C95" s="763"/>
      <c r="D95" s="763"/>
      <c r="E95" s="763"/>
      <c r="F95" s="763"/>
      <c r="G95" s="763"/>
    </row>
    <row r="96" spans="2:10" ht="15" customHeight="1">
      <c r="F96" s="276"/>
      <c r="H96" s="291"/>
      <c r="J96" s="199"/>
    </row>
    <row r="97" spans="2:10" ht="15" customHeight="1">
      <c r="F97" s="276"/>
      <c r="H97" s="291"/>
      <c r="J97" s="199"/>
    </row>
    <row r="98" spans="2:10" ht="15" customHeight="1">
      <c r="F98" s="276"/>
      <c r="H98" s="291"/>
      <c r="J98" s="199"/>
    </row>
    <row r="99" spans="2:10" ht="15" customHeight="1">
      <c r="F99" s="276"/>
      <c r="H99" s="291"/>
      <c r="J99" s="199"/>
    </row>
    <row r="100" spans="2:10">
      <c r="B100" s="248"/>
      <c r="C100" s="248"/>
      <c r="D100" s="248"/>
      <c r="H100" s="291"/>
      <c r="J100" s="199"/>
    </row>
    <row r="101" spans="2:10">
      <c r="B101" s="254" t="s">
        <v>1083</v>
      </c>
      <c r="C101" s="253"/>
      <c r="E101" s="250"/>
      <c r="F101" s="252"/>
      <c r="G101" s="254" t="s">
        <v>1084</v>
      </c>
    </row>
    <row r="102" spans="2:10">
      <c r="B102" s="253" t="s">
        <v>1705</v>
      </c>
      <c r="C102" s="253"/>
      <c r="E102" s="251"/>
      <c r="F102" s="238"/>
      <c r="G102" s="253" t="s">
        <v>1085</v>
      </c>
    </row>
    <row r="103" spans="2:10" ht="4.5" customHeight="1"/>
    <row r="112" spans="2:10">
      <c r="B112" s="340"/>
    </row>
    <row r="113" spans="2:2">
      <c r="B113" s="341"/>
    </row>
    <row r="114" spans="2:2">
      <c r="B114" s="342"/>
    </row>
  </sheetData>
  <mergeCells count="4">
    <mergeCell ref="B3:L3"/>
    <mergeCell ref="B4:L4"/>
    <mergeCell ref="B5:L5"/>
    <mergeCell ref="B95:G95"/>
  </mergeCells>
  <hyperlinks>
    <hyperlink ref="H8" location="Índice!A1" display="Índice" xr:uid="{98474139-4FF5-4A29-9F77-FDF0D90D1BC9}"/>
  </hyperlinks>
  <printOptions horizontalCentered="1"/>
  <pageMargins left="0.48" right="0.39" top="0.74803149606299213" bottom="0.74803149606299213"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F277C-2E0B-4BF4-B185-AC2323563B4D}">
  <sheetPr>
    <tabColor rgb="FF0070C0"/>
    <pageSetUpPr autoPageBreaks="0"/>
  </sheetPr>
  <dimension ref="A1:V313"/>
  <sheetViews>
    <sheetView showGridLines="0" topLeftCell="A84" zoomScaleNormal="100" zoomScaleSheetLayoutView="80" workbookViewId="0">
      <selection activeCell="F91" sqref="F91"/>
    </sheetView>
  </sheetViews>
  <sheetFormatPr baseColWidth="10" defaultColWidth="11.44140625" defaultRowHeight="13.8"/>
  <cols>
    <col min="1" max="1" width="3.5546875" style="2" customWidth="1"/>
    <col min="2" max="3" width="11.44140625" style="2"/>
    <col min="4" max="4" width="13.5546875" style="2" bestFit="1" customWidth="1"/>
    <col min="5" max="5" width="12.6640625" style="2" customWidth="1"/>
    <col min="6" max="6" width="16.6640625" style="2" customWidth="1"/>
    <col min="7" max="7" width="15.33203125" style="2" customWidth="1"/>
    <col min="8" max="8" width="12.44140625" style="2" customWidth="1"/>
    <col min="9" max="10" width="11.44140625" style="2"/>
    <col min="11" max="11" width="12.5546875" style="2" customWidth="1"/>
    <col min="12" max="12" width="4.44140625" style="2" customWidth="1"/>
    <col min="13" max="15" width="11.44140625" style="2"/>
    <col min="16" max="16" width="29.5546875" style="294" customWidth="1"/>
    <col min="17" max="16384" width="11.44140625" style="2"/>
  </cols>
  <sheetData>
    <row r="1" spans="1:22" s="25" customFormat="1"/>
    <row r="2" spans="1:22" s="21" customFormat="1" ht="20.399999999999999" customHeight="1">
      <c r="B2" s="22"/>
      <c r="C2" s="22"/>
      <c r="D2" s="22"/>
      <c r="E2" s="22"/>
      <c r="F2" s="22"/>
      <c r="G2" s="22"/>
      <c r="H2" s="22"/>
      <c r="I2" s="22"/>
      <c r="J2" s="22"/>
      <c r="K2" s="22"/>
      <c r="L2" s="22"/>
      <c r="M2" s="22"/>
      <c r="N2" s="22"/>
      <c r="O2" s="22"/>
      <c r="P2" s="22"/>
      <c r="Q2" s="22"/>
      <c r="R2" s="22"/>
      <c r="S2" s="22"/>
      <c r="T2" s="22"/>
      <c r="U2" s="22"/>
      <c r="V2" s="22"/>
    </row>
    <row r="3" spans="1:22" s="21" customFormat="1" ht="18">
      <c r="B3" s="725"/>
      <c r="C3" s="725"/>
      <c r="D3" s="725"/>
      <c r="E3" s="725"/>
      <c r="F3" s="725"/>
      <c r="G3" s="725"/>
      <c r="H3" s="725"/>
      <c r="I3" s="725"/>
      <c r="J3" s="725"/>
      <c r="K3" s="725"/>
      <c r="L3" s="725"/>
      <c r="O3" s="23"/>
      <c r="P3" s="23"/>
    </row>
    <row r="4" spans="1:22" s="21" customFormat="1" ht="18">
      <c r="B4" s="725"/>
      <c r="C4" s="725"/>
      <c r="D4" s="725"/>
      <c r="E4" s="725"/>
      <c r="F4" s="725"/>
      <c r="G4" s="725"/>
      <c r="H4" s="725"/>
      <c r="I4" s="725"/>
      <c r="J4" s="725"/>
      <c r="K4" s="725"/>
      <c r="L4" s="725"/>
      <c r="O4" s="23"/>
      <c r="P4" s="23"/>
    </row>
    <row r="5" spans="1:22" s="21" customFormat="1" ht="18.600000000000001" customHeight="1">
      <c r="B5" s="725"/>
      <c r="C5" s="725"/>
      <c r="D5" s="725"/>
      <c r="E5" s="725"/>
      <c r="F5" s="725"/>
      <c r="G5" s="725"/>
      <c r="H5" s="725"/>
      <c r="I5" s="725"/>
      <c r="J5" s="725"/>
      <c r="K5" s="725"/>
      <c r="L5" s="725"/>
      <c r="O5" s="23"/>
      <c r="P5" s="23"/>
    </row>
    <row r="6" spans="1:22" s="21" customFormat="1" ht="20.399999999999999" customHeight="1">
      <c r="B6" s="24"/>
      <c r="C6" s="24"/>
      <c r="D6" s="24"/>
      <c r="E6" s="24"/>
      <c r="F6" s="24"/>
      <c r="G6" s="24"/>
      <c r="H6" s="24"/>
      <c r="I6" s="24"/>
      <c r="J6" s="24"/>
      <c r="K6" s="24"/>
      <c r="L6" s="24"/>
      <c r="M6" s="24"/>
      <c r="N6" s="24"/>
      <c r="O6" s="24"/>
      <c r="P6" s="24"/>
      <c r="Q6" s="24"/>
      <c r="R6" s="24"/>
      <c r="S6" s="24"/>
      <c r="T6" s="24"/>
      <c r="U6" s="24"/>
      <c r="V6" s="24"/>
    </row>
    <row r="7" spans="1:22" s="25" customFormat="1" ht="14.4">
      <c r="A7" s="2"/>
      <c r="M7" s="292" t="s">
        <v>14</v>
      </c>
    </row>
    <row r="8" spans="1:22" ht="18">
      <c r="B8" s="766" t="s">
        <v>15</v>
      </c>
      <c r="C8" s="766"/>
      <c r="D8" s="766"/>
      <c r="E8" s="766"/>
      <c r="F8" s="766"/>
      <c r="G8" s="766"/>
      <c r="H8" s="766"/>
      <c r="I8" s="766"/>
      <c r="J8" s="766"/>
      <c r="K8" s="766"/>
      <c r="P8" s="293"/>
    </row>
    <row r="9" spans="1:22">
      <c r="B9" s="767" t="s">
        <v>1572</v>
      </c>
      <c r="C9" s="767"/>
      <c r="D9" s="767"/>
      <c r="E9" s="767"/>
      <c r="F9" s="767"/>
      <c r="G9" s="767"/>
      <c r="H9" s="767"/>
      <c r="I9" s="767"/>
      <c r="J9" s="767"/>
      <c r="K9" s="767"/>
    </row>
    <row r="10" spans="1:22">
      <c r="B10" s="764" t="s">
        <v>1013</v>
      </c>
      <c r="C10" s="764"/>
      <c r="D10" s="764"/>
      <c r="E10" s="764"/>
      <c r="F10" s="764"/>
      <c r="G10" s="764"/>
      <c r="H10" s="764"/>
      <c r="I10" s="764"/>
      <c r="J10" s="764"/>
      <c r="K10" s="764"/>
    </row>
    <row r="12" spans="1:22">
      <c r="B12" s="295" t="s">
        <v>1119</v>
      </c>
    </row>
    <row r="14" spans="1:22">
      <c r="B14" s="295" t="s">
        <v>1120</v>
      </c>
    </row>
    <row r="16" spans="1:22" ht="68.400000000000006" customHeight="1">
      <c r="B16" s="765" t="s">
        <v>1121</v>
      </c>
      <c r="C16" s="765"/>
      <c r="D16" s="765"/>
      <c r="E16" s="765"/>
      <c r="F16" s="765"/>
      <c r="G16" s="765"/>
      <c r="H16" s="765"/>
      <c r="I16" s="765"/>
      <c r="J16" s="765"/>
      <c r="K16" s="765"/>
    </row>
    <row r="17" spans="2:16" ht="30" customHeight="1">
      <c r="B17" s="769" t="s">
        <v>1122</v>
      </c>
      <c r="C17" s="769"/>
      <c r="D17" s="769"/>
      <c r="E17" s="769"/>
      <c r="F17" s="769"/>
      <c r="G17" s="769"/>
      <c r="H17" s="769"/>
      <c r="I17" s="769"/>
      <c r="J17" s="769"/>
      <c r="K17" s="769"/>
    </row>
    <row r="18" spans="2:16" ht="35.4" customHeight="1">
      <c r="B18" s="769" t="s">
        <v>1123</v>
      </c>
      <c r="C18" s="769"/>
      <c r="D18" s="769"/>
      <c r="E18" s="769"/>
      <c r="F18" s="769"/>
      <c r="G18" s="769"/>
      <c r="H18" s="769"/>
      <c r="I18" s="769"/>
      <c r="J18" s="769"/>
      <c r="K18" s="769"/>
    </row>
    <row r="19" spans="2:16" ht="36.6" customHeight="1">
      <c r="B19" s="769" t="s">
        <v>1669</v>
      </c>
      <c r="C19" s="769"/>
      <c r="D19" s="769"/>
      <c r="E19" s="769"/>
      <c r="F19" s="769"/>
      <c r="G19" s="769"/>
      <c r="H19" s="769"/>
      <c r="I19" s="769"/>
      <c r="J19" s="769"/>
      <c r="K19" s="769"/>
    </row>
    <row r="20" spans="2:16" ht="36" customHeight="1">
      <c r="B20" s="769" t="s">
        <v>1124</v>
      </c>
      <c r="C20" s="769"/>
      <c r="D20" s="769"/>
      <c r="E20" s="769"/>
      <c r="F20" s="769"/>
      <c r="G20" s="769"/>
      <c r="H20" s="769"/>
      <c r="I20" s="769"/>
      <c r="J20" s="769"/>
      <c r="K20" s="769"/>
    </row>
    <row r="21" spans="2:16" ht="18.600000000000001" customHeight="1"/>
    <row r="22" spans="2:16">
      <c r="B22" s="296" t="s">
        <v>1125</v>
      </c>
    </row>
    <row r="23" spans="2:16" s="297" customFormat="1" ht="37.799999999999997" customHeight="1">
      <c r="B23" s="765" t="s">
        <v>1467</v>
      </c>
      <c r="C23" s="765"/>
      <c r="D23" s="765"/>
      <c r="E23" s="765"/>
      <c r="F23" s="765"/>
      <c r="G23" s="765"/>
      <c r="H23" s="765"/>
      <c r="I23" s="765"/>
      <c r="J23" s="765"/>
      <c r="K23" s="765"/>
      <c r="P23" s="298"/>
    </row>
    <row r="24" spans="2:16" s="297" customFormat="1" ht="17.399999999999999" customHeight="1">
      <c r="P24" s="298"/>
    </row>
    <row r="25" spans="2:16">
      <c r="B25" s="295" t="s">
        <v>1126</v>
      </c>
    </row>
    <row r="27" spans="2:16">
      <c r="B27" s="295" t="s">
        <v>1127</v>
      </c>
    </row>
    <row r="28" spans="2:16" ht="33.6" customHeight="1">
      <c r="B28" s="769" t="s">
        <v>1128</v>
      </c>
      <c r="C28" s="769"/>
      <c r="D28" s="769"/>
      <c r="E28" s="769"/>
      <c r="F28" s="769"/>
      <c r="G28" s="769"/>
      <c r="H28" s="769"/>
      <c r="I28" s="769"/>
      <c r="J28" s="769"/>
      <c r="K28" s="769"/>
    </row>
    <row r="29" spans="2:16" ht="19.2" customHeight="1">
      <c r="B29" s="2" t="s">
        <v>1129</v>
      </c>
    </row>
    <row r="31" spans="2:16">
      <c r="B31" s="295" t="s">
        <v>1130</v>
      </c>
    </row>
    <row r="32" spans="2:16" ht="63.6" customHeight="1">
      <c r="B32" s="768" t="s">
        <v>1131</v>
      </c>
      <c r="C32" s="768"/>
      <c r="D32" s="768"/>
      <c r="E32" s="768"/>
      <c r="F32" s="768"/>
      <c r="G32" s="768"/>
      <c r="H32" s="768"/>
      <c r="I32" s="768"/>
      <c r="J32" s="768"/>
      <c r="K32" s="768"/>
    </row>
    <row r="33" spans="2:11" ht="33.450000000000003" customHeight="1">
      <c r="B33" s="765" t="s">
        <v>1573</v>
      </c>
      <c r="C33" s="765"/>
      <c r="D33" s="765"/>
      <c r="E33" s="765"/>
      <c r="F33" s="765"/>
      <c r="G33" s="765"/>
      <c r="H33" s="765"/>
      <c r="I33" s="765"/>
      <c r="J33" s="765"/>
      <c r="K33" s="765"/>
    </row>
    <row r="34" spans="2:11">
      <c r="B34" s="299"/>
      <c r="C34" s="299"/>
      <c r="D34" s="299"/>
      <c r="E34" s="299"/>
      <c r="F34" s="299"/>
      <c r="G34" s="299"/>
      <c r="H34" s="299"/>
      <c r="I34" s="299"/>
      <c r="J34" s="299"/>
      <c r="K34" s="299"/>
    </row>
    <row r="35" spans="2:11">
      <c r="B35" s="300" t="s">
        <v>1132</v>
      </c>
      <c r="C35" s="299"/>
      <c r="D35" s="299"/>
      <c r="E35" s="299"/>
      <c r="F35" s="299"/>
      <c r="G35" s="299"/>
      <c r="H35" s="299"/>
      <c r="I35" s="299"/>
      <c r="J35" s="299"/>
      <c r="K35" s="299"/>
    </row>
    <row r="36" spans="2:11" ht="52.8" customHeight="1">
      <c r="B36" s="768" t="s">
        <v>1574</v>
      </c>
      <c r="C36" s="768"/>
      <c r="D36" s="768"/>
      <c r="E36" s="768"/>
      <c r="F36" s="768"/>
      <c r="G36" s="768"/>
      <c r="H36" s="768"/>
      <c r="I36" s="768"/>
      <c r="J36" s="768"/>
      <c r="K36" s="768"/>
    </row>
    <row r="37" spans="2:11" ht="31.8" customHeight="1">
      <c r="B37" s="768" t="s">
        <v>1575</v>
      </c>
      <c r="C37" s="768"/>
      <c r="D37" s="768"/>
      <c r="E37" s="768"/>
      <c r="F37" s="768"/>
      <c r="G37" s="768"/>
      <c r="H37" s="768"/>
      <c r="I37" s="768"/>
      <c r="J37" s="768"/>
      <c r="K37" s="768"/>
    </row>
    <row r="38" spans="2:11" ht="12" customHeight="1">
      <c r="B38" s="301"/>
      <c r="C38" s="301"/>
      <c r="D38" s="301"/>
      <c r="E38" s="301"/>
      <c r="F38" s="301"/>
      <c r="G38" s="301"/>
      <c r="H38" s="301"/>
      <c r="I38" s="301"/>
      <c r="J38" s="301"/>
      <c r="K38" s="301"/>
    </row>
    <row r="39" spans="2:11" ht="17.399999999999999" customHeight="1">
      <c r="B39" s="300" t="s">
        <v>1133</v>
      </c>
      <c r="C39" s="299"/>
      <c r="D39" s="299"/>
      <c r="E39" s="299"/>
      <c r="F39" s="299"/>
      <c r="G39" s="299"/>
      <c r="H39" s="299"/>
      <c r="I39" s="299"/>
      <c r="J39" s="299"/>
      <c r="K39" s="299"/>
    </row>
    <row r="40" spans="2:11" ht="52.2" customHeight="1">
      <c r="B40" s="768" t="s">
        <v>1134</v>
      </c>
      <c r="C40" s="768"/>
      <c r="D40" s="768"/>
      <c r="E40" s="768"/>
      <c r="F40" s="768"/>
      <c r="G40" s="768"/>
      <c r="H40" s="768"/>
      <c r="I40" s="768"/>
      <c r="J40" s="768"/>
      <c r="K40" s="768"/>
    </row>
    <row r="41" spans="2:11">
      <c r="B41" s="300" t="s">
        <v>1135</v>
      </c>
      <c r="C41" s="299"/>
      <c r="D41" s="299"/>
      <c r="E41" s="299"/>
      <c r="F41" s="299"/>
      <c r="G41" s="299"/>
      <c r="H41" s="299"/>
      <c r="I41" s="299"/>
      <c r="J41" s="299"/>
      <c r="K41" s="299"/>
    </row>
    <row r="42" spans="2:11">
      <c r="B42" s="300"/>
      <c r="C42" s="299"/>
      <c r="D42" s="299"/>
      <c r="E42" s="299"/>
      <c r="F42" s="299"/>
      <c r="G42" s="299"/>
      <c r="H42" s="299"/>
      <c r="I42" s="299"/>
      <c r="J42" s="299"/>
      <c r="K42" s="299"/>
    </row>
    <row r="43" spans="2:11">
      <c r="B43" s="300" t="s">
        <v>1136</v>
      </c>
      <c r="C43" s="299"/>
      <c r="D43" s="299"/>
      <c r="E43" s="299"/>
      <c r="F43" s="299"/>
      <c r="G43" s="299"/>
      <c r="H43" s="299"/>
      <c r="I43" s="299"/>
      <c r="J43" s="299"/>
      <c r="K43" s="299"/>
    </row>
    <row r="44" spans="2:11">
      <c r="B44" s="765" t="s">
        <v>1137</v>
      </c>
      <c r="C44" s="765"/>
      <c r="D44" s="765"/>
      <c r="E44" s="765"/>
      <c r="F44" s="765"/>
      <c r="G44" s="765"/>
      <c r="H44" s="765"/>
      <c r="I44" s="765"/>
      <c r="J44" s="765"/>
      <c r="K44" s="765"/>
    </row>
    <row r="45" spans="2:11">
      <c r="B45" s="299"/>
      <c r="C45" s="299"/>
      <c r="D45" s="299"/>
      <c r="E45" s="299"/>
      <c r="F45" s="299"/>
      <c r="G45" s="299"/>
      <c r="H45" s="299"/>
      <c r="I45" s="299"/>
      <c r="J45" s="299"/>
      <c r="K45" s="299"/>
    </row>
    <row r="46" spans="2:11">
      <c r="B46" s="770" t="s">
        <v>1138</v>
      </c>
      <c r="C46" s="770"/>
      <c r="D46" s="770"/>
      <c r="E46" s="770"/>
      <c r="F46" s="770"/>
      <c r="G46" s="770"/>
      <c r="H46" s="770"/>
      <c r="I46" s="770"/>
      <c r="J46" s="770"/>
      <c r="K46" s="770"/>
    </row>
    <row r="47" spans="2:11">
      <c r="B47" s="302" t="s">
        <v>1139</v>
      </c>
      <c r="C47" s="303"/>
      <c r="D47" s="303"/>
      <c r="E47" s="303"/>
      <c r="F47" s="303"/>
      <c r="G47" s="303"/>
      <c r="H47" s="303"/>
      <c r="I47" s="303"/>
      <c r="J47" s="303"/>
      <c r="K47" s="303"/>
    </row>
    <row r="48" spans="2:11" ht="51.6" customHeight="1">
      <c r="B48" s="771" t="s">
        <v>1140</v>
      </c>
      <c r="C48" s="771"/>
      <c r="D48" s="771"/>
      <c r="E48" s="771"/>
      <c r="F48" s="771"/>
      <c r="G48" s="771"/>
      <c r="H48" s="771"/>
      <c r="I48" s="771"/>
      <c r="J48" s="771"/>
      <c r="K48" s="771"/>
    </row>
    <row r="49" spans="2:16">
      <c r="B49" s="302" t="s">
        <v>1141</v>
      </c>
      <c r="C49" s="304"/>
      <c r="D49" s="304"/>
      <c r="E49" s="304"/>
      <c r="F49" s="304"/>
      <c r="G49" s="304"/>
      <c r="H49" s="304"/>
      <c r="I49" s="304"/>
      <c r="J49" s="304"/>
      <c r="K49" s="304"/>
    </row>
    <row r="50" spans="2:16" ht="33.450000000000003" customHeight="1">
      <c r="B50" s="772" t="s">
        <v>1142</v>
      </c>
      <c r="C50" s="772"/>
      <c r="D50" s="772"/>
      <c r="E50" s="772"/>
      <c r="F50" s="772"/>
      <c r="G50" s="772"/>
      <c r="H50" s="772"/>
      <c r="I50" s="772"/>
      <c r="J50" s="772"/>
      <c r="K50" s="772"/>
    </row>
    <row r="51" spans="2:16">
      <c r="B51" s="302" t="s">
        <v>1143</v>
      </c>
      <c r="C51" s="304"/>
      <c r="D51" s="304"/>
      <c r="E51" s="304"/>
      <c r="F51" s="304"/>
      <c r="G51" s="304"/>
      <c r="H51" s="304"/>
      <c r="I51" s="304"/>
      <c r="J51" s="304"/>
      <c r="K51" s="304"/>
    </row>
    <row r="52" spans="2:16" ht="33.450000000000003" customHeight="1">
      <c r="B52" s="772" t="s">
        <v>1469</v>
      </c>
      <c r="C52" s="772"/>
      <c r="D52" s="772"/>
      <c r="E52" s="772"/>
      <c r="F52" s="772"/>
      <c r="G52" s="772"/>
      <c r="H52" s="772"/>
      <c r="I52" s="772"/>
      <c r="J52" s="772"/>
      <c r="K52" s="772"/>
    </row>
    <row r="53" spans="2:16">
      <c r="B53" s="297"/>
      <c r="C53" s="297"/>
      <c r="D53" s="297"/>
      <c r="E53" s="297"/>
      <c r="F53" s="297"/>
      <c r="G53" s="297"/>
      <c r="H53" s="297"/>
      <c r="I53" s="297"/>
      <c r="J53" s="297"/>
      <c r="K53" s="297"/>
    </row>
    <row r="54" spans="2:16" ht="16.5" customHeight="1">
      <c r="B54" s="305" t="s">
        <v>1144</v>
      </c>
      <c r="C54" s="299"/>
      <c r="D54" s="299"/>
      <c r="E54" s="299"/>
      <c r="F54" s="299"/>
      <c r="G54" s="299"/>
      <c r="H54" s="299"/>
      <c r="I54" s="299"/>
      <c r="J54" s="299"/>
      <c r="K54" s="299"/>
    </row>
    <row r="55" spans="2:16" ht="38.25" customHeight="1">
      <c r="B55" s="765" t="s">
        <v>1145</v>
      </c>
      <c r="C55" s="765"/>
      <c r="D55" s="765"/>
      <c r="E55" s="765"/>
      <c r="F55" s="765"/>
      <c r="G55" s="765"/>
      <c r="H55" s="765"/>
      <c r="I55" s="765"/>
      <c r="J55" s="765"/>
      <c r="K55" s="765"/>
    </row>
    <row r="56" spans="2:16" ht="59.25" customHeight="1">
      <c r="B56" s="765" t="s">
        <v>1146</v>
      </c>
      <c r="C56" s="765"/>
      <c r="D56" s="765"/>
      <c r="E56" s="765"/>
      <c r="F56" s="765"/>
      <c r="G56" s="765"/>
      <c r="H56" s="765"/>
      <c r="I56" s="765"/>
      <c r="J56" s="765"/>
      <c r="K56" s="765"/>
    </row>
    <row r="57" spans="2:16" ht="34.950000000000003" customHeight="1">
      <c r="B57" s="765" t="s">
        <v>1147</v>
      </c>
      <c r="C57" s="765"/>
      <c r="D57" s="765"/>
      <c r="E57" s="765"/>
      <c r="F57" s="765"/>
      <c r="G57" s="765"/>
      <c r="H57" s="765"/>
      <c r="I57" s="765"/>
      <c r="J57" s="765"/>
      <c r="K57" s="765"/>
      <c r="M57" s="306"/>
      <c r="P57" s="2"/>
    </row>
    <row r="58" spans="2:16" ht="6" customHeight="1">
      <c r="B58" s="765"/>
      <c r="C58" s="765"/>
      <c r="D58" s="765"/>
      <c r="E58" s="765"/>
      <c r="F58" s="765"/>
      <c r="G58" s="765"/>
      <c r="H58" s="765"/>
      <c r="I58" s="765"/>
      <c r="J58" s="765"/>
      <c r="K58" s="765"/>
      <c r="M58" s="306"/>
      <c r="P58" s="2"/>
    </row>
    <row r="59" spans="2:16" ht="35.4" customHeight="1">
      <c r="B59" s="765" t="s">
        <v>1148</v>
      </c>
      <c r="C59" s="765"/>
      <c r="D59" s="765"/>
      <c r="E59" s="765"/>
      <c r="F59" s="765"/>
      <c r="G59" s="765"/>
      <c r="H59" s="765"/>
      <c r="I59" s="765"/>
      <c r="J59" s="765"/>
      <c r="K59" s="765"/>
      <c r="M59" s="306"/>
      <c r="P59" s="2"/>
    </row>
    <row r="60" spans="2:16">
      <c r="B60" s="299"/>
      <c r="C60" s="299"/>
      <c r="D60" s="299"/>
      <c r="E60" s="299"/>
      <c r="F60" s="299"/>
      <c r="G60" s="299"/>
      <c r="H60" s="299"/>
      <c r="I60" s="299"/>
      <c r="J60" s="299"/>
      <c r="K60" s="299"/>
      <c r="M60" s="306"/>
      <c r="P60" s="2"/>
    </row>
    <row r="61" spans="2:16" ht="20.7" customHeight="1">
      <c r="B61" s="770" t="s">
        <v>1149</v>
      </c>
      <c r="C61" s="770"/>
      <c r="D61" s="770"/>
      <c r="E61" s="770"/>
      <c r="F61" s="770"/>
      <c r="G61" s="770"/>
      <c r="H61" s="770"/>
      <c r="I61" s="770"/>
      <c r="J61" s="770"/>
      <c r="K61" s="770"/>
    </row>
    <row r="62" spans="2:16" ht="43.2" customHeight="1">
      <c r="B62" s="765" t="s">
        <v>1150</v>
      </c>
      <c r="C62" s="765"/>
      <c r="D62" s="765"/>
      <c r="E62" s="765"/>
      <c r="F62" s="765"/>
      <c r="G62" s="765"/>
      <c r="H62" s="765"/>
      <c r="I62" s="765"/>
      <c r="J62" s="765"/>
      <c r="K62" s="765"/>
    </row>
    <row r="63" spans="2:16" ht="10.5" customHeight="1">
      <c r="B63" s="299"/>
      <c r="C63" s="299"/>
      <c r="D63" s="299"/>
      <c r="E63" s="299"/>
      <c r="F63" s="299"/>
      <c r="G63" s="299"/>
      <c r="H63" s="299"/>
      <c r="I63" s="299"/>
      <c r="J63" s="299"/>
      <c r="K63" s="299"/>
    </row>
    <row r="64" spans="2:16">
      <c r="B64" s="295" t="s">
        <v>1151</v>
      </c>
    </row>
    <row r="65" spans="2:16" s="307" customFormat="1" ht="30" customHeight="1">
      <c r="B65" s="765" t="s">
        <v>1152</v>
      </c>
      <c r="C65" s="765"/>
      <c r="D65" s="765"/>
      <c r="E65" s="765"/>
      <c r="F65" s="765"/>
      <c r="G65" s="765"/>
      <c r="H65" s="765"/>
      <c r="I65" s="765"/>
      <c r="J65" s="765"/>
      <c r="K65" s="765"/>
      <c r="P65" s="308"/>
    </row>
    <row r="66" spans="2:16">
      <c r="B66" s="2" t="s">
        <v>710</v>
      </c>
    </row>
    <row r="67" spans="2:16">
      <c r="B67" s="295" t="s">
        <v>1153</v>
      </c>
    </row>
    <row r="68" spans="2:16" ht="35.700000000000003" customHeight="1">
      <c r="B68" s="765" t="s">
        <v>1154</v>
      </c>
      <c r="C68" s="765"/>
      <c r="D68" s="765"/>
      <c r="E68" s="765"/>
      <c r="F68" s="765"/>
      <c r="G68" s="765"/>
      <c r="H68" s="765"/>
      <c r="I68" s="765"/>
      <c r="J68" s="765"/>
      <c r="K68" s="765"/>
    </row>
    <row r="69" spans="2:16" ht="44.4" customHeight="1">
      <c r="B69" s="765" t="s">
        <v>1155</v>
      </c>
      <c r="C69" s="765"/>
      <c r="D69" s="765"/>
      <c r="E69" s="765"/>
      <c r="F69" s="765"/>
      <c r="G69" s="765"/>
      <c r="H69" s="765"/>
      <c r="I69" s="765"/>
      <c r="J69" s="765"/>
      <c r="K69" s="765"/>
    </row>
    <row r="71" spans="2:16">
      <c r="B71" s="295" t="s">
        <v>1156</v>
      </c>
    </row>
    <row r="72" spans="2:16" ht="30" customHeight="1">
      <c r="B72" s="765" t="s">
        <v>1157</v>
      </c>
      <c r="C72" s="765"/>
      <c r="D72" s="765"/>
      <c r="E72" s="765"/>
      <c r="F72" s="765"/>
      <c r="G72" s="765"/>
      <c r="H72" s="765"/>
      <c r="I72" s="765"/>
      <c r="J72" s="765"/>
      <c r="K72" s="765"/>
    </row>
    <row r="73" spans="2:16" ht="28.5" customHeight="1">
      <c r="B73" s="765" t="s">
        <v>1158</v>
      </c>
      <c r="C73" s="765"/>
      <c r="D73" s="765"/>
      <c r="E73" s="765"/>
      <c r="F73" s="765"/>
      <c r="G73" s="765"/>
      <c r="H73" s="765"/>
      <c r="I73" s="765"/>
      <c r="J73" s="765"/>
      <c r="K73" s="765"/>
    </row>
    <row r="74" spans="2:16" ht="13.5" customHeight="1">
      <c r="B74" s="299"/>
      <c r="C74" s="299"/>
      <c r="D74" s="299"/>
      <c r="E74" s="299"/>
      <c r="F74" s="299"/>
      <c r="G74" s="299"/>
      <c r="H74" s="299"/>
      <c r="I74" s="299"/>
      <c r="J74" s="299"/>
      <c r="K74" s="299"/>
    </row>
    <row r="75" spans="2:16">
      <c r="B75" s="295" t="s">
        <v>1159</v>
      </c>
    </row>
    <row r="76" spans="2:16" ht="34.5" customHeight="1">
      <c r="B76" s="765" t="s">
        <v>1160</v>
      </c>
      <c r="C76" s="765"/>
      <c r="D76" s="765"/>
      <c r="E76" s="765"/>
      <c r="F76" s="765"/>
      <c r="G76" s="765"/>
      <c r="H76" s="765"/>
      <c r="I76" s="765"/>
      <c r="J76" s="765"/>
      <c r="K76" s="765"/>
    </row>
    <row r="77" spans="2:16" ht="37.950000000000003" customHeight="1">
      <c r="B77" s="765" t="s">
        <v>1161</v>
      </c>
      <c r="C77" s="765"/>
      <c r="D77" s="765"/>
      <c r="E77" s="765"/>
      <c r="F77" s="765"/>
      <c r="G77" s="765"/>
      <c r="H77" s="765"/>
      <c r="I77" s="765"/>
      <c r="J77" s="765"/>
      <c r="K77" s="765"/>
    </row>
    <row r="78" spans="2:16">
      <c r="B78" s="297"/>
      <c r="C78" s="297"/>
      <c r="D78" s="297"/>
      <c r="E78" s="297"/>
      <c r="F78" s="297"/>
      <c r="G78" s="297"/>
      <c r="H78" s="297"/>
      <c r="I78" s="297"/>
      <c r="J78" s="297"/>
      <c r="K78" s="297"/>
    </row>
    <row r="79" spans="2:16">
      <c r="B79" s="295" t="s">
        <v>1162</v>
      </c>
      <c r="C79" s="297"/>
      <c r="D79" s="297"/>
      <c r="E79" s="297"/>
      <c r="F79" s="297"/>
      <c r="G79" s="297"/>
      <c r="H79" s="297"/>
      <c r="I79" s="297"/>
      <c r="J79" s="297"/>
      <c r="K79" s="297"/>
    </row>
    <row r="80" spans="2:16" ht="120" customHeight="1">
      <c r="B80" s="765" t="s">
        <v>1468</v>
      </c>
      <c r="C80" s="765"/>
      <c r="D80" s="765"/>
      <c r="E80" s="765"/>
      <c r="F80" s="765"/>
      <c r="G80" s="765"/>
      <c r="H80" s="765"/>
      <c r="I80" s="765"/>
      <c r="J80" s="765"/>
      <c r="K80" s="765"/>
    </row>
    <row r="81" spans="2:16" ht="16.8">
      <c r="B81" s="295" t="s">
        <v>1424</v>
      </c>
      <c r="C81" s="336"/>
      <c r="D81" s="336"/>
      <c r="E81" s="336"/>
      <c r="F81" s="336"/>
      <c r="G81" s="336"/>
      <c r="H81" s="336"/>
      <c r="I81" s="336"/>
      <c r="J81" s="336"/>
      <c r="K81" s="336"/>
      <c r="L81" s="337"/>
      <c r="M81" s="337"/>
    </row>
    <row r="82" spans="2:16" ht="39" customHeight="1">
      <c r="B82" s="765" t="s">
        <v>1425</v>
      </c>
      <c r="C82" s="765"/>
      <c r="D82" s="765"/>
      <c r="E82" s="765"/>
      <c r="F82" s="765"/>
      <c r="G82" s="765"/>
      <c r="H82" s="765"/>
      <c r="I82" s="765"/>
      <c r="J82" s="765"/>
      <c r="K82" s="765"/>
      <c r="L82" s="765"/>
      <c r="M82" s="765"/>
    </row>
    <row r="84" spans="2:16">
      <c r="B84" s="295" t="s">
        <v>1163</v>
      </c>
    </row>
    <row r="85" spans="2:16" ht="28.8" customHeight="1">
      <c r="B85" s="765" t="s">
        <v>1164</v>
      </c>
      <c r="C85" s="765"/>
      <c r="D85" s="765"/>
      <c r="E85" s="765"/>
      <c r="F85" s="765"/>
      <c r="G85" s="765"/>
      <c r="H85" s="765"/>
      <c r="I85" s="765"/>
      <c r="J85" s="765"/>
      <c r="K85" s="765"/>
      <c r="M85" s="306"/>
      <c r="P85" s="2"/>
    </row>
    <row r="86" spans="2:16" ht="34.950000000000003" customHeight="1"/>
    <row r="313" spans="3:3">
      <c r="C313" s="2">
        <f>SUM(C311:C312)</f>
        <v>0</v>
      </c>
    </row>
  </sheetData>
  <mergeCells count="41">
    <mergeCell ref="B77:K77"/>
    <mergeCell ref="B80:K80"/>
    <mergeCell ref="B85:K85"/>
    <mergeCell ref="B65:K65"/>
    <mergeCell ref="B68:K68"/>
    <mergeCell ref="B69:K69"/>
    <mergeCell ref="B72:K72"/>
    <mergeCell ref="B73:K73"/>
    <mergeCell ref="B76:K76"/>
    <mergeCell ref="B32:K32"/>
    <mergeCell ref="B33:K33"/>
    <mergeCell ref="B36:K36"/>
    <mergeCell ref="B37:K37"/>
    <mergeCell ref="B62:K62"/>
    <mergeCell ref="B44:K44"/>
    <mergeCell ref="B46:K46"/>
    <mergeCell ref="B48:K48"/>
    <mergeCell ref="B50:K50"/>
    <mergeCell ref="B52:K52"/>
    <mergeCell ref="B55:K55"/>
    <mergeCell ref="B56:K56"/>
    <mergeCell ref="B57:K57"/>
    <mergeCell ref="B58:K58"/>
    <mergeCell ref="B59:K59"/>
    <mergeCell ref="B61:K61"/>
    <mergeCell ref="B10:K10"/>
    <mergeCell ref="B82:K82"/>
    <mergeCell ref="L82:M82"/>
    <mergeCell ref="B3:L3"/>
    <mergeCell ref="B4:L4"/>
    <mergeCell ref="B5:L5"/>
    <mergeCell ref="B8:K8"/>
    <mergeCell ref="B9:K9"/>
    <mergeCell ref="B40:K40"/>
    <mergeCell ref="B16:K16"/>
    <mergeCell ref="B17:K17"/>
    <mergeCell ref="B18:K18"/>
    <mergeCell ref="B19:K19"/>
    <mergeCell ref="B20:K20"/>
    <mergeCell ref="B23:K23"/>
    <mergeCell ref="B28:K28"/>
  </mergeCells>
  <hyperlinks>
    <hyperlink ref="M7" location="Índice!A1" display="Índice" xr:uid="{21966735-3D50-429D-98D3-827C0B64FDCD}"/>
  </hyperlinks>
  <pageMargins left="0.7" right="0.7" top="0.75" bottom="0.75" header="0.3" footer="0.3"/>
  <pageSetup scale="6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A501-49F9-4AFC-938F-3831D85A644E}">
  <sheetPr>
    <tabColor rgb="FF0070C0"/>
    <pageSetUpPr fitToPage="1"/>
  </sheetPr>
  <dimension ref="A1:P1427"/>
  <sheetViews>
    <sheetView showGridLines="0" zoomScale="70" zoomScaleNormal="70" zoomScaleSheetLayoutView="100" workbookViewId="0">
      <pane ySplit="7" topLeftCell="A1289" activePane="bottomLeft" state="frozen"/>
      <selection activeCell="D714" sqref="D714"/>
      <selection pane="bottomLeft" activeCell="C1294" sqref="C1294"/>
    </sheetView>
  </sheetViews>
  <sheetFormatPr baseColWidth="10" defaultColWidth="9.33203125" defaultRowHeight="16.8"/>
  <cols>
    <col min="1" max="1" width="3.109375" style="312" customWidth="1"/>
    <col min="2" max="2" width="52.109375" style="312" customWidth="1"/>
    <col min="3" max="3" width="20.33203125" style="312" customWidth="1"/>
    <col min="4" max="4" width="19.33203125" style="312" customWidth="1"/>
    <col min="5" max="5" width="16.6640625" style="312" customWidth="1"/>
    <col min="6" max="6" width="43.109375" style="312" bestFit="1" customWidth="1"/>
    <col min="7" max="7" width="17.88671875" style="312" customWidth="1"/>
    <col min="8" max="8" width="43.109375" style="312" bestFit="1" customWidth="1"/>
    <col min="9" max="9" width="19.6640625" style="313" bestFit="1" customWidth="1"/>
    <col min="10" max="10" width="20.5546875" style="312" bestFit="1" customWidth="1"/>
    <col min="11" max="11" width="12.6640625" style="312" customWidth="1"/>
    <col min="12" max="12" width="17.6640625" style="312" bestFit="1" customWidth="1"/>
    <col min="13" max="13" width="15.6640625" style="312" customWidth="1"/>
    <col min="14" max="14" width="14.88671875" style="312" bestFit="1" customWidth="1"/>
    <col min="15" max="16384" width="9.33203125" style="312"/>
  </cols>
  <sheetData>
    <row r="1" spans="2:16" s="454" customFormat="1" ht="10.199999999999999" customHeight="1"/>
    <row r="2" spans="2:16" s="454" customFormat="1" ht="18">
      <c r="B2" s="455"/>
      <c r="C2" s="455"/>
      <c r="D2" s="455"/>
      <c r="E2" s="455"/>
      <c r="F2" s="455"/>
      <c r="G2" s="455"/>
      <c r="H2" s="455"/>
      <c r="I2" s="455"/>
      <c r="J2" s="455"/>
      <c r="K2" s="455"/>
      <c r="L2" s="455"/>
      <c r="M2" s="455"/>
      <c r="N2" s="455"/>
      <c r="O2" s="455"/>
      <c r="P2" s="455"/>
    </row>
    <row r="3" spans="2:16" s="454" customFormat="1" ht="18">
      <c r="B3" s="774"/>
      <c r="C3" s="774"/>
      <c r="D3" s="774"/>
      <c r="E3" s="774"/>
      <c r="F3" s="774"/>
      <c r="G3" s="774"/>
      <c r="H3" s="774"/>
      <c r="I3" s="774"/>
      <c r="J3" s="774"/>
      <c r="K3" s="774"/>
      <c r="L3" s="774"/>
      <c r="M3" s="774"/>
    </row>
    <row r="4" spans="2:16" s="454" customFormat="1" ht="18">
      <c r="B4" s="774"/>
      <c r="C4" s="774"/>
      <c r="D4" s="774"/>
      <c r="E4" s="774"/>
      <c r="F4" s="774"/>
      <c r="G4" s="774"/>
      <c r="H4" s="774"/>
      <c r="I4" s="774"/>
      <c r="J4" s="774"/>
      <c r="K4" s="774"/>
      <c r="L4" s="774"/>
      <c r="M4" s="774"/>
    </row>
    <row r="5" spans="2:16" s="454" customFormat="1" ht="18">
      <c r="B5" s="774"/>
      <c r="C5" s="774"/>
      <c r="D5" s="774"/>
      <c r="E5" s="774"/>
      <c r="F5" s="774"/>
      <c r="G5" s="774"/>
      <c r="H5" s="774"/>
      <c r="I5" s="774"/>
      <c r="J5" s="774"/>
      <c r="K5" s="774"/>
      <c r="L5" s="774"/>
      <c r="M5" s="774"/>
    </row>
    <row r="6" spans="2:16" s="454" customFormat="1" ht="18">
      <c r="B6" s="774"/>
      <c r="C6" s="774"/>
      <c r="D6" s="774"/>
      <c r="E6" s="774"/>
      <c r="F6" s="774"/>
      <c r="G6" s="774"/>
      <c r="H6" s="774"/>
      <c r="I6" s="774"/>
      <c r="J6" s="774"/>
      <c r="K6" s="774"/>
      <c r="L6" s="774"/>
      <c r="M6" s="774"/>
    </row>
    <row r="7" spans="2:16" s="454" customFormat="1" ht="20.399999999999999" customHeight="1">
      <c r="B7" s="24"/>
      <c r="C7" s="24"/>
      <c r="D7" s="24"/>
      <c r="E7" s="24"/>
      <c r="F7" s="24"/>
      <c r="G7" s="24"/>
      <c r="H7" s="24"/>
      <c r="I7" s="24"/>
      <c r="J7" s="24"/>
      <c r="K7" s="24"/>
      <c r="L7" s="24"/>
      <c r="M7" s="24"/>
      <c r="N7" s="24"/>
      <c r="O7" s="24"/>
      <c r="P7" s="24"/>
    </row>
    <row r="8" spans="2:16">
      <c r="K8" s="456" t="s">
        <v>14</v>
      </c>
    </row>
    <row r="9" spans="2:16" s="457" customFormat="1" ht="18">
      <c r="B9" s="458" t="s">
        <v>1165</v>
      </c>
      <c r="I9" s="459"/>
    </row>
    <row r="11" spans="2:16">
      <c r="B11" s="316" t="s">
        <v>1166</v>
      </c>
    </row>
    <row r="12" spans="2:16" ht="39.6" customHeight="1">
      <c r="B12" s="775" t="s">
        <v>1586</v>
      </c>
      <c r="C12" s="775"/>
      <c r="D12" s="775"/>
      <c r="E12" s="775"/>
      <c r="F12" s="775"/>
      <c r="G12" s="775"/>
      <c r="H12" s="775"/>
      <c r="I12" s="775"/>
      <c r="J12" s="775"/>
      <c r="K12" s="775"/>
    </row>
    <row r="13" spans="2:16">
      <c r="B13" s="316"/>
    </row>
    <row r="14" spans="2:16" s="460" customFormat="1" ht="28.2" customHeight="1">
      <c r="B14" s="461"/>
      <c r="C14" s="462">
        <v>44742</v>
      </c>
      <c r="D14" s="462">
        <v>44561</v>
      </c>
      <c r="E14" s="312"/>
      <c r="F14" s="312"/>
      <c r="G14" s="312"/>
      <c r="I14" s="463"/>
    </row>
    <row r="15" spans="2:16" ht="26.4" customHeight="1">
      <c r="B15" s="464" t="s">
        <v>1167</v>
      </c>
      <c r="C15" s="424">
        <v>6837.9</v>
      </c>
      <c r="D15" s="424">
        <v>6870.81</v>
      </c>
    </row>
    <row r="16" spans="2:16" ht="26.4" customHeight="1">
      <c r="B16" s="464" t="s">
        <v>1168</v>
      </c>
      <c r="C16" s="424">
        <v>6850.05</v>
      </c>
      <c r="D16" s="424">
        <v>6887.4</v>
      </c>
    </row>
    <row r="17" spans="2:12">
      <c r="D17" s="465"/>
    </row>
    <row r="18" spans="2:12">
      <c r="D18" s="465"/>
      <c r="E18" s="465"/>
    </row>
    <row r="19" spans="2:12">
      <c r="B19" s="316" t="s">
        <v>1169</v>
      </c>
      <c r="C19" s="466"/>
    </row>
    <row r="20" spans="2:12" ht="16.2" customHeight="1">
      <c r="B20" s="773" t="s">
        <v>1170</v>
      </c>
      <c r="C20" s="773"/>
      <c r="D20" s="773"/>
      <c r="E20" s="773"/>
      <c r="F20" s="773"/>
      <c r="G20" s="773"/>
      <c r="H20" s="773"/>
    </row>
    <row r="21" spans="2:12" ht="16.2" customHeight="1">
      <c r="B21" s="467"/>
      <c r="C21" s="467"/>
      <c r="D21" s="467"/>
      <c r="E21" s="467"/>
      <c r="F21" s="467"/>
      <c r="G21" s="467"/>
      <c r="H21" s="467"/>
    </row>
    <row r="22" spans="2:12" ht="17.399999999999999" customHeight="1">
      <c r="B22" s="468"/>
      <c r="C22" s="468"/>
      <c r="I22" s="312"/>
    </row>
    <row r="23" spans="2:12" s="469" customFormat="1" ht="36" customHeight="1">
      <c r="B23" s="776" t="s">
        <v>1171</v>
      </c>
      <c r="C23" s="776" t="s">
        <v>1172</v>
      </c>
      <c r="D23" s="776" t="s">
        <v>1173</v>
      </c>
      <c r="E23" s="776" t="s">
        <v>1576</v>
      </c>
      <c r="F23" s="776" t="s">
        <v>1578</v>
      </c>
      <c r="G23" s="776" t="s">
        <v>1174</v>
      </c>
      <c r="H23" s="776" t="s">
        <v>1175</v>
      </c>
      <c r="J23" s="470"/>
    </row>
    <row r="24" spans="2:12" ht="15.6" customHeight="1">
      <c r="B24" s="776"/>
      <c r="C24" s="776"/>
      <c r="D24" s="776"/>
      <c r="E24" s="776"/>
      <c r="F24" s="776"/>
      <c r="G24" s="776"/>
      <c r="H24" s="776"/>
      <c r="I24" s="312"/>
      <c r="J24" s="313"/>
    </row>
    <row r="25" spans="2:12" ht="18.600000000000001" customHeight="1">
      <c r="B25" s="425" t="s">
        <v>146</v>
      </c>
      <c r="C25" s="425"/>
      <c r="D25" s="425"/>
      <c r="E25" s="425"/>
      <c r="F25" s="425"/>
      <c r="G25" s="425"/>
      <c r="H25" s="426"/>
      <c r="I25" s="312"/>
    </row>
    <row r="26" spans="2:12" ht="18.600000000000001" customHeight="1">
      <c r="B26" s="425" t="s">
        <v>147</v>
      </c>
      <c r="C26" s="425"/>
      <c r="D26" s="425"/>
      <c r="E26" s="425"/>
      <c r="F26" s="425"/>
      <c r="G26" s="425"/>
      <c r="H26" s="426"/>
      <c r="I26" s="312"/>
    </row>
    <row r="27" spans="2:12">
      <c r="B27" s="427" t="s">
        <v>1014</v>
      </c>
      <c r="C27" s="427"/>
      <c r="D27" s="427"/>
      <c r="E27" s="427"/>
      <c r="F27" s="427"/>
      <c r="G27" s="427"/>
      <c r="H27" s="428"/>
      <c r="I27" s="312"/>
    </row>
    <row r="28" spans="2:12">
      <c r="B28" s="429" t="s">
        <v>149</v>
      </c>
      <c r="C28" s="430" t="s">
        <v>628</v>
      </c>
      <c r="D28" s="431">
        <v>173746.89999999997</v>
      </c>
      <c r="E28" s="432">
        <v>6837.9</v>
      </c>
      <c r="F28" s="433">
        <v>1188063927.5099998</v>
      </c>
      <c r="G28" s="432">
        <v>6870.81</v>
      </c>
      <c r="H28" s="433">
        <v>321050119.59847975</v>
      </c>
      <c r="I28" s="312"/>
      <c r="J28" s="471"/>
      <c r="K28" s="471"/>
      <c r="L28" s="471"/>
    </row>
    <row r="29" spans="2:12">
      <c r="B29" s="427" t="s">
        <v>1023</v>
      </c>
      <c r="C29" s="427"/>
      <c r="D29" s="434"/>
      <c r="E29" s="435"/>
      <c r="F29" s="427"/>
      <c r="G29" s="435"/>
      <c r="H29" s="428"/>
      <c r="I29" s="312"/>
    </row>
    <row r="30" spans="2:12">
      <c r="B30" s="429" t="s">
        <v>1579</v>
      </c>
      <c r="C30" s="430" t="s">
        <v>628</v>
      </c>
      <c r="D30" s="431">
        <v>48000</v>
      </c>
      <c r="E30" s="432">
        <v>6837.9</v>
      </c>
      <c r="F30" s="433">
        <v>328219200</v>
      </c>
      <c r="G30" s="432">
        <v>6870.81</v>
      </c>
      <c r="H30" s="433">
        <v>68708100</v>
      </c>
      <c r="I30" s="312"/>
      <c r="J30" s="471"/>
      <c r="K30" s="471"/>
    </row>
    <row r="31" spans="2:12">
      <c r="B31" s="429" t="s">
        <v>1176</v>
      </c>
      <c r="C31" s="430" t="s">
        <v>628</v>
      </c>
      <c r="D31" s="431">
        <v>400000</v>
      </c>
      <c r="E31" s="432">
        <v>6837.9</v>
      </c>
      <c r="F31" s="433">
        <v>2735160000</v>
      </c>
      <c r="G31" s="432">
        <v>6870.81</v>
      </c>
      <c r="H31" s="433">
        <v>1030621500.0000001</v>
      </c>
      <c r="I31" s="312"/>
      <c r="J31" s="471"/>
      <c r="K31" s="471"/>
    </row>
    <row r="32" spans="2:12">
      <c r="B32" s="429" t="s">
        <v>1177</v>
      </c>
      <c r="C32" s="430" t="s">
        <v>628</v>
      </c>
      <c r="D32" s="431">
        <v>2830407.01</v>
      </c>
      <c r="E32" s="432">
        <v>6837.9</v>
      </c>
      <c r="F32" s="433">
        <v>19354040093.678997</v>
      </c>
      <c r="G32" s="432">
        <v>6870.81</v>
      </c>
      <c r="H32" s="433">
        <v>4439903542.9637995</v>
      </c>
      <c r="I32" s="312"/>
      <c r="J32" s="471"/>
      <c r="K32" s="471"/>
    </row>
    <row r="33" spans="2:11">
      <c r="B33" s="429" t="s">
        <v>1060</v>
      </c>
      <c r="C33" s="430" t="s">
        <v>628</v>
      </c>
      <c r="D33" s="431">
        <v>-2118318.9099999997</v>
      </c>
      <c r="E33" s="432">
        <v>6837.9</v>
      </c>
      <c r="F33" s="433">
        <v>-14484852874.688997</v>
      </c>
      <c r="G33" s="432">
        <v>6870.81</v>
      </c>
      <c r="H33" s="433">
        <v>-2582891728.6845016</v>
      </c>
      <c r="I33" s="312"/>
      <c r="J33" s="471"/>
      <c r="K33" s="471"/>
    </row>
    <row r="34" spans="2:11">
      <c r="B34" s="429" t="s">
        <v>1178</v>
      </c>
      <c r="C34" s="430" t="s">
        <v>628</v>
      </c>
      <c r="D34" s="431">
        <v>15363136</v>
      </c>
      <c r="E34" s="432">
        <v>6837.9</v>
      </c>
      <c r="F34" s="433">
        <v>105051587654.39999</v>
      </c>
      <c r="G34" s="432">
        <v>6870.81</v>
      </c>
      <c r="H34" s="433">
        <v>21913321682.16</v>
      </c>
      <c r="I34" s="312"/>
      <c r="J34" s="471"/>
      <c r="K34" s="471"/>
    </row>
    <row r="35" spans="2:11">
      <c r="B35" s="429" t="s">
        <v>1179</v>
      </c>
      <c r="C35" s="430" t="s">
        <v>628</v>
      </c>
      <c r="D35" s="431">
        <v>139739.78999999998</v>
      </c>
      <c r="E35" s="432">
        <v>6837.9</v>
      </c>
      <c r="F35" s="433">
        <v>955526710.04099977</v>
      </c>
      <c r="G35" s="432">
        <v>6870.81</v>
      </c>
      <c r="H35" s="433">
        <v>63420668.16450002</v>
      </c>
      <c r="I35" s="312"/>
      <c r="J35" s="471"/>
      <c r="K35" s="471"/>
    </row>
    <row r="36" spans="2:11">
      <c r="B36" s="427" t="s">
        <v>1180</v>
      </c>
      <c r="C36" s="427"/>
      <c r="D36" s="434"/>
      <c r="E36" s="435"/>
      <c r="F36" s="427"/>
      <c r="G36" s="435"/>
      <c r="H36" s="428"/>
      <c r="I36" s="312"/>
    </row>
    <row r="37" spans="2:11">
      <c r="B37" s="429" t="s">
        <v>237</v>
      </c>
      <c r="C37" s="430" t="s">
        <v>628</v>
      </c>
      <c r="D37" s="431">
        <v>597.48</v>
      </c>
      <c r="E37" s="432">
        <v>6837.9</v>
      </c>
      <c r="F37" s="433">
        <v>4085508.4920000001</v>
      </c>
      <c r="G37" s="432">
        <v>6870.81</v>
      </c>
      <c r="H37" s="433">
        <v>11910755.259299992</v>
      </c>
      <c r="I37" s="312"/>
      <c r="J37" s="471"/>
      <c r="K37" s="471"/>
    </row>
    <row r="38" spans="2:11">
      <c r="B38" s="429" t="s">
        <v>1181</v>
      </c>
      <c r="C38" s="430" t="s">
        <v>628</v>
      </c>
      <c r="D38" s="431">
        <v>331.53</v>
      </c>
      <c r="E38" s="432">
        <v>6837.9</v>
      </c>
      <c r="F38" s="433">
        <v>2266968.9869999997</v>
      </c>
      <c r="G38" s="432">
        <v>6870.81</v>
      </c>
      <c r="H38" s="433">
        <v>2997734.4029987203</v>
      </c>
      <c r="I38" s="312"/>
      <c r="J38" s="471"/>
      <c r="K38" s="471"/>
    </row>
    <row r="39" spans="2:11">
      <c r="B39" s="429" t="s">
        <v>838</v>
      </c>
      <c r="C39" s="430" t="s">
        <v>628</v>
      </c>
      <c r="D39" s="431">
        <v>3849.98</v>
      </c>
      <c r="E39" s="432">
        <v>6837.9</v>
      </c>
      <c r="F39" s="433">
        <v>26325778.241999999</v>
      </c>
      <c r="G39" s="432">
        <v>6870.81</v>
      </c>
      <c r="H39" s="433">
        <v>1448246165.2844999</v>
      </c>
      <c r="I39" s="312"/>
      <c r="J39" s="471"/>
      <c r="K39" s="471"/>
    </row>
    <row r="40" spans="2:11">
      <c r="B40" s="429" t="s">
        <v>1671</v>
      </c>
      <c r="C40" s="430" t="s">
        <v>628</v>
      </c>
      <c r="D40" s="431">
        <v>37668.19</v>
      </c>
      <c r="E40" s="432">
        <v>6837.9</v>
      </c>
      <c r="F40" s="433"/>
      <c r="G40" s="432"/>
      <c r="H40" s="433"/>
      <c r="I40" s="312"/>
      <c r="J40" s="471"/>
      <c r="K40" s="471"/>
    </row>
    <row r="41" spans="2:11">
      <c r="B41" s="436" t="s">
        <v>634</v>
      </c>
      <c r="C41" s="430"/>
      <c r="D41" s="437">
        <v>16841489.780000001</v>
      </c>
      <c r="E41" s="438"/>
      <c r="F41" s="439">
        <v>115160422966.662</v>
      </c>
      <c r="G41" s="440"/>
      <c r="H41" s="439">
        <v>26717288539.149078</v>
      </c>
      <c r="I41" s="312"/>
      <c r="J41" s="313"/>
    </row>
    <row r="42" spans="2:11">
      <c r="B42" s="425" t="s">
        <v>297</v>
      </c>
      <c r="C42" s="441"/>
      <c r="D42" s="442"/>
      <c r="E42" s="441"/>
      <c r="F42" s="441"/>
      <c r="G42" s="441"/>
      <c r="H42" s="426"/>
      <c r="I42" s="312"/>
    </row>
    <row r="43" spans="2:11">
      <c r="B43" s="425" t="s">
        <v>298</v>
      </c>
      <c r="C43" s="441"/>
      <c r="D43" s="442"/>
      <c r="E43" s="441"/>
      <c r="F43" s="441"/>
      <c r="G43" s="441"/>
      <c r="H43" s="426"/>
      <c r="I43" s="312"/>
    </row>
    <row r="44" spans="2:11">
      <c r="B44" s="427" t="s">
        <v>1182</v>
      </c>
      <c r="C44" s="443"/>
      <c r="D44" s="434"/>
      <c r="E44" s="427"/>
      <c r="F44" s="427"/>
      <c r="G44" s="427"/>
      <c r="H44" s="428"/>
      <c r="I44" s="312"/>
    </row>
    <row r="45" spans="2:11">
      <c r="B45" s="444" t="s">
        <v>865</v>
      </c>
      <c r="C45" s="430" t="s">
        <v>628</v>
      </c>
      <c r="D45" s="431">
        <v>-85315.73</v>
      </c>
      <c r="E45" s="432">
        <v>6850.05</v>
      </c>
      <c r="F45" s="433">
        <v>-584417016.28649998</v>
      </c>
      <c r="G45" s="432">
        <v>6887.4</v>
      </c>
      <c r="H45" s="433">
        <v>-1073194.6680020525</v>
      </c>
      <c r="I45" s="312"/>
      <c r="J45" s="471"/>
      <c r="K45" s="471"/>
    </row>
    <row r="46" spans="2:11">
      <c r="B46" s="444" t="s">
        <v>1183</v>
      </c>
      <c r="C46" s="430" t="s">
        <v>628</v>
      </c>
      <c r="D46" s="431">
        <v>-654.46</v>
      </c>
      <c r="E46" s="432">
        <v>6850.05</v>
      </c>
      <c r="F46" s="433">
        <v>-4483083.7230000002</v>
      </c>
      <c r="G46" s="432">
        <v>6887.4</v>
      </c>
      <c r="H46" s="433">
        <v>-4507527.8040005444</v>
      </c>
      <c r="I46" s="312"/>
      <c r="J46" s="471"/>
      <c r="K46" s="471"/>
    </row>
    <row r="47" spans="2:11">
      <c r="B47" s="444" t="s">
        <v>1184</v>
      </c>
      <c r="C47" s="430" t="s">
        <v>628</v>
      </c>
      <c r="D47" s="431">
        <v>-21304.79</v>
      </c>
      <c r="E47" s="432">
        <v>6850.05</v>
      </c>
      <c r="F47" s="433">
        <v>-145938876.73950002</v>
      </c>
      <c r="G47" s="432">
        <v>6887.4</v>
      </c>
      <c r="H47" s="433">
        <v>-111813770.79600026</v>
      </c>
      <c r="I47" s="312"/>
      <c r="J47" s="471"/>
      <c r="K47" s="471"/>
    </row>
    <row r="48" spans="2:11">
      <c r="B48" s="427" t="s">
        <v>1185</v>
      </c>
      <c r="C48" s="443"/>
      <c r="D48" s="434"/>
      <c r="E48" s="434"/>
      <c r="F48" s="445"/>
      <c r="G48" s="446"/>
      <c r="H48" s="428"/>
      <c r="I48" s="312"/>
      <c r="J48" s="471"/>
      <c r="K48" s="471"/>
    </row>
    <row r="49" spans="2:11">
      <c r="B49" s="429" t="s">
        <v>1186</v>
      </c>
      <c r="C49" s="430" t="s">
        <v>628</v>
      </c>
      <c r="D49" s="431">
        <v>-228466.01</v>
      </c>
      <c r="E49" s="432">
        <v>6850.05</v>
      </c>
      <c r="F49" s="433">
        <v>-1565003591.8005002</v>
      </c>
      <c r="G49" s="432">
        <v>6887.4</v>
      </c>
      <c r="H49" s="433">
        <v>-1848050034.1679988</v>
      </c>
      <c r="I49" s="312"/>
      <c r="J49" s="471"/>
      <c r="K49" s="471"/>
    </row>
    <row r="50" spans="2:11">
      <c r="B50" s="427" t="s">
        <v>1187</v>
      </c>
      <c r="C50" s="443"/>
      <c r="D50" s="434"/>
      <c r="E50" s="434"/>
      <c r="F50" s="445"/>
      <c r="G50" s="446"/>
      <c r="H50" s="428"/>
      <c r="I50" s="312"/>
      <c r="J50" s="471"/>
      <c r="K50" s="471"/>
    </row>
    <row r="51" spans="2:11">
      <c r="B51" s="444" t="s">
        <v>1188</v>
      </c>
      <c r="C51" s="430" t="s">
        <v>628</v>
      </c>
      <c r="D51" s="431">
        <v>7535.09</v>
      </c>
      <c r="E51" s="432">
        <v>6850.05</v>
      </c>
      <c r="F51" s="433">
        <v>51615743.254500002</v>
      </c>
      <c r="G51" s="432">
        <v>6887.4</v>
      </c>
      <c r="H51" s="433">
        <v>-3359398.2239999999</v>
      </c>
      <c r="I51" s="312"/>
      <c r="J51" s="471"/>
      <c r="K51" s="471"/>
    </row>
    <row r="52" spans="2:11">
      <c r="B52" s="444" t="s">
        <v>884</v>
      </c>
      <c r="C52" s="430" t="s">
        <v>628</v>
      </c>
      <c r="D52" s="431">
        <v>-15458238.58</v>
      </c>
      <c r="E52" s="432">
        <v>6850.05</v>
      </c>
      <c r="F52" s="433">
        <v>-105889707184.929</v>
      </c>
      <c r="G52" s="432">
        <v>6887.4</v>
      </c>
      <c r="H52" s="433">
        <v>-22969847844.375889</v>
      </c>
      <c r="I52" s="312"/>
      <c r="J52" s="471"/>
      <c r="K52" s="471"/>
    </row>
    <row r="53" spans="2:11">
      <c r="B53" s="436" t="s">
        <v>1072</v>
      </c>
      <c r="C53" s="430"/>
      <c r="D53" s="447">
        <v>-15786444.48</v>
      </c>
      <c r="E53" s="431"/>
      <c r="F53" s="445">
        <v>-108137934010.224</v>
      </c>
      <c r="G53" s="433"/>
      <c r="H53" s="445">
        <v>-24938651770.035889</v>
      </c>
      <c r="I53" s="312"/>
    </row>
    <row r="54" spans="2:11">
      <c r="D54" s="472"/>
    </row>
    <row r="56" spans="2:11">
      <c r="B56" s="316" t="s">
        <v>1189</v>
      </c>
      <c r="H56" s="313"/>
    </row>
    <row r="57" spans="2:11">
      <c r="H57" s="313"/>
    </row>
    <row r="58" spans="2:11" s="473" customFormat="1" ht="20.399999999999999" customHeight="1">
      <c r="B58" s="777" t="s">
        <v>1190</v>
      </c>
      <c r="C58" s="777" t="s">
        <v>1577</v>
      </c>
      <c r="D58" s="777" t="s">
        <v>1580</v>
      </c>
      <c r="E58" s="777" t="s">
        <v>1191</v>
      </c>
      <c r="F58" s="777" t="s">
        <v>1192</v>
      </c>
      <c r="H58" s="313"/>
      <c r="I58" s="313"/>
    </row>
    <row r="59" spans="2:11" ht="36.6" customHeight="1">
      <c r="B59" s="778"/>
      <c r="C59" s="778"/>
      <c r="D59" s="778"/>
      <c r="E59" s="778"/>
      <c r="F59" s="778"/>
      <c r="G59" s="474"/>
      <c r="H59" s="313"/>
      <c r="J59" s="474"/>
      <c r="K59" s="474"/>
    </row>
    <row r="60" spans="2:11" ht="34.950000000000003" customHeight="1">
      <c r="B60" s="449" t="s">
        <v>1193</v>
      </c>
      <c r="C60" s="440">
        <v>6837.9</v>
      </c>
      <c r="D60" s="450">
        <v>6139967688</v>
      </c>
      <c r="E60" s="440">
        <v>6870.81</v>
      </c>
      <c r="F60" s="450">
        <v>2354409344</v>
      </c>
      <c r="H60" s="313"/>
      <c r="J60" s="474"/>
    </row>
    <row r="61" spans="2:11" ht="34.950000000000003" customHeight="1">
      <c r="B61" s="449" t="s">
        <v>1194</v>
      </c>
      <c r="C61" s="440">
        <v>6850.05</v>
      </c>
      <c r="D61" s="450">
        <v>92905157085</v>
      </c>
      <c r="E61" s="440">
        <v>6887.4</v>
      </c>
      <c r="F61" s="450">
        <v>1195814894</v>
      </c>
      <c r="H61" s="313"/>
      <c r="J61" s="474"/>
    </row>
    <row r="62" spans="2:11" s="322" customFormat="1" ht="20.399999999999999" customHeight="1">
      <c r="B62" s="451" t="s">
        <v>1581</v>
      </c>
      <c r="C62" s="452"/>
      <c r="D62" s="452">
        <v>99045124773</v>
      </c>
      <c r="E62" s="452"/>
      <c r="F62" s="452">
        <v>3550224238</v>
      </c>
      <c r="H62" s="475"/>
      <c r="I62" s="476"/>
      <c r="J62" s="477"/>
    </row>
    <row r="63" spans="2:11" ht="34.950000000000003" customHeight="1">
      <c r="B63" s="449" t="s">
        <v>1195</v>
      </c>
      <c r="C63" s="440">
        <v>6837.9</v>
      </c>
      <c r="D63" s="433">
        <v>-7883900965</v>
      </c>
      <c r="E63" s="440">
        <v>6870.81</v>
      </c>
      <c r="F63" s="433">
        <v>-2396651034</v>
      </c>
      <c r="H63" s="313"/>
      <c r="J63" s="474"/>
    </row>
    <row r="64" spans="2:11" ht="34.950000000000003" customHeight="1">
      <c r="B64" s="449" t="s">
        <v>1196</v>
      </c>
      <c r="C64" s="440">
        <v>6850.05</v>
      </c>
      <c r="D64" s="433">
        <v>-872012943</v>
      </c>
      <c r="E64" s="440">
        <v>6887.4</v>
      </c>
      <c r="F64" s="433">
        <v>-1184316194</v>
      </c>
      <c r="H64" s="313"/>
      <c r="J64" s="474"/>
    </row>
    <row r="65" spans="1:10" s="322" customFormat="1" ht="20.399999999999999" customHeight="1">
      <c r="B65" s="451" t="s">
        <v>1582</v>
      </c>
      <c r="C65" s="452"/>
      <c r="D65" s="453">
        <v>-8755913908</v>
      </c>
      <c r="E65" s="452"/>
      <c r="F65" s="453">
        <v>-3580967228</v>
      </c>
      <c r="H65" s="475"/>
      <c r="I65" s="476"/>
      <c r="J65" s="477"/>
    </row>
    <row r="66" spans="1:10" s="322" customFormat="1" ht="20.399999999999999" customHeight="1">
      <c r="B66" s="451" t="s">
        <v>1583</v>
      </c>
      <c r="C66" s="452"/>
      <c r="D66" s="453">
        <v>90289210865</v>
      </c>
      <c r="E66" s="452"/>
      <c r="F66" s="453">
        <v>-30742990</v>
      </c>
      <c r="H66" s="475"/>
      <c r="I66" s="476"/>
      <c r="J66" s="477"/>
    </row>
    <row r="67" spans="1:10">
      <c r="D67" s="478"/>
    </row>
    <row r="68" spans="1:10">
      <c r="D68" s="478"/>
    </row>
    <row r="69" spans="1:10">
      <c r="B69" s="316" t="s">
        <v>1197</v>
      </c>
      <c r="C69" s="479"/>
      <c r="H69" s="327"/>
      <c r="I69" s="327"/>
    </row>
    <row r="70" spans="1:10">
      <c r="B70" s="312" t="s">
        <v>1198</v>
      </c>
      <c r="I70" s="327"/>
    </row>
    <row r="71" spans="1:10">
      <c r="B71" s="480"/>
      <c r="C71" s="481"/>
      <c r="D71" s="481"/>
    </row>
    <row r="72" spans="1:10" ht="28.95" customHeight="1">
      <c r="B72" s="482" t="s">
        <v>141</v>
      </c>
      <c r="C72" s="482" t="s">
        <v>1199</v>
      </c>
      <c r="D72" s="462">
        <v>44742</v>
      </c>
      <c r="E72" s="462">
        <v>44561</v>
      </c>
    </row>
    <row r="73" spans="1:10">
      <c r="A73" s="314"/>
      <c r="B73" s="483" t="s">
        <v>100</v>
      </c>
      <c r="C73" s="484" t="s">
        <v>710</v>
      </c>
      <c r="D73" s="485"/>
      <c r="E73" s="485"/>
    </row>
    <row r="74" spans="1:10">
      <c r="A74" s="314"/>
      <c r="B74" s="486" t="s">
        <v>1200</v>
      </c>
      <c r="C74" s="484" t="s">
        <v>1201</v>
      </c>
      <c r="D74" s="485">
        <v>1</v>
      </c>
      <c r="E74" s="485">
        <v>1872447497</v>
      </c>
    </row>
    <row r="75" spans="1:10">
      <c r="A75" s="314"/>
      <c r="B75" s="486" t="s">
        <v>1202</v>
      </c>
      <c r="C75" s="484" t="s">
        <v>1203</v>
      </c>
      <c r="D75" s="485">
        <v>28344</v>
      </c>
      <c r="E75" s="485">
        <v>121221490</v>
      </c>
    </row>
    <row r="76" spans="1:10">
      <c r="A76" s="314"/>
      <c r="B76" s="486" t="s">
        <v>1204</v>
      </c>
      <c r="C76" s="484" t="s">
        <v>1201</v>
      </c>
      <c r="D76" s="485">
        <v>0</v>
      </c>
      <c r="E76" s="485">
        <v>0</v>
      </c>
      <c r="I76" s="312"/>
    </row>
    <row r="77" spans="1:10">
      <c r="A77" s="314"/>
      <c r="B77" s="486" t="s">
        <v>1205</v>
      </c>
      <c r="C77" s="484" t="s">
        <v>1203</v>
      </c>
      <c r="D77" s="485">
        <v>581286244</v>
      </c>
      <c r="E77" s="485">
        <v>103750</v>
      </c>
      <c r="I77" s="312"/>
    </row>
    <row r="78" spans="1:10">
      <c r="A78" s="314"/>
      <c r="B78" s="486" t="s">
        <v>532</v>
      </c>
      <c r="C78" s="484" t="s">
        <v>1201</v>
      </c>
      <c r="D78" s="485">
        <v>84391828</v>
      </c>
      <c r="E78" s="485">
        <v>716173061</v>
      </c>
      <c r="I78" s="312"/>
    </row>
    <row r="79" spans="1:10">
      <c r="A79" s="314"/>
      <c r="B79" s="486" t="s">
        <v>533</v>
      </c>
      <c r="C79" s="484" t="s">
        <v>1201</v>
      </c>
      <c r="D79" s="485">
        <v>99321522</v>
      </c>
      <c r="E79" s="485">
        <v>760987004</v>
      </c>
      <c r="I79" s="312"/>
    </row>
    <row r="80" spans="1:10" s="316" customFormat="1">
      <c r="A80" s="315"/>
      <c r="B80" s="483" t="s">
        <v>1206</v>
      </c>
      <c r="C80" s="487"/>
      <c r="D80" s="488"/>
      <c r="E80" s="488"/>
      <c r="H80" s="312"/>
      <c r="I80" s="312"/>
    </row>
    <row r="81" spans="1:9" s="316" customFormat="1">
      <c r="A81" s="315"/>
      <c r="B81" s="486" t="s">
        <v>1207</v>
      </c>
      <c r="C81" s="484" t="s">
        <v>1201</v>
      </c>
      <c r="D81" s="485">
        <v>7027989</v>
      </c>
      <c r="E81" s="485">
        <v>6027989</v>
      </c>
      <c r="H81" s="312"/>
      <c r="I81" s="312"/>
    </row>
    <row r="82" spans="1:9" s="316" customFormat="1">
      <c r="A82" s="315"/>
      <c r="B82" s="486" t="s">
        <v>1208</v>
      </c>
      <c r="C82" s="484" t="s">
        <v>1201</v>
      </c>
      <c r="D82" s="485">
        <v>7000000</v>
      </c>
      <c r="E82" s="485">
        <v>6000000</v>
      </c>
      <c r="H82" s="312"/>
      <c r="I82" s="312"/>
    </row>
    <row r="83" spans="1:9" s="316" customFormat="1">
      <c r="A83" s="315"/>
      <c r="B83" s="486" t="s">
        <v>1209</v>
      </c>
      <c r="C83" s="484" t="s">
        <v>1201</v>
      </c>
      <c r="D83" s="485">
        <v>47338782</v>
      </c>
      <c r="E83" s="485">
        <v>47566618</v>
      </c>
      <c r="H83" s="312"/>
      <c r="I83" s="312"/>
    </row>
    <row r="84" spans="1:9" s="316" customFormat="1">
      <c r="A84" s="315"/>
      <c r="B84" s="486" t="s">
        <v>1210</v>
      </c>
      <c r="C84" s="484" t="s">
        <v>1201</v>
      </c>
      <c r="D84" s="485">
        <v>52166681</v>
      </c>
      <c r="E84" s="485">
        <v>51387132</v>
      </c>
      <c r="H84" s="312"/>
      <c r="I84" s="312"/>
    </row>
    <row r="85" spans="1:9">
      <c r="A85" s="314"/>
      <c r="B85" s="483" t="s">
        <v>1211</v>
      </c>
      <c r="C85" s="484"/>
      <c r="D85" s="485"/>
      <c r="E85" s="485"/>
      <c r="I85" s="312"/>
    </row>
    <row r="86" spans="1:9">
      <c r="A86" s="314"/>
      <c r="B86" s="486" t="s">
        <v>1212</v>
      </c>
      <c r="C86" s="484" t="s">
        <v>1201</v>
      </c>
      <c r="D86" s="485">
        <v>7428913</v>
      </c>
      <c r="E86" s="485">
        <v>5560000</v>
      </c>
      <c r="I86" s="312"/>
    </row>
    <row r="87" spans="1:9">
      <c r="A87" s="314"/>
      <c r="B87" s="486" t="s">
        <v>1213</v>
      </c>
      <c r="C87" s="484" t="s">
        <v>1201</v>
      </c>
      <c r="D87" s="485">
        <v>300662</v>
      </c>
      <c r="E87" s="485">
        <v>300374</v>
      </c>
      <c r="I87" s="312"/>
    </row>
    <row r="88" spans="1:9">
      <c r="A88" s="314"/>
      <c r="B88" s="486" t="s">
        <v>1214</v>
      </c>
      <c r="C88" s="484" t="s">
        <v>1201</v>
      </c>
      <c r="D88" s="485">
        <v>45566603</v>
      </c>
      <c r="E88" s="485">
        <v>22914151</v>
      </c>
      <c r="I88" s="312"/>
    </row>
    <row r="89" spans="1:9">
      <c r="A89" s="314"/>
      <c r="B89" s="483" t="s">
        <v>1215</v>
      </c>
      <c r="C89" s="484"/>
      <c r="D89" s="485"/>
      <c r="E89" s="485"/>
      <c r="I89" s="312"/>
    </row>
    <row r="90" spans="1:9">
      <c r="A90" s="314"/>
      <c r="B90" s="486" t="s">
        <v>1216</v>
      </c>
      <c r="C90" s="484" t="s">
        <v>1201</v>
      </c>
      <c r="D90" s="485">
        <v>7944691</v>
      </c>
      <c r="E90" s="485">
        <v>3468465</v>
      </c>
      <c r="I90" s="312"/>
    </row>
    <row r="91" spans="1:9">
      <c r="A91" s="314"/>
      <c r="B91" s="486" t="s">
        <v>1475</v>
      </c>
      <c r="C91" s="484" t="s">
        <v>1201</v>
      </c>
      <c r="D91" s="485">
        <v>2000000</v>
      </c>
      <c r="E91" s="485">
        <v>0</v>
      </c>
      <c r="I91" s="312"/>
    </row>
    <row r="92" spans="1:9">
      <c r="A92" s="314"/>
      <c r="B92" s="486" t="s">
        <v>1217</v>
      </c>
      <c r="C92" s="484" t="s">
        <v>1201</v>
      </c>
      <c r="D92" s="485">
        <v>22860878</v>
      </c>
      <c r="E92" s="485">
        <v>16401929</v>
      </c>
      <c r="I92" s="312"/>
    </row>
    <row r="93" spans="1:9">
      <c r="A93" s="314"/>
      <c r="B93" s="486" t="s">
        <v>1474</v>
      </c>
      <c r="C93" s="484" t="s">
        <v>1201</v>
      </c>
      <c r="D93" s="485">
        <v>6708322</v>
      </c>
      <c r="E93" s="485">
        <v>0</v>
      </c>
      <c r="I93" s="312"/>
    </row>
    <row r="94" spans="1:9">
      <c r="A94" s="314"/>
      <c r="B94" s="483" t="s">
        <v>1218</v>
      </c>
      <c r="C94" s="484"/>
      <c r="D94" s="485"/>
      <c r="E94" s="485"/>
      <c r="I94" s="312"/>
    </row>
    <row r="95" spans="1:9">
      <c r="A95" s="314"/>
      <c r="B95" s="486" t="s">
        <v>1219</v>
      </c>
      <c r="C95" s="484" t="s">
        <v>1201</v>
      </c>
      <c r="D95" s="485">
        <v>36702</v>
      </c>
      <c r="E95" s="485">
        <v>36676</v>
      </c>
      <c r="I95" s="312"/>
    </row>
    <row r="96" spans="1:9">
      <c r="A96" s="314"/>
      <c r="B96" s="486" t="s">
        <v>1220</v>
      </c>
      <c r="C96" s="484" t="s">
        <v>1201</v>
      </c>
      <c r="D96" s="485">
        <v>34668</v>
      </c>
      <c r="E96" s="485">
        <v>34835</v>
      </c>
      <c r="I96" s="312"/>
    </row>
    <row r="97" spans="1:5">
      <c r="A97" s="314"/>
      <c r="B97" s="483" t="s">
        <v>1221</v>
      </c>
      <c r="C97" s="484"/>
      <c r="D97" s="485"/>
      <c r="E97" s="485"/>
    </row>
    <row r="98" spans="1:5">
      <c r="A98" s="314"/>
      <c r="B98" s="486" t="s">
        <v>1222</v>
      </c>
      <c r="C98" s="484" t="s">
        <v>1201</v>
      </c>
      <c r="D98" s="485">
        <v>3293281</v>
      </c>
      <c r="E98" s="485">
        <v>110</v>
      </c>
    </row>
    <row r="99" spans="1:5">
      <c r="A99" s="314"/>
      <c r="B99" s="486" t="s">
        <v>1223</v>
      </c>
      <c r="C99" s="484" t="s">
        <v>1201</v>
      </c>
      <c r="D99" s="485">
        <v>42633192</v>
      </c>
      <c r="E99" s="485">
        <v>10492</v>
      </c>
    </row>
    <row r="100" spans="1:5">
      <c r="A100" s="314"/>
      <c r="B100" s="483" t="s">
        <v>1224</v>
      </c>
      <c r="C100" s="484"/>
      <c r="D100" s="485"/>
      <c r="E100" s="485"/>
    </row>
    <row r="101" spans="1:5">
      <c r="A101" s="314"/>
      <c r="B101" s="486" t="s">
        <v>1225</v>
      </c>
      <c r="C101" s="484" t="s">
        <v>1201</v>
      </c>
      <c r="D101" s="485">
        <v>10047228</v>
      </c>
      <c r="E101" s="485">
        <v>18159282</v>
      </c>
    </row>
    <row r="102" spans="1:5">
      <c r="A102" s="314"/>
      <c r="B102" s="483" t="s">
        <v>1226</v>
      </c>
      <c r="C102" s="484"/>
      <c r="D102" s="485"/>
      <c r="E102" s="485"/>
    </row>
    <row r="103" spans="1:5">
      <c r="A103" s="314"/>
      <c r="B103" s="486" t="s">
        <v>1227</v>
      </c>
      <c r="C103" s="484" t="s">
        <v>1228</v>
      </c>
      <c r="D103" s="485">
        <v>98487176</v>
      </c>
      <c r="E103" s="485">
        <v>468059075</v>
      </c>
    </row>
    <row r="104" spans="1:5">
      <c r="A104" s="314"/>
      <c r="B104" s="486" t="s">
        <v>1229</v>
      </c>
      <c r="C104" s="484" t="s">
        <v>1201</v>
      </c>
      <c r="D104" s="485">
        <v>263042</v>
      </c>
      <c r="E104" s="485">
        <v>263032</v>
      </c>
    </row>
    <row r="105" spans="1:5">
      <c r="A105" s="314"/>
      <c r="B105" s="486" t="s">
        <v>1230</v>
      </c>
      <c r="C105" s="484" t="s">
        <v>1228</v>
      </c>
      <c r="D105" s="485">
        <v>28237311</v>
      </c>
      <c r="E105" s="485">
        <v>26311969</v>
      </c>
    </row>
    <row r="106" spans="1:5">
      <c r="A106" s="314"/>
      <c r="B106" s="486" t="s">
        <v>1231</v>
      </c>
      <c r="C106" s="484" t="s">
        <v>1201</v>
      </c>
      <c r="D106" s="485">
        <v>52164636</v>
      </c>
      <c r="E106" s="485">
        <v>28300935</v>
      </c>
    </row>
    <row r="107" spans="1:5">
      <c r="A107" s="314"/>
      <c r="B107" s="483" t="s">
        <v>1232</v>
      </c>
      <c r="C107" s="484"/>
      <c r="D107" s="485"/>
      <c r="E107" s="485"/>
    </row>
    <row r="108" spans="1:5">
      <c r="A108" s="314"/>
      <c r="B108" s="486" t="s">
        <v>1233</v>
      </c>
      <c r="C108" s="484" t="s">
        <v>1201</v>
      </c>
      <c r="D108" s="485">
        <v>3982</v>
      </c>
      <c r="E108" s="485">
        <v>3982</v>
      </c>
    </row>
    <row r="109" spans="1:5">
      <c r="A109" s="314"/>
      <c r="B109" s="486" t="s">
        <v>1234</v>
      </c>
      <c r="C109" s="484" t="s">
        <v>1201</v>
      </c>
      <c r="D109" s="485">
        <v>43415878</v>
      </c>
      <c r="E109" s="485">
        <v>39661888</v>
      </c>
    </row>
    <row r="110" spans="1:5">
      <c r="A110" s="314"/>
      <c r="B110" s="483" t="s">
        <v>1235</v>
      </c>
      <c r="C110" s="484"/>
      <c r="D110" s="485"/>
      <c r="E110" s="485"/>
    </row>
    <row r="111" spans="1:5">
      <c r="A111" s="314"/>
      <c r="B111" s="486" t="s">
        <v>1236</v>
      </c>
      <c r="C111" s="484" t="s">
        <v>1201</v>
      </c>
      <c r="D111" s="485">
        <v>6693960</v>
      </c>
      <c r="E111" s="485">
        <v>6759960</v>
      </c>
    </row>
    <row r="112" spans="1:5">
      <c r="A112" s="314"/>
      <c r="B112" s="486" t="s">
        <v>1237</v>
      </c>
      <c r="C112" s="484" t="s">
        <v>1201</v>
      </c>
      <c r="D112" s="485">
        <v>19565557</v>
      </c>
      <c r="E112" s="485">
        <v>20109555</v>
      </c>
    </row>
    <row r="113" spans="1:5">
      <c r="A113" s="314"/>
      <c r="B113" s="483" t="s">
        <v>1238</v>
      </c>
      <c r="C113" s="484"/>
      <c r="D113" s="485"/>
      <c r="E113" s="485"/>
    </row>
    <row r="114" spans="1:5">
      <c r="A114" s="314"/>
      <c r="B114" s="486" t="s">
        <v>1239</v>
      </c>
      <c r="C114" s="484" t="s">
        <v>1201</v>
      </c>
      <c r="D114" s="485">
        <v>75842113</v>
      </c>
      <c r="E114" s="485">
        <v>47834073</v>
      </c>
    </row>
    <row r="115" spans="1:5">
      <c r="A115" s="314"/>
      <c r="B115" s="486" t="s">
        <v>1240</v>
      </c>
      <c r="C115" s="484" t="s">
        <v>1201</v>
      </c>
      <c r="D115" s="485">
        <v>93216304</v>
      </c>
      <c r="E115" s="485">
        <v>61362792</v>
      </c>
    </row>
    <row r="116" spans="1:5">
      <c r="A116" s="314"/>
      <c r="B116" s="483" t="s">
        <v>1241</v>
      </c>
      <c r="C116" s="484"/>
      <c r="D116" s="485"/>
      <c r="E116" s="485"/>
    </row>
    <row r="117" spans="1:5">
      <c r="A117" s="314"/>
      <c r="B117" s="486" t="s">
        <v>1242</v>
      </c>
      <c r="C117" s="484" t="s">
        <v>1201</v>
      </c>
      <c r="D117" s="485">
        <v>3800000</v>
      </c>
      <c r="E117" s="485">
        <v>3800000</v>
      </c>
    </row>
    <row r="118" spans="1:5">
      <c r="A118" s="314"/>
      <c r="B118" s="483" t="s">
        <v>1243</v>
      </c>
      <c r="C118" s="484"/>
      <c r="D118" s="485"/>
      <c r="E118" s="485"/>
    </row>
    <row r="119" spans="1:5">
      <c r="A119" s="314"/>
      <c r="B119" s="486" t="s">
        <v>1244</v>
      </c>
      <c r="C119" s="484" t="s">
        <v>1201</v>
      </c>
      <c r="D119" s="485">
        <v>1001731</v>
      </c>
      <c r="E119" s="485">
        <v>1000706</v>
      </c>
    </row>
    <row r="120" spans="1:5">
      <c r="A120" s="314"/>
      <c r="B120" s="486" t="s">
        <v>1587</v>
      </c>
      <c r="C120" s="484" t="s">
        <v>1201</v>
      </c>
      <c r="D120" s="485">
        <v>6841251</v>
      </c>
      <c r="E120" s="485">
        <v>6871291</v>
      </c>
    </row>
    <row r="121" spans="1:5">
      <c r="A121" s="314"/>
      <c r="B121" s="483" t="s">
        <v>1245</v>
      </c>
      <c r="C121" s="484"/>
      <c r="D121" s="485"/>
      <c r="E121" s="485"/>
    </row>
    <row r="122" spans="1:5">
      <c r="A122" s="314"/>
      <c r="B122" s="486" t="s">
        <v>1588</v>
      </c>
      <c r="C122" s="484" t="s">
        <v>1201</v>
      </c>
      <c r="D122" s="485">
        <v>182450</v>
      </c>
      <c r="E122" s="485">
        <v>0</v>
      </c>
    </row>
    <row r="123" spans="1:5">
      <c r="A123" s="314"/>
      <c r="B123" s="486" t="s">
        <v>1246</v>
      </c>
      <c r="C123" s="484" t="s">
        <v>1201</v>
      </c>
      <c r="D123" s="485">
        <v>626352</v>
      </c>
      <c r="E123" s="485">
        <v>12780</v>
      </c>
    </row>
    <row r="124" spans="1:5">
      <c r="A124" s="314"/>
      <c r="B124" s="483" t="s">
        <v>1247</v>
      </c>
      <c r="C124" s="484"/>
      <c r="D124" s="485"/>
      <c r="E124" s="485"/>
    </row>
    <row r="125" spans="1:5">
      <c r="A125" s="314"/>
      <c r="B125" s="486" t="s">
        <v>1248</v>
      </c>
      <c r="C125" s="484" t="s">
        <v>1201</v>
      </c>
      <c r="D125" s="485">
        <v>23344122</v>
      </c>
      <c r="E125" s="485">
        <v>7781169</v>
      </c>
    </row>
    <row r="126" spans="1:5">
      <c r="A126" s="314"/>
      <c r="B126" s="486" t="s">
        <v>1589</v>
      </c>
      <c r="C126" s="484" t="s">
        <v>1201</v>
      </c>
      <c r="D126" s="485">
        <v>25334761</v>
      </c>
      <c r="E126" s="485">
        <v>0</v>
      </c>
    </row>
    <row r="127" spans="1:5">
      <c r="A127" s="314"/>
      <c r="B127" s="483" t="s">
        <v>1470</v>
      </c>
      <c r="C127" s="484"/>
      <c r="D127" s="485"/>
      <c r="E127" s="485"/>
    </row>
    <row r="128" spans="1:5">
      <c r="A128" s="314"/>
      <c r="B128" s="486" t="s">
        <v>1471</v>
      </c>
      <c r="C128" s="484" t="s">
        <v>1201</v>
      </c>
      <c r="D128" s="485">
        <v>1787672</v>
      </c>
      <c r="E128" s="485">
        <v>0</v>
      </c>
    </row>
    <row r="129" spans="1:10">
      <c r="A129" s="314"/>
      <c r="B129" s="483" t="s">
        <v>1472</v>
      </c>
      <c r="C129" s="484"/>
      <c r="D129" s="485"/>
      <c r="E129" s="485"/>
    </row>
    <row r="130" spans="1:10">
      <c r="A130" s="314"/>
      <c r="B130" s="486" t="s">
        <v>1473</v>
      </c>
      <c r="C130" s="484" t="s">
        <v>1201</v>
      </c>
      <c r="D130" s="485">
        <v>5463533</v>
      </c>
      <c r="E130" s="485">
        <v>0</v>
      </c>
    </row>
    <row r="131" spans="1:10">
      <c r="A131" s="314"/>
      <c r="B131" s="486" t="s">
        <v>1473</v>
      </c>
      <c r="C131" s="484" t="s">
        <v>1201</v>
      </c>
      <c r="D131" s="485">
        <v>20744958</v>
      </c>
      <c r="E131" s="485">
        <v>0</v>
      </c>
    </row>
    <row r="132" spans="1:10">
      <c r="B132" s="489" t="s">
        <v>1249</v>
      </c>
      <c r="C132" s="490" t="s">
        <v>1249</v>
      </c>
      <c r="D132" s="491">
        <v>1534433320</v>
      </c>
      <c r="E132" s="491">
        <v>4366934062</v>
      </c>
      <c r="F132" s="492"/>
      <c r="G132" s="492"/>
    </row>
    <row r="133" spans="1:10">
      <c r="C133" s="493"/>
      <c r="D133" s="493"/>
    </row>
    <row r="134" spans="1:10">
      <c r="D134" s="494"/>
    </row>
    <row r="135" spans="1:10" s="495" customFormat="1">
      <c r="B135" s="316" t="s">
        <v>1250</v>
      </c>
      <c r="C135" s="496"/>
      <c r="D135" s="531"/>
      <c r="I135" s="497"/>
    </row>
    <row r="136" spans="1:10" s="495" customFormat="1">
      <c r="B136" s="316"/>
      <c r="I136" s="497"/>
    </row>
    <row r="137" spans="1:10" s="495" customFormat="1">
      <c r="B137" s="316" t="s">
        <v>1251</v>
      </c>
      <c r="I137" s="497"/>
    </row>
    <row r="138" spans="1:10" s="495" customFormat="1">
      <c r="B138" s="312" t="s">
        <v>1590</v>
      </c>
      <c r="I138" s="497"/>
    </row>
    <row r="139" spans="1:10" s="495" customFormat="1">
      <c r="B139" s="316"/>
      <c r="I139" s="497"/>
    </row>
    <row r="140" spans="1:10" s="495" customFormat="1" ht="18" customHeight="1">
      <c r="B140" s="779" t="s">
        <v>1252</v>
      </c>
      <c r="C140" s="779"/>
      <c r="D140" s="779"/>
      <c r="E140" s="779"/>
      <c r="F140" s="779"/>
      <c r="G140" s="779"/>
      <c r="H140" s="779" t="s">
        <v>1591</v>
      </c>
      <c r="I140" s="779"/>
      <c r="J140" s="779"/>
    </row>
    <row r="141" spans="1:10" s="495" customFormat="1" ht="15" customHeight="1">
      <c r="B141" s="779" t="s">
        <v>1253</v>
      </c>
      <c r="C141" s="779" t="s">
        <v>1254</v>
      </c>
      <c r="D141" s="776" t="s">
        <v>1255</v>
      </c>
      <c r="E141" s="779" t="s">
        <v>1256</v>
      </c>
      <c r="F141" s="779"/>
      <c r="G141" s="776" t="s">
        <v>1257</v>
      </c>
      <c r="H141" s="779" t="s">
        <v>682</v>
      </c>
      <c r="I141" s="779" t="s">
        <v>1258</v>
      </c>
      <c r="J141" s="776" t="s">
        <v>1592</v>
      </c>
    </row>
    <row r="142" spans="1:10" s="495" customFormat="1" ht="20.399999999999999" customHeight="1">
      <c r="B142" s="779"/>
      <c r="C142" s="779"/>
      <c r="D142" s="776"/>
      <c r="E142" s="482" t="s">
        <v>1593</v>
      </c>
      <c r="F142" s="482" t="s">
        <v>1594</v>
      </c>
      <c r="G142" s="779"/>
      <c r="H142" s="779"/>
      <c r="I142" s="779"/>
      <c r="J142" s="776"/>
    </row>
    <row r="143" spans="1:10" s="495" customFormat="1" ht="15" customHeight="1">
      <c r="B143" s="498" t="s">
        <v>184</v>
      </c>
      <c r="C143" s="499"/>
      <c r="D143" s="500"/>
      <c r="E143" s="500"/>
      <c r="F143" s="500"/>
      <c r="G143" s="500"/>
      <c r="H143" s="500"/>
      <c r="I143" s="500"/>
      <c r="J143" s="501"/>
    </row>
    <row r="144" spans="1:10" s="495" customFormat="1" ht="15" customHeight="1">
      <c r="B144" s="502" t="s">
        <v>1259</v>
      </c>
      <c r="C144" s="503"/>
      <c r="D144" s="504"/>
      <c r="E144" s="504"/>
      <c r="F144" s="504"/>
      <c r="G144" s="504"/>
      <c r="H144" s="504"/>
      <c r="I144" s="504"/>
      <c r="J144" s="505"/>
    </row>
    <row r="145" spans="2:13" s="495" customFormat="1">
      <c r="B145" s="506" t="s">
        <v>1260</v>
      </c>
      <c r="C145" s="507" t="s">
        <v>195</v>
      </c>
      <c r="D145" s="508">
        <v>1</v>
      </c>
      <c r="E145" s="508">
        <v>100000000</v>
      </c>
      <c r="F145" s="509">
        <v>0</v>
      </c>
      <c r="G145" s="508">
        <v>100499315.6438356</v>
      </c>
      <c r="H145" s="510">
        <v>50000000000</v>
      </c>
      <c r="I145" s="511">
        <v>8410681395</v>
      </c>
      <c r="J145" s="512">
        <v>128964105055</v>
      </c>
      <c r="M145" s="513"/>
    </row>
    <row r="146" spans="2:13" s="495" customFormat="1">
      <c r="B146" s="506" t="s">
        <v>1260</v>
      </c>
      <c r="C146" s="507" t="s">
        <v>195</v>
      </c>
      <c r="D146" s="508">
        <v>1</v>
      </c>
      <c r="E146" s="508">
        <v>100000000</v>
      </c>
      <c r="F146" s="509">
        <v>0</v>
      </c>
      <c r="G146" s="508">
        <v>100499315.6438356</v>
      </c>
      <c r="H146" s="510">
        <v>50000000000</v>
      </c>
      <c r="I146" s="511">
        <v>8410681395</v>
      </c>
      <c r="J146" s="512">
        <v>128964105055</v>
      </c>
      <c r="M146" s="513"/>
    </row>
    <row r="147" spans="2:13" s="495" customFormat="1">
      <c r="B147" s="506" t="s">
        <v>1260</v>
      </c>
      <c r="C147" s="507" t="s">
        <v>195</v>
      </c>
      <c r="D147" s="508">
        <v>1</v>
      </c>
      <c r="E147" s="508">
        <v>100000000</v>
      </c>
      <c r="F147" s="509">
        <v>0</v>
      </c>
      <c r="G147" s="508">
        <v>102241837.71232878</v>
      </c>
      <c r="H147" s="510">
        <v>50000000000</v>
      </c>
      <c r="I147" s="511">
        <v>8410681395</v>
      </c>
      <c r="J147" s="512">
        <v>128964105055</v>
      </c>
      <c r="M147" s="513"/>
    </row>
    <row r="148" spans="2:13" s="495" customFormat="1">
      <c r="B148" s="506" t="s">
        <v>1260</v>
      </c>
      <c r="C148" s="507" t="s">
        <v>195</v>
      </c>
      <c r="D148" s="508">
        <v>1</v>
      </c>
      <c r="E148" s="508">
        <v>100000000</v>
      </c>
      <c r="F148" s="509">
        <v>0</v>
      </c>
      <c r="G148" s="508">
        <v>102241837.71232878</v>
      </c>
      <c r="H148" s="510">
        <v>50000000000</v>
      </c>
      <c r="I148" s="511">
        <v>8410681395</v>
      </c>
      <c r="J148" s="512">
        <v>128964105055</v>
      </c>
      <c r="M148" s="513"/>
    </row>
    <row r="149" spans="2:13" s="495" customFormat="1">
      <c r="B149" s="506" t="s">
        <v>1260</v>
      </c>
      <c r="C149" s="507" t="s">
        <v>195</v>
      </c>
      <c r="D149" s="508">
        <v>1</v>
      </c>
      <c r="E149" s="508">
        <v>100000000</v>
      </c>
      <c r="F149" s="509">
        <v>0</v>
      </c>
      <c r="G149" s="508">
        <v>102241837.71232878</v>
      </c>
      <c r="H149" s="510">
        <v>50000000000</v>
      </c>
      <c r="I149" s="511">
        <v>8410681395</v>
      </c>
      <c r="J149" s="512">
        <v>128964105055</v>
      </c>
      <c r="M149" s="513"/>
    </row>
    <row r="150" spans="2:13" s="495" customFormat="1">
      <c r="B150" s="506" t="s">
        <v>1260</v>
      </c>
      <c r="C150" s="507" t="s">
        <v>195</v>
      </c>
      <c r="D150" s="508">
        <v>1</v>
      </c>
      <c r="E150" s="508">
        <v>100000000</v>
      </c>
      <c r="F150" s="509">
        <v>0</v>
      </c>
      <c r="G150" s="508">
        <v>102241837.71232878</v>
      </c>
      <c r="H150" s="510">
        <v>50000000000</v>
      </c>
      <c r="I150" s="511">
        <v>8410681395</v>
      </c>
      <c r="J150" s="512">
        <v>128964105055</v>
      </c>
      <c r="M150" s="513"/>
    </row>
    <row r="151" spans="2:13" s="495" customFormat="1">
      <c r="B151" s="506" t="s">
        <v>1260</v>
      </c>
      <c r="C151" s="507" t="s">
        <v>195</v>
      </c>
      <c r="D151" s="508">
        <v>1</v>
      </c>
      <c r="E151" s="508">
        <v>100000000</v>
      </c>
      <c r="F151" s="509">
        <v>0</v>
      </c>
      <c r="G151" s="508">
        <v>102241837.71232878</v>
      </c>
      <c r="H151" s="510">
        <v>50000000000</v>
      </c>
      <c r="I151" s="511">
        <v>8410681395</v>
      </c>
      <c r="J151" s="512">
        <v>128964105055</v>
      </c>
      <c r="M151" s="513"/>
    </row>
    <row r="152" spans="2:13" s="495" customFormat="1">
      <c r="B152" s="506" t="s">
        <v>1260</v>
      </c>
      <c r="C152" s="507" t="s">
        <v>195</v>
      </c>
      <c r="D152" s="508">
        <v>1</v>
      </c>
      <c r="E152" s="508">
        <v>150000000</v>
      </c>
      <c r="F152" s="509">
        <v>0</v>
      </c>
      <c r="G152" s="508">
        <v>153139596.54794523</v>
      </c>
      <c r="H152" s="510">
        <v>50000000000</v>
      </c>
      <c r="I152" s="511">
        <v>8410681395</v>
      </c>
      <c r="J152" s="512">
        <v>128964105055</v>
      </c>
      <c r="M152" s="513"/>
    </row>
    <row r="153" spans="2:13" s="495" customFormat="1">
      <c r="B153" s="514" t="s">
        <v>1260</v>
      </c>
      <c r="C153" s="507" t="s">
        <v>195</v>
      </c>
      <c r="D153" s="508">
        <v>1</v>
      </c>
      <c r="E153" s="508">
        <v>250000000</v>
      </c>
      <c r="F153" s="509">
        <v>0</v>
      </c>
      <c r="G153" s="508">
        <v>253444991.01369864</v>
      </c>
      <c r="H153" s="510">
        <v>50000000000</v>
      </c>
      <c r="I153" s="511">
        <v>8410681395</v>
      </c>
      <c r="J153" s="512">
        <v>128964105055</v>
      </c>
      <c r="M153" s="513"/>
    </row>
    <row r="154" spans="2:13" s="495" customFormat="1">
      <c r="B154" s="514" t="s">
        <v>1260</v>
      </c>
      <c r="C154" s="507" t="s">
        <v>195</v>
      </c>
      <c r="D154" s="508">
        <v>1</v>
      </c>
      <c r="E154" s="508">
        <v>250000000</v>
      </c>
      <c r="F154" s="509">
        <v>0</v>
      </c>
      <c r="G154" s="508">
        <v>253444991.01369864</v>
      </c>
      <c r="H154" s="510">
        <v>50000000000</v>
      </c>
      <c r="I154" s="511">
        <v>8410681395</v>
      </c>
      <c r="J154" s="512">
        <v>128964105055</v>
      </c>
      <c r="M154" s="513"/>
    </row>
    <row r="155" spans="2:13" s="495" customFormat="1">
      <c r="B155" s="514" t="s">
        <v>1260</v>
      </c>
      <c r="C155" s="507" t="s">
        <v>195</v>
      </c>
      <c r="D155" s="508">
        <v>1</v>
      </c>
      <c r="E155" s="508">
        <v>250000000</v>
      </c>
      <c r="F155" s="509">
        <v>0</v>
      </c>
      <c r="G155" s="508">
        <v>253444991.01369864</v>
      </c>
      <c r="H155" s="510">
        <v>50000000000</v>
      </c>
      <c r="I155" s="511">
        <v>8410681395</v>
      </c>
      <c r="J155" s="512">
        <v>128964105055</v>
      </c>
      <c r="M155" s="513"/>
    </row>
    <row r="156" spans="2:13" s="495" customFormat="1">
      <c r="B156" s="514" t="s">
        <v>1260</v>
      </c>
      <c r="C156" s="507" t="s">
        <v>195</v>
      </c>
      <c r="D156" s="508">
        <v>1</v>
      </c>
      <c r="E156" s="508">
        <v>250000000</v>
      </c>
      <c r="F156" s="509">
        <v>0</v>
      </c>
      <c r="G156" s="508">
        <v>253444991.01369864</v>
      </c>
      <c r="H156" s="510">
        <v>50000000000</v>
      </c>
      <c r="I156" s="511">
        <v>8410681395</v>
      </c>
      <c r="J156" s="512">
        <v>128964105055</v>
      </c>
      <c r="M156" s="513"/>
    </row>
    <row r="157" spans="2:13" s="495" customFormat="1">
      <c r="B157" s="514" t="s">
        <v>1260</v>
      </c>
      <c r="C157" s="507" t="s">
        <v>195</v>
      </c>
      <c r="D157" s="508">
        <v>1</v>
      </c>
      <c r="E157" s="508">
        <v>200000000</v>
      </c>
      <c r="F157" s="509">
        <v>0</v>
      </c>
      <c r="G157" s="508">
        <v>204186130.39726028</v>
      </c>
      <c r="H157" s="510">
        <v>50000000000</v>
      </c>
      <c r="I157" s="511">
        <v>8410681395</v>
      </c>
      <c r="J157" s="512">
        <v>128964105055</v>
      </c>
      <c r="L157" s="515"/>
      <c r="M157" s="513"/>
    </row>
    <row r="158" spans="2:13" s="495" customFormat="1">
      <c r="B158" s="514" t="s">
        <v>1260</v>
      </c>
      <c r="C158" s="507" t="s">
        <v>195</v>
      </c>
      <c r="D158" s="508">
        <v>1</v>
      </c>
      <c r="E158" s="508">
        <v>100000000</v>
      </c>
      <c r="F158" s="509">
        <v>0</v>
      </c>
      <c r="G158" s="508">
        <v>102241837.71232878</v>
      </c>
      <c r="H158" s="510">
        <v>50000000000</v>
      </c>
      <c r="I158" s="511">
        <v>8410681395</v>
      </c>
      <c r="J158" s="512">
        <v>128964105055</v>
      </c>
      <c r="L158" s="515"/>
      <c r="M158" s="513"/>
    </row>
    <row r="159" spans="2:13" s="495" customFormat="1">
      <c r="B159" s="506" t="s">
        <v>1260</v>
      </c>
      <c r="C159" s="507" t="s">
        <v>195</v>
      </c>
      <c r="D159" s="508">
        <v>1</v>
      </c>
      <c r="E159" s="508">
        <v>250000000</v>
      </c>
      <c r="F159" s="509">
        <v>0</v>
      </c>
      <c r="G159" s="508">
        <v>253444991.01369864</v>
      </c>
      <c r="H159" s="510">
        <v>50000000000</v>
      </c>
      <c r="I159" s="511">
        <v>8410681395</v>
      </c>
      <c r="J159" s="512">
        <v>128964105055</v>
      </c>
      <c r="M159" s="513"/>
    </row>
    <row r="160" spans="2:13" s="495" customFormat="1">
      <c r="B160" s="506" t="s">
        <v>1260</v>
      </c>
      <c r="C160" s="507" t="s">
        <v>195</v>
      </c>
      <c r="D160" s="508">
        <v>1</v>
      </c>
      <c r="E160" s="508">
        <v>250000000</v>
      </c>
      <c r="F160" s="509">
        <v>0</v>
      </c>
      <c r="G160" s="508">
        <v>253444991.01369864</v>
      </c>
      <c r="H160" s="510">
        <v>50000000000</v>
      </c>
      <c r="I160" s="511">
        <v>8410681395</v>
      </c>
      <c r="J160" s="512">
        <v>128964105055</v>
      </c>
      <c r="M160" s="513"/>
    </row>
    <row r="161" spans="2:13" s="495" customFormat="1">
      <c r="B161" s="506" t="s">
        <v>1260</v>
      </c>
      <c r="C161" s="507" t="s">
        <v>195</v>
      </c>
      <c r="D161" s="508">
        <v>1</v>
      </c>
      <c r="E161" s="508">
        <v>200000000</v>
      </c>
      <c r="F161" s="509">
        <v>0</v>
      </c>
      <c r="G161" s="508">
        <v>204186130.39726028</v>
      </c>
      <c r="H161" s="510">
        <v>50000000000</v>
      </c>
      <c r="I161" s="511">
        <v>8410681395</v>
      </c>
      <c r="J161" s="512">
        <v>128964105055</v>
      </c>
      <c r="M161" s="513"/>
    </row>
    <row r="162" spans="2:13" s="495" customFormat="1">
      <c r="B162" s="506" t="s">
        <v>1260</v>
      </c>
      <c r="C162" s="507" t="s">
        <v>195</v>
      </c>
      <c r="D162" s="508">
        <v>1</v>
      </c>
      <c r="E162" s="508">
        <v>200000000</v>
      </c>
      <c r="F162" s="509">
        <v>0</v>
      </c>
      <c r="G162" s="508">
        <v>204186130.39726028</v>
      </c>
      <c r="H162" s="510">
        <v>50000000000</v>
      </c>
      <c r="I162" s="511">
        <v>8410681395</v>
      </c>
      <c r="J162" s="512">
        <v>128964105055</v>
      </c>
      <c r="M162" s="513"/>
    </row>
    <row r="163" spans="2:13" s="495" customFormat="1">
      <c r="B163" s="506" t="s">
        <v>1476</v>
      </c>
      <c r="C163" s="507" t="s">
        <v>195</v>
      </c>
      <c r="D163" s="508">
        <v>1</v>
      </c>
      <c r="E163" s="508">
        <v>250000000</v>
      </c>
      <c r="F163" s="509">
        <v>0</v>
      </c>
      <c r="G163" s="508">
        <v>252219178.23287672</v>
      </c>
      <c r="H163" s="510">
        <v>163488517429</v>
      </c>
      <c r="I163" s="511">
        <v>8110728569</v>
      </c>
      <c r="J163" s="512">
        <v>212346287805</v>
      </c>
      <c r="M163" s="513"/>
    </row>
    <row r="164" spans="2:13" s="495" customFormat="1">
      <c r="B164" s="514" t="s">
        <v>1476</v>
      </c>
      <c r="C164" s="507" t="s">
        <v>195</v>
      </c>
      <c r="D164" s="508">
        <v>1</v>
      </c>
      <c r="E164" s="508">
        <v>250000000</v>
      </c>
      <c r="F164" s="509">
        <v>0</v>
      </c>
      <c r="G164" s="508">
        <v>252219178.23287672</v>
      </c>
      <c r="H164" s="510">
        <v>163488517429</v>
      </c>
      <c r="I164" s="511">
        <v>8110728569</v>
      </c>
      <c r="J164" s="512">
        <v>212346287805</v>
      </c>
      <c r="M164" s="513"/>
    </row>
    <row r="165" spans="2:13" s="495" customFormat="1">
      <c r="B165" s="514" t="s">
        <v>1476</v>
      </c>
      <c r="C165" s="507" t="s">
        <v>195</v>
      </c>
      <c r="D165" s="508">
        <v>1</v>
      </c>
      <c r="E165" s="508">
        <v>250000000</v>
      </c>
      <c r="F165" s="509">
        <v>0</v>
      </c>
      <c r="G165" s="508">
        <v>252219178.23287672</v>
      </c>
      <c r="H165" s="510">
        <v>163488517429</v>
      </c>
      <c r="I165" s="511">
        <v>8110728569</v>
      </c>
      <c r="J165" s="512">
        <v>212346287805</v>
      </c>
      <c r="M165" s="513"/>
    </row>
    <row r="166" spans="2:13" s="495" customFormat="1">
      <c r="B166" s="514" t="s">
        <v>1476</v>
      </c>
      <c r="C166" s="507" t="s">
        <v>195</v>
      </c>
      <c r="D166" s="508">
        <v>1</v>
      </c>
      <c r="E166" s="508">
        <v>250000000</v>
      </c>
      <c r="F166" s="509">
        <v>0</v>
      </c>
      <c r="G166" s="508">
        <v>252219178.23287672</v>
      </c>
      <c r="H166" s="510">
        <v>163488517429</v>
      </c>
      <c r="I166" s="511">
        <v>8110728569</v>
      </c>
      <c r="J166" s="512">
        <v>212346287805</v>
      </c>
      <c r="M166" s="513"/>
    </row>
    <row r="167" spans="2:13" s="495" customFormat="1">
      <c r="B167" s="514" t="s">
        <v>1476</v>
      </c>
      <c r="C167" s="507" t="s">
        <v>195</v>
      </c>
      <c r="D167" s="508">
        <v>1</v>
      </c>
      <c r="E167" s="508">
        <v>250000000</v>
      </c>
      <c r="F167" s="509">
        <v>0</v>
      </c>
      <c r="G167" s="508">
        <v>252219178.23287672</v>
      </c>
      <c r="H167" s="510">
        <v>163488517429</v>
      </c>
      <c r="I167" s="511">
        <v>8110728569</v>
      </c>
      <c r="J167" s="512">
        <v>212346287805</v>
      </c>
      <c r="M167" s="513"/>
    </row>
    <row r="168" spans="2:13" s="495" customFormat="1">
      <c r="B168" s="514" t="s">
        <v>1476</v>
      </c>
      <c r="C168" s="507" t="s">
        <v>195</v>
      </c>
      <c r="D168" s="508">
        <v>1</v>
      </c>
      <c r="E168" s="508">
        <v>500000000</v>
      </c>
      <c r="F168" s="509">
        <v>0</v>
      </c>
      <c r="G168" s="508">
        <v>504849315.12328768</v>
      </c>
      <c r="H168" s="510">
        <v>163488517429</v>
      </c>
      <c r="I168" s="511">
        <v>8110728569</v>
      </c>
      <c r="J168" s="512">
        <v>212346287805</v>
      </c>
      <c r="L168" s="515"/>
      <c r="M168" s="513"/>
    </row>
    <row r="169" spans="2:13" s="495" customFormat="1">
      <c r="B169" s="514" t="s">
        <v>1476</v>
      </c>
      <c r="C169" s="507" t="s">
        <v>195</v>
      </c>
      <c r="D169" s="508">
        <v>1</v>
      </c>
      <c r="E169" s="508">
        <v>500000000</v>
      </c>
      <c r="F169" s="509">
        <v>0</v>
      </c>
      <c r="G169" s="508">
        <v>504849315.12328768</v>
      </c>
      <c r="H169" s="510">
        <v>163488517429</v>
      </c>
      <c r="I169" s="511">
        <v>8110728569</v>
      </c>
      <c r="J169" s="512">
        <v>212346287805</v>
      </c>
      <c r="L169" s="515"/>
      <c r="M169" s="513"/>
    </row>
    <row r="170" spans="2:13" s="495" customFormat="1">
      <c r="B170" s="514" t="s">
        <v>1476</v>
      </c>
      <c r="C170" s="507" t="s">
        <v>195</v>
      </c>
      <c r="D170" s="508">
        <v>1</v>
      </c>
      <c r="E170" s="508">
        <v>200000000</v>
      </c>
      <c r="F170" s="509">
        <v>0</v>
      </c>
      <c r="G170" s="508">
        <v>201939725.84931508</v>
      </c>
      <c r="H170" s="510">
        <v>163488517429</v>
      </c>
      <c r="I170" s="511">
        <v>8110728569</v>
      </c>
      <c r="J170" s="512">
        <v>212346287805</v>
      </c>
      <c r="L170" s="515"/>
      <c r="M170" s="513"/>
    </row>
    <row r="171" spans="2:13" s="495" customFormat="1">
      <c r="B171" s="514" t="s">
        <v>1476</v>
      </c>
      <c r="C171" s="507" t="s">
        <v>195</v>
      </c>
      <c r="D171" s="508">
        <v>1</v>
      </c>
      <c r="E171" s="508">
        <v>150000000</v>
      </c>
      <c r="F171" s="509">
        <v>0</v>
      </c>
      <c r="G171" s="508">
        <v>151331506.73972604</v>
      </c>
      <c r="H171" s="510">
        <v>163488517429</v>
      </c>
      <c r="I171" s="511">
        <v>8110728569</v>
      </c>
      <c r="J171" s="512">
        <v>212346287805</v>
      </c>
      <c r="L171" s="515"/>
      <c r="M171" s="513"/>
    </row>
    <row r="172" spans="2:13" s="495" customFormat="1">
      <c r="B172" s="514" t="s">
        <v>1486</v>
      </c>
      <c r="C172" s="507" t="s">
        <v>195</v>
      </c>
      <c r="D172" s="508">
        <v>1</v>
      </c>
      <c r="E172" s="508">
        <v>500000000</v>
      </c>
      <c r="F172" s="509">
        <v>0</v>
      </c>
      <c r="G172" s="508">
        <v>505876712.47945207</v>
      </c>
      <c r="H172" s="510">
        <v>115000000000</v>
      </c>
      <c r="I172" s="511">
        <v>9501328665</v>
      </c>
      <c r="J172" s="512">
        <v>177412642042</v>
      </c>
      <c r="L172" s="515"/>
      <c r="M172" s="513"/>
    </row>
    <row r="173" spans="2:13" s="495" customFormat="1">
      <c r="B173" s="514" t="s">
        <v>1486</v>
      </c>
      <c r="C173" s="507" t="s">
        <v>195</v>
      </c>
      <c r="D173" s="508">
        <v>1</v>
      </c>
      <c r="E173" s="508">
        <v>100000000</v>
      </c>
      <c r="F173" s="509">
        <v>0</v>
      </c>
      <c r="G173" s="508">
        <v>101175342.09589042</v>
      </c>
      <c r="H173" s="510">
        <v>115000000000</v>
      </c>
      <c r="I173" s="511">
        <v>9501328665</v>
      </c>
      <c r="J173" s="512">
        <v>177412642042</v>
      </c>
      <c r="L173" s="515"/>
      <c r="M173" s="513"/>
    </row>
    <row r="174" spans="2:13" s="495" customFormat="1">
      <c r="B174" s="514" t="s">
        <v>1486</v>
      </c>
      <c r="C174" s="507" t="s">
        <v>195</v>
      </c>
      <c r="D174" s="508">
        <v>1</v>
      </c>
      <c r="E174" s="508">
        <v>100000000</v>
      </c>
      <c r="F174" s="509">
        <v>0</v>
      </c>
      <c r="G174" s="508">
        <v>101175342.09589042</v>
      </c>
      <c r="H174" s="510">
        <v>115000000000</v>
      </c>
      <c r="I174" s="511">
        <v>9501328665</v>
      </c>
      <c r="J174" s="512">
        <v>177412642042</v>
      </c>
      <c r="L174" s="515"/>
      <c r="M174" s="513"/>
    </row>
    <row r="175" spans="2:13" s="495" customFormat="1">
      <c r="B175" s="514" t="s">
        <v>1486</v>
      </c>
      <c r="C175" s="507" t="s">
        <v>195</v>
      </c>
      <c r="D175" s="508">
        <v>1</v>
      </c>
      <c r="E175" s="508">
        <v>250000000</v>
      </c>
      <c r="F175" s="509">
        <v>0</v>
      </c>
      <c r="G175" s="508">
        <v>252938355.73972604</v>
      </c>
      <c r="H175" s="510">
        <v>115000000000</v>
      </c>
      <c r="I175" s="511">
        <v>9501328665</v>
      </c>
      <c r="J175" s="512">
        <v>177412642042</v>
      </c>
      <c r="L175" s="515"/>
      <c r="M175" s="513"/>
    </row>
    <row r="176" spans="2:13" s="495" customFormat="1">
      <c r="B176" s="514" t="s">
        <v>1595</v>
      </c>
      <c r="C176" s="507" t="s">
        <v>195</v>
      </c>
      <c r="D176" s="508">
        <v>1</v>
      </c>
      <c r="E176" s="508">
        <v>100000000</v>
      </c>
      <c r="F176" s="509">
        <v>0</v>
      </c>
      <c r="G176" s="508">
        <v>100397260.90410958</v>
      </c>
      <c r="H176" s="510">
        <v>811171970711</v>
      </c>
      <c r="I176" s="511">
        <v>129637010728</v>
      </c>
      <c r="J176" s="512">
        <v>1246146894183</v>
      </c>
      <c r="L176" s="515"/>
      <c r="M176" s="513"/>
    </row>
    <row r="177" spans="2:13" s="495" customFormat="1">
      <c r="B177" s="514" t="s">
        <v>1596</v>
      </c>
      <c r="C177" s="507" t="s">
        <v>195</v>
      </c>
      <c r="D177" s="508">
        <v>1</v>
      </c>
      <c r="E177" s="508">
        <v>100000000</v>
      </c>
      <c r="F177" s="509">
        <v>0</v>
      </c>
      <c r="G177" s="508">
        <v>101093150.67123288</v>
      </c>
      <c r="H177" s="510">
        <v>68952116438</v>
      </c>
      <c r="I177" s="511">
        <v>6741200561</v>
      </c>
      <c r="J177" s="512">
        <v>102106454315</v>
      </c>
      <c r="L177" s="515"/>
      <c r="M177" s="513"/>
    </row>
    <row r="178" spans="2:13" s="495" customFormat="1">
      <c r="B178" s="514" t="s">
        <v>1261</v>
      </c>
      <c r="C178" s="507" t="s">
        <v>195</v>
      </c>
      <c r="D178" s="508">
        <v>1</v>
      </c>
      <c r="E178" s="516">
        <v>103017205</v>
      </c>
      <c r="F178" s="509">
        <v>0</v>
      </c>
      <c r="G178" s="516">
        <v>110445451.07779451</v>
      </c>
      <c r="H178" s="510">
        <v>1084664860000</v>
      </c>
      <c r="I178" s="511">
        <v>44141644708</v>
      </c>
      <c r="J178" s="512">
        <v>1607682435889</v>
      </c>
      <c r="L178" s="515"/>
      <c r="M178" s="513"/>
    </row>
    <row r="179" spans="2:13" s="495" customFormat="1">
      <c r="B179" s="514" t="s">
        <v>1261</v>
      </c>
      <c r="C179" s="507" t="s">
        <v>195</v>
      </c>
      <c r="D179" s="508">
        <v>1</v>
      </c>
      <c r="E179" s="516">
        <v>200000000</v>
      </c>
      <c r="F179" s="509">
        <v>0</v>
      </c>
      <c r="G179" s="516">
        <v>205996712.32876712</v>
      </c>
      <c r="H179" s="510">
        <v>1084664860000</v>
      </c>
      <c r="I179" s="511">
        <v>44141644708</v>
      </c>
      <c r="J179" s="512">
        <v>1607682435889</v>
      </c>
      <c r="L179" s="515"/>
      <c r="M179" s="513"/>
    </row>
    <row r="180" spans="2:13" s="495" customFormat="1">
      <c r="B180" s="514" t="s">
        <v>1261</v>
      </c>
      <c r="C180" s="507" t="s">
        <v>195</v>
      </c>
      <c r="D180" s="508">
        <v>1</v>
      </c>
      <c r="E180" s="516">
        <v>96585384</v>
      </c>
      <c r="F180" s="509">
        <v>0</v>
      </c>
      <c r="G180" s="516">
        <v>97441156.963989034</v>
      </c>
      <c r="H180" s="510">
        <v>1084664860000</v>
      </c>
      <c r="I180" s="511">
        <v>44141644708</v>
      </c>
      <c r="J180" s="512">
        <v>1607682435889</v>
      </c>
      <c r="L180" s="515"/>
      <c r="M180" s="513"/>
    </row>
    <row r="181" spans="2:13" s="495" customFormat="1">
      <c r="B181" s="514" t="s">
        <v>1261</v>
      </c>
      <c r="C181" s="507" t="s">
        <v>195</v>
      </c>
      <c r="D181" s="508">
        <v>1</v>
      </c>
      <c r="E181" s="516">
        <v>70000000</v>
      </c>
      <c r="F181" s="509">
        <v>0</v>
      </c>
      <c r="G181" s="516">
        <v>70620219.178082198</v>
      </c>
      <c r="H181" s="510">
        <v>1084664860000</v>
      </c>
      <c r="I181" s="511">
        <v>44141644708</v>
      </c>
      <c r="J181" s="512">
        <v>1607682435889</v>
      </c>
      <c r="L181" s="515"/>
      <c r="M181" s="513"/>
    </row>
    <row r="182" spans="2:13" s="495" customFormat="1">
      <c r="B182" s="514" t="s">
        <v>1261</v>
      </c>
      <c r="C182" s="507" t="s">
        <v>195</v>
      </c>
      <c r="D182" s="508">
        <v>1</v>
      </c>
      <c r="E182" s="516">
        <v>20000000</v>
      </c>
      <c r="F182" s="509">
        <v>0</v>
      </c>
      <c r="G182" s="516">
        <v>20092054.794520549</v>
      </c>
      <c r="H182" s="510">
        <v>1084664860000</v>
      </c>
      <c r="I182" s="511">
        <v>44141644708</v>
      </c>
      <c r="J182" s="512">
        <v>1607682435889</v>
      </c>
      <c r="L182" s="515"/>
      <c r="M182" s="513"/>
    </row>
    <row r="183" spans="2:13" s="495" customFormat="1">
      <c r="B183" s="514" t="s">
        <v>1261</v>
      </c>
      <c r="C183" s="507" t="s">
        <v>195</v>
      </c>
      <c r="D183" s="508">
        <v>1</v>
      </c>
      <c r="E183" s="516">
        <v>15000000</v>
      </c>
      <c r="F183" s="509">
        <v>0</v>
      </c>
      <c r="G183" s="516">
        <v>15049315.06849315</v>
      </c>
      <c r="H183" s="510">
        <v>1084664860000</v>
      </c>
      <c r="I183" s="511">
        <v>44141644708</v>
      </c>
      <c r="J183" s="512">
        <v>1607682435889</v>
      </c>
      <c r="L183" s="515"/>
      <c r="M183" s="513"/>
    </row>
    <row r="184" spans="2:13" s="495" customFormat="1">
      <c r="B184" s="514" t="s">
        <v>1261</v>
      </c>
      <c r="C184" s="507" t="s">
        <v>195</v>
      </c>
      <c r="D184" s="508">
        <v>1</v>
      </c>
      <c r="E184" s="516">
        <v>0</v>
      </c>
      <c r="F184" s="509">
        <v>15000</v>
      </c>
      <c r="G184" s="516">
        <v>108922145.54219179</v>
      </c>
      <c r="H184" s="510">
        <v>1084664860000</v>
      </c>
      <c r="I184" s="511">
        <v>44141644708</v>
      </c>
      <c r="J184" s="512">
        <v>1607682435889</v>
      </c>
      <c r="M184" s="513"/>
    </row>
    <row r="185" spans="2:13" s="495" customFormat="1">
      <c r="B185" s="506" t="s">
        <v>1261</v>
      </c>
      <c r="C185" s="507" t="s">
        <v>195</v>
      </c>
      <c r="D185" s="508">
        <v>1</v>
      </c>
      <c r="E185" s="516">
        <v>0</v>
      </c>
      <c r="F185" s="509">
        <v>80000</v>
      </c>
      <c r="G185" s="516">
        <v>548035391.57260263</v>
      </c>
      <c r="H185" s="510">
        <v>1084664860000</v>
      </c>
      <c r="I185" s="511">
        <v>44141644708</v>
      </c>
      <c r="J185" s="512">
        <v>1607682435889</v>
      </c>
      <c r="M185" s="513"/>
    </row>
    <row r="186" spans="2:13" s="495" customFormat="1">
      <c r="B186" s="506" t="s">
        <v>1597</v>
      </c>
      <c r="C186" s="507" t="s">
        <v>195</v>
      </c>
      <c r="D186" s="508">
        <v>1</v>
      </c>
      <c r="E186" s="516">
        <v>0</v>
      </c>
      <c r="F186" s="509">
        <v>30000</v>
      </c>
      <c r="G186" s="516">
        <v>206794956.57534245</v>
      </c>
      <c r="H186" s="510">
        <v>395294800000</v>
      </c>
      <c r="I186" s="511">
        <v>11148767398</v>
      </c>
      <c r="J186" s="512">
        <v>455722422477</v>
      </c>
      <c r="M186" s="513"/>
    </row>
    <row r="187" spans="2:13" s="495" customFormat="1">
      <c r="B187" s="506" t="s">
        <v>1484</v>
      </c>
      <c r="C187" s="507" t="s">
        <v>195</v>
      </c>
      <c r="D187" s="508">
        <v>1</v>
      </c>
      <c r="E187" s="516">
        <v>150000000</v>
      </c>
      <c r="F187" s="509"/>
      <c r="G187" s="516">
        <v>151454793.75342467</v>
      </c>
      <c r="H187" s="510">
        <v>163488517429</v>
      </c>
      <c r="I187" s="511">
        <v>8110728569</v>
      </c>
      <c r="J187" s="512">
        <v>212346287805</v>
      </c>
      <c r="M187" s="513"/>
    </row>
    <row r="188" spans="2:13" s="495" customFormat="1">
      <c r="B188" s="506" t="s">
        <v>1484</v>
      </c>
      <c r="C188" s="507" t="s">
        <v>195</v>
      </c>
      <c r="D188" s="508">
        <v>1</v>
      </c>
      <c r="E188" s="516">
        <v>150000000</v>
      </c>
      <c r="F188" s="509"/>
      <c r="G188" s="516">
        <v>151454793.75342467</v>
      </c>
      <c r="H188" s="510">
        <v>163488517429</v>
      </c>
      <c r="I188" s="511">
        <v>8110728569</v>
      </c>
      <c r="J188" s="512">
        <v>212346287805</v>
      </c>
      <c r="M188" s="513"/>
    </row>
    <row r="189" spans="2:13" s="495" customFormat="1">
      <c r="B189" s="506" t="s">
        <v>1484</v>
      </c>
      <c r="C189" s="507" t="s">
        <v>195</v>
      </c>
      <c r="D189" s="508">
        <v>1</v>
      </c>
      <c r="E189" s="516">
        <v>150000000</v>
      </c>
      <c r="F189" s="509"/>
      <c r="G189" s="516">
        <v>151454793.75342467</v>
      </c>
      <c r="H189" s="510">
        <v>163488517429</v>
      </c>
      <c r="I189" s="511">
        <v>8110728569</v>
      </c>
      <c r="J189" s="512">
        <v>212346287805</v>
      </c>
      <c r="M189" s="513"/>
    </row>
    <row r="190" spans="2:13" s="495" customFormat="1">
      <c r="B190" s="506" t="s">
        <v>1484</v>
      </c>
      <c r="C190" s="507" t="s">
        <v>195</v>
      </c>
      <c r="D190" s="508">
        <v>1</v>
      </c>
      <c r="E190" s="516">
        <v>150000000</v>
      </c>
      <c r="F190" s="509"/>
      <c r="G190" s="516">
        <v>151454793.75342467</v>
      </c>
      <c r="H190" s="510">
        <v>163488517429</v>
      </c>
      <c r="I190" s="511">
        <v>8110728569</v>
      </c>
      <c r="J190" s="512">
        <v>212346287805</v>
      </c>
      <c r="M190" s="513"/>
    </row>
    <row r="191" spans="2:13" s="495" customFormat="1">
      <c r="B191" s="506" t="s">
        <v>1484</v>
      </c>
      <c r="C191" s="507" t="s">
        <v>195</v>
      </c>
      <c r="D191" s="508">
        <v>1</v>
      </c>
      <c r="E191" s="516">
        <v>150000000</v>
      </c>
      <c r="F191" s="509"/>
      <c r="G191" s="516">
        <v>151454793.75342467</v>
      </c>
      <c r="H191" s="510">
        <v>163488517429</v>
      </c>
      <c r="I191" s="511">
        <v>8110728569</v>
      </c>
      <c r="J191" s="512">
        <v>212346287805</v>
      </c>
      <c r="M191" s="513"/>
    </row>
    <row r="192" spans="2:13" s="495" customFormat="1">
      <c r="B192" s="506" t="s">
        <v>1484</v>
      </c>
      <c r="C192" s="507" t="s">
        <v>195</v>
      </c>
      <c r="D192" s="508">
        <v>1</v>
      </c>
      <c r="E192" s="516">
        <v>150000000</v>
      </c>
      <c r="F192" s="509"/>
      <c r="G192" s="516">
        <v>151454794.13698629</v>
      </c>
      <c r="H192" s="510">
        <v>163488517429</v>
      </c>
      <c r="I192" s="511">
        <v>8110728569</v>
      </c>
      <c r="J192" s="512">
        <v>212346287805</v>
      </c>
      <c r="M192" s="513"/>
    </row>
    <row r="193" spans="2:13" s="495" customFormat="1">
      <c r="B193" s="506" t="s">
        <v>1484</v>
      </c>
      <c r="C193" s="507" t="s">
        <v>195</v>
      </c>
      <c r="D193" s="508">
        <v>1</v>
      </c>
      <c r="E193" s="516">
        <v>150000000</v>
      </c>
      <c r="F193" s="509"/>
      <c r="G193" s="516">
        <v>151454794.13698629</v>
      </c>
      <c r="H193" s="510">
        <v>163488517429</v>
      </c>
      <c r="I193" s="511">
        <v>8110728569</v>
      </c>
      <c r="J193" s="512">
        <v>212346287805</v>
      </c>
      <c r="M193" s="513"/>
    </row>
    <row r="194" spans="2:13" s="495" customFormat="1">
      <c r="B194" s="506" t="s">
        <v>1484</v>
      </c>
      <c r="C194" s="507" t="s">
        <v>195</v>
      </c>
      <c r="D194" s="508">
        <v>1</v>
      </c>
      <c r="E194" s="516">
        <v>150000000</v>
      </c>
      <c r="F194" s="509"/>
      <c r="G194" s="516">
        <v>151454794.13698629</v>
      </c>
      <c r="H194" s="510">
        <v>163488517429</v>
      </c>
      <c r="I194" s="511">
        <v>8110728569</v>
      </c>
      <c r="J194" s="512">
        <v>212346287805</v>
      </c>
      <c r="M194" s="513"/>
    </row>
    <row r="195" spans="2:13" s="495" customFormat="1">
      <c r="B195" s="506" t="s">
        <v>1484</v>
      </c>
      <c r="C195" s="507" t="s">
        <v>195</v>
      </c>
      <c r="D195" s="508">
        <v>1</v>
      </c>
      <c r="E195" s="516">
        <v>150000000</v>
      </c>
      <c r="F195" s="509"/>
      <c r="G195" s="516">
        <v>151454794.13698629</v>
      </c>
      <c r="H195" s="510">
        <v>163488517429</v>
      </c>
      <c r="I195" s="511">
        <v>8110728569</v>
      </c>
      <c r="J195" s="512">
        <v>212346287805</v>
      </c>
      <c r="M195" s="513"/>
    </row>
    <row r="196" spans="2:13" s="495" customFormat="1">
      <c r="B196" s="506" t="s">
        <v>1484</v>
      </c>
      <c r="C196" s="507" t="s">
        <v>195</v>
      </c>
      <c r="D196" s="508">
        <v>1</v>
      </c>
      <c r="E196" s="516">
        <v>150000000</v>
      </c>
      <c r="F196" s="509"/>
      <c r="G196" s="516">
        <v>151454794.13698629</v>
      </c>
      <c r="H196" s="510">
        <v>163488517429</v>
      </c>
      <c r="I196" s="511">
        <v>8110728569</v>
      </c>
      <c r="J196" s="512">
        <v>212346287805</v>
      </c>
      <c r="M196" s="513"/>
    </row>
    <row r="197" spans="2:13" s="495" customFormat="1">
      <c r="B197" s="506" t="s">
        <v>1484</v>
      </c>
      <c r="C197" s="507" t="s">
        <v>195</v>
      </c>
      <c r="D197" s="508">
        <v>1</v>
      </c>
      <c r="E197" s="516">
        <v>150000000</v>
      </c>
      <c r="F197" s="509"/>
      <c r="G197" s="516">
        <v>151454794.13698629</v>
      </c>
      <c r="H197" s="510">
        <v>163488517429</v>
      </c>
      <c r="I197" s="511">
        <v>8110728569</v>
      </c>
      <c r="J197" s="512">
        <v>212346287805</v>
      </c>
      <c r="M197" s="513"/>
    </row>
    <row r="198" spans="2:13" s="495" customFormat="1">
      <c r="B198" s="506" t="s">
        <v>1484</v>
      </c>
      <c r="C198" s="507" t="s">
        <v>195</v>
      </c>
      <c r="D198" s="508">
        <v>1</v>
      </c>
      <c r="E198" s="516">
        <v>150000000</v>
      </c>
      <c r="F198" s="509"/>
      <c r="G198" s="516">
        <v>151454794.13698629</v>
      </c>
      <c r="H198" s="510">
        <v>163488517429</v>
      </c>
      <c r="I198" s="511">
        <v>8110728569</v>
      </c>
      <c r="J198" s="512">
        <v>212346287805</v>
      </c>
      <c r="M198" s="513"/>
    </row>
    <row r="199" spans="2:13" s="495" customFormat="1">
      <c r="B199" s="506" t="s">
        <v>1484</v>
      </c>
      <c r="C199" s="507" t="s">
        <v>195</v>
      </c>
      <c r="D199" s="508">
        <v>1</v>
      </c>
      <c r="E199" s="516">
        <v>250000000</v>
      </c>
      <c r="F199" s="509"/>
      <c r="G199" s="516">
        <v>252054794.52054796</v>
      </c>
      <c r="H199" s="510">
        <v>163488517429</v>
      </c>
      <c r="I199" s="511">
        <v>8110728569</v>
      </c>
      <c r="J199" s="512">
        <v>212346287805</v>
      </c>
      <c r="M199" s="513"/>
    </row>
    <row r="200" spans="2:13" s="495" customFormat="1">
      <c r="B200" s="506" t="s">
        <v>1484</v>
      </c>
      <c r="C200" s="507" t="s">
        <v>195</v>
      </c>
      <c r="D200" s="508">
        <v>1</v>
      </c>
      <c r="E200" s="516">
        <v>250000000</v>
      </c>
      <c r="F200" s="509"/>
      <c r="G200" s="516">
        <v>252054794.52054796</v>
      </c>
      <c r="H200" s="510">
        <v>163488517429</v>
      </c>
      <c r="I200" s="511">
        <v>8110728569</v>
      </c>
      <c r="J200" s="512">
        <v>212346287805</v>
      </c>
      <c r="M200" s="513"/>
    </row>
    <row r="201" spans="2:13" s="495" customFormat="1">
      <c r="B201" s="506" t="s">
        <v>1484</v>
      </c>
      <c r="C201" s="507" t="s">
        <v>195</v>
      </c>
      <c r="D201" s="508">
        <v>1</v>
      </c>
      <c r="E201" s="516">
        <v>250000000</v>
      </c>
      <c r="F201" s="509"/>
      <c r="G201" s="516">
        <v>252054794.52054796</v>
      </c>
      <c r="H201" s="510">
        <v>163488517429</v>
      </c>
      <c r="I201" s="511">
        <v>8110728569</v>
      </c>
      <c r="J201" s="512">
        <v>212346287805</v>
      </c>
      <c r="M201" s="513"/>
    </row>
    <row r="202" spans="2:13" s="495" customFormat="1">
      <c r="B202" s="506" t="s">
        <v>1484</v>
      </c>
      <c r="C202" s="507" t="s">
        <v>195</v>
      </c>
      <c r="D202" s="508">
        <v>1</v>
      </c>
      <c r="E202" s="516">
        <v>250000000</v>
      </c>
      <c r="F202" s="509"/>
      <c r="G202" s="516">
        <v>252054794.52054796</v>
      </c>
      <c r="H202" s="510">
        <v>163488517429</v>
      </c>
      <c r="I202" s="511">
        <v>8110728569</v>
      </c>
      <c r="J202" s="512">
        <v>212346287805</v>
      </c>
      <c r="M202" s="513"/>
    </row>
    <row r="203" spans="2:13" s="495" customFormat="1">
      <c r="B203" s="506" t="s">
        <v>1484</v>
      </c>
      <c r="C203" s="507" t="s">
        <v>195</v>
      </c>
      <c r="D203" s="508">
        <v>1</v>
      </c>
      <c r="E203" s="516">
        <v>250000000</v>
      </c>
      <c r="F203" s="509"/>
      <c r="G203" s="516">
        <v>252054794.52054796</v>
      </c>
      <c r="H203" s="510">
        <v>163488517429</v>
      </c>
      <c r="I203" s="511">
        <v>8110728569</v>
      </c>
      <c r="J203" s="512">
        <v>212346287805</v>
      </c>
      <c r="M203" s="513"/>
    </row>
    <row r="204" spans="2:13" s="495" customFormat="1">
      <c r="B204" s="506" t="s">
        <v>1484</v>
      </c>
      <c r="C204" s="507" t="s">
        <v>195</v>
      </c>
      <c r="D204" s="508">
        <v>1</v>
      </c>
      <c r="E204" s="516">
        <v>150000000</v>
      </c>
      <c r="F204" s="509"/>
      <c r="G204" s="516">
        <v>151232876.71232876</v>
      </c>
      <c r="H204" s="510">
        <v>163488517429</v>
      </c>
      <c r="I204" s="511">
        <v>8110728569</v>
      </c>
      <c r="J204" s="512">
        <v>212346287805</v>
      </c>
      <c r="M204" s="513"/>
    </row>
    <row r="205" spans="2:13" s="495" customFormat="1">
      <c r="B205" s="506" t="s">
        <v>1484</v>
      </c>
      <c r="C205" s="507" t="s">
        <v>195</v>
      </c>
      <c r="D205" s="508">
        <v>1</v>
      </c>
      <c r="E205" s="516">
        <v>150000000</v>
      </c>
      <c r="F205" s="509"/>
      <c r="G205" s="516">
        <v>151232876.71232876</v>
      </c>
      <c r="H205" s="510">
        <v>163488517429</v>
      </c>
      <c r="I205" s="511">
        <v>8110728569</v>
      </c>
      <c r="J205" s="512">
        <v>212346287805</v>
      </c>
      <c r="M205" s="513"/>
    </row>
    <row r="206" spans="2:13" s="495" customFormat="1">
      <c r="B206" s="506" t="s">
        <v>1484</v>
      </c>
      <c r="C206" s="507" t="s">
        <v>195</v>
      </c>
      <c r="D206" s="508">
        <v>1</v>
      </c>
      <c r="E206" s="516">
        <v>150000000</v>
      </c>
      <c r="F206" s="509"/>
      <c r="G206" s="516">
        <v>151232876.71232876</v>
      </c>
      <c r="H206" s="510">
        <v>163488517429</v>
      </c>
      <c r="I206" s="511">
        <v>8110728569</v>
      </c>
      <c r="J206" s="512">
        <v>212346287805</v>
      </c>
      <c r="M206" s="513"/>
    </row>
    <row r="207" spans="2:13" s="495" customFormat="1">
      <c r="B207" s="506" t="s">
        <v>1484</v>
      </c>
      <c r="C207" s="507" t="s">
        <v>195</v>
      </c>
      <c r="D207" s="508">
        <v>1</v>
      </c>
      <c r="E207" s="516">
        <v>150000000</v>
      </c>
      <c r="F207" s="509"/>
      <c r="G207" s="516">
        <v>151232876.71232876</v>
      </c>
      <c r="H207" s="510">
        <v>163488517429</v>
      </c>
      <c r="I207" s="511">
        <v>8110728569</v>
      </c>
      <c r="J207" s="512">
        <v>212346287805</v>
      </c>
      <c r="M207" s="513"/>
    </row>
    <row r="208" spans="2:13" s="495" customFormat="1">
      <c r="B208" s="506" t="s">
        <v>1484</v>
      </c>
      <c r="C208" s="507" t="s">
        <v>195</v>
      </c>
      <c r="D208" s="508">
        <v>1</v>
      </c>
      <c r="E208" s="516">
        <v>150000000</v>
      </c>
      <c r="F208" s="509"/>
      <c r="G208" s="516">
        <v>151232876.71232876</v>
      </c>
      <c r="H208" s="510">
        <v>163488517429</v>
      </c>
      <c r="I208" s="511">
        <v>8110728569</v>
      </c>
      <c r="J208" s="512">
        <v>212346287805</v>
      </c>
      <c r="M208" s="513"/>
    </row>
    <row r="209" spans="2:13" s="495" customFormat="1">
      <c r="B209" s="506" t="s">
        <v>1269</v>
      </c>
      <c r="C209" s="507" t="s">
        <v>195</v>
      </c>
      <c r="D209" s="508">
        <v>1</v>
      </c>
      <c r="E209" s="516">
        <v>500000000</v>
      </c>
      <c r="F209" s="509"/>
      <c r="G209" s="516">
        <v>502908904.20547944</v>
      </c>
      <c r="H209" s="510">
        <v>1687535078916</v>
      </c>
      <c r="I209" s="511">
        <v>143348060020</v>
      </c>
      <c r="J209" s="512">
        <v>203990416046</v>
      </c>
      <c r="M209" s="513"/>
    </row>
    <row r="210" spans="2:13" s="495" customFormat="1">
      <c r="B210" s="506" t="s">
        <v>1485</v>
      </c>
      <c r="C210" s="507" t="s">
        <v>195</v>
      </c>
      <c r="D210" s="508">
        <v>1</v>
      </c>
      <c r="E210" s="516">
        <v>450000000</v>
      </c>
      <c r="F210" s="509"/>
      <c r="G210" s="516">
        <v>510324657.53424656</v>
      </c>
      <c r="H210" s="510">
        <v>115000000000</v>
      </c>
      <c r="I210" s="511">
        <v>9501328665</v>
      </c>
      <c r="J210" s="512">
        <v>177412642042</v>
      </c>
      <c r="M210" s="513"/>
    </row>
    <row r="211" spans="2:13" s="495" customFormat="1">
      <c r="B211" s="506" t="s">
        <v>1486</v>
      </c>
      <c r="C211" s="507" t="s">
        <v>195</v>
      </c>
      <c r="D211" s="508">
        <v>1</v>
      </c>
      <c r="E211" s="516">
        <v>250000000</v>
      </c>
      <c r="F211" s="509"/>
      <c r="G211" s="516">
        <v>252696917.80821919</v>
      </c>
      <c r="H211" s="510">
        <v>115000000000</v>
      </c>
      <c r="I211" s="511">
        <v>9501328665</v>
      </c>
      <c r="J211" s="512">
        <v>177412642042</v>
      </c>
      <c r="M211" s="513"/>
    </row>
    <row r="212" spans="2:13" s="495" customFormat="1">
      <c r="B212" s="506" t="s">
        <v>1486</v>
      </c>
      <c r="C212" s="507" t="s">
        <v>195</v>
      </c>
      <c r="D212" s="508">
        <v>1</v>
      </c>
      <c r="E212" s="516">
        <v>500000000</v>
      </c>
      <c r="F212" s="509"/>
      <c r="G212" s="516">
        <v>505876712.05479455</v>
      </c>
      <c r="H212" s="510">
        <v>115000000000</v>
      </c>
      <c r="I212" s="511">
        <v>9501328665</v>
      </c>
      <c r="J212" s="512">
        <v>177412642042</v>
      </c>
      <c r="M212" s="513"/>
    </row>
    <row r="213" spans="2:13" s="495" customFormat="1">
      <c r="B213" s="506" t="s">
        <v>1486</v>
      </c>
      <c r="C213" s="507" t="s">
        <v>195</v>
      </c>
      <c r="D213" s="508">
        <v>1</v>
      </c>
      <c r="E213" s="516">
        <v>100000000</v>
      </c>
      <c r="F213" s="509"/>
      <c r="G213" s="516">
        <v>101175342.46575344</v>
      </c>
      <c r="H213" s="510">
        <v>115000000000</v>
      </c>
      <c r="I213" s="511">
        <v>9501328665</v>
      </c>
      <c r="J213" s="512">
        <v>177412642042</v>
      </c>
      <c r="M213" s="513"/>
    </row>
    <row r="214" spans="2:13" s="495" customFormat="1">
      <c r="B214" s="506" t="s">
        <v>1270</v>
      </c>
      <c r="C214" s="507" t="s">
        <v>195</v>
      </c>
      <c r="D214" s="508">
        <v>1</v>
      </c>
      <c r="E214" s="516">
        <v>170947500</v>
      </c>
      <c r="F214" s="509"/>
      <c r="G214" s="516">
        <v>172144120</v>
      </c>
      <c r="H214" s="510">
        <v>395294800000</v>
      </c>
      <c r="I214" s="511">
        <v>11148767398</v>
      </c>
      <c r="J214" s="512">
        <v>455722422477</v>
      </c>
      <c r="M214" s="513"/>
    </row>
    <row r="215" spans="2:13" s="495" customFormat="1">
      <c r="B215" s="506" t="s">
        <v>1670</v>
      </c>
      <c r="C215" s="507" t="s">
        <v>195</v>
      </c>
      <c r="D215" s="508">
        <v>1</v>
      </c>
      <c r="E215" s="516">
        <v>1709475000</v>
      </c>
      <c r="F215" s="509"/>
      <c r="G215" s="516">
        <v>1716704038</v>
      </c>
      <c r="H215" s="510">
        <v>251111000000</v>
      </c>
      <c r="I215" s="511">
        <v>-728735745</v>
      </c>
      <c r="J215" s="512">
        <v>270678165153</v>
      </c>
      <c r="M215" s="513"/>
    </row>
    <row r="216" spans="2:13" s="495" customFormat="1">
      <c r="B216" s="514" t="s">
        <v>1262</v>
      </c>
      <c r="C216" s="507" t="s">
        <v>199</v>
      </c>
      <c r="D216" s="508">
        <v>196</v>
      </c>
      <c r="E216" s="516">
        <v>1000000</v>
      </c>
      <c r="F216" s="509">
        <v>0</v>
      </c>
      <c r="G216" s="516">
        <v>200384493.15068492</v>
      </c>
      <c r="H216" s="510">
        <v>146400000000</v>
      </c>
      <c r="I216" s="511">
        <v>38213000000</v>
      </c>
      <c r="J216" s="512">
        <v>880090000000</v>
      </c>
      <c r="L216" s="515"/>
      <c r="M216" s="513"/>
    </row>
    <row r="217" spans="2:13" s="495" customFormat="1">
      <c r="B217" s="514" t="s">
        <v>1262</v>
      </c>
      <c r="C217" s="507" t="s">
        <v>199</v>
      </c>
      <c r="D217" s="508">
        <v>650</v>
      </c>
      <c r="E217" s="516">
        <v>1000000</v>
      </c>
      <c r="F217" s="509">
        <v>0</v>
      </c>
      <c r="G217" s="516">
        <v>664540410.95890415</v>
      </c>
      <c r="H217" s="510">
        <v>146400000000</v>
      </c>
      <c r="I217" s="511">
        <v>38213000000</v>
      </c>
      <c r="J217" s="512">
        <v>880090000000</v>
      </c>
      <c r="L217" s="515"/>
      <c r="M217" s="513"/>
    </row>
    <row r="218" spans="2:13" s="495" customFormat="1">
      <c r="B218" s="514" t="s">
        <v>1262</v>
      </c>
      <c r="C218" s="507" t="s">
        <v>199</v>
      </c>
      <c r="D218" s="508">
        <v>66</v>
      </c>
      <c r="E218" s="516">
        <v>1000000</v>
      </c>
      <c r="F218" s="509">
        <v>0</v>
      </c>
      <c r="G218" s="516">
        <v>67663561.643835619</v>
      </c>
      <c r="H218" s="510">
        <v>146400000000</v>
      </c>
      <c r="I218" s="511">
        <v>38213000000</v>
      </c>
      <c r="J218" s="512">
        <v>880090000000</v>
      </c>
      <c r="L218" s="515"/>
      <c r="M218" s="513"/>
    </row>
    <row r="219" spans="2:13" s="495" customFormat="1">
      <c r="B219" s="514" t="s">
        <v>1262</v>
      </c>
      <c r="C219" s="507" t="s">
        <v>199</v>
      </c>
      <c r="D219" s="508">
        <v>10</v>
      </c>
      <c r="E219" s="516">
        <v>1000000</v>
      </c>
      <c r="F219" s="509">
        <v>0</v>
      </c>
      <c r="G219" s="516">
        <v>10252054.794520546</v>
      </c>
      <c r="H219" s="510">
        <v>146400000000</v>
      </c>
      <c r="I219" s="511">
        <v>38213000000</v>
      </c>
      <c r="J219" s="512">
        <v>880090000000</v>
      </c>
      <c r="L219" s="515"/>
      <c r="M219" s="513"/>
    </row>
    <row r="220" spans="2:13" s="495" customFormat="1">
      <c r="B220" s="514" t="s">
        <v>1262</v>
      </c>
      <c r="C220" s="507" t="s">
        <v>199</v>
      </c>
      <c r="D220" s="508">
        <v>400</v>
      </c>
      <c r="E220" s="516">
        <v>1000000</v>
      </c>
      <c r="F220" s="509">
        <v>0</v>
      </c>
      <c r="G220" s="516">
        <v>410082191.78082198</v>
      </c>
      <c r="H220" s="510">
        <v>146400000000</v>
      </c>
      <c r="I220" s="511">
        <v>38213000000</v>
      </c>
      <c r="J220" s="512">
        <v>880090000000</v>
      </c>
      <c r="L220" s="515"/>
      <c r="M220" s="513"/>
    </row>
    <row r="221" spans="2:13" s="495" customFormat="1">
      <c r="B221" s="514" t="s">
        <v>1262</v>
      </c>
      <c r="C221" s="507" t="s">
        <v>199</v>
      </c>
      <c r="D221" s="508">
        <v>5</v>
      </c>
      <c r="E221" s="516">
        <v>1000000</v>
      </c>
      <c r="F221" s="509">
        <v>0</v>
      </c>
      <c r="G221" s="516">
        <v>5126027.3972602729</v>
      </c>
      <c r="H221" s="510">
        <v>146400000000</v>
      </c>
      <c r="I221" s="511">
        <v>38213000000</v>
      </c>
      <c r="J221" s="512">
        <v>880090000000</v>
      </c>
      <c r="L221" s="515"/>
      <c r="M221" s="513"/>
    </row>
    <row r="222" spans="2:13" s="495" customFormat="1">
      <c r="B222" s="514" t="s">
        <v>1263</v>
      </c>
      <c r="C222" s="507" t="s">
        <v>199</v>
      </c>
      <c r="D222" s="508">
        <v>5</v>
      </c>
      <c r="E222" s="516">
        <v>1000000</v>
      </c>
      <c r="F222" s="509">
        <v>0</v>
      </c>
      <c r="G222" s="516">
        <v>5007397.2602739725</v>
      </c>
      <c r="H222" s="510">
        <v>40000000000</v>
      </c>
      <c r="I222" s="511">
        <v>697811704</v>
      </c>
      <c r="J222" s="512">
        <v>48989660333</v>
      </c>
      <c r="L222" s="515"/>
      <c r="M222" s="513"/>
    </row>
    <row r="223" spans="2:13" s="495" customFormat="1">
      <c r="B223" s="514" t="s">
        <v>1263</v>
      </c>
      <c r="C223" s="507" t="s">
        <v>199</v>
      </c>
      <c r="D223" s="508">
        <v>673</v>
      </c>
      <c r="E223" s="516">
        <v>1000000</v>
      </c>
      <c r="F223" s="509">
        <v>0</v>
      </c>
      <c r="G223" s="516">
        <v>673995671.23287666</v>
      </c>
      <c r="H223" s="510">
        <v>40000000000</v>
      </c>
      <c r="I223" s="511">
        <v>697811704</v>
      </c>
      <c r="J223" s="512">
        <v>48989660333</v>
      </c>
      <c r="L223" s="515"/>
      <c r="M223" s="513"/>
    </row>
    <row r="224" spans="2:13" s="495" customFormat="1">
      <c r="B224" s="514" t="s">
        <v>1264</v>
      </c>
      <c r="C224" s="507" t="s">
        <v>199</v>
      </c>
      <c r="D224" s="508">
        <v>200</v>
      </c>
      <c r="E224" s="516">
        <v>1000000</v>
      </c>
      <c r="F224" s="509">
        <v>0</v>
      </c>
      <c r="G224" s="516">
        <v>200000000.00016984</v>
      </c>
      <c r="H224" s="510">
        <v>327245000000</v>
      </c>
      <c r="I224" s="511">
        <v>7391000000</v>
      </c>
      <c r="J224" s="512">
        <v>715971000000</v>
      </c>
      <c r="L224" s="515"/>
      <c r="M224" s="513"/>
    </row>
    <row r="225" spans="2:13" s="495" customFormat="1">
      <c r="B225" s="514" t="s">
        <v>1264</v>
      </c>
      <c r="C225" s="507" t="s">
        <v>199</v>
      </c>
      <c r="D225" s="508">
        <v>5</v>
      </c>
      <c r="E225" s="516">
        <v>1000000</v>
      </c>
      <c r="F225" s="509">
        <v>0</v>
      </c>
      <c r="G225" s="516">
        <v>5000000.000001302</v>
      </c>
      <c r="H225" s="510">
        <v>327245000000</v>
      </c>
      <c r="I225" s="511">
        <v>7391000000</v>
      </c>
      <c r="J225" s="512">
        <v>715971000000</v>
      </c>
      <c r="L225" s="515"/>
      <c r="M225" s="513"/>
    </row>
    <row r="226" spans="2:13" s="495" customFormat="1">
      <c r="B226" s="514" t="s">
        <v>1264</v>
      </c>
      <c r="C226" s="507" t="s">
        <v>199</v>
      </c>
      <c r="D226" s="508">
        <v>625</v>
      </c>
      <c r="E226" s="516">
        <v>1000000</v>
      </c>
      <c r="F226" s="509">
        <v>0</v>
      </c>
      <c r="G226" s="516">
        <v>625000000</v>
      </c>
      <c r="H226" s="510">
        <v>327245000000</v>
      </c>
      <c r="I226" s="511">
        <v>7391000000</v>
      </c>
      <c r="J226" s="512">
        <v>715971000000</v>
      </c>
      <c r="L226" s="515"/>
      <c r="M226" s="513"/>
    </row>
    <row r="227" spans="2:13" s="495" customFormat="1">
      <c r="B227" s="514" t="s">
        <v>1598</v>
      </c>
      <c r="C227" s="507" t="s">
        <v>199</v>
      </c>
      <c r="D227" s="508">
        <v>36</v>
      </c>
      <c r="E227" s="516">
        <v>1000000</v>
      </c>
      <c r="F227" s="509">
        <v>0</v>
      </c>
      <c r="G227" s="516">
        <v>36285041.095890403</v>
      </c>
      <c r="H227" s="510">
        <v>330135829875</v>
      </c>
      <c r="I227" s="511">
        <v>-12692550914</v>
      </c>
      <c r="J227" s="512">
        <v>318939564215</v>
      </c>
      <c r="L227" s="515"/>
      <c r="M227" s="513"/>
    </row>
    <row r="228" spans="2:13" s="495" customFormat="1">
      <c r="B228" s="514" t="s">
        <v>1263</v>
      </c>
      <c r="C228" s="507" t="s">
        <v>199</v>
      </c>
      <c r="D228" s="508">
        <v>684</v>
      </c>
      <c r="E228" s="516">
        <v>1000000</v>
      </c>
      <c r="F228" s="509">
        <v>0</v>
      </c>
      <c r="G228" s="516">
        <v>684342936.98630142</v>
      </c>
      <c r="H228" s="510">
        <v>40000000000</v>
      </c>
      <c r="I228" s="511">
        <v>697811704</v>
      </c>
      <c r="J228" s="512">
        <v>48989660333</v>
      </c>
      <c r="L228" s="515"/>
      <c r="M228" s="513"/>
    </row>
    <row r="229" spans="2:13" s="495" customFormat="1">
      <c r="B229" s="514" t="s">
        <v>1263</v>
      </c>
      <c r="C229" s="507" t="s">
        <v>199</v>
      </c>
      <c r="D229" s="508">
        <v>1090</v>
      </c>
      <c r="E229" s="516">
        <v>1000000</v>
      </c>
      <c r="F229" s="509">
        <v>0</v>
      </c>
      <c r="G229" s="516">
        <v>1090546493.1506848</v>
      </c>
      <c r="H229" s="510">
        <v>40000000000</v>
      </c>
      <c r="I229" s="511">
        <v>697811704</v>
      </c>
      <c r="J229" s="512">
        <v>48989660333</v>
      </c>
      <c r="L229" s="515"/>
      <c r="M229" s="513"/>
    </row>
    <row r="230" spans="2:13" s="495" customFormat="1">
      <c r="B230" s="514" t="s">
        <v>1263</v>
      </c>
      <c r="C230" s="507" t="s">
        <v>199</v>
      </c>
      <c r="D230" s="508">
        <v>2050</v>
      </c>
      <c r="E230" s="516">
        <v>1000000</v>
      </c>
      <c r="F230" s="509">
        <v>0</v>
      </c>
      <c r="G230" s="516">
        <v>2051027808.219178</v>
      </c>
      <c r="H230" s="510">
        <v>40000000000</v>
      </c>
      <c r="I230" s="511">
        <v>697811704</v>
      </c>
      <c r="J230" s="512">
        <v>48989660333</v>
      </c>
      <c r="L230" s="515"/>
      <c r="M230" s="513"/>
    </row>
    <row r="231" spans="2:13" s="495" customFormat="1">
      <c r="B231" s="514" t="s">
        <v>1263</v>
      </c>
      <c r="C231" s="507" t="s">
        <v>199</v>
      </c>
      <c r="D231" s="508">
        <v>33</v>
      </c>
      <c r="E231" s="516">
        <v>1000000</v>
      </c>
      <c r="F231" s="509">
        <v>0</v>
      </c>
      <c r="G231" s="516">
        <v>33016545.205479454</v>
      </c>
      <c r="H231" s="510">
        <v>40000000000</v>
      </c>
      <c r="I231" s="511">
        <v>697811704</v>
      </c>
      <c r="J231" s="512">
        <v>48989660333</v>
      </c>
      <c r="L231" s="515"/>
      <c r="M231" s="513"/>
    </row>
    <row r="232" spans="2:13" s="495" customFormat="1">
      <c r="B232" s="514" t="s">
        <v>1263</v>
      </c>
      <c r="C232" s="507" t="s">
        <v>199</v>
      </c>
      <c r="D232" s="508">
        <v>1100</v>
      </c>
      <c r="E232" s="516">
        <v>1000000</v>
      </c>
      <c r="F232" s="509">
        <v>0</v>
      </c>
      <c r="G232" s="516">
        <v>1100551506.8493152</v>
      </c>
      <c r="H232" s="510">
        <v>40000000000</v>
      </c>
      <c r="I232" s="511">
        <v>697811704</v>
      </c>
      <c r="J232" s="512">
        <v>48989660333</v>
      </c>
      <c r="L232" s="515"/>
      <c r="M232" s="513"/>
    </row>
    <row r="233" spans="2:13" s="495" customFormat="1">
      <c r="B233" s="514" t="s">
        <v>1598</v>
      </c>
      <c r="C233" s="507" t="s">
        <v>199</v>
      </c>
      <c r="D233" s="508">
        <v>1651</v>
      </c>
      <c r="E233" s="516">
        <v>1000000</v>
      </c>
      <c r="F233" s="509">
        <v>0</v>
      </c>
      <c r="G233" s="516">
        <v>1677359458.9041095</v>
      </c>
      <c r="H233" s="510">
        <v>330135829875</v>
      </c>
      <c r="I233" s="511">
        <v>-12692550914</v>
      </c>
      <c r="J233" s="512">
        <v>318939564215</v>
      </c>
      <c r="L233" s="515"/>
      <c r="M233" s="513"/>
    </row>
    <row r="234" spans="2:13" s="495" customFormat="1">
      <c r="B234" s="514" t="s">
        <v>1598</v>
      </c>
      <c r="C234" s="507" t="s">
        <v>199</v>
      </c>
      <c r="D234" s="508">
        <v>1100</v>
      </c>
      <c r="E234" s="516">
        <v>1000000</v>
      </c>
      <c r="F234" s="509">
        <v>0</v>
      </c>
      <c r="G234" s="516">
        <v>1117562328.7671232</v>
      </c>
      <c r="H234" s="510">
        <v>330135829875</v>
      </c>
      <c r="I234" s="511">
        <v>-12692550914</v>
      </c>
      <c r="J234" s="512">
        <v>318939564215</v>
      </c>
      <c r="L234" s="515"/>
      <c r="M234" s="513"/>
    </row>
    <row r="235" spans="2:13" s="495" customFormat="1">
      <c r="B235" s="514" t="s">
        <v>1264</v>
      </c>
      <c r="C235" s="507" t="s">
        <v>199</v>
      </c>
      <c r="D235" s="508">
        <v>435</v>
      </c>
      <c r="E235" s="516">
        <v>1000000</v>
      </c>
      <c r="F235" s="509">
        <v>0</v>
      </c>
      <c r="G235" s="516">
        <v>435000000</v>
      </c>
      <c r="H235" s="510">
        <v>327245000000</v>
      </c>
      <c r="I235" s="511">
        <v>7391000000</v>
      </c>
      <c r="J235" s="512">
        <v>715971000000</v>
      </c>
      <c r="L235" s="515"/>
      <c r="M235" s="513"/>
    </row>
    <row r="236" spans="2:13" s="495" customFormat="1">
      <c r="B236" s="514" t="s">
        <v>1264</v>
      </c>
      <c r="C236" s="507" t="s">
        <v>199</v>
      </c>
      <c r="D236" s="508">
        <v>100</v>
      </c>
      <c r="E236" s="516">
        <v>1000000</v>
      </c>
      <c r="F236" s="509">
        <v>0</v>
      </c>
      <c r="G236" s="516">
        <v>100000000</v>
      </c>
      <c r="H236" s="510">
        <v>327245000000</v>
      </c>
      <c r="I236" s="511">
        <v>7391000000</v>
      </c>
      <c r="J236" s="512">
        <v>715971000000</v>
      </c>
      <c r="L236" s="515"/>
      <c r="M236" s="513"/>
    </row>
    <row r="237" spans="2:13" s="495" customFormat="1">
      <c r="B237" s="514" t="s">
        <v>1264</v>
      </c>
      <c r="C237" s="507" t="s">
        <v>199</v>
      </c>
      <c r="D237" s="508">
        <v>304</v>
      </c>
      <c r="E237" s="516">
        <v>1000000</v>
      </c>
      <c r="F237" s="509">
        <v>0</v>
      </c>
      <c r="G237" s="516">
        <v>304000000</v>
      </c>
      <c r="H237" s="510">
        <v>327245000000</v>
      </c>
      <c r="I237" s="511">
        <v>7391000000</v>
      </c>
      <c r="J237" s="512">
        <v>715971000000</v>
      </c>
      <c r="L237" s="515"/>
      <c r="M237" s="513"/>
    </row>
    <row r="238" spans="2:13" s="495" customFormat="1">
      <c r="B238" s="514" t="s">
        <v>1264</v>
      </c>
      <c r="C238" s="507" t="s">
        <v>199</v>
      </c>
      <c r="D238" s="508">
        <v>2300</v>
      </c>
      <c r="E238" s="516">
        <v>1000000</v>
      </c>
      <c r="F238" s="509">
        <v>0</v>
      </c>
      <c r="G238" s="516">
        <v>2300000000</v>
      </c>
      <c r="H238" s="510">
        <v>327245000000</v>
      </c>
      <c r="I238" s="511">
        <v>7391000000</v>
      </c>
      <c r="J238" s="512">
        <v>715971000000</v>
      </c>
      <c r="L238" s="515"/>
      <c r="M238" s="513"/>
    </row>
    <row r="239" spans="2:13" s="495" customFormat="1">
      <c r="B239" s="514" t="s">
        <v>1262</v>
      </c>
      <c r="C239" s="507" t="s">
        <v>199</v>
      </c>
      <c r="D239" s="508">
        <v>163</v>
      </c>
      <c r="E239" s="516">
        <v>1000000</v>
      </c>
      <c r="F239" s="509">
        <v>0</v>
      </c>
      <c r="G239" s="516">
        <v>163844027.39726046</v>
      </c>
      <c r="H239" s="510">
        <v>146400000000</v>
      </c>
      <c r="I239" s="511">
        <v>38213000000</v>
      </c>
      <c r="J239" s="512">
        <v>880090000000</v>
      </c>
      <c r="L239" s="515"/>
      <c r="M239" s="513"/>
    </row>
    <row r="240" spans="2:13" s="495" customFormat="1">
      <c r="B240" s="514" t="s">
        <v>1265</v>
      </c>
      <c r="C240" s="507" t="s">
        <v>191</v>
      </c>
      <c r="D240" s="508">
        <v>700</v>
      </c>
      <c r="E240" s="516">
        <v>1000000</v>
      </c>
      <c r="F240" s="509">
        <v>0</v>
      </c>
      <c r="G240" s="516">
        <v>701520822</v>
      </c>
      <c r="H240" s="510">
        <v>1133000000000</v>
      </c>
      <c r="I240" s="511">
        <v>422837396274</v>
      </c>
      <c r="J240" s="512">
        <v>4074694762572</v>
      </c>
      <c r="L240" s="515"/>
      <c r="M240" s="513"/>
    </row>
    <row r="241" spans="2:13" s="495" customFormat="1">
      <c r="B241" s="514" t="s">
        <v>1482</v>
      </c>
      <c r="C241" s="507" t="s">
        <v>191</v>
      </c>
      <c r="D241" s="508">
        <v>1</v>
      </c>
      <c r="E241" s="516">
        <v>0</v>
      </c>
      <c r="F241" s="509">
        <v>1000</v>
      </c>
      <c r="G241" s="516">
        <v>6837900</v>
      </c>
      <c r="H241" s="510">
        <v>1084664860000</v>
      </c>
      <c r="I241" s="511">
        <v>44141644708</v>
      </c>
      <c r="J241" s="512">
        <v>1607682435889</v>
      </c>
      <c r="L241" s="515"/>
      <c r="M241" s="513"/>
    </row>
    <row r="242" spans="2:13" s="495" customFormat="1">
      <c r="B242" s="514" t="s">
        <v>1268</v>
      </c>
      <c r="C242" s="507" t="s">
        <v>193</v>
      </c>
      <c r="D242" s="508">
        <v>5</v>
      </c>
      <c r="E242" s="516">
        <v>0</v>
      </c>
      <c r="F242" s="509">
        <v>1000</v>
      </c>
      <c r="G242" s="516">
        <v>34749645.780821912</v>
      </c>
      <c r="H242" s="510">
        <v>163488517429</v>
      </c>
      <c r="I242" s="511">
        <v>8110728569</v>
      </c>
      <c r="J242" s="512">
        <v>212346287805</v>
      </c>
      <c r="L242" s="515"/>
      <c r="M242" s="513"/>
    </row>
    <row r="243" spans="2:13" s="495" customFormat="1">
      <c r="B243" s="514" t="s">
        <v>1268</v>
      </c>
      <c r="C243" s="507" t="s">
        <v>193</v>
      </c>
      <c r="D243" s="508">
        <v>29</v>
      </c>
      <c r="E243" s="516">
        <v>0</v>
      </c>
      <c r="F243" s="509">
        <v>1000</v>
      </c>
      <c r="G243" s="516">
        <v>200741166.99863014</v>
      </c>
      <c r="H243" s="510">
        <v>163488517429</v>
      </c>
      <c r="I243" s="511">
        <v>8110728569</v>
      </c>
      <c r="J243" s="512">
        <v>212346287805</v>
      </c>
      <c r="L243" s="515"/>
      <c r="M243" s="513"/>
    </row>
    <row r="244" spans="2:13" s="495" customFormat="1">
      <c r="B244" s="514" t="s">
        <v>1482</v>
      </c>
      <c r="C244" s="507" t="s">
        <v>193</v>
      </c>
      <c r="D244" s="508">
        <v>5</v>
      </c>
      <c r="E244" s="516">
        <v>0</v>
      </c>
      <c r="F244" s="509">
        <v>1000</v>
      </c>
      <c r="G244" s="516">
        <v>34275910.448630132</v>
      </c>
      <c r="H244" s="510">
        <v>1084664860000</v>
      </c>
      <c r="I244" s="511">
        <v>44141644708</v>
      </c>
      <c r="J244" s="512">
        <v>1607682435889</v>
      </c>
      <c r="L244" s="515"/>
      <c r="M244" s="513"/>
    </row>
    <row r="245" spans="2:13" s="495" customFormat="1">
      <c r="B245" s="514" t="s">
        <v>1482</v>
      </c>
      <c r="C245" s="507" t="s">
        <v>193</v>
      </c>
      <c r="D245" s="508">
        <v>1</v>
      </c>
      <c r="E245" s="516">
        <v>0</v>
      </c>
      <c r="F245" s="509">
        <v>1000</v>
      </c>
      <c r="G245" s="516">
        <v>6845964.9752054783</v>
      </c>
      <c r="H245" s="510">
        <v>1084664860000</v>
      </c>
      <c r="I245" s="511">
        <v>44141644708</v>
      </c>
      <c r="J245" s="512">
        <v>1607682435889</v>
      </c>
      <c r="L245" s="515"/>
      <c r="M245" s="513"/>
    </row>
    <row r="246" spans="2:13" s="495" customFormat="1">
      <c r="B246" s="514" t="s">
        <v>1482</v>
      </c>
      <c r="C246" s="507" t="s">
        <v>193</v>
      </c>
      <c r="D246" s="508">
        <v>7</v>
      </c>
      <c r="E246" s="516">
        <v>0</v>
      </c>
      <c r="F246" s="509">
        <v>1000</v>
      </c>
      <c r="G246" s="516">
        <v>48129214.839041099</v>
      </c>
      <c r="H246" s="510">
        <v>1084664860000</v>
      </c>
      <c r="I246" s="511">
        <v>44141644708</v>
      </c>
      <c r="J246" s="512">
        <v>1607682435889</v>
      </c>
      <c r="L246" s="515"/>
      <c r="M246" s="513"/>
    </row>
    <row r="247" spans="2:13" s="495" customFormat="1">
      <c r="B247" s="514" t="s">
        <v>1266</v>
      </c>
      <c r="C247" s="507" t="s">
        <v>188</v>
      </c>
      <c r="D247" s="508">
        <v>75</v>
      </c>
      <c r="E247" s="516">
        <v>1000000</v>
      </c>
      <c r="F247" s="509">
        <v>0</v>
      </c>
      <c r="G247" s="516">
        <v>76303458.733168229</v>
      </c>
      <c r="H247" s="517" t="s">
        <v>1267</v>
      </c>
      <c r="I247" s="518" t="s">
        <v>1267</v>
      </c>
      <c r="J247" s="519" t="s">
        <v>1267</v>
      </c>
      <c r="L247" s="515"/>
      <c r="M247" s="513"/>
    </row>
    <row r="248" spans="2:13" s="495" customFormat="1">
      <c r="B248" s="514" t="s">
        <v>1266</v>
      </c>
      <c r="C248" s="507" t="s">
        <v>188</v>
      </c>
      <c r="D248" s="508">
        <v>300</v>
      </c>
      <c r="E248" s="516">
        <v>1000000</v>
      </c>
      <c r="F248" s="509">
        <v>0</v>
      </c>
      <c r="G248" s="516">
        <v>300604683.92341894</v>
      </c>
      <c r="H248" s="517" t="s">
        <v>1267</v>
      </c>
      <c r="I248" s="518" t="s">
        <v>1267</v>
      </c>
      <c r="J248" s="519" t="s">
        <v>1267</v>
      </c>
      <c r="L248" s="515"/>
      <c r="M248" s="513"/>
    </row>
    <row r="249" spans="2:13" s="495" customFormat="1">
      <c r="B249" s="514" t="s">
        <v>1261</v>
      </c>
      <c r="C249" s="507" t="s">
        <v>1512</v>
      </c>
      <c r="D249" s="508">
        <v>1</v>
      </c>
      <c r="E249" s="516">
        <v>0</v>
      </c>
      <c r="F249" s="509">
        <v>0</v>
      </c>
      <c r="G249" s="516">
        <v>1277933080</v>
      </c>
      <c r="H249" s="510">
        <v>1084664860000</v>
      </c>
      <c r="I249" s="511">
        <v>44141644708</v>
      </c>
      <c r="J249" s="512">
        <v>1607682435889</v>
      </c>
      <c r="L249" s="515"/>
      <c r="M249" s="513"/>
    </row>
    <row r="250" spans="2:13" s="495" customFormat="1" ht="15" customHeight="1">
      <c r="B250" s="520" t="s">
        <v>1477</v>
      </c>
      <c r="C250" s="521"/>
      <c r="D250" s="522"/>
      <c r="E250" s="521"/>
      <c r="F250" s="521"/>
      <c r="G250" s="521"/>
      <c r="H250" s="521"/>
      <c r="I250" s="521"/>
      <c r="J250" s="521"/>
      <c r="M250" s="513"/>
    </row>
    <row r="251" spans="2:13" s="495" customFormat="1">
      <c r="B251" s="506" t="s">
        <v>1265</v>
      </c>
      <c r="C251" s="507" t="s">
        <v>191</v>
      </c>
      <c r="D251" s="508">
        <v>15000</v>
      </c>
      <c r="E251" s="516">
        <v>0</v>
      </c>
      <c r="F251" s="516">
        <v>0</v>
      </c>
      <c r="G251" s="508">
        <v>32589041.095890045</v>
      </c>
      <c r="H251" s="510">
        <v>1133000000000</v>
      </c>
      <c r="I251" s="511">
        <v>422837396274</v>
      </c>
      <c r="J251" s="512">
        <v>4074694762572</v>
      </c>
      <c r="M251" s="513"/>
    </row>
    <row r="252" spans="2:13" s="495" customFormat="1">
      <c r="B252" s="506" t="s">
        <v>1262</v>
      </c>
      <c r="C252" s="507" t="s">
        <v>199</v>
      </c>
      <c r="D252" s="508">
        <v>7000</v>
      </c>
      <c r="E252" s="516">
        <v>0</v>
      </c>
      <c r="F252" s="516">
        <v>0</v>
      </c>
      <c r="G252" s="508">
        <v>156589041.09589052</v>
      </c>
      <c r="M252" s="513"/>
    </row>
    <row r="253" spans="2:13" s="495" customFormat="1">
      <c r="B253" s="506" t="s">
        <v>1263</v>
      </c>
      <c r="C253" s="507" t="s">
        <v>199</v>
      </c>
      <c r="D253" s="508">
        <v>4350</v>
      </c>
      <c r="E253" s="516">
        <v>0</v>
      </c>
      <c r="F253" s="516">
        <v>0</v>
      </c>
      <c r="G253" s="508">
        <v>2180958.3424658775</v>
      </c>
      <c r="H253" s="510">
        <v>40000000000</v>
      </c>
      <c r="I253" s="511">
        <v>697811704</v>
      </c>
      <c r="J253" s="512">
        <v>48989660333</v>
      </c>
      <c r="M253" s="513"/>
    </row>
    <row r="254" spans="2:13" s="495" customFormat="1">
      <c r="B254" s="514" t="s">
        <v>1486</v>
      </c>
      <c r="C254" s="507" t="s">
        <v>195</v>
      </c>
      <c r="D254" s="508">
        <v>1</v>
      </c>
      <c r="E254" s="516">
        <v>0</v>
      </c>
      <c r="F254" s="516">
        <v>0</v>
      </c>
      <c r="G254" s="516">
        <v>19082191.78082196</v>
      </c>
      <c r="H254" s="510">
        <v>115000000000</v>
      </c>
      <c r="I254" s="511">
        <v>9501328665</v>
      </c>
      <c r="J254" s="512">
        <v>177412642042</v>
      </c>
      <c r="M254" s="513"/>
    </row>
    <row r="255" spans="2:13" s="495" customFormat="1">
      <c r="B255" s="514" t="s">
        <v>1486</v>
      </c>
      <c r="C255" s="507" t="s">
        <v>195</v>
      </c>
      <c r="D255" s="508">
        <v>1</v>
      </c>
      <c r="E255" s="516">
        <v>0</v>
      </c>
      <c r="F255" s="516">
        <v>0</v>
      </c>
      <c r="G255" s="516">
        <v>19082191.780821979</v>
      </c>
      <c r="H255" s="510">
        <v>115000000000</v>
      </c>
      <c r="I255" s="511">
        <v>9501328665</v>
      </c>
      <c r="J255" s="512">
        <v>177412642042</v>
      </c>
      <c r="M255" s="513"/>
    </row>
    <row r="256" spans="2:13" s="495" customFormat="1">
      <c r="B256" s="514" t="s">
        <v>1486</v>
      </c>
      <c r="C256" s="507" t="s">
        <v>195</v>
      </c>
      <c r="D256" s="508">
        <v>1</v>
      </c>
      <c r="E256" s="516">
        <v>0</v>
      </c>
      <c r="F256" s="516">
        <v>0</v>
      </c>
      <c r="G256" s="516">
        <v>19082191.780821979</v>
      </c>
      <c r="H256" s="510">
        <v>115000000000</v>
      </c>
      <c r="I256" s="511">
        <v>9501328665</v>
      </c>
      <c r="J256" s="512">
        <v>177412642042</v>
      </c>
      <c r="M256" s="513"/>
    </row>
    <row r="257" spans="2:13" s="495" customFormat="1">
      <c r="B257" s="514" t="s">
        <v>1486</v>
      </c>
      <c r="C257" s="507" t="s">
        <v>195</v>
      </c>
      <c r="D257" s="508">
        <v>1</v>
      </c>
      <c r="E257" s="516">
        <v>0</v>
      </c>
      <c r="F257" s="516">
        <v>0</v>
      </c>
      <c r="G257" s="516">
        <v>19082191.780821979</v>
      </c>
      <c r="H257" s="510">
        <v>115000000000</v>
      </c>
      <c r="I257" s="511">
        <v>9501328665</v>
      </c>
      <c r="J257" s="512">
        <v>177412642042</v>
      </c>
      <c r="M257" s="513"/>
    </row>
    <row r="258" spans="2:13" s="495" customFormat="1">
      <c r="B258" s="514" t="s">
        <v>1486</v>
      </c>
      <c r="C258" s="507" t="s">
        <v>195</v>
      </c>
      <c r="D258" s="508">
        <v>1</v>
      </c>
      <c r="E258" s="516">
        <v>0</v>
      </c>
      <c r="F258" s="516">
        <v>0</v>
      </c>
      <c r="G258" s="516">
        <v>19082191.780821979</v>
      </c>
      <c r="H258" s="510">
        <v>115000000000</v>
      </c>
      <c r="I258" s="511">
        <v>9501328665</v>
      </c>
      <c r="J258" s="512">
        <v>177412642042</v>
      </c>
      <c r="M258" s="513"/>
    </row>
    <row r="259" spans="2:13" s="495" customFormat="1">
      <c r="B259" s="514" t="s">
        <v>1486</v>
      </c>
      <c r="C259" s="507" t="s">
        <v>195</v>
      </c>
      <c r="D259" s="508">
        <v>1</v>
      </c>
      <c r="E259" s="516">
        <v>0</v>
      </c>
      <c r="F259" s="516">
        <v>0</v>
      </c>
      <c r="G259" s="516">
        <v>19082191.780821979</v>
      </c>
      <c r="H259" s="510">
        <v>115000000000</v>
      </c>
      <c r="I259" s="511">
        <v>9501328665</v>
      </c>
      <c r="J259" s="512">
        <v>177412642042</v>
      </c>
      <c r="M259" s="513"/>
    </row>
    <row r="260" spans="2:13" s="495" customFormat="1">
      <c r="B260" s="514" t="s">
        <v>1486</v>
      </c>
      <c r="C260" s="507" t="s">
        <v>195</v>
      </c>
      <c r="D260" s="508">
        <v>1</v>
      </c>
      <c r="E260" s="516">
        <v>0</v>
      </c>
      <c r="F260" s="516">
        <v>0</v>
      </c>
      <c r="G260" s="516">
        <v>19082191.780821979</v>
      </c>
      <c r="H260" s="510">
        <v>115000000000</v>
      </c>
      <c r="I260" s="511">
        <v>9501328665</v>
      </c>
      <c r="J260" s="512">
        <v>177412642042</v>
      </c>
      <c r="M260" s="513"/>
    </row>
    <row r="261" spans="2:13" s="495" customFormat="1">
      <c r="B261" s="514" t="s">
        <v>1486</v>
      </c>
      <c r="C261" s="507" t="s">
        <v>195</v>
      </c>
      <c r="D261" s="508">
        <v>1</v>
      </c>
      <c r="E261" s="516">
        <v>0</v>
      </c>
      <c r="F261" s="516">
        <v>0</v>
      </c>
      <c r="G261" s="516">
        <v>19082191.780821979</v>
      </c>
      <c r="H261" s="510">
        <v>115000000000</v>
      </c>
      <c r="I261" s="511">
        <v>9501328665</v>
      </c>
      <c r="J261" s="512">
        <v>177412642042</v>
      </c>
      <c r="L261" s="515"/>
      <c r="M261" s="513"/>
    </row>
    <row r="262" spans="2:13" s="495" customFormat="1">
      <c r="B262" s="514" t="s">
        <v>1486</v>
      </c>
      <c r="C262" s="507" t="s">
        <v>195</v>
      </c>
      <c r="D262" s="508">
        <v>1</v>
      </c>
      <c r="E262" s="516">
        <v>0</v>
      </c>
      <c r="F262" s="516">
        <v>0</v>
      </c>
      <c r="G262" s="516">
        <v>19082191.780821979</v>
      </c>
      <c r="H262" s="510">
        <v>115000000000</v>
      </c>
      <c r="I262" s="511">
        <v>9501328665</v>
      </c>
      <c r="J262" s="512">
        <v>177412642042</v>
      </c>
      <c r="L262" s="515"/>
      <c r="M262" s="513"/>
    </row>
    <row r="263" spans="2:13" s="495" customFormat="1">
      <c r="B263" s="514" t="s">
        <v>1486</v>
      </c>
      <c r="C263" s="507" t="s">
        <v>195</v>
      </c>
      <c r="D263" s="508">
        <v>1</v>
      </c>
      <c r="E263" s="516">
        <v>0</v>
      </c>
      <c r="F263" s="516">
        <v>0</v>
      </c>
      <c r="G263" s="516">
        <v>19082191.780821979</v>
      </c>
      <c r="H263" s="510">
        <v>115000000000</v>
      </c>
      <c r="I263" s="511">
        <v>9501328665</v>
      </c>
      <c r="J263" s="512">
        <v>177412642042</v>
      </c>
      <c r="L263" s="515"/>
      <c r="M263" s="513"/>
    </row>
    <row r="264" spans="2:13" s="495" customFormat="1">
      <c r="B264" s="514" t="s">
        <v>1486</v>
      </c>
      <c r="C264" s="507" t="s">
        <v>195</v>
      </c>
      <c r="D264" s="508">
        <v>1</v>
      </c>
      <c r="E264" s="516">
        <v>0</v>
      </c>
      <c r="F264" s="516">
        <v>0</v>
      </c>
      <c r="G264" s="516">
        <v>19082191.780821979</v>
      </c>
      <c r="H264" s="510">
        <v>115000000000</v>
      </c>
      <c r="I264" s="511">
        <v>9501328665</v>
      </c>
      <c r="J264" s="512">
        <v>177412642042</v>
      </c>
      <c r="L264" s="515"/>
      <c r="M264" s="513"/>
    </row>
    <row r="265" spans="2:13" s="495" customFormat="1">
      <c r="B265" s="514" t="s">
        <v>1486</v>
      </c>
      <c r="C265" s="507" t="s">
        <v>195</v>
      </c>
      <c r="D265" s="508">
        <v>1</v>
      </c>
      <c r="E265" s="516">
        <v>0</v>
      </c>
      <c r="F265" s="516">
        <v>0</v>
      </c>
      <c r="G265" s="516">
        <v>19082191.780821979</v>
      </c>
      <c r="H265" s="510">
        <v>115000000000</v>
      </c>
      <c r="I265" s="511">
        <v>9501328665</v>
      </c>
      <c r="J265" s="512">
        <v>177412642042</v>
      </c>
      <c r="L265" s="515"/>
      <c r="M265" s="513"/>
    </row>
    <row r="266" spans="2:13" s="495" customFormat="1">
      <c r="B266" s="514" t="s">
        <v>1486</v>
      </c>
      <c r="C266" s="507" t="s">
        <v>195</v>
      </c>
      <c r="D266" s="508">
        <v>1</v>
      </c>
      <c r="E266" s="516">
        <v>0</v>
      </c>
      <c r="F266" s="516">
        <v>0</v>
      </c>
      <c r="G266" s="516">
        <v>19082191.780821979</v>
      </c>
      <c r="H266" s="510">
        <v>115000000000</v>
      </c>
      <c r="I266" s="511">
        <v>9501328665</v>
      </c>
      <c r="J266" s="512">
        <v>177412642042</v>
      </c>
      <c r="L266" s="515"/>
      <c r="M266" s="513"/>
    </row>
    <row r="267" spans="2:13" s="495" customFormat="1">
      <c r="B267" s="514" t="s">
        <v>1486</v>
      </c>
      <c r="C267" s="507" t="s">
        <v>195</v>
      </c>
      <c r="D267" s="508">
        <v>1</v>
      </c>
      <c r="E267" s="516">
        <v>0</v>
      </c>
      <c r="F267" s="516">
        <v>0</v>
      </c>
      <c r="G267" s="516">
        <v>19082191.780821979</v>
      </c>
      <c r="H267" s="510">
        <v>115000000000</v>
      </c>
      <c r="I267" s="511">
        <v>9501328665</v>
      </c>
      <c r="J267" s="512">
        <v>177412642042</v>
      </c>
      <c r="L267" s="515"/>
      <c r="M267" s="513"/>
    </row>
    <row r="268" spans="2:13" s="495" customFormat="1">
      <c r="B268" s="514" t="s">
        <v>1486</v>
      </c>
      <c r="C268" s="507" t="s">
        <v>195</v>
      </c>
      <c r="D268" s="508">
        <v>1</v>
      </c>
      <c r="E268" s="516">
        <v>0</v>
      </c>
      <c r="F268" s="516">
        <v>0</v>
      </c>
      <c r="G268" s="516">
        <v>19082191.780821979</v>
      </c>
      <c r="H268" s="510">
        <v>115000000000</v>
      </c>
      <c r="I268" s="511">
        <v>9501328665</v>
      </c>
      <c r="J268" s="512">
        <v>177412642042</v>
      </c>
      <c r="L268" s="515"/>
      <c r="M268" s="513"/>
    </row>
    <row r="269" spans="2:13" s="495" customFormat="1">
      <c r="B269" s="514" t="s">
        <v>1486</v>
      </c>
      <c r="C269" s="507" t="s">
        <v>195</v>
      </c>
      <c r="D269" s="508">
        <v>1</v>
      </c>
      <c r="E269" s="516">
        <v>0</v>
      </c>
      <c r="F269" s="516">
        <v>0</v>
      </c>
      <c r="G269" s="516">
        <v>19082191.780821979</v>
      </c>
      <c r="H269" s="510">
        <v>115000000000</v>
      </c>
      <c r="I269" s="511">
        <v>9501328665</v>
      </c>
      <c r="J269" s="512">
        <v>177412642042</v>
      </c>
      <c r="L269" s="515"/>
      <c r="M269" s="513"/>
    </row>
    <row r="270" spans="2:13" s="495" customFormat="1">
      <c r="B270" s="514" t="s">
        <v>1486</v>
      </c>
      <c r="C270" s="507" t="s">
        <v>195</v>
      </c>
      <c r="D270" s="508">
        <v>1</v>
      </c>
      <c r="E270" s="516">
        <v>0</v>
      </c>
      <c r="F270" s="516">
        <v>0</v>
      </c>
      <c r="G270" s="516">
        <v>16356164.38356163</v>
      </c>
      <c r="H270" s="510">
        <v>115000000000</v>
      </c>
      <c r="I270" s="511">
        <v>9501328665</v>
      </c>
      <c r="J270" s="512">
        <v>177412642042</v>
      </c>
      <c r="L270" s="515"/>
      <c r="M270" s="513"/>
    </row>
    <row r="271" spans="2:13" s="495" customFormat="1">
      <c r="B271" s="514" t="s">
        <v>1486</v>
      </c>
      <c r="C271" s="507" t="s">
        <v>195</v>
      </c>
      <c r="D271" s="508">
        <v>1</v>
      </c>
      <c r="E271" s="516">
        <v>0</v>
      </c>
      <c r="F271" s="516">
        <v>0</v>
      </c>
      <c r="G271" s="516">
        <v>16356164.38356163</v>
      </c>
      <c r="H271" s="510">
        <v>115000000000</v>
      </c>
      <c r="I271" s="511">
        <v>9501328665</v>
      </c>
      <c r="J271" s="512">
        <v>177412642042</v>
      </c>
      <c r="L271" s="515"/>
      <c r="M271" s="513"/>
    </row>
    <row r="272" spans="2:13" s="495" customFormat="1">
      <c r="B272" s="514" t="s">
        <v>1486</v>
      </c>
      <c r="C272" s="507" t="s">
        <v>195</v>
      </c>
      <c r="D272" s="508">
        <v>1</v>
      </c>
      <c r="E272" s="516">
        <v>0</v>
      </c>
      <c r="F272" s="516">
        <v>0</v>
      </c>
      <c r="G272" s="516">
        <v>16356164.38356163</v>
      </c>
      <c r="H272" s="510">
        <v>115000000000</v>
      </c>
      <c r="I272" s="511">
        <v>9501328665</v>
      </c>
      <c r="J272" s="512">
        <v>177412642042</v>
      </c>
      <c r="L272" s="515"/>
      <c r="M272" s="513"/>
    </row>
    <row r="273" spans="2:13" s="495" customFormat="1">
      <c r="B273" s="514" t="s">
        <v>1486</v>
      </c>
      <c r="C273" s="507" t="s">
        <v>195</v>
      </c>
      <c r="D273" s="508">
        <v>1</v>
      </c>
      <c r="E273" s="516">
        <v>0</v>
      </c>
      <c r="F273" s="516">
        <v>0</v>
      </c>
      <c r="G273" s="516">
        <v>16356164.38356163</v>
      </c>
      <c r="H273" s="510">
        <v>115000000000</v>
      </c>
      <c r="I273" s="511">
        <v>9501328665</v>
      </c>
      <c r="J273" s="512">
        <v>177412642042</v>
      </c>
      <c r="L273" s="515"/>
      <c r="M273" s="513"/>
    </row>
    <row r="274" spans="2:13" s="495" customFormat="1">
      <c r="B274" s="514" t="s">
        <v>1486</v>
      </c>
      <c r="C274" s="507" t="s">
        <v>195</v>
      </c>
      <c r="D274" s="508">
        <v>1</v>
      </c>
      <c r="E274" s="516">
        <v>0</v>
      </c>
      <c r="F274" s="516">
        <v>0</v>
      </c>
      <c r="G274" s="516">
        <v>16356164.38356163</v>
      </c>
      <c r="H274" s="510">
        <v>115000000000</v>
      </c>
      <c r="I274" s="511">
        <v>9501328665</v>
      </c>
      <c r="J274" s="512">
        <v>177412642042</v>
      </c>
      <c r="L274" s="515"/>
      <c r="M274" s="513"/>
    </row>
    <row r="275" spans="2:13" s="495" customFormat="1">
      <c r="B275" s="514" t="s">
        <v>1486</v>
      </c>
      <c r="C275" s="507" t="s">
        <v>195</v>
      </c>
      <c r="D275" s="508">
        <v>1</v>
      </c>
      <c r="E275" s="516">
        <v>0</v>
      </c>
      <c r="F275" s="516">
        <v>0</v>
      </c>
      <c r="G275" s="516">
        <v>16356164.38356163</v>
      </c>
      <c r="H275" s="510">
        <v>115000000000</v>
      </c>
      <c r="I275" s="511">
        <v>9501328665</v>
      </c>
      <c r="J275" s="512">
        <v>177412642042</v>
      </c>
      <c r="L275" s="515"/>
      <c r="M275" s="513"/>
    </row>
    <row r="276" spans="2:13" s="495" customFormat="1">
      <c r="B276" s="514" t="s">
        <v>1486</v>
      </c>
      <c r="C276" s="507" t="s">
        <v>195</v>
      </c>
      <c r="D276" s="508">
        <v>1</v>
      </c>
      <c r="E276" s="516">
        <v>0</v>
      </c>
      <c r="F276" s="516">
        <v>0</v>
      </c>
      <c r="G276" s="516">
        <v>16356164.38356163</v>
      </c>
      <c r="H276" s="510">
        <v>115000000000</v>
      </c>
      <c r="I276" s="511">
        <v>9501328665</v>
      </c>
      <c r="J276" s="512">
        <v>177412642042</v>
      </c>
      <c r="M276" s="513"/>
    </row>
    <row r="277" spans="2:13" s="495" customFormat="1">
      <c r="B277" s="514" t="s">
        <v>1486</v>
      </c>
      <c r="C277" s="507" t="s">
        <v>195</v>
      </c>
      <c r="D277" s="508">
        <v>1</v>
      </c>
      <c r="E277" s="516">
        <v>0</v>
      </c>
      <c r="F277" s="516">
        <v>0</v>
      </c>
      <c r="G277" s="516">
        <v>16356164.38356163</v>
      </c>
      <c r="H277" s="510">
        <v>115000000000</v>
      </c>
      <c r="I277" s="511">
        <v>9501328665</v>
      </c>
      <c r="J277" s="512">
        <v>177412642042</v>
      </c>
      <c r="M277" s="513"/>
    </row>
    <row r="278" spans="2:13" s="495" customFormat="1">
      <c r="B278" s="514" t="s">
        <v>1486</v>
      </c>
      <c r="C278" s="507" t="s">
        <v>195</v>
      </c>
      <c r="D278" s="508">
        <v>1</v>
      </c>
      <c r="E278" s="516">
        <v>0</v>
      </c>
      <c r="F278" s="516">
        <v>0</v>
      </c>
      <c r="G278" s="516">
        <v>16356164.38356163</v>
      </c>
      <c r="H278" s="510">
        <v>115000000000</v>
      </c>
      <c r="I278" s="511">
        <v>9501328665</v>
      </c>
      <c r="J278" s="512">
        <v>177412642042</v>
      </c>
      <c r="M278" s="513"/>
    </row>
    <row r="279" spans="2:13" s="495" customFormat="1">
      <c r="B279" s="514" t="s">
        <v>1486</v>
      </c>
      <c r="C279" s="507" t="s">
        <v>195</v>
      </c>
      <c r="D279" s="508">
        <v>1</v>
      </c>
      <c r="E279" s="516">
        <v>0</v>
      </c>
      <c r="F279" s="516">
        <v>0</v>
      </c>
      <c r="G279" s="516">
        <v>16356164.38356163</v>
      </c>
      <c r="H279" s="510">
        <v>115000000000</v>
      </c>
      <c r="I279" s="511">
        <v>9501328665</v>
      </c>
      <c r="J279" s="512">
        <v>177412642042</v>
      </c>
      <c r="M279" s="513"/>
    </row>
    <row r="280" spans="2:13" s="495" customFormat="1">
      <c r="B280" s="514" t="s">
        <v>1486</v>
      </c>
      <c r="C280" s="507" t="s">
        <v>195</v>
      </c>
      <c r="D280" s="508">
        <v>1</v>
      </c>
      <c r="E280" s="516">
        <v>0</v>
      </c>
      <c r="F280" s="516">
        <v>0</v>
      </c>
      <c r="G280" s="516">
        <v>16356164.38356163</v>
      </c>
      <c r="H280" s="510">
        <v>115000000000</v>
      </c>
      <c r="I280" s="511">
        <v>9501328665</v>
      </c>
      <c r="J280" s="512">
        <v>177412642042</v>
      </c>
      <c r="M280" s="513"/>
    </row>
    <row r="281" spans="2:13" s="495" customFormat="1">
      <c r="B281" s="514" t="s">
        <v>1486</v>
      </c>
      <c r="C281" s="507" t="s">
        <v>195</v>
      </c>
      <c r="D281" s="508">
        <v>1</v>
      </c>
      <c r="E281" s="516">
        <v>0</v>
      </c>
      <c r="F281" s="516">
        <v>0</v>
      </c>
      <c r="G281" s="516">
        <v>16356164.38356163</v>
      </c>
      <c r="H281" s="510">
        <v>115000000000</v>
      </c>
      <c r="I281" s="511">
        <v>9501328665</v>
      </c>
      <c r="J281" s="512">
        <v>177412642042</v>
      </c>
      <c r="M281" s="513"/>
    </row>
    <row r="282" spans="2:13" s="495" customFormat="1">
      <c r="B282" s="514" t="s">
        <v>1486</v>
      </c>
      <c r="C282" s="507" t="s">
        <v>195</v>
      </c>
      <c r="D282" s="508">
        <v>1</v>
      </c>
      <c r="E282" s="516">
        <v>0</v>
      </c>
      <c r="F282" s="516">
        <v>0</v>
      </c>
      <c r="G282" s="516">
        <v>16356164.38356163</v>
      </c>
      <c r="H282" s="510">
        <v>115000000000</v>
      </c>
      <c r="I282" s="511">
        <v>9501328665</v>
      </c>
      <c r="J282" s="512">
        <v>177412642042</v>
      </c>
      <c r="M282" s="513"/>
    </row>
    <row r="283" spans="2:13" s="495" customFormat="1">
      <c r="B283" s="514" t="s">
        <v>1486</v>
      </c>
      <c r="C283" s="507" t="s">
        <v>195</v>
      </c>
      <c r="D283" s="508">
        <v>1</v>
      </c>
      <c r="E283" s="516">
        <v>0</v>
      </c>
      <c r="F283" s="516">
        <v>0</v>
      </c>
      <c r="G283" s="516">
        <v>16356164.38356163</v>
      </c>
      <c r="H283" s="510">
        <v>115000000000</v>
      </c>
      <c r="I283" s="511">
        <v>9501328665</v>
      </c>
      <c r="J283" s="512">
        <v>177412642042</v>
      </c>
      <c r="M283" s="513"/>
    </row>
    <row r="284" spans="2:13" s="495" customFormat="1">
      <c r="B284" s="514" t="s">
        <v>1486</v>
      </c>
      <c r="C284" s="507" t="s">
        <v>195</v>
      </c>
      <c r="D284" s="508">
        <v>1</v>
      </c>
      <c r="E284" s="516">
        <v>0</v>
      </c>
      <c r="F284" s="516">
        <v>0</v>
      </c>
      <c r="G284" s="516">
        <v>16356164.38356163</v>
      </c>
      <c r="H284" s="510">
        <v>115000000000</v>
      </c>
      <c r="I284" s="511">
        <v>9501328665</v>
      </c>
      <c r="J284" s="512">
        <v>177412642042</v>
      </c>
      <c r="M284" s="513"/>
    </row>
    <row r="285" spans="2:13" s="495" customFormat="1">
      <c r="B285" s="514" t="s">
        <v>1486</v>
      </c>
      <c r="C285" s="507" t="s">
        <v>195</v>
      </c>
      <c r="D285" s="508">
        <v>1</v>
      </c>
      <c r="E285" s="516">
        <v>0</v>
      </c>
      <c r="F285" s="516">
        <v>0</v>
      </c>
      <c r="G285" s="516">
        <v>16356164.38356163</v>
      </c>
      <c r="H285" s="510">
        <v>115000000000</v>
      </c>
      <c r="I285" s="511">
        <v>9501328665</v>
      </c>
      <c r="J285" s="512">
        <v>177412642042</v>
      </c>
      <c r="M285" s="513"/>
    </row>
    <row r="286" spans="2:13" s="495" customFormat="1">
      <c r="B286" s="514" t="s">
        <v>1486</v>
      </c>
      <c r="C286" s="507" t="s">
        <v>195</v>
      </c>
      <c r="D286" s="508">
        <v>1</v>
      </c>
      <c r="E286" s="516">
        <v>0</v>
      </c>
      <c r="F286" s="516">
        <v>0</v>
      </c>
      <c r="G286" s="516">
        <v>16356164.38356163</v>
      </c>
      <c r="H286" s="510">
        <v>115000000000</v>
      </c>
      <c r="I286" s="511">
        <v>9501328665</v>
      </c>
      <c r="J286" s="512">
        <v>177412642042</v>
      </c>
      <c r="L286" s="515"/>
      <c r="M286" s="513"/>
    </row>
    <row r="287" spans="2:13" s="495" customFormat="1">
      <c r="B287" s="514" t="s">
        <v>1486</v>
      </c>
      <c r="C287" s="507" t="s">
        <v>195</v>
      </c>
      <c r="D287" s="508">
        <v>1</v>
      </c>
      <c r="E287" s="516">
        <v>0</v>
      </c>
      <c r="F287" s="516">
        <v>0</v>
      </c>
      <c r="G287" s="516">
        <v>16356164.38356163</v>
      </c>
      <c r="H287" s="510">
        <v>115000000000</v>
      </c>
      <c r="I287" s="511">
        <v>9501328665</v>
      </c>
      <c r="J287" s="512">
        <v>177412642042</v>
      </c>
      <c r="L287" s="515"/>
      <c r="M287" s="513"/>
    </row>
    <row r="288" spans="2:13" s="495" customFormat="1">
      <c r="B288" s="514" t="s">
        <v>1486</v>
      </c>
      <c r="C288" s="507" t="s">
        <v>195</v>
      </c>
      <c r="D288" s="508">
        <v>1</v>
      </c>
      <c r="E288" s="516">
        <v>0</v>
      </c>
      <c r="F288" s="516">
        <v>0</v>
      </c>
      <c r="G288" s="516">
        <v>16356164.38356163</v>
      </c>
      <c r="H288" s="510">
        <v>115000000000</v>
      </c>
      <c r="I288" s="511">
        <v>9501328665</v>
      </c>
      <c r="J288" s="512">
        <v>177412642042</v>
      </c>
      <c r="M288" s="513"/>
    </row>
    <row r="289" spans="2:13" s="495" customFormat="1">
      <c r="B289" s="514" t="s">
        <v>1486</v>
      </c>
      <c r="C289" s="507" t="s">
        <v>195</v>
      </c>
      <c r="D289" s="508">
        <v>1</v>
      </c>
      <c r="E289" s="516">
        <v>0</v>
      </c>
      <c r="F289" s="516">
        <v>0</v>
      </c>
      <c r="G289" s="516">
        <v>16356164.38356163</v>
      </c>
      <c r="H289" s="510">
        <v>115000000000</v>
      </c>
      <c r="I289" s="511">
        <v>9501328665</v>
      </c>
      <c r="J289" s="512">
        <v>177412642042</v>
      </c>
      <c r="M289" s="513"/>
    </row>
    <row r="290" spans="2:13" s="495" customFormat="1">
      <c r="B290" s="514" t="s">
        <v>1486</v>
      </c>
      <c r="C290" s="507" t="s">
        <v>195</v>
      </c>
      <c r="D290" s="508">
        <v>1</v>
      </c>
      <c r="E290" s="516">
        <v>0</v>
      </c>
      <c r="F290" s="516">
        <v>0</v>
      </c>
      <c r="G290" s="516">
        <v>5484931.2328767208</v>
      </c>
      <c r="H290" s="510">
        <v>115000000000</v>
      </c>
      <c r="I290" s="511">
        <v>9501328665</v>
      </c>
      <c r="J290" s="512">
        <v>177412642042</v>
      </c>
      <c r="M290" s="513"/>
    </row>
    <row r="291" spans="2:13" s="495" customFormat="1">
      <c r="B291" s="514" t="s">
        <v>1486</v>
      </c>
      <c r="C291" s="507" t="s">
        <v>195</v>
      </c>
      <c r="D291" s="508">
        <v>1</v>
      </c>
      <c r="E291" s="516">
        <v>0</v>
      </c>
      <c r="F291" s="516">
        <v>0</v>
      </c>
      <c r="G291" s="516">
        <v>26541095.465753477</v>
      </c>
      <c r="H291" s="510">
        <v>115000000000</v>
      </c>
      <c r="I291" s="511">
        <v>9501328665</v>
      </c>
      <c r="J291" s="512">
        <v>177412642042</v>
      </c>
      <c r="M291" s="513"/>
    </row>
    <row r="292" spans="2:13" s="495" customFormat="1">
      <c r="B292" s="514" t="s">
        <v>1486</v>
      </c>
      <c r="C292" s="507" t="s">
        <v>195</v>
      </c>
      <c r="D292" s="508">
        <v>1</v>
      </c>
      <c r="E292" s="516">
        <v>0</v>
      </c>
      <c r="F292" s="516">
        <v>0</v>
      </c>
      <c r="G292" s="516">
        <v>13270548.232876739</v>
      </c>
      <c r="H292" s="510">
        <v>115000000000</v>
      </c>
      <c r="I292" s="511">
        <v>9501328665</v>
      </c>
      <c r="J292" s="512">
        <v>177412642042</v>
      </c>
      <c r="M292" s="513"/>
    </row>
    <row r="293" spans="2:13" s="495" customFormat="1">
      <c r="B293" s="514" t="s">
        <v>1268</v>
      </c>
      <c r="C293" s="507" t="s">
        <v>195</v>
      </c>
      <c r="D293" s="508">
        <v>1</v>
      </c>
      <c r="E293" s="516">
        <v>0</v>
      </c>
      <c r="F293" s="516">
        <v>0</v>
      </c>
      <c r="G293" s="516">
        <v>2424657.561643837</v>
      </c>
      <c r="H293" s="510">
        <v>163488517429</v>
      </c>
      <c r="I293" s="511">
        <v>8110728569</v>
      </c>
      <c r="J293" s="512">
        <v>212346287805</v>
      </c>
      <c r="M293" s="513"/>
    </row>
    <row r="294" spans="2:13" s="495" customFormat="1">
      <c r="B294" s="514" t="s">
        <v>1268</v>
      </c>
      <c r="C294" s="507" t="s">
        <v>195</v>
      </c>
      <c r="D294" s="508">
        <v>1</v>
      </c>
      <c r="E294" s="516">
        <v>0</v>
      </c>
      <c r="F294" s="516">
        <v>0</v>
      </c>
      <c r="G294" s="516">
        <v>2424657.561643837</v>
      </c>
      <c r="H294" s="510">
        <v>163488517429</v>
      </c>
      <c r="I294" s="511">
        <v>8110728569</v>
      </c>
      <c r="J294" s="512">
        <v>212346287805</v>
      </c>
      <c r="M294" s="513"/>
    </row>
    <row r="295" spans="2:13" s="495" customFormat="1">
      <c r="B295" s="514" t="s">
        <v>1268</v>
      </c>
      <c r="C295" s="507" t="s">
        <v>195</v>
      </c>
      <c r="D295" s="508">
        <v>1</v>
      </c>
      <c r="E295" s="516">
        <v>0</v>
      </c>
      <c r="F295" s="516">
        <v>0</v>
      </c>
      <c r="G295" s="516">
        <v>2424657.561643837</v>
      </c>
      <c r="H295" s="510">
        <v>163488517429</v>
      </c>
      <c r="I295" s="511">
        <v>8110728569</v>
      </c>
      <c r="J295" s="512">
        <v>212346287805</v>
      </c>
      <c r="M295" s="513"/>
    </row>
    <row r="296" spans="2:13" s="495" customFormat="1">
      <c r="B296" s="514" t="s">
        <v>1268</v>
      </c>
      <c r="C296" s="507" t="s">
        <v>195</v>
      </c>
      <c r="D296" s="508">
        <v>1</v>
      </c>
      <c r="E296" s="516">
        <v>0</v>
      </c>
      <c r="F296" s="516">
        <v>0</v>
      </c>
      <c r="G296" s="516">
        <v>2424657.561643837</v>
      </c>
      <c r="H296" s="510">
        <v>163488517429</v>
      </c>
      <c r="I296" s="511">
        <v>8110728569</v>
      </c>
      <c r="J296" s="512">
        <v>212346287805</v>
      </c>
      <c r="M296" s="513"/>
    </row>
    <row r="297" spans="2:13" s="495" customFormat="1">
      <c r="B297" s="514" t="s">
        <v>1268</v>
      </c>
      <c r="C297" s="507" t="s">
        <v>195</v>
      </c>
      <c r="D297" s="508">
        <v>1</v>
      </c>
      <c r="E297" s="516">
        <v>0</v>
      </c>
      <c r="F297" s="516">
        <v>0</v>
      </c>
      <c r="G297" s="516">
        <v>2424657.561643837</v>
      </c>
      <c r="H297" s="510">
        <v>163488517429</v>
      </c>
      <c r="I297" s="511">
        <v>8110728569</v>
      </c>
      <c r="J297" s="512">
        <v>212346287805</v>
      </c>
      <c r="L297" s="515"/>
      <c r="M297" s="513"/>
    </row>
    <row r="298" spans="2:13" s="495" customFormat="1">
      <c r="B298" s="514" t="s">
        <v>1268</v>
      </c>
      <c r="C298" s="507" t="s">
        <v>195</v>
      </c>
      <c r="D298" s="508">
        <v>1</v>
      </c>
      <c r="E298" s="516">
        <v>0</v>
      </c>
      <c r="F298" s="516">
        <v>0</v>
      </c>
      <c r="G298" s="516">
        <v>2424657.561643837</v>
      </c>
      <c r="H298" s="510">
        <v>163488517429</v>
      </c>
      <c r="I298" s="511">
        <v>8110728569</v>
      </c>
      <c r="J298" s="512">
        <v>212346287805</v>
      </c>
      <c r="L298" s="515"/>
      <c r="M298" s="513"/>
    </row>
    <row r="299" spans="2:13" s="495" customFormat="1">
      <c r="B299" s="514" t="s">
        <v>1268</v>
      </c>
      <c r="C299" s="507" t="s">
        <v>195</v>
      </c>
      <c r="D299" s="508">
        <v>1</v>
      </c>
      <c r="E299" s="516">
        <v>0</v>
      </c>
      <c r="F299" s="516">
        <v>0</v>
      </c>
      <c r="G299" s="516">
        <v>2424657.561643837</v>
      </c>
      <c r="H299" s="510">
        <v>163488517429</v>
      </c>
      <c r="I299" s="511">
        <v>8110728569</v>
      </c>
      <c r="J299" s="512">
        <v>212346287805</v>
      </c>
      <c r="L299" s="515"/>
      <c r="M299" s="513"/>
    </row>
    <row r="300" spans="2:13" s="495" customFormat="1">
      <c r="B300" s="514" t="s">
        <v>1268</v>
      </c>
      <c r="C300" s="507" t="s">
        <v>195</v>
      </c>
      <c r="D300" s="508">
        <v>1</v>
      </c>
      <c r="E300" s="516">
        <v>0</v>
      </c>
      <c r="F300" s="516">
        <v>0</v>
      </c>
      <c r="G300" s="516">
        <v>2424657.561643837</v>
      </c>
      <c r="H300" s="510">
        <v>163488517429</v>
      </c>
      <c r="I300" s="511">
        <v>8110728569</v>
      </c>
      <c r="J300" s="512">
        <v>212346287805</v>
      </c>
      <c r="L300" s="515"/>
      <c r="M300" s="513"/>
    </row>
    <row r="301" spans="2:13" s="495" customFormat="1">
      <c r="B301" s="514" t="s">
        <v>1268</v>
      </c>
      <c r="C301" s="507" t="s">
        <v>195</v>
      </c>
      <c r="D301" s="508">
        <v>1</v>
      </c>
      <c r="E301" s="516">
        <v>0</v>
      </c>
      <c r="F301" s="516">
        <v>0</v>
      </c>
      <c r="G301" s="516">
        <v>569863.01369863038</v>
      </c>
      <c r="H301" s="510">
        <v>163488517429</v>
      </c>
      <c r="I301" s="511">
        <v>8110728569</v>
      </c>
      <c r="J301" s="512">
        <v>212346287805</v>
      </c>
      <c r="L301" s="515"/>
      <c r="M301" s="513"/>
    </row>
    <row r="302" spans="2:13" s="495" customFormat="1">
      <c r="B302" s="514" t="s">
        <v>1268</v>
      </c>
      <c r="C302" s="507" t="s">
        <v>195</v>
      </c>
      <c r="D302" s="508">
        <v>1</v>
      </c>
      <c r="E302" s="516">
        <v>0</v>
      </c>
      <c r="F302" s="516">
        <v>0</v>
      </c>
      <c r="G302" s="516">
        <v>569863.01369863038</v>
      </c>
      <c r="H302" s="510">
        <v>163488517429</v>
      </c>
      <c r="I302" s="511">
        <v>8110728569</v>
      </c>
      <c r="J302" s="512">
        <v>212346287805</v>
      </c>
      <c r="L302" s="515"/>
      <c r="M302" s="513"/>
    </row>
    <row r="303" spans="2:13" s="495" customFormat="1">
      <c r="B303" s="514" t="s">
        <v>1268</v>
      </c>
      <c r="C303" s="507" t="s">
        <v>195</v>
      </c>
      <c r="D303" s="508">
        <v>1</v>
      </c>
      <c r="E303" s="516">
        <v>0</v>
      </c>
      <c r="F303" s="516">
        <v>0</v>
      </c>
      <c r="G303" s="516">
        <v>569863.01369863038</v>
      </c>
      <c r="H303" s="510">
        <v>163488517429</v>
      </c>
      <c r="I303" s="511">
        <v>8110728569</v>
      </c>
      <c r="J303" s="512">
        <v>212346287805</v>
      </c>
      <c r="L303" s="515"/>
      <c r="M303" s="513"/>
    </row>
    <row r="304" spans="2:13" s="495" customFormat="1">
      <c r="B304" s="514" t="s">
        <v>1268</v>
      </c>
      <c r="C304" s="507" t="s">
        <v>195</v>
      </c>
      <c r="D304" s="508">
        <v>1</v>
      </c>
      <c r="E304" s="516">
        <v>0</v>
      </c>
      <c r="F304" s="516">
        <v>0</v>
      </c>
      <c r="G304" s="516">
        <v>569863.01369863038</v>
      </c>
      <c r="H304" s="510">
        <v>163488517429</v>
      </c>
      <c r="I304" s="511">
        <v>8110728569</v>
      </c>
      <c r="J304" s="512">
        <v>212346287805</v>
      </c>
      <c r="L304" s="515"/>
      <c r="M304" s="513"/>
    </row>
    <row r="305" spans="2:13" s="495" customFormat="1">
      <c r="B305" s="514" t="s">
        <v>1268</v>
      </c>
      <c r="C305" s="507" t="s">
        <v>195</v>
      </c>
      <c r="D305" s="508">
        <v>1</v>
      </c>
      <c r="E305" s="516">
        <v>0</v>
      </c>
      <c r="F305" s="516">
        <v>0</v>
      </c>
      <c r="G305" s="516">
        <v>569863.01369863038</v>
      </c>
      <c r="H305" s="510">
        <v>163488517429</v>
      </c>
      <c r="I305" s="511">
        <v>8110728569</v>
      </c>
      <c r="J305" s="512">
        <v>212346287805</v>
      </c>
      <c r="L305" s="515"/>
      <c r="M305" s="513"/>
    </row>
    <row r="306" spans="2:13" s="495" customFormat="1">
      <c r="B306" s="514" t="s">
        <v>1268</v>
      </c>
      <c r="C306" s="507" t="s">
        <v>195</v>
      </c>
      <c r="D306" s="508">
        <v>1</v>
      </c>
      <c r="E306" s="516">
        <v>0</v>
      </c>
      <c r="F306" s="516">
        <v>0</v>
      </c>
      <c r="G306" s="516">
        <v>569863.01369863038</v>
      </c>
      <c r="H306" s="510">
        <v>163488517429</v>
      </c>
      <c r="I306" s="511">
        <v>8110728569</v>
      </c>
      <c r="J306" s="512">
        <v>212346287805</v>
      </c>
      <c r="L306" s="515"/>
      <c r="M306" s="513"/>
    </row>
    <row r="307" spans="2:13" s="495" customFormat="1">
      <c r="B307" s="514" t="s">
        <v>1268</v>
      </c>
      <c r="C307" s="507" t="s">
        <v>195</v>
      </c>
      <c r="D307" s="508">
        <v>1</v>
      </c>
      <c r="E307" s="516">
        <v>0</v>
      </c>
      <c r="F307" s="516">
        <v>0</v>
      </c>
      <c r="G307" s="516">
        <v>284931.50684931519</v>
      </c>
      <c r="H307" s="510">
        <v>163488517429</v>
      </c>
      <c r="I307" s="511">
        <v>8110728569</v>
      </c>
      <c r="J307" s="512">
        <v>212346287805</v>
      </c>
      <c r="L307" s="515"/>
      <c r="M307" s="513"/>
    </row>
    <row r="308" spans="2:13" s="495" customFormat="1">
      <c r="B308" s="514" t="s">
        <v>1268</v>
      </c>
      <c r="C308" s="507" t="s">
        <v>195</v>
      </c>
      <c r="D308" s="508">
        <v>1</v>
      </c>
      <c r="E308" s="516">
        <v>0</v>
      </c>
      <c r="F308" s="516">
        <v>0</v>
      </c>
      <c r="G308" s="516">
        <v>1331506.7397260284</v>
      </c>
      <c r="H308" s="510">
        <v>163488517429</v>
      </c>
      <c r="I308" s="511">
        <v>8110728569</v>
      </c>
      <c r="J308" s="512">
        <v>212346287805</v>
      </c>
      <c r="L308" s="515"/>
      <c r="M308" s="513"/>
    </row>
    <row r="309" spans="2:13" s="495" customFormat="1">
      <c r="B309" s="514" t="s">
        <v>1268</v>
      </c>
      <c r="C309" s="507" t="s">
        <v>195</v>
      </c>
      <c r="D309" s="508">
        <v>1</v>
      </c>
      <c r="E309" s="516">
        <v>0</v>
      </c>
      <c r="F309" s="516">
        <v>0</v>
      </c>
      <c r="G309" s="516">
        <v>1331506.7397260284</v>
      </c>
      <c r="H309" s="510">
        <v>163488517429</v>
      </c>
      <c r="I309" s="511">
        <v>8110728569</v>
      </c>
      <c r="J309" s="512">
        <v>212346287805</v>
      </c>
      <c r="L309" s="515"/>
      <c r="M309" s="513"/>
    </row>
    <row r="310" spans="2:13" s="495" customFormat="1">
      <c r="B310" s="514" t="s">
        <v>1268</v>
      </c>
      <c r="C310" s="507" t="s">
        <v>195</v>
      </c>
      <c r="D310" s="508">
        <v>1</v>
      </c>
      <c r="E310" s="516">
        <v>0</v>
      </c>
      <c r="F310" s="516">
        <v>0</v>
      </c>
      <c r="G310" s="516">
        <v>1331506.7397260284</v>
      </c>
      <c r="H310" s="510">
        <v>163488517429</v>
      </c>
      <c r="I310" s="511">
        <v>8110728569</v>
      </c>
      <c r="J310" s="512">
        <v>212346287805</v>
      </c>
      <c r="L310" s="515"/>
      <c r="M310" s="513"/>
    </row>
    <row r="311" spans="2:13" s="495" customFormat="1">
      <c r="B311" s="514" t="s">
        <v>1268</v>
      </c>
      <c r="C311" s="507" t="s">
        <v>195</v>
      </c>
      <c r="D311" s="508">
        <v>1</v>
      </c>
      <c r="E311" s="516">
        <v>0</v>
      </c>
      <c r="F311" s="516">
        <v>0</v>
      </c>
      <c r="G311" s="516">
        <v>1331506.7397260284</v>
      </c>
      <c r="H311" s="510">
        <v>163488517429</v>
      </c>
      <c r="I311" s="511">
        <v>8110728569</v>
      </c>
      <c r="J311" s="512">
        <v>212346287805</v>
      </c>
      <c r="L311" s="515"/>
      <c r="M311" s="513"/>
    </row>
    <row r="312" spans="2:13" s="495" customFormat="1">
      <c r="B312" s="506" t="s">
        <v>1479</v>
      </c>
      <c r="C312" s="507" t="s">
        <v>195</v>
      </c>
      <c r="D312" s="508">
        <v>1</v>
      </c>
      <c r="E312" s="516">
        <v>0</v>
      </c>
      <c r="F312" s="516">
        <v>0</v>
      </c>
      <c r="G312" s="516">
        <v>3139596.2465753425</v>
      </c>
      <c r="H312" s="510">
        <v>50000000000</v>
      </c>
      <c r="I312" s="511">
        <v>8410681395</v>
      </c>
      <c r="J312" s="512">
        <v>128964105055</v>
      </c>
      <c r="L312" s="515"/>
      <c r="M312" s="513"/>
    </row>
    <row r="313" spans="2:13" s="495" customFormat="1">
      <c r="B313" s="506" t="s">
        <v>1479</v>
      </c>
      <c r="C313" s="507" t="s">
        <v>195</v>
      </c>
      <c r="D313" s="508">
        <v>1</v>
      </c>
      <c r="E313" s="516">
        <v>0</v>
      </c>
      <c r="F313" s="516">
        <v>0</v>
      </c>
      <c r="G313" s="516">
        <v>3139596.2465753425</v>
      </c>
      <c r="H313" s="510">
        <v>50000000000</v>
      </c>
      <c r="I313" s="511">
        <v>8410681395</v>
      </c>
      <c r="J313" s="512">
        <v>128964105055</v>
      </c>
      <c r="L313" s="515"/>
      <c r="M313" s="513"/>
    </row>
    <row r="314" spans="2:13" s="495" customFormat="1">
      <c r="B314" s="506" t="s">
        <v>1479</v>
      </c>
      <c r="C314" s="507" t="s">
        <v>195</v>
      </c>
      <c r="D314" s="508">
        <v>1</v>
      </c>
      <c r="E314" s="516">
        <v>0</v>
      </c>
      <c r="F314" s="516">
        <v>0</v>
      </c>
      <c r="G314" s="516">
        <v>2241837.3972602747</v>
      </c>
      <c r="H314" s="510">
        <v>50000000000</v>
      </c>
      <c r="I314" s="511">
        <v>8410681395</v>
      </c>
      <c r="J314" s="512">
        <v>128964105055</v>
      </c>
      <c r="L314" s="515"/>
      <c r="M314" s="513"/>
    </row>
    <row r="315" spans="2:13" s="495" customFormat="1">
      <c r="B315" s="506" t="s">
        <v>1479</v>
      </c>
      <c r="C315" s="507" t="s">
        <v>195</v>
      </c>
      <c r="D315" s="508">
        <v>1</v>
      </c>
      <c r="E315" s="516">
        <v>0</v>
      </c>
      <c r="F315" s="516">
        <v>0</v>
      </c>
      <c r="G315" s="516">
        <v>100039452</v>
      </c>
      <c r="H315" s="510">
        <v>50000000000</v>
      </c>
      <c r="I315" s="511">
        <v>8410681395</v>
      </c>
      <c r="J315" s="512">
        <v>128964105055</v>
      </c>
      <c r="L315" s="515"/>
      <c r="M315" s="513"/>
    </row>
    <row r="316" spans="2:13" s="495" customFormat="1">
      <c r="B316" s="506" t="s">
        <v>1479</v>
      </c>
      <c r="C316" s="507" t="s">
        <v>195</v>
      </c>
      <c r="D316" s="508">
        <v>1</v>
      </c>
      <c r="E316" s="516">
        <v>0</v>
      </c>
      <c r="F316" s="516">
        <v>0</v>
      </c>
      <c r="G316" s="516">
        <v>150057287.7142857</v>
      </c>
      <c r="H316" s="510">
        <v>50000000000</v>
      </c>
      <c r="I316" s="511">
        <v>8410681395</v>
      </c>
      <c r="J316" s="512">
        <v>128964105055</v>
      </c>
      <c r="L316" s="515"/>
      <c r="M316" s="513"/>
    </row>
    <row r="317" spans="2:13" s="495" customFormat="1">
      <c r="B317" s="506" t="s">
        <v>1479</v>
      </c>
      <c r="C317" s="507" t="s">
        <v>195</v>
      </c>
      <c r="D317" s="508">
        <v>1</v>
      </c>
      <c r="E317" s="516">
        <v>0</v>
      </c>
      <c r="F317" s="516">
        <v>0</v>
      </c>
      <c r="G317" s="516">
        <v>150057287.7142857</v>
      </c>
      <c r="H317" s="510">
        <v>50000000000</v>
      </c>
      <c r="I317" s="511">
        <v>8410681395</v>
      </c>
      <c r="J317" s="512">
        <v>128964105055</v>
      </c>
      <c r="L317" s="515"/>
      <c r="M317" s="513"/>
    </row>
    <row r="318" spans="2:13" s="495" customFormat="1">
      <c r="B318" s="506" t="s">
        <v>1481</v>
      </c>
      <c r="C318" s="507" t="s">
        <v>193</v>
      </c>
      <c r="D318" s="508">
        <v>220</v>
      </c>
      <c r="E318" s="516">
        <v>0</v>
      </c>
      <c r="F318" s="516">
        <v>0</v>
      </c>
      <c r="G318" s="516">
        <v>13353575.671232939</v>
      </c>
      <c r="H318" s="510">
        <v>2277496877765</v>
      </c>
      <c r="I318" s="511">
        <v>335614537076</v>
      </c>
      <c r="J318" s="512">
        <v>3754494345786</v>
      </c>
      <c r="L318" s="515"/>
      <c r="M318" s="513"/>
    </row>
    <row r="319" spans="2:13" s="495" customFormat="1">
      <c r="B319" s="506" t="s">
        <v>1480</v>
      </c>
      <c r="C319" s="507" t="s">
        <v>199</v>
      </c>
      <c r="D319" s="508">
        <v>1512</v>
      </c>
      <c r="E319" s="516">
        <v>0</v>
      </c>
      <c r="F319" s="516">
        <v>0</v>
      </c>
      <c r="G319" s="516">
        <v>63662136.960615598</v>
      </c>
      <c r="H319" s="510">
        <v>60000000000</v>
      </c>
      <c r="I319" s="511">
        <v>0</v>
      </c>
      <c r="J319" s="512">
        <v>49556050118.041183</v>
      </c>
      <c r="L319" s="515"/>
      <c r="M319" s="513"/>
    </row>
    <row r="320" spans="2:13" s="495" customFormat="1">
      <c r="B320" s="514" t="s">
        <v>1599</v>
      </c>
      <c r="C320" s="507" t="s">
        <v>199</v>
      </c>
      <c r="D320" s="508">
        <v>130</v>
      </c>
      <c r="E320" s="516">
        <v>0</v>
      </c>
      <c r="F320" s="516">
        <v>0</v>
      </c>
      <c r="G320" s="516">
        <v>9376353.2876712345</v>
      </c>
      <c r="H320" s="510">
        <v>32000000000</v>
      </c>
      <c r="I320" s="511">
        <v>5719859360</v>
      </c>
      <c r="J320" s="512">
        <v>54429536981</v>
      </c>
      <c r="L320" s="515"/>
      <c r="M320" s="513"/>
    </row>
    <row r="321" spans="2:13" s="495" customFormat="1">
      <c r="B321" s="514" t="s">
        <v>1599</v>
      </c>
      <c r="C321" s="507" t="s">
        <v>199</v>
      </c>
      <c r="D321" s="508">
        <v>260</v>
      </c>
      <c r="E321" s="516">
        <v>0</v>
      </c>
      <c r="F321" s="516">
        <v>0</v>
      </c>
      <c r="G321" s="516">
        <v>19264144.027397282</v>
      </c>
      <c r="H321" s="510">
        <v>32000000000</v>
      </c>
      <c r="I321" s="511">
        <v>5719859360</v>
      </c>
      <c r="J321" s="512">
        <v>54429536981</v>
      </c>
      <c r="L321" s="515"/>
      <c r="M321" s="513"/>
    </row>
    <row r="322" spans="2:13" s="495" customFormat="1">
      <c r="B322" s="506" t="s">
        <v>1271</v>
      </c>
      <c r="C322" s="507" t="s">
        <v>199</v>
      </c>
      <c r="D322" s="508">
        <v>408</v>
      </c>
      <c r="E322" s="516">
        <v>0</v>
      </c>
      <c r="F322" s="516">
        <v>0</v>
      </c>
      <c r="G322" s="516">
        <v>28433674.257534619</v>
      </c>
      <c r="H322" s="510">
        <v>330135829875</v>
      </c>
      <c r="I322" s="511">
        <v>-12692550914</v>
      </c>
      <c r="J322" s="512">
        <v>318939564215</v>
      </c>
      <c r="L322" s="515"/>
      <c r="M322" s="513"/>
    </row>
    <row r="323" spans="2:13" s="495" customFormat="1">
      <c r="B323" s="506" t="s">
        <v>1600</v>
      </c>
      <c r="C323" s="507" t="s">
        <v>195</v>
      </c>
      <c r="D323" s="508">
        <v>1</v>
      </c>
      <c r="E323" s="516">
        <v>0</v>
      </c>
      <c r="F323" s="516">
        <v>0</v>
      </c>
      <c r="G323" s="516">
        <v>24650161.150684912</v>
      </c>
      <c r="H323" s="510">
        <v>289254499525</v>
      </c>
      <c r="I323" s="511">
        <v>22039047386</v>
      </c>
      <c r="J323" s="512">
        <v>344080530943</v>
      </c>
      <c r="L323" s="515"/>
      <c r="M323" s="513"/>
    </row>
    <row r="324" spans="2:13" s="495" customFormat="1">
      <c r="B324" s="506" t="s">
        <v>1600</v>
      </c>
      <c r="C324" s="507" t="s">
        <v>195</v>
      </c>
      <c r="D324" s="508">
        <v>1</v>
      </c>
      <c r="E324" s="516">
        <v>0</v>
      </c>
      <c r="F324" s="516">
        <v>0</v>
      </c>
      <c r="G324" s="516">
        <v>24650161.150684912</v>
      </c>
      <c r="H324" s="510">
        <v>289254499525</v>
      </c>
      <c r="I324" s="511">
        <v>22039047386</v>
      </c>
      <c r="J324" s="512">
        <v>344080530943</v>
      </c>
      <c r="L324" s="515"/>
      <c r="M324" s="513"/>
    </row>
    <row r="325" spans="2:13" s="495" customFormat="1">
      <c r="B325" s="506" t="s">
        <v>1600</v>
      </c>
      <c r="C325" s="507" t="s">
        <v>195</v>
      </c>
      <c r="D325" s="508">
        <v>1</v>
      </c>
      <c r="E325" s="516">
        <v>0</v>
      </c>
      <c r="F325" s="516">
        <v>0</v>
      </c>
      <c r="G325" s="516">
        <v>24650161.150684912</v>
      </c>
      <c r="H325" s="510">
        <v>289254499525</v>
      </c>
      <c r="I325" s="511">
        <v>22039047386</v>
      </c>
      <c r="J325" s="512">
        <v>344080530943</v>
      </c>
      <c r="L325" s="515"/>
      <c r="M325" s="513"/>
    </row>
    <row r="326" spans="2:13" s="495" customFormat="1">
      <c r="B326" s="506" t="s">
        <v>1600</v>
      </c>
      <c r="C326" s="507" t="s">
        <v>195</v>
      </c>
      <c r="D326" s="508">
        <v>1</v>
      </c>
      <c r="E326" s="516">
        <v>0</v>
      </c>
      <c r="F326" s="516">
        <v>0</v>
      </c>
      <c r="G326" s="516">
        <v>2596528.6027397281</v>
      </c>
      <c r="H326" s="510">
        <v>289254499525</v>
      </c>
      <c r="I326" s="511">
        <v>22039047386</v>
      </c>
      <c r="J326" s="512">
        <v>344080530943</v>
      </c>
      <c r="L326" s="515"/>
      <c r="M326" s="513"/>
    </row>
    <row r="327" spans="2:13" s="495" customFormat="1">
      <c r="B327" s="506" t="s">
        <v>1600</v>
      </c>
      <c r="C327" s="507" t="s">
        <v>195</v>
      </c>
      <c r="D327" s="508">
        <v>1</v>
      </c>
      <c r="E327" s="516">
        <v>0</v>
      </c>
      <c r="F327" s="516">
        <v>0</v>
      </c>
      <c r="G327" s="516">
        <v>2596528.6027397281</v>
      </c>
      <c r="H327" s="510">
        <v>289254499525</v>
      </c>
      <c r="I327" s="511">
        <v>22039047386</v>
      </c>
      <c r="J327" s="512">
        <v>344080530943</v>
      </c>
      <c r="L327" s="515"/>
      <c r="M327" s="513"/>
    </row>
    <row r="328" spans="2:13" s="495" customFormat="1">
      <c r="B328" s="506" t="s">
        <v>1601</v>
      </c>
      <c r="C328" s="507" t="s">
        <v>195</v>
      </c>
      <c r="D328" s="508">
        <v>1</v>
      </c>
      <c r="E328" s="516">
        <v>0</v>
      </c>
      <c r="F328" s="516">
        <v>0</v>
      </c>
      <c r="G328" s="516">
        <v>2891588.6712328731</v>
      </c>
      <c r="H328" s="510">
        <v>251111000000</v>
      </c>
      <c r="I328" s="511">
        <v>-728735745</v>
      </c>
      <c r="J328" s="512">
        <v>270678165153</v>
      </c>
      <c r="L328" s="515"/>
      <c r="M328" s="513"/>
    </row>
    <row r="329" spans="2:13" s="495" customFormat="1">
      <c r="B329" s="506" t="s">
        <v>1260</v>
      </c>
      <c r="C329" s="507" t="s">
        <v>195</v>
      </c>
      <c r="D329" s="508">
        <v>1</v>
      </c>
      <c r="E329" s="516">
        <v>0</v>
      </c>
      <c r="F329" s="516">
        <v>0</v>
      </c>
      <c r="G329" s="516">
        <v>2146819.590410958</v>
      </c>
      <c r="H329" s="510">
        <v>50000000000</v>
      </c>
      <c r="I329" s="511">
        <v>8410681395</v>
      </c>
      <c r="J329" s="512">
        <v>128964105055</v>
      </c>
      <c r="L329" s="515"/>
      <c r="M329" s="513"/>
    </row>
    <row r="330" spans="2:13" s="495" customFormat="1">
      <c r="B330" s="514" t="s">
        <v>1260</v>
      </c>
      <c r="C330" s="507" t="s">
        <v>195</v>
      </c>
      <c r="D330" s="508">
        <v>1</v>
      </c>
      <c r="E330" s="516">
        <v>0</v>
      </c>
      <c r="F330" s="516">
        <v>0</v>
      </c>
      <c r="G330" s="516">
        <v>2146819.590410958</v>
      </c>
      <c r="H330" s="510">
        <v>50000000000</v>
      </c>
      <c r="I330" s="511">
        <v>8410681395</v>
      </c>
      <c r="J330" s="512">
        <v>128964105055</v>
      </c>
      <c r="L330" s="515"/>
      <c r="M330" s="513"/>
    </row>
    <row r="331" spans="2:13" s="495" customFormat="1">
      <c r="B331" s="514" t="s">
        <v>1260</v>
      </c>
      <c r="C331" s="507" t="s">
        <v>195</v>
      </c>
      <c r="D331" s="508">
        <v>1</v>
      </c>
      <c r="E331" s="516">
        <v>0</v>
      </c>
      <c r="F331" s="516">
        <v>0</v>
      </c>
      <c r="G331" s="516">
        <v>2146819.590410958</v>
      </c>
      <c r="H331" s="510">
        <v>50000000000</v>
      </c>
      <c r="I331" s="511">
        <v>8410681395</v>
      </c>
      <c r="J331" s="512">
        <v>128964105055</v>
      </c>
      <c r="L331" s="515"/>
      <c r="M331" s="513"/>
    </row>
    <row r="332" spans="2:13" s="495" customFormat="1">
      <c r="B332" s="514" t="s">
        <v>1260</v>
      </c>
      <c r="C332" s="507" t="s">
        <v>195</v>
      </c>
      <c r="D332" s="508">
        <v>1</v>
      </c>
      <c r="E332" s="516">
        <v>0</v>
      </c>
      <c r="F332" s="516">
        <v>0</v>
      </c>
      <c r="G332" s="516">
        <v>2146819.590410958</v>
      </c>
      <c r="H332" s="510">
        <v>50000000000</v>
      </c>
      <c r="I332" s="511">
        <v>8410681395</v>
      </c>
      <c r="J332" s="512">
        <v>128964105055</v>
      </c>
      <c r="L332" s="515"/>
      <c r="M332" s="513"/>
    </row>
    <row r="333" spans="2:13" s="495" customFormat="1">
      <c r="B333" s="514" t="s">
        <v>1260</v>
      </c>
      <c r="C333" s="507" t="s">
        <v>195</v>
      </c>
      <c r="D333" s="508">
        <v>1</v>
      </c>
      <c r="E333" s="516">
        <v>0</v>
      </c>
      <c r="F333" s="516">
        <v>0</v>
      </c>
      <c r="G333" s="516">
        <v>2146819.590410958</v>
      </c>
      <c r="H333" s="510">
        <v>50000000000</v>
      </c>
      <c r="I333" s="511">
        <v>8410681395</v>
      </c>
      <c r="J333" s="512">
        <v>128964105055</v>
      </c>
      <c r="L333" s="515"/>
      <c r="M333" s="513"/>
    </row>
    <row r="334" spans="2:13" s="495" customFormat="1">
      <c r="B334" s="514" t="s">
        <v>1260</v>
      </c>
      <c r="C334" s="507" t="s">
        <v>195</v>
      </c>
      <c r="D334" s="508">
        <v>1</v>
      </c>
      <c r="E334" s="516">
        <v>0</v>
      </c>
      <c r="F334" s="516">
        <v>0</v>
      </c>
      <c r="G334" s="516">
        <v>1073409.795205479</v>
      </c>
      <c r="H334" s="510">
        <v>50000000000</v>
      </c>
      <c r="I334" s="511">
        <v>8410681395</v>
      </c>
      <c r="J334" s="512">
        <v>128964105055</v>
      </c>
      <c r="L334" s="515"/>
      <c r="M334" s="513"/>
    </row>
    <row r="335" spans="2:13" s="495" customFormat="1">
      <c r="B335" s="514" t="s">
        <v>1260</v>
      </c>
      <c r="C335" s="507" t="s">
        <v>195</v>
      </c>
      <c r="D335" s="508">
        <v>1</v>
      </c>
      <c r="E335" s="516">
        <v>0</v>
      </c>
      <c r="F335" s="516">
        <v>0</v>
      </c>
      <c r="G335" s="516">
        <v>1073409.795205479</v>
      </c>
      <c r="H335" s="510">
        <v>50000000000</v>
      </c>
      <c r="I335" s="511">
        <v>8410681395</v>
      </c>
      <c r="J335" s="512">
        <v>128964105055</v>
      </c>
      <c r="L335" s="515"/>
      <c r="M335" s="513"/>
    </row>
    <row r="336" spans="2:13" s="495" customFormat="1">
      <c r="B336" s="514" t="s">
        <v>1260</v>
      </c>
      <c r="C336" s="507" t="s">
        <v>195</v>
      </c>
      <c r="D336" s="508">
        <v>1</v>
      </c>
      <c r="E336" s="516">
        <v>0</v>
      </c>
      <c r="F336" s="516">
        <v>0</v>
      </c>
      <c r="G336" s="516">
        <v>1073409.795205479</v>
      </c>
      <c r="H336" s="510">
        <v>50000000000</v>
      </c>
      <c r="I336" s="511">
        <v>8410681395</v>
      </c>
      <c r="J336" s="512">
        <v>128964105055</v>
      </c>
      <c r="L336" s="515"/>
      <c r="M336" s="513"/>
    </row>
    <row r="337" spans="2:13" s="495" customFormat="1">
      <c r="B337" s="514" t="s">
        <v>1260</v>
      </c>
      <c r="C337" s="507" t="s">
        <v>195</v>
      </c>
      <c r="D337" s="508">
        <v>1</v>
      </c>
      <c r="E337" s="516">
        <v>0</v>
      </c>
      <c r="F337" s="516">
        <v>0</v>
      </c>
      <c r="G337" s="516">
        <v>1073409.795205479</v>
      </c>
      <c r="H337" s="510">
        <v>50000000000</v>
      </c>
      <c r="I337" s="511">
        <v>8410681395</v>
      </c>
      <c r="J337" s="512">
        <v>128964105055</v>
      </c>
      <c r="L337" s="515"/>
      <c r="M337" s="513"/>
    </row>
    <row r="338" spans="2:13" s="495" customFormat="1">
      <c r="B338" s="514" t="s">
        <v>1260</v>
      </c>
      <c r="C338" s="507" t="s">
        <v>195</v>
      </c>
      <c r="D338" s="508">
        <v>1</v>
      </c>
      <c r="E338" s="516">
        <v>0</v>
      </c>
      <c r="F338" s="516">
        <v>0</v>
      </c>
      <c r="G338" s="516">
        <v>1073409.795205479</v>
      </c>
      <c r="H338" s="510">
        <v>50000000000</v>
      </c>
      <c r="I338" s="511">
        <v>8410681395</v>
      </c>
      <c r="J338" s="512">
        <v>128964105055</v>
      </c>
      <c r="L338" s="515"/>
      <c r="M338" s="513"/>
    </row>
    <row r="339" spans="2:13" s="495" customFormat="1">
      <c r="B339" s="514" t="s">
        <v>1260</v>
      </c>
      <c r="C339" s="507" t="s">
        <v>195</v>
      </c>
      <c r="D339" s="508">
        <v>1</v>
      </c>
      <c r="E339" s="516">
        <v>0</v>
      </c>
      <c r="F339" s="516">
        <v>0</v>
      </c>
      <c r="G339" s="516">
        <v>1073409.795205479</v>
      </c>
      <c r="H339" s="510">
        <v>50000000000</v>
      </c>
      <c r="I339" s="511">
        <v>8410681395</v>
      </c>
      <c r="J339" s="512">
        <v>128964105055</v>
      </c>
      <c r="L339" s="515"/>
      <c r="M339" s="513"/>
    </row>
    <row r="340" spans="2:13" s="495" customFormat="1">
      <c r="B340" s="514" t="s">
        <v>1260</v>
      </c>
      <c r="C340" s="507" t="s">
        <v>195</v>
      </c>
      <c r="D340" s="508">
        <v>1</v>
      </c>
      <c r="E340" s="516">
        <v>0</v>
      </c>
      <c r="F340" s="516">
        <v>0</v>
      </c>
      <c r="G340" s="516">
        <v>1073409.795205479</v>
      </c>
      <c r="H340" s="510">
        <v>50000000000</v>
      </c>
      <c r="I340" s="511">
        <v>8410681395</v>
      </c>
      <c r="J340" s="512">
        <v>128964105055</v>
      </c>
      <c r="L340" s="515"/>
      <c r="M340" s="513"/>
    </row>
    <row r="341" spans="2:13" s="495" customFormat="1">
      <c r="B341" s="514" t="s">
        <v>1268</v>
      </c>
      <c r="C341" s="507" t="s">
        <v>195</v>
      </c>
      <c r="D341" s="508">
        <v>1</v>
      </c>
      <c r="E341" s="516">
        <v>0</v>
      </c>
      <c r="F341" s="516">
        <v>0</v>
      </c>
      <c r="G341" s="516">
        <v>5479659.8220411018</v>
      </c>
      <c r="H341" s="510">
        <v>163488517429</v>
      </c>
      <c r="I341" s="511">
        <v>8110728569</v>
      </c>
      <c r="J341" s="512">
        <v>212346287805</v>
      </c>
      <c r="L341" s="515"/>
      <c r="M341" s="513"/>
    </row>
    <row r="342" spans="2:13" s="495" customFormat="1">
      <c r="B342" s="514" t="s">
        <v>1268</v>
      </c>
      <c r="C342" s="507" t="s">
        <v>195</v>
      </c>
      <c r="D342" s="508">
        <v>1</v>
      </c>
      <c r="E342" s="516">
        <v>0</v>
      </c>
      <c r="F342" s="516">
        <v>0</v>
      </c>
      <c r="G342" s="516">
        <v>4822117.0543561541</v>
      </c>
      <c r="H342" s="510">
        <v>163488517429</v>
      </c>
      <c r="I342" s="511">
        <v>8110728569</v>
      </c>
      <c r="J342" s="512">
        <v>212346287805</v>
      </c>
      <c r="L342" s="515"/>
      <c r="M342" s="513"/>
    </row>
    <row r="343" spans="2:13" s="495" customFormat="1">
      <c r="B343" s="514" t="s">
        <v>1272</v>
      </c>
      <c r="C343" s="507" t="s">
        <v>195</v>
      </c>
      <c r="D343" s="508">
        <v>1</v>
      </c>
      <c r="E343" s="516">
        <v>0</v>
      </c>
      <c r="F343" s="516">
        <v>0</v>
      </c>
      <c r="G343" s="516">
        <v>948403.61621917807</v>
      </c>
      <c r="H343" s="510">
        <v>114665953371</v>
      </c>
      <c r="I343" s="511">
        <v>5202846667</v>
      </c>
      <c r="J343" s="512">
        <v>163345270165</v>
      </c>
      <c r="L343" s="515"/>
      <c r="M343" s="513"/>
    </row>
    <row r="344" spans="2:13" s="495" customFormat="1">
      <c r="B344" s="514" t="s">
        <v>1272</v>
      </c>
      <c r="C344" s="507" t="s">
        <v>195</v>
      </c>
      <c r="D344" s="508">
        <v>1</v>
      </c>
      <c r="E344" s="516">
        <v>0</v>
      </c>
      <c r="F344" s="516">
        <v>0</v>
      </c>
      <c r="G344" s="516">
        <v>2853558.7068493152</v>
      </c>
      <c r="H344" s="510">
        <v>114665953371</v>
      </c>
      <c r="I344" s="511">
        <v>5202846667</v>
      </c>
      <c r="J344" s="512">
        <v>163345270165</v>
      </c>
      <c r="L344" s="515"/>
      <c r="M344" s="513"/>
    </row>
    <row r="345" spans="2:13" s="495" customFormat="1">
      <c r="B345" s="514" t="s">
        <v>1272</v>
      </c>
      <c r="C345" s="507" t="s">
        <v>195</v>
      </c>
      <c r="D345" s="508">
        <v>1</v>
      </c>
      <c r="E345" s="516">
        <v>0</v>
      </c>
      <c r="F345" s="516">
        <v>0</v>
      </c>
      <c r="G345" s="516">
        <v>80476.462808219207</v>
      </c>
      <c r="H345" s="510">
        <v>114665953371</v>
      </c>
      <c r="I345" s="511">
        <v>5202846667</v>
      </c>
      <c r="J345" s="512">
        <v>163345270165</v>
      </c>
      <c r="L345" s="515"/>
      <c r="M345" s="513"/>
    </row>
    <row r="346" spans="2:13" s="495" customFormat="1">
      <c r="B346" s="514" t="s">
        <v>1272</v>
      </c>
      <c r="C346" s="507" t="s">
        <v>195</v>
      </c>
      <c r="D346" s="508">
        <v>1</v>
      </c>
      <c r="E346" s="516">
        <v>0</v>
      </c>
      <c r="F346" s="516">
        <v>0</v>
      </c>
      <c r="G346" s="516">
        <v>80476.462808219207</v>
      </c>
      <c r="H346" s="510">
        <v>114665953371</v>
      </c>
      <c r="I346" s="511">
        <v>5202846667</v>
      </c>
      <c r="J346" s="512">
        <v>163345270165</v>
      </c>
      <c r="L346" s="515"/>
      <c r="M346" s="513"/>
    </row>
    <row r="347" spans="2:13" s="495" customFormat="1">
      <c r="B347" s="514" t="s">
        <v>1272</v>
      </c>
      <c r="C347" s="507" t="s">
        <v>195</v>
      </c>
      <c r="D347" s="508">
        <v>1</v>
      </c>
      <c r="E347" s="516">
        <v>0</v>
      </c>
      <c r="F347" s="516">
        <v>0</v>
      </c>
      <c r="G347" s="516">
        <v>80476.462808219207</v>
      </c>
      <c r="H347" s="510">
        <v>114665953371</v>
      </c>
      <c r="I347" s="511">
        <v>5202846667</v>
      </c>
      <c r="J347" s="512">
        <v>163345270165</v>
      </c>
      <c r="L347" s="515"/>
      <c r="M347" s="513"/>
    </row>
    <row r="348" spans="2:13" s="495" customFormat="1">
      <c r="B348" s="514" t="s">
        <v>1272</v>
      </c>
      <c r="C348" s="507" t="s">
        <v>195</v>
      </c>
      <c r="D348" s="508">
        <v>1</v>
      </c>
      <c r="E348" s="516">
        <v>0</v>
      </c>
      <c r="F348" s="516">
        <v>0</v>
      </c>
      <c r="G348" s="516">
        <v>80476.462808219207</v>
      </c>
      <c r="H348" s="510">
        <v>114665953371</v>
      </c>
      <c r="I348" s="511">
        <v>5202846667</v>
      </c>
      <c r="J348" s="512">
        <v>163345270165</v>
      </c>
      <c r="L348" s="515"/>
      <c r="M348" s="513"/>
    </row>
    <row r="349" spans="2:13" s="495" customFormat="1">
      <c r="B349" s="514" t="s">
        <v>1272</v>
      </c>
      <c r="C349" s="507" t="s">
        <v>195</v>
      </c>
      <c r="D349" s="508">
        <v>1</v>
      </c>
      <c r="E349" s="516">
        <v>0</v>
      </c>
      <c r="F349" s="516">
        <v>0</v>
      </c>
      <c r="G349" s="516">
        <v>80476.462808219207</v>
      </c>
      <c r="H349" s="510">
        <v>114665953371</v>
      </c>
      <c r="I349" s="511">
        <v>5202846667</v>
      </c>
      <c r="J349" s="512">
        <v>163345270165</v>
      </c>
      <c r="L349" s="515"/>
      <c r="M349" s="513"/>
    </row>
    <row r="350" spans="2:13" s="495" customFormat="1">
      <c r="B350" s="514" t="s">
        <v>1272</v>
      </c>
      <c r="C350" s="507" t="s">
        <v>195</v>
      </c>
      <c r="D350" s="508">
        <v>1</v>
      </c>
      <c r="E350" s="516">
        <v>0</v>
      </c>
      <c r="F350" s="516">
        <v>0</v>
      </c>
      <c r="G350" s="516">
        <v>80476.462808219207</v>
      </c>
      <c r="H350" s="510">
        <v>114665953371</v>
      </c>
      <c r="I350" s="511">
        <v>5202846667</v>
      </c>
      <c r="J350" s="512">
        <v>163345270165</v>
      </c>
      <c r="L350" s="515"/>
      <c r="M350" s="513"/>
    </row>
    <row r="351" spans="2:13" s="495" customFormat="1">
      <c r="B351" s="514" t="s">
        <v>1272</v>
      </c>
      <c r="C351" s="507" t="s">
        <v>195</v>
      </c>
      <c r="D351" s="508">
        <v>1</v>
      </c>
      <c r="E351" s="516">
        <v>0</v>
      </c>
      <c r="F351" s="516">
        <v>0</v>
      </c>
      <c r="G351" s="516">
        <v>80476.462808219207</v>
      </c>
      <c r="H351" s="510">
        <v>114665953371</v>
      </c>
      <c r="I351" s="511">
        <v>5202846667</v>
      </c>
      <c r="J351" s="512">
        <v>163345270165</v>
      </c>
      <c r="L351" s="515"/>
      <c r="M351" s="513"/>
    </row>
    <row r="352" spans="2:13" s="495" customFormat="1">
      <c r="B352" s="514" t="s">
        <v>1272</v>
      </c>
      <c r="C352" s="507" t="s">
        <v>195</v>
      </c>
      <c r="D352" s="508">
        <v>1</v>
      </c>
      <c r="E352" s="516">
        <v>0</v>
      </c>
      <c r="F352" s="516">
        <v>0</v>
      </c>
      <c r="G352" s="516">
        <v>80476.462808219207</v>
      </c>
      <c r="H352" s="510">
        <v>114665953371</v>
      </c>
      <c r="I352" s="511">
        <v>5202846667</v>
      </c>
      <c r="J352" s="512">
        <v>163345270165</v>
      </c>
      <c r="L352" s="515"/>
      <c r="M352" s="513"/>
    </row>
    <row r="353" spans="2:13" s="495" customFormat="1">
      <c r="B353" s="514" t="s">
        <v>1272</v>
      </c>
      <c r="C353" s="507" t="s">
        <v>195</v>
      </c>
      <c r="D353" s="508">
        <v>1</v>
      </c>
      <c r="E353" s="516">
        <v>0</v>
      </c>
      <c r="F353" s="516">
        <v>0</v>
      </c>
      <c r="G353" s="516">
        <v>80476.462808219207</v>
      </c>
      <c r="H353" s="510">
        <v>114665953371</v>
      </c>
      <c r="I353" s="511">
        <v>5202846667</v>
      </c>
      <c r="J353" s="512">
        <v>163345270165</v>
      </c>
      <c r="L353" s="515"/>
      <c r="M353" s="513"/>
    </row>
    <row r="354" spans="2:13" s="495" customFormat="1">
      <c r="B354" s="514" t="s">
        <v>1272</v>
      </c>
      <c r="C354" s="507" t="s">
        <v>195</v>
      </c>
      <c r="D354" s="508">
        <v>1</v>
      </c>
      <c r="E354" s="516">
        <v>0</v>
      </c>
      <c r="F354" s="516">
        <v>0</v>
      </c>
      <c r="G354" s="516">
        <v>120817.26271232852</v>
      </c>
      <c r="H354" s="510">
        <v>114665953371</v>
      </c>
      <c r="I354" s="511">
        <v>5202846667</v>
      </c>
      <c r="J354" s="512">
        <v>163345270165</v>
      </c>
      <c r="L354" s="515"/>
      <c r="M354" s="513"/>
    </row>
    <row r="355" spans="2:13" s="495" customFormat="1">
      <c r="B355" s="514" t="s">
        <v>1272</v>
      </c>
      <c r="C355" s="507" t="s">
        <v>195</v>
      </c>
      <c r="D355" s="508">
        <v>1</v>
      </c>
      <c r="E355" s="516">
        <v>0</v>
      </c>
      <c r="F355" s="516">
        <v>0</v>
      </c>
      <c r="G355" s="516">
        <v>120817.26271232852</v>
      </c>
      <c r="H355" s="510">
        <v>114665953371</v>
      </c>
      <c r="I355" s="511">
        <v>5202846667</v>
      </c>
      <c r="J355" s="512">
        <v>163345270165</v>
      </c>
      <c r="L355" s="515"/>
      <c r="M355" s="513"/>
    </row>
    <row r="356" spans="2:13" s="495" customFormat="1">
      <c r="B356" s="514" t="s">
        <v>1272</v>
      </c>
      <c r="C356" s="507" t="s">
        <v>195</v>
      </c>
      <c r="D356" s="508">
        <v>1</v>
      </c>
      <c r="E356" s="516">
        <v>0</v>
      </c>
      <c r="F356" s="516">
        <v>0</v>
      </c>
      <c r="G356" s="516">
        <v>120817.26271232852</v>
      </c>
      <c r="H356" s="510">
        <v>114665953371</v>
      </c>
      <c r="I356" s="511">
        <v>5202846667</v>
      </c>
      <c r="J356" s="512">
        <v>163345270165</v>
      </c>
      <c r="L356" s="515"/>
      <c r="M356" s="513"/>
    </row>
    <row r="357" spans="2:13" s="495" customFormat="1">
      <c r="B357" s="514" t="s">
        <v>1272</v>
      </c>
      <c r="C357" s="507" t="s">
        <v>195</v>
      </c>
      <c r="D357" s="508">
        <v>1</v>
      </c>
      <c r="E357" s="516">
        <v>0</v>
      </c>
      <c r="F357" s="516">
        <v>0</v>
      </c>
      <c r="G357" s="516">
        <v>120817.26271232852</v>
      </c>
      <c r="H357" s="510">
        <v>114665953371</v>
      </c>
      <c r="I357" s="511">
        <v>5202846667</v>
      </c>
      <c r="J357" s="512">
        <v>163345270165</v>
      </c>
      <c r="L357" s="515"/>
      <c r="M357" s="513"/>
    </row>
    <row r="358" spans="2:13" s="495" customFormat="1">
      <c r="B358" s="514" t="s">
        <v>1272</v>
      </c>
      <c r="C358" s="507" t="s">
        <v>195</v>
      </c>
      <c r="D358" s="508">
        <v>1</v>
      </c>
      <c r="E358" s="516">
        <v>0</v>
      </c>
      <c r="F358" s="516">
        <v>0</v>
      </c>
      <c r="G358" s="516">
        <v>201430.4835205476</v>
      </c>
      <c r="H358" s="510">
        <v>114665953371</v>
      </c>
      <c r="I358" s="511">
        <v>5202846667</v>
      </c>
      <c r="J358" s="512">
        <v>163345270165</v>
      </c>
      <c r="L358" s="515"/>
      <c r="M358" s="513"/>
    </row>
    <row r="359" spans="2:13" s="495" customFormat="1">
      <c r="B359" s="514" t="s">
        <v>1272</v>
      </c>
      <c r="C359" s="507" t="s">
        <v>195</v>
      </c>
      <c r="D359" s="508">
        <v>1</v>
      </c>
      <c r="E359" s="516">
        <v>0</v>
      </c>
      <c r="F359" s="516">
        <v>0</v>
      </c>
      <c r="G359" s="516">
        <v>201430.4835205476</v>
      </c>
      <c r="H359" s="510">
        <v>114665953371</v>
      </c>
      <c r="I359" s="511">
        <v>5202846667</v>
      </c>
      <c r="J359" s="512">
        <v>163345270165</v>
      </c>
      <c r="L359" s="515"/>
      <c r="M359" s="513"/>
    </row>
    <row r="360" spans="2:13" s="495" customFormat="1">
      <c r="B360" s="514" t="s">
        <v>1272</v>
      </c>
      <c r="C360" s="507" t="s">
        <v>195</v>
      </c>
      <c r="D360" s="508">
        <v>1</v>
      </c>
      <c r="E360" s="516">
        <v>0</v>
      </c>
      <c r="F360" s="516">
        <v>0</v>
      </c>
      <c r="G360" s="516">
        <v>201430.4835205476</v>
      </c>
      <c r="H360" s="510">
        <v>114665953371</v>
      </c>
      <c r="I360" s="511">
        <v>5202846667</v>
      </c>
      <c r="J360" s="512">
        <v>163345270165</v>
      </c>
      <c r="L360" s="515"/>
      <c r="M360" s="513"/>
    </row>
    <row r="361" spans="2:13" s="495" customFormat="1">
      <c r="B361" s="514" t="s">
        <v>1272</v>
      </c>
      <c r="C361" s="507" t="s">
        <v>195</v>
      </c>
      <c r="D361" s="508">
        <v>1</v>
      </c>
      <c r="E361" s="516">
        <v>0</v>
      </c>
      <c r="F361" s="516">
        <v>0</v>
      </c>
      <c r="G361" s="516">
        <v>201430.4835205476</v>
      </c>
      <c r="H361" s="510">
        <v>114665953371</v>
      </c>
      <c r="I361" s="511">
        <v>5202846667</v>
      </c>
      <c r="J361" s="512">
        <v>163345270165</v>
      </c>
      <c r="L361" s="515"/>
      <c r="M361" s="513"/>
    </row>
    <row r="362" spans="2:13" s="495" customFormat="1">
      <c r="B362" s="514" t="s">
        <v>1272</v>
      </c>
      <c r="C362" s="507" t="s">
        <v>195</v>
      </c>
      <c r="D362" s="508">
        <v>1</v>
      </c>
      <c r="E362" s="516">
        <v>0</v>
      </c>
      <c r="F362" s="516">
        <v>0</v>
      </c>
      <c r="G362" s="516">
        <v>201430.4835205476</v>
      </c>
      <c r="H362" s="510">
        <v>114665953371</v>
      </c>
      <c r="I362" s="511">
        <v>5202846667</v>
      </c>
      <c r="J362" s="512">
        <v>163345270165</v>
      </c>
      <c r="L362" s="515"/>
      <c r="M362" s="513"/>
    </row>
    <row r="363" spans="2:13" s="495" customFormat="1">
      <c r="B363" s="514" t="s">
        <v>1272</v>
      </c>
      <c r="C363" s="507" t="s">
        <v>195</v>
      </c>
      <c r="D363" s="508">
        <v>1</v>
      </c>
      <c r="E363" s="516">
        <v>0</v>
      </c>
      <c r="F363" s="516">
        <v>0</v>
      </c>
      <c r="G363" s="516">
        <v>331004.94172602694</v>
      </c>
      <c r="H363" s="510">
        <v>114665953371</v>
      </c>
      <c r="I363" s="511">
        <v>5202846667</v>
      </c>
      <c r="J363" s="512">
        <v>163345270165</v>
      </c>
      <c r="L363" s="515"/>
      <c r="M363" s="513"/>
    </row>
    <row r="364" spans="2:13" s="495" customFormat="1">
      <c r="B364" s="514" t="s">
        <v>1272</v>
      </c>
      <c r="C364" s="507" t="s">
        <v>195</v>
      </c>
      <c r="D364" s="508">
        <v>1</v>
      </c>
      <c r="E364" s="516">
        <v>0</v>
      </c>
      <c r="F364" s="516">
        <v>0</v>
      </c>
      <c r="G364" s="516">
        <v>331004.94172602694</v>
      </c>
      <c r="H364" s="510">
        <v>114665953371</v>
      </c>
      <c r="I364" s="511">
        <v>5202846667</v>
      </c>
      <c r="J364" s="512">
        <v>163345270165</v>
      </c>
      <c r="L364" s="515"/>
      <c r="M364" s="513"/>
    </row>
    <row r="365" spans="2:13" s="495" customFormat="1">
      <c r="B365" s="514" t="s">
        <v>1272</v>
      </c>
      <c r="C365" s="507" t="s">
        <v>195</v>
      </c>
      <c r="D365" s="508">
        <v>1</v>
      </c>
      <c r="E365" s="516">
        <v>0</v>
      </c>
      <c r="F365" s="516">
        <v>0</v>
      </c>
      <c r="G365" s="516">
        <v>331004.94172602694</v>
      </c>
      <c r="H365" s="510">
        <v>114665953371</v>
      </c>
      <c r="I365" s="511">
        <v>5202846667</v>
      </c>
      <c r="J365" s="512">
        <v>163345270165</v>
      </c>
      <c r="L365" s="515"/>
      <c r="M365" s="513"/>
    </row>
    <row r="366" spans="2:13" s="495" customFormat="1">
      <c r="B366" s="514" t="s">
        <v>1272</v>
      </c>
      <c r="C366" s="507" t="s">
        <v>195</v>
      </c>
      <c r="D366" s="508">
        <v>1</v>
      </c>
      <c r="E366" s="516">
        <v>0</v>
      </c>
      <c r="F366" s="516">
        <v>0</v>
      </c>
      <c r="G366" s="516">
        <v>331004.94172602694</v>
      </c>
      <c r="H366" s="510">
        <v>114665953371</v>
      </c>
      <c r="I366" s="511">
        <v>5202846667</v>
      </c>
      <c r="J366" s="512">
        <v>163345270165</v>
      </c>
      <c r="L366" s="515"/>
      <c r="M366" s="513"/>
    </row>
    <row r="367" spans="2:13" s="495" customFormat="1">
      <c r="B367" s="514" t="s">
        <v>1272</v>
      </c>
      <c r="C367" s="507" t="s">
        <v>195</v>
      </c>
      <c r="D367" s="508">
        <v>1</v>
      </c>
      <c r="E367" s="516">
        <v>0</v>
      </c>
      <c r="F367" s="516">
        <v>0</v>
      </c>
      <c r="G367" s="516">
        <v>331004.94172602694</v>
      </c>
      <c r="H367" s="510">
        <v>114665953371</v>
      </c>
      <c r="I367" s="511">
        <v>5202846667</v>
      </c>
      <c r="J367" s="512">
        <v>163345270165</v>
      </c>
      <c r="L367" s="515"/>
      <c r="M367" s="513"/>
    </row>
    <row r="368" spans="2:13" s="495" customFormat="1">
      <c r="B368" s="514" t="s">
        <v>1272</v>
      </c>
      <c r="C368" s="507" t="s">
        <v>195</v>
      </c>
      <c r="D368" s="508">
        <v>1</v>
      </c>
      <c r="E368" s="516">
        <v>0</v>
      </c>
      <c r="F368" s="516">
        <v>0</v>
      </c>
      <c r="G368" s="516">
        <v>331004.94172602694</v>
      </c>
      <c r="H368" s="510">
        <v>114665953371</v>
      </c>
      <c r="I368" s="511">
        <v>5202846667</v>
      </c>
      <c r="J368" s="512">
        <v>163345270165</v>
      </c>
      <c r="L368" s="515"/>
      <c r="M368" s="513"/>
    </row>
    <row r="369" spans="2:13" s="495" customFormat="1">
      <c r="B369" s="514" t="s">
        <v>1272</v>
      </c>
      <c r="C369" s="507" t="s">
        <v>195</v>
      </c>
      <c r="D369" s="508">
        <v>1</v>
      </c>
      <c r="E369" s="516">
        <v>0</v>
      </c>
      <c r="F369" s="516">
        <v>0</v>
      </c>
      <c r="G369" s="516">
        <v>331004.94172602694</v>
      </c>
      <c r="H369" s="510">
        <v>114665953371</v>
      </c>
      <c r="I369" s="511">
        <v>5202846667</v>
      </c>
      <c r="J369" s="512">
        <v>163345270165</v>
      </c>
      <c r="L369" s="515"/>
      <c r="M369" s="513"/>
    </row>
    <row r="370" spans="2:13" s="495" customFormat="1">
      <c r="B370" s="514" t="s">
        <v>1272</v>
      </c>
      <c r="C370" s="507" t="s">
        <v>195</v>
      </c>
      <c r="D370" s="508">
        <v>1</v>
      </c>
      <c r="E370" s="516">
        <v>0</v>
      </c>
      <c r="F370" s="516">
        <v>0</v>
      </c>
      <c r="G370" s="516">
        <v>331004.94172602694</v>
      </c>
      <c r="H370" s="510">
        <v>114665953371</v>
      </c>
      <c r="I370" s="511">
        <v>5202846667</v>
      </c>
      <c r="J370" s="512">
        <v>163345270165</v>
      </c>
      <c r="L370" s="515"/>
      <c r="M370" s="513"/>
    </row>
    <row r="371" spans="2:13" s="495" customFormat="1">
      <c r="B371" s="514" t="s">
        <v>1272</v>
      </c>
      <c r="C371" s="507" t="s">
        <v>195</v>
      </c>
      <c r="D371" s="508">
        <v>1</v>
      </c>
      <c r="E371" s="516">
        <v>0</v>
      </c>
      <c r="F371" s="516">
        <v>0</v>
      </c>
      <c r="G371" s="516">
        <v>331004.94172602694</v>
      </c>
      <c r="H371" s="510">
        <v>114665953371</v>
      </c>
      <c r="I371" s="511">
        <v>5202846667</v>
      </c>
      <c r="J371" s="512">
        <v>163345270165</v>
      </c>
      <c r="L371" s="515"/>
      <c r="M371" s="513"/>
    </row>
    <row r="372" spans="2:13" s="495" customFormat="1">
      <c r="B372" s="514" t="s">
        <v>1272</v>
      </c>
      <c r="C372" s="507" t="s">
        <v>195</v>
      </c>
      <c r="D372" s="508">
        <v>1</v>
      </c>
      <c r="E372" s="516">
        <v>0</v>
      </c>
      <c r="F372" s="516">
        <v>0</v>
      </c>
      <c r="G372" s="516">
        <v>331004.94172602694</v>
      </c>
      <c r="H372" s="510">
        <v>114665953371</v>
      </c>
      <c r="I372" s="511">
        <v>5202846667</v>
      </c>
      <c r="J372" s="512">
        <v>163345270165</v>
      </c>
      <c r="L372" s="515"/>
      <c r="M372" s="513"/>
    </row>
    <row r="373" spans="2:13" s="495" customFormat="1">
      <c r="B373" s="514" t="s">
        <v>1602</v>
      </c>
      <c r="C373" s="507" t="s">
        <v>195</v>
      </c>
      <c r="D373" s="508">
        <v>1</v>
      </c>
      <c r="E373" s="516">
        <v>0</v>
      </c>
      <c r="F373" s="516">
        <v>0</v>
      </c>
      <c r="G373" s="516">
        <v>31085876.480054811</v>
      </c>
      <c r="H373" s="510">
        <v>1687535078916</v>
      </c>
      <c r="I373" s="511">
        <v>143348060020</v>
      </c>
      <c r="J373" s="512">
        <v>203990416046</v>
      </c>
      <c r="L373" s="515"/>
      <c r="M373" s="513"/>
    </row>
    <row r="374" spans="2:13" s="495" customFormat="1">
      <c r="B374" s="514" t="s">
        <v>1602</v>
      </c>
      <c r="C374" s="507" t="s">
        <v>195</v>
      </c>
      <c r="D374" s="508">
        <v>1</v>
      </c>
      <c r="E374" s="516">
        <v>0</v>
      </c>
      <c r="F374" s="516">
        <v>0</v>
      </c>
      <c r="G374" s="516">
        <v>31085876.480054811</v>
      </c>
      <c r="H374" s="510">
        <v>1687535078916</v>
      </c>
      <c r="I374" s="511">
        <v>143348060020</v>
      </c>
      <c r="J374" s="512">
        <v>203990416046</v>
      </c>
      <c r="L374" s="515"/>
      <c r="M374" s="513"/>
    </row>
    <row r="375" spans="2:13" s="495" customFormat="1">
      <c r="B375" s="514" t="s">
        <v>1602</v>
      </c>
      <c r="C375" s="507" t="s">
        <v>195</v>
      </c>
      <c r="D375" s="508">
        <v>1</v>
      </c>
      <c r="E375" s="516">
        <v>0</v>
      </c>
      <c r="F375" s="516">
        <v>0</v>
      </c>
      <c r="G375" s="516">
        <v>27015106.941000003</v>
      </c>
      <c r="H375" s="510">
        <v>1687535078916</v>
      </c>
      <c r="I375" s="511">
        <v>143348060020</v>
      </c>
      <c r="J375" s="512">
        <v>203990416046</v>
      </c>
      <c r="L375" s="515"/>
      <c r="M375" s="513"/>
    </row>
    <row r="376" spans="2:13" s="495" customFormat="1">
      <c r="B376" s="514" t="s">
        <v>1602</v>
      </c>
      <c r="C376" s="507" t="s">
        <v>195</v>
      </c>
      <c r="D376" s="508">
        <v>1</v>
      </c>
      <c r="E376" s="516">
        <v>0</v>
      </c>
      <c r="F376" s="516">
        <v>0</v>
      </c>
      <c r="G376" s="516">
        <v>27015106.941000003</v>
      </c>
      <c r="H376" s="510">
        <v>1687535078916</v>
      </c>
      <c r="I376" s="511">
        <v>143348060020</v>
      </c>
      <c r="J376" s="512">
        <v>203990416046</v>
      </c>
      <c r="L376" s="515"/>
      <c r="M376" s="513"/>
    </row>
    <row r="377" spans="2:13" s="495" customFormat="1">
      <c r="B377" s="514" t="s">
        <v>1602</v>
      </c>
      <c r="C377" s="507" t="s">
        <v>195</v>
      </c>
      <c r="D377" s="508">
        <v>1</v>
      </c>
      <c r="E377" s="516">
        <v>0</v>
      </c>
      <c r="F377" s="516">
        <v>0</v>
      </c>
      <c r="G377" s="516">
        <v>38487275.641972579</v>
      </c>
      <c r="H377" s="510">
        <v>1687535078916</v>
      </c>
      <c r="I377" s="511">
        <v>143348060020</v>
      </c>
      <c r="J377" s="512">
        <v>203990416046</v>
      </c>
      <c r="L377" s="515"/>
      <c r="M377" s="513"/>
    </row>
    <row r="378" spans="2:13" s="495" customFormat="1">
      <c r="B378" s="514" t="s">
        <v>1602</v>
      </c>
      <c r="C378" s="507" t="s">
        <v>195</v>
      </c>
      <c r="D378" s="508">
        <v>1</v>
      </c>
      <c r="E378" s="516">
        <v>0</v>
      </c>
      <c r="F378" s="516">
        <v>0</v>
      </c>
      <c r="G378" s="516">
        <v>38487275.641972579</v>
      </c>
      <c r="H378" s="510">
        <v>1687535078916</v>
      </c>
      <c r="I378" s="511">
        <v>143348060020</v>
      </c>
      <c r="J378" s="512">
        <v>203990416046</v>
      </c>
      <c r="L378" s="515"/>
      <c r="M378" s="513"/>
    </row>
    <row r="379" spans="2:13" s="495" customFormat="1">
      <c r="B379" s="514" t="s">
        <v>1602</v>
      </c>
      <c r="C379" s="507" t="s">
        <v>195</v>
      </c>
      <c r="D379" s="508">
        <v>1</v>
      </c>
      <c r="E379" s="516">
        <v>0</v>
      </c>
      <c r="F379" s="516">
        <v>0</v>
      </c>
      <c r="G379" s="516">
        <v>38487275.641972579</v>
      </c>
      <c r="H379" s="510">
        <v>1687535078916</v>
      </c>
      <c r="I379" s="511">
        <v>143348060020</v>
      </c>
      <c r="J379" s="512">
        <v>203990416046</v>
      </c>
      <c r="L379" s="515"/>
      <c r="M379" s="513"/>
    </row>
    <row r="380" spans="2:13" s="495" customFormat="1">
      <c r="B380" s="514" t="s">
        <v>1602</v>
      </c>
      <c r="C380" s="507" t="s">
        <v>195</v>
      </c>
      <c r="D380" s="508">
        <v>1</v>
      </c>
      <c r="E380" s="516">
        <v>0</v>
      </c>
      <c r="F380" s="516">
        <v>0</v>
      </c>
      <c r="G380" s="516">
        <v>16863947.457534272</v>
      </c>
      <c r="H380" s="510">
        <v>1687535078916</v>
      </c>
      <c r="I380" s="511">
        <v>143348060020</v>
      </c>
      <c r="J380" s="512">
        <v>203990416046</v>
      </c>
      <c r="L380" s="515"/>
      <c r="M380" s="513"/>
    </row>
    <row r="381" spans="2:13" s="495" customFormat="1">
      <c r="B381" s="514" t="s">
        <v>1270</v>
      </c>
      <c r="C381" s="507" t="s">
        <v>195</v>
      </c>
      <c r="D381" s="508">
        <v>1</v>
      </c>
      <c r="E381" s="516">
        <v>0</v>
      </c>
      <c r="F381" s="516">
        <v>0</v>
      </c>
      <c r="G381" s="516">
        <v>1504338</v>
      </c>
      <c r="H381" s="510">
        <v>395294800000</v>
      </c>
      <c r="I381" s="511">
        <v>11148767398</v>
      </c>
      <c r="J381" s="512">
        <v>455722422477</v>
      </c>
      <c r="L381" s="515"/>
      <c r="M381" s="513"/>
    </row>
    <row r="382" spans="2:13" s="495" customFormat="1">
      <c r="B382" s="514" t="s">
        <v>1270</v>
      </c>
      <c r="C382" s="507" t="s">
        <v>195</v>
      </c>
      <c r="D382" s="508">
        <v>1</v>
      </c>
      <c r="E382" s="516">
        <v>0</v>
      </c>
      <c r="F382" s="516">
        <v>0</v>
      </c>
      <c r="G382" s="516">
        <v>1504338</v>
      </c>
      <c r="H382" s="510">
        <v>395294800000</v>
      </c>
      <c r="I382" s="511">
        <v>11148767398</v>
      </c>
      <c r="J382" s="512">
        <v>455722422477</v>
      </c>
      <c r="L382" s="515"/>
      <c r="M382" s="513"/>
    </row>
    <row r="383" spans="2:13" s="495" customFormat="1">
      <c r="B383" s="514" t="s">
        <v>1270</v>
      </c>
      <c r="C383" s="507" t="s">
        <v>195</v>
      </c>
      <c r="D383" s="508">
        <v>1</v>
      </c>
      <c r="E383" s="516">
        <v>0</v>
      </c>
      <c r="F383" s="516">
        <v>0</v>
      </c>
      <c r="G383" s="516">
        <v>6058566.7397260303</v>
      </c>
      <c r="H383" s="510">
        <v>395294800000</v>
      </c>
      <c r="I383" s="511">
        <v>11148767398</v>
      </c>
      <c r="J383" s="512">
        <v>455722422477</v>
      </c>
      <c r="L383" s="515"/>
      <c r="M383" s="513"/>
    </row>
    <row r="384" spans="2:13" s="495" customFormat="1">
      <c r="B384" s="514" t="s">
        <v>1270</v>
      </c>
      <c r="C384" s="507" t="s">
        <v>195</v>
      </c>
      <c r="D384" s="508">
        <v>1</v>
      </c>
      <c r="E384" s="516">
        <v>0</v>
      </c>
      <c r="F384" s="516">
        <v>0</v>
      </c>
      <c r="G384" s="516">
        <v>6058566.7397260303</v>
      </c>
      <c r="H384" s="510">
        <v>395294800000</v>
      </c>
      <c r="I384" s="511">
        <v>11148767398</v>
      </c>
      <c r="J384" s="512">
        <v>455722422477</v>
      </c>
      <c r="L384" s="515"/>
      <c r="M384" s="513"/>
    </row>
    <row r="385" spans="2:13" s="495" customFormat="1">
      <c r="B385" s="514" t="s">
        <v>1270</v>
      </c>
      <c r="C385" s="507" t="s">
        <v>195</v>
      </c>
      <c r="D385" s="508">
        <v>1</v>
      </c>
      <c r="E385" s="516">
        <v>0</v>
      </c>
      <c r="F385" s="516">
        <v>0</v>
      </c>
      <c r="G385" s="516">
        <v>6058566.7397260303</v>
      </c>
      <c r="H385" s="510">
        <v>395294800000</v>
      </c>
      <c r="I385" s="511">
        <v>11148767398</v>
      </c>
      <c r="J385" s="512">
        <v>455722422477</v>
      </c>
      <c r="L385" s="515"/>
      <c r="M385" s="513"/>
    </row>
    <row r="386" spans="2:13" s="495" customFormat="1">
      <c r="B386" s="514" t="s">
        <v>1270</v>
      </c>
      <c r="C386" s="507" t="s">
        <v>195</v>
      </c>
      <c r="D386" s="508">
        <v>1</v>
      </c>
      <c r="E386" s="516">
        <v>0</v>
      </c>
      <c r="F386" s="516">
        <v>0</v>
      </c>
      <c r="G386" s="516">
        <v>1504338</v>
      </c>
      <c r="H386" s="510">
        <v>395294800000</v>
      </c>
      <c r="I386" s="511">
        <v>11148767398</v>
      </c>
      <c r="J386" s="512">
        <v>455722422477</v>
      </c>
      <c r="L386" s="515"/>
      <c r="M386" s="513"/>
    </row>
    <row r="387" spans="2:13" s="495" customFormat="1">
      <c r="B387" s="514" t="s">
        <v>1270</v>
      </c>
      <c r="C387" s="507" t="s">
        <v>195</v>
      </c>
      <c r="D387" s="508">
        <v>1</v>
      </c>
      <c r="E387" s="516">
        <v>0</v>
      </c>
      <c r="F387" s="516">
        <v>0</v>
      </c>
      <c r="G387" s="516">
        <v>1504338</v>
      </c>
      <c r="H387" s="510">
        <v>395294800000</v>
      </c>
      <c r="I387" s="511">
        <v>11148767398</v>
      </c>
      <c r="J387" s="512">
        <v>455722422477</v>
      </c>
      <c r="L387" s="515"/>
      <c r="M387" s="513"/>
    </row>
    <row r="388" spans="2:13" s="495" customFormat="1">
      <c r="B388" s="514" t="s">
        <v>1270</v>
      </c>
      <c r="C388" s="507" t="s">
        <v>195</v>
      </c>
      <c r="D388" s="508">
        <v>1</v>
      </c>
      <c r="E388" s="516">
        <v>0</v>
      </c>
      <c r="F388" s="516">
        <v>0</v>
      </c>
      <c r="G388" s="516">
        <v>1504338</v>
      </c>
      <c r="H388" s="510">
        <v>395294800000</v>
      </c>
      <c r="I388" s="511">
        <v>11148767398</v>
      </c>
      <c r="J388" s="512">
        <v>455722422477</v>
      </c>
      <c r="L388" s="515"/>
      <c r="M388" s="513"/>
    </row>
    <row r="389" spans="2:13" s="495" customFormat="1">
      <c r="B389" s="514" t="s">
        <v>1270</v>
      </c>
      <c r="C389" s="507" t="s">
        <v>195</v>
      </c>
      <c r="D389" s="508">
        <v>1</v>
      </c>
      <c r="E389" s="516">
        <v>0</v>
      </c>
      <c r="F389" s="516">
        <v>0</v>
      </c>
      <c r="G389" s="516">
        <v>1196632.5000000002</v>
      </c>
      <c r="H389" s="510">
        <v>395294800000</v>
      </c>
      <c r="I389" s="511">
        <v>11148767398</v>
      </c>
      <c r="J389" s="512">
        <v>455722422477</v>
      </c>
      <c r="L389" s="515"/>
      <c r="M389" s="513"/>
    </row>
    <row r="390" spans="2:13" s="495" customFormat="1">
      <c r="B390" s="514" t="s">
        <v>1270</v>
      </c>
      <c r="C390" s="507" t="s">
        <v>195</v>
      </c>
      <c r="D390" s="508">
        <v>1</v>
      </c>
      <c r="E390" s="516">
        <v>0</v>
      </c>
      <c r="F390" s="516">
        <v>0</v>
      </c>
      <c r="G390" s="516">
        <v>1196632.5000000002</v>
      </c>
      <c r="H390" s="510">
        <v>395294800000</v>
      </c>
      <c r="I390" s="511">
        <v>11148767398</v>
      </c>
      <c r="J390" s="512">
        <v>455722422477</v>
      </c>
      <c r="L390" s="515"/>
      <c r="M390" s="513"/>
    </row>
    <row r="391" spans="2:13" s="495" customFormat="1">
      <c r="B391" s="506" t="s">
        <v>1265</v>
      </c>
      <c r="C391" s="507" t="s">
        <v>195</v>
      </c>
      <c r="D391" s="508">
        <v>1</v>
      </c>
      <c r="E391" s="516">
        <v>0</v>
      </c>
      <c r="F391" s="516">
        <v>0</v>
      </c>
      <c r="G391" s="516">
        <v>3480022.7506849379</v>
      </c>
      <c r="H391" s="510">
        <v>1133000000000</v>
      </c>
      <c r="I391" s="511">
        <v>422837396274</v>
      </c>
      <c r="J391" s="512">
        <v>4074694762572</v>
      </c>
      <c r="L391" s="515"/>
      <c r="M391" s="513"/>
    </row>
    <row r="392" spans="2:13" s="495" customFormat="1">
      <c r="B392" s="506" t="s">
        <v>1265</v>
      </c>
      <c r="C392" s="507" t="s">
        <v>195</v>
      </c>
      <c r="D392" s="508">
        <v>1</v>
      </c>
      <c r="E392" s="516">
        <v>0</v>
      </c>
      <c r="F392" s="516">
        <v>0</v>
      </c>
      <c r="G392" s="516">
        <v>3480022.7506849379</v>
      </c>
      <c r="H392" s="510">
        <v>1133000000000</v>
      </c>
      <c r="I392" s="511">
        <v>422837396274</v>
      </c>
      <c r="J392" s="512">
        <v>4074694762572</v>
      </c>
      <c r="L392" s="515"/>
      <c r="M392" s="513"/>
    </row>
    <row r="393" spans="2:13" s="495" customFormat="1">
      <c r="B393" s="506" t="s">
        <v>1265</v>
      </c>
      <c r="C393" s="507" t="s">
        <v>195</v>
      </c>
      <c r="D393" s="508">
        <v>1</v>
      </c>
      <c r="E393" s="516">
        <v>0</v>
      </c>
      <c r="F393" s="516">
        <v>0</v>
      </c>
      <c r="G393" s="516">
        <v>3480022.7506849379</v>
      </c>
      <c r="H393" s="510">
        <v>1133000000000</v>
      </c>
      <c r="I393" s="511">
        <v>422837396274</v>
      </c>
      <c r="J393" s="512">
        <v>4074694762572</v>
      </c>
      <c r="L393" s="515"/>
      <c r="M393" s="513"/>
    </row>
    <row r="394" spans="2:13" s="495" customFormat="1">
      <c r="B394" s="506" t="s">
        <v>1265</v>
      </c>
      <c r="C394" s="507" t="s">
        <v>195</v>
      </c>
      <c r="D394" s="508">
        <v>1</v>
      </c>
      <c r="E394" s="516">
        <v>0</v>
      </c>
      <c r="F394" s="516">
        <v>0</v>
      </c>
      <c r="G394" s="516">
        <v>3480022.7506849379</v>
      </c>
      <c r="H394" s="510">
        <v>1133000000000</v>
      </c>
      <c r="I394" s="511">
        <v>422837396274</v>
      </c>
      <c r="J394" s="512">
        <v>4074694762572</v>
      </c>
      <c r="L394" s="515"/>
      <c r="M394" s="513"/>
    </row>
    <row r="395" spans="2:13" s="495" customFormat="1">
      <c r="B395" s="506" t="s">
        <v>1265</v>
      </c>
      <c r="C395" s="507" t="s">
        <v>195</v>
      </c>
      <c r="D395" s="508">
        <v>1</v>
      </c>
      <c r="E395" s="516">
        <v>0</v>
      </c>
      <c r="F395" s="516">
        <v>0</v>
      </c>
      <c r="G395" s="516">
        <v>3480022.7506849379</v>
      </c>
      <c r="H395" s="510">
        <v>1133000000000</v>
      </c>
      <c r="I395" s="511">
        <v>422837396274</v>
      </c>
      <c r="J395" s="512">
        <v>4074694762572</v>
      </c>
      <c r="L395" s="515"/>
      <c r="M395" s="513"/>
    </row>
    <row r="396" spans="2:13" s="495" customFormat="1">
      <c r="B396" s="514" t="s">
        <v>1261</v>
      </c>
      <c r="C396" s="507" t="s">
        <v>195</v>
      </c>
      <c r="D396" s="508">
        <v>1</v>
      </c>
      <c r="E396" s="516">
        <v>0</v>
      </c>
      <c r="F396" s="516">
        <v>0</v>
      </c>
      <c r="G396" s="516">
        <v>36531251.258835644</v>
      </c>
      <c r="H396" s="510">
        <v>1084664860000</v>
      </c>
      <c r="I396" s="511">
        <v>44141644708</v>
      </c>
      <c r="J396" s="512">
        <v>1607682435889</v>
      </c>
      <c r="L396" s="515"/>
      <c r="M396" s="513"/>
    </row>
    <row r="397" spans="2:13" s="495" customFormat="1">
      <c r="B397" s="514" t="s">
        <v>1261</v>
      </c>
      <c r="C397" s="507" t="s">
        <v>195</v>
      </c>
      <c r="D397" s="508">
        <v>1</v>
      </c>
      <c r="E397" s="516">
        <v>0</v>
      </c>
      <c r="F397" s="516">
        <v>0</v>
      </c>
      <c r="G397" s="516">
        <v>36531251.258835644</v>
      </c>
      <c r="H397" s="510">
        <v>1084664860000</v>
      </c>
      <c r="I397" s="511">
        <v>44141644708</v>
      </c>
      <c r="J397" s="512">
        <v>1607682435889</v>
      </c>
      <c r="L397" s="515"/>
      <c r="M397" s="513"/>
    </row>
    <row r="398" spans="2:13" s="495" customFormat="1">
      <c r="B398" s="514" t="s">
        <v>1261</v>
      </c>
      <c r="C398" s="507" t="s">
        <v>195</v>
      </c>
      <c r="D398" s="508">
        <v>1</v>
      </c>
      <c r="E398" s="516">
        <v>0</v>
      </c>
      <c r="F398" s="516">
        <v>0</v>
      </c>
      <c r="G398" s="516">
        <v>36531182.879835628</v>
      </c>
      <c r="H398" s="510">
        <v>1084664860000</v>
      </c>
      <c r="I398" s="511">
        <v>44141644708</v>
      </c>
      <c r="J398" s="512">
        <v>1607682435889</v>
      </c>
      <c r="L398" s="515"/>
      <c r="M398" s="513"/>
    </row>
    <row r="399" spans="2:13" s="495" customFormat="1">
      <c r="B399" s="514" t="s">
        <v>1261</v>
      </c>
      <c r="C399" s="507" t="s">
        <v>195</v>
      </c>
      <c r="D399" s="508">
        <v>1</v>
      </c>
      <c r="E399" s="516">
        <v>0</v>
      </c>
      <c r="F399" s="516">
        <v>0</v>
      </c>
      <c r="G399" s="516">
        <v>2243124961.4295125</v>
      </c>
      <c r="H399" s="510">
        <v>1084664860000</v>
      </c>
      <c r="I399" s="511">
        <v>44141644708</v>
      </c>
      <c r="J399" s="512">
        <v>1607682435889</v>
      </c>
      <c r="L399" s="515"/>
      <c r="M399" s="513"/>
    </row>
    <row r="400" spans="2:13" s="495" customFormat="1">
      <c r="B400" s="514" t="s">
        <v>1261</v>
      </c>
      <c r="C400" s="507" t="s">
        <v>195</v>
      </c>
      <c r="D400" s="508">
        <v>1</v>
      </c>
      <c r="E400" s="516">
        <v>0</v>
      </c>
      <c r="F400" s="516">
        <v>0</v>
      </c>
      <c r="G400" s="516">
        <v>25571841.691684991</v>
      </c>
      <c r="H400" s="510">
        <v>1084664860000</v>
      </c>
      <c r="I400" s="511">
        <v>44141644708</v>
      </c>
      <c r="J400" s="512">
        <v>1607682435889</v>
      </c>
      <c r="L400" s="515"/>
      <c r="M400" s="513"/>
    </row>
    <row r="401" spans="2:13" s="52" customFormat="1" ht="15" customHeight="1">
      <c r="B401" s="520" t="s">
        <v>1273</v>
      </c>
      <c r="C401" s="521"/>
      <c r="D401" s="522"/>
      <c r="E401" s="521"/>
      <c r="F401" s="521"/>
      <c r="G401" s="521"/>
      <c r="H401" s="521"/>
      <c r="I401" s="521"/>
      <c r="J401" s="521"/>
      <c r="M401" s="317"/>
    </row>
    <row r="402" spans="2:13" s="52" customFormat="1">
      <c r="B402" s="506" t="s">
        <v>1262</v>
      </c>
      <c r="C402" s="507" t="s">
        <v>199</v>
      </c>
      <c r="D402" s="508">
        <v>7000</v>
      </c>
      <c r="E402" s="508">
        <v>1000000</v>
      </c>
      <c r="F402" s="509">
        <v>0</v>
      </c>
      <c r="G402" s="508">
        <v>7000000000</v>
      </c>
      <c r="H402" s="510">
        <v>146400000000</v>
      </c>
      <c r="I402" s="511">
        <v>38213000000</v>
      </c>
      <c r="J402" s="512">
        <v>880090000000</v>
      </c>
      <c r="M402" s="317"/>
    </row>
    <row r="403" spans="2:13" s="52" customFormat="1">
      <c r="B403" s="506" t="s">
        <v>1265</v>
      </c>
      <c r="C403" s="507" t="s">
        <v>191</v>
      </c>
      <c r="D403" s="508">
        <v>15000</v>
      </c>
      <c r="E403" s="508">
        <v>1000000</v>
      </c>
      <c r="F403" s="509">
        <v>0</v>
      </c>
      <c r="G403" s="508">
        <v>15000000000</v>
      </c>
      <c r="H403" s="510">
        <v>1133000000000</v>
      </c>
      <c r="I403" s="511">
        <v>422837396274</v>
      </c>
      <c r="J403" s="512">
        <v>4074694762572</v>
      </c>
      <c r="M403" s="317"/>
    </row>
    <row r="404" spans="2:13" s="52" customFormat="1">
      <c r="B404" s="506" t="s">
        <v>1264</v>
      </c>
      <c r="C404" s="507" t="s">
        <v>199</v>
      </c>
      <c r="D404" s="508">
        <v>2751</v>
      </c>
      <c r="E404" s="508">
        <v>1000000</v>
      </c>
      <c r="F404" s="509">
        <v>0</v>
      </c>
      <c r="G404" s="508">
        <v>2751000000</v>
      </c>
      <c r="H404" s="510">
        <v>327245000000</v>
      </c>
      <c r="I404" s="511">
        <v>7391000000</v>
      </c>
      <c r="J404" s="512">
        <v>715971000000</v>
      </c>
      <c r="K404" s="318"/>
      <c r="M404" s="317"/>
    </row>
    <row r="405" spans="2:13" s="52" customFormat="1">
      <c r="B405" s="506" t="s">
        <v>1264</v>
      </c>
      <c r="C405" s="507" t="s">
        <v>199</v>
      </c>
      <c r="D405" s="508">
        <v>3115</v>
      </c>
      <c r="E405" s="508">
        <v>1000000</v>
      </c>
      <c r="F405" s="509">
        <v>0</v>
      </c>
      <c r="G405" s="508">
        <v>3115000000</v>
      </c>
      <c r="H405" s="510">
        <v>327245000000</v>
      </c>
      <c r="I405" s="511">
        <v>7391000000</v>
      </c>
      <c r="J405" s="512">
        <v>715971000000</v>
      </c>
      <c r="K405" s="318"/>
      <c r="M405" s="317"/>
    </row>
    <row r="406" spans="2:13" s="52" customFormat="1">
      <c r="B406" s="506" t="s">
        <v>1264</v>
      </c>
      <c r="C406" s="507" t="s">
        <v>199</v>
      </c>
      <c r="D406" s="508">
        <v>7750</v>
      </c>
      <c r="E406" s="508">
        <v>1000000</v>
      </c>
      <c r="F406" s="509">
        <v>0</v>
      </c>
      <c r="G406" s="508">
        <v>7750000000</v>
      </c>
      <c r="H406" s="510">
        <v>327245000000</v>
      </c>
      <c r="I406" s="511">
        <v>7391000000</v>
      </c>
      <c r="J406" s="512">
        <v>715971000000</v>
      </c>
      <c r="K406" s="318"/>
      <c r="M406" s="317"/>
    </row>
    <row r="407" spans="2:13" s="52" customFormat="1">
      <c r="B407" s="506" t="s">
        <v>1263</v>
      </c>
      <c r="C407" s="507" t="s">
        <v>199</v>
      </c>
      <c r="D407" s="508">
        <v>2050</v>
      </c>
      <c r="E407" s="508">
        <v>1000000</v>
      </c>
      <c r="F407" s="509">
        <v>0</v>
      </c>
      <c r="G407" s="508">
        <v>2050000000</v>
      </c>
      <c r="H407" s="510">
        <v>40000000000</v>
      </c>
      <c r="I407" s="511">
        <v>697811704</v>
      </c>
      <c r="J407" s="512">
        <v>48989660333</v>
      </c>
      <c r="M407" s="317"/>
    </row>
    <row r="408" spans="2:13" s="52" customFormat="1">
      <c r="B408" s="506" t="s">
        <v>1263</v>
      </c>
      <c r="C408" s="507" t="s">
        <v>199</v>
      </c>
      <c r="D408" s="508">
        <v>2300</v>
      </c>
      <c r="E408" s="508">
        <v>1000000</v>
      </c>
      <c r="F408" s="509">
        <v>0</v>
      </c>
      <c r="G408" s="508">
        <v>2300000000</v>
      </c>
      <c r="H408" s="510">
        <v>40000000000</v>
      </c>
      <c r="I408" s="511">
        <v>697811704</v>
      </c>
      <c r="J408" s="512">
        <v>48989660333</v>
      </c>
      <c r="M408" s="317"/>
    </row>
    <row r="409" spans="2:13" s="52" customFormat="1">
      <c r="B409" s="514" t="s">
        <v>1268</v>
      </c>
      <c r="C409" s="507" t="s">
        <v>195</v>
      </c>
      <c r="D409" s="508">
        <v>1</v>
      </c>
      <c r="E409" s="508">
        <v>50000000</v>
      </c>
      <c r="F409" s="509">
        <v>0</v>
      </c>
      <c r="G409" s="516">
        <v>50000000</v>
      </c>
      <c r="H409" s="510">
        <v>163488517429</v>
      </c>
      <c r="I409" s="511">
        <v>8110728569</v>
      </c>
      <c r="J409" s="512">
        <v>212346287805</v>
      </c>
      <c r="M409" s="317"/>
    </row>
    <row r="410" spans="2:13" s="52" customFormat="1">
      <c r="B410" s="514" t="s">
        <v>1268</v>
      </c>
      <c r="C410" s="507" t="s">
        <v>195</v>
      </c>
      <c r="D410" s="508">
        <v>1</v>
      </c>
      <c r="E410" s="508">
        <v>50000000</v>
      </c>
      <c r="F410" s="509">
        <v>0</v>
      </c>
      <c r="G410" s="516">
        <v>50000000</v>
      </c>
      <c r="H410" s="510">
        <v>163488517429</v>
      </c>
      <c r="I410" s="511">
        <v>8110728569</v>
      </c>
      <c r="J410" s="512">
        <v>212346287805</v>
      </c>
      <c r="K410" s="318"/>
      <c r="M410" s="317"/>
    </row>
    <row r="411" spans="2:13" s="52" customFormat="1">
      <c r="B411" s="514" t="s">
        <v>1268</v>
      </c>
      <c r="C411" s="507" t="s">
        <v>195</v>
      </c>
      <c r="D411" s="508">
        <v>1</v>
      </c>
      <c r="E411" s="508">
        <v>50000000</v>
      </c>
      <c r="F411" s="509">
        <v>0</v>
      </c>
      <c r="G411" s="516">
        <v>50000000</v>
      </c>
      <c r="H411" s="510">
        <v>163488517429</v>
      </c>
      <c r="I411" s="511">
        <v>8110728569</v>
      </c>
      <c r="J411" s="512">
        <v>212346287805</v>
      </c>
      <c r="K411" s="318"/>
      <c r="M411" s="317"/>
    </row>
    <row r="412" spans="2:13" s="52" customFormat="1">
      <c r="B412" s="514" t="s">
        <v>1268</v>
      </c>
      <c r="C412" s="507" t="s">
        <v>195</v>
      </c>
      <c r="D412" s="508">
        <v>1</v>
      </c>
      <c r="E412" s="508">
        <v>50000000</v>
      </c>
      <c r="F412" s="509">
        <v>0</v>
      </c>
      <c r="G412" s="516">
        <v>50000000</v>
      </c>
      <c r="H412" s="510">
        <v>163488517429</v>
      </c>
      <c r="I412" s="511">
        <v>8110728569</v>
      </c>
      <c r="J412" s="512">
        <v>212346287805</v>
      </c>
      <c r="K412" s="318"/>
      <c r="M412" s="317"/>
    </row>
    <row r="413" spans="2:13" s="52" customFormat="1">
      <c r="B413" s="514" t="s">
        <v>1268</v>
      </c>
      <c r="C413" s="507" t="s">
        <v>195</v>
      </c>
      <c r="D413" s="508">
        <v>1</v>
      </c>
      <c r="E413" s="508">
        <v>50000000</v>
      </c>
      <c r="F413" s="509">
        <v>0</v>
      </c>
      <c r="G413" s="516">
        <v>50000000</v>
      </c>
      <c r="H413" s="510">
        <v>163488517429</v>
      </c>
      <c r="I413" s="511">
        <v>8110728569</v>
      </c>
      <c r="J413" s="512">
        <v>212346287805</v>
      </c>
      <c r="M413" s="317"/>
    </row>
    <row r="414" spans="2:13" s="52" customFormat="1">
      <c r="B414" s="514" t="s">
        <v>1268</v>
      </c>
      <c r="C414" s="507" t="s">
        <v>195</v>
      </c>
      <c r="D414" s="508">
        <v>1</v>
      </c>
      <c r="E414" s="508">
        <v>50000000</v>
      </c>
      <c r="F414" s="509">
        <v>0</v>
      </c>
      <c r="G414" s="516">
        <v>50000000</v>
      </c>
      <c r="H414" s="510">
        <v>163488517429</v>
      </c>
      <c r="I414" s="511">
        <v>8110728569</v>
      </c>
      <c r="J414" s="512">
        <v>212346287805</v>
      </c>
      <c r="M414" s="317"/>
    </row>
    <row r="415" spans="2:13" s="52" customFormat="1">
      <c r="B415" s="514" t="s">
        <v>1268</v>
      </c>
      <c r="C415" s="507" t="s">
        <v>195</v>
      </c>
      <c r="D415" s="508">
        <v>1</v>
      </c>
      <c r="E415" s="508">
        <v>25000000</v>
      </c>
      <c r="F415" s="509">
        <v>0</v>
      </c>
      <c r="G415" s="516">
        <v>25000000</v>
      </c>
      <c r="H415" s="510">
        <v>163488517429</v>
      </c>
      <c r="I415" s="511">
        <v>8110728569</v>
      </c>
      <c r="J415" s="512">
        <v>212346287805</v>
      </c>
      <c r="M415" s="317"/>
    </row>
    <row r="416" spans="2:13" s="52" customFormat="1">
      <c r="B416" s="514" t="s">
        <v>1268</v>
      </c>
      <c r="C416" s="507" t="s">
        <v>195</v>
      </c>
      <c r="D416" s="508">
        <v>1</v>
      </c>
      <c r="E416" s="508">
        <v>150000000</v>
      </c>
      <c r="F416" s="509">
        <v>0</v>
      </c>
      <c r="G416" s="516">
        <v>150000000</v>
      </c>
      <c r="H416" s="510">
        <v>163488517429</v>
      </c>
      <c r="I416" s="511">
        <v>8110728569</v>
      </c>
      <c r="J416" s="512">
        <v>212346287805</v>
      </c>
      <c r="M416" s="317"/>
    </row>
    <row r="417" spans="2:13" s="52" customFormat="1">
      <c r="B417" s="514" t="s">
        <v>1268</v>
      </c>
      <c r="C417" s="507" t="s">
        <v>195</v>
      </c>
      <c r="D417" s="508">
        <v>1</v>
      </c>
      <c r="E417" s="508">
        <v>150000000</v>
      </c>
      <c r="F417" s="509">
        <v>0</v>
      </c>
      <c r="G417" s="516">
        <v>150000000</v>
      </c>
      <c r="H417" s="510">
        <v>163488517429</v>
      </c>
      <c r="I417" s="511">
        <v>8110728569</v>
      </c>
      <c r="J417" s="512">
        <v>212346287805</v>
      </c>
      <c r="K417" s="318"/>
      <c r="M417" s="317"/>
    </row>
    <row r="418" spans="2:13" s="52" customFormat="1">
      <c r="B418" s="514" t="s">
        <v>1268</v>
      </c>
      <c r="C418" s="507" t="s">
        <v>195</v>
      </c>
      <c r="D418" s="508">
        <v>1</v>
      </c>
      <c r="E418" s="508">
        <v>150000000</v>
      </c>
      <c r="F418" s="509">
        <v>0</v>
      </c>
      <c r="G418" s="516">
        <v>150000000</v>
      </c>
      <c r="H418" s="510">
        <v>163488517429</v>
      </c>
      <c r="I418" s="511">
        <v>8110728569</v>
      </c>
      <c r="J418" s="512">
        <v>212346287805</v>
      </c>
      <c r="K418" s="318"/>
      <c r="M418" s="317"/>
    </row>
    <row r="419" spans="2:13" s="52" customFormat="1">
      <c r="B419" s="514" t="s">
        <v>1268</v>
      </c>
      <c r="C419" s="507" t="s">
        <v>195</v>
      </c>
      <c r="D419" s="508">
        <v>1</v>
      </c>
      <c r="E419" s="508">
        <v>150000000</v>
      </c>
      <c r="F419" s="509">
        <v>0</v>
      </c>
      <c r="G419" s="516">
        <v>150000000</v>
      </c>
      <c r="H419" s="510">
        <v>163488517429</v>
      </c>
      <c r="I419" s="511">
        <v>8110728569</v>
      </c>
      <c r="J419" s="512">
        <v>212346287805</v>
      </c>
      <c r="K419" s="318"/>
      <c r="M419" s="317"/>
    </row>
    <row r="420" spans="2:13" s="52" customFormat="1">
      <c r="B420" s="514" t="s">
        <v>1268</v>
      </c>
      <c r="C420" s="507" t="s">
        <v>195</v>
      </c>
      <c r="D420" s="508">
        <v>1</v>
      </c>
      <c r="E420" s="508">
        <v>250000000</v>
      </c>
      <c r="F420" s="509">
        <v>0</v>
      </c>
      <c r="G420" s="516">
        <v>250000000</v>
      </c>
      <c r="H420" s="510">
        <v>163488517429</v>
      </c>
      <c r="I420" s="511">
        <v>8110728569</v>
      </c>
      <c r="J420" s="512">
        <v>212346287805</v>
      </c>
      <c r="M420" s="317"/>
    </row>
    <row r="421" spans="2:13" s="52" customFormat="1">
      <c r="B421" s="514" t="s">
        <v>1268</v>
      </c>
      <c r="C421" s="507" t="s">
        <v>195</v>
      </c>
      <c r="D421" s="508">
        <v>1</v>
      </c>
      <c r="E421" s="508">
        <v>250000000</v>
      </c>
      <c r="F421" s="509">
        <v>0</v>
      </c>
      <c r="G421" s="516">
        <v>250000000</v>
      </c>
      <c r="H421" s="510">
        <v>163488517429</v>
      </c>
      <c r="I421" s="511">
        <v>8110728569</v>
      </c>
      <c r="J421" s="512">
        <v>212346287805</v>
      </c>
      <c r="M421" s="317"/>
    </row>
    <row r="422" spans="2:13" s="52" customFormat="1">
      <c r="B422" s="514" t="s">
        <v>1268</v>
      </c>
      <c r="C422" s="507" t="s">
        <v>195</v>
      </c>
      <c r="D422" s="508">
        <v>1</v>
      </c>
      <c r="E422" s="508">
        <v>250000000</v>
      </c>
      <c r="F422" s="509">
        <v>0</v>
      </c>
      <c r="G422" s="516">
        <v>250000000</v>
      </c>
      <c r="H422" s="510">
        <v>163488517429</v>
      </c>
      <c r="I422" s="511">
        <v>8110728569</v>
      </c>
      <c r="J422" s="512">
        <v>212346287805</v>
      </c>
      <c r="M422" s="317"/>
    </row>
    <row r="423" spans="2:13" s="52" customFormat="1">
      <c r="B423" s="514" t="s">
        <v>1268</v>
      </c>
      <c r="C423" s="507" t="s">
        <v>195</v>
      </c>
      <c r="D423" s="508">
        <v>1</v>
      </c>
      <c r="E423" s="508">
        <v>250000000</v>
      </c>
      <c r="F423" s="509">
        <v>0</v>
      </c>
      <c r="G423" s="516">
        <v>250000000</v>
      </c>
      <c r="H423" s="510">
        <v>163488517429</v>
      </c>
      <c r="I423" s="511">
        <v>8110728569</v>
      </c>
      <c r="J423" s="512">
        <v>212346287805</v>
      </c>
      <c r="K423" s="318"/>
      <c r="M423" s="317"/>
    </row>
    <row r="424" spans="2:13" s="52" customFormat="1">
      <c r="B424" s="514" t="s">
        <v>1268</v>
      </c>
      <c r="C424" s="507" t="s">
        <v>195</v>
      </c>
      <c r="D424" s="508">
        <v>1</v>
      </c>
      <c r="E424" s="508">
        <v>250000000</v>
      </c>
      <c r="F424" s="509">
        <v>0</v>
      </c>
      <c r="G424" s="516">
        <v>250000000</v>
      </c>
      <c r="H424" s="510">
        <v>163488517429</v>
      </c>
      <c r="I424" s="511">
        <v>8110728569</v>
      </c>
      <c r="J424" s="512">
        <v>212346287805</v>
      </c>
      <c r="K424" s="318"/>
      <c r="M424" s="317"/>
    </row>
    <row r="425" spans="2:13" s="52" customFormat="1">
      <c r="B425" s="514" t="s">
        <v>1268</v>
      </c>
      <c r="C425" s="507" t="s">
        <v>195</v>
      </c>
      <c r="D425" s="508">
        <v>1</v>
      </c>
      <c r="E425" s="508">
        <v>250000000</v>
      </c>
      <c r="F425" s="509">
        <v>0</v>
      </c>
      <c r="G425" s="516">
        <v>250000000</v>
      </c>
      <c r="H425" s="510">
        <v>163488517429</v>
      </c>
      <c r="I425" s="511">
        <v>8110728569</v>
      </c>
      <c r="J425" s="512">
        <v>212346287805</v>
      </c>
      <c r="K425" s="318"/>
      <c r="M425" s="317"/>
    </row>
    <row r="426" spans="2:13" s="52" customFormat="1">
      <c r="B426" s="514" t="s">
        <v>1268</v>
      </c>
      <c r="C426" s="507" t="s">
        <v>195</v>
      </c>
      <c r="D426" s="508">
        <v>1</v>
      </c>
      <c r="E426" s="508">
        <v>250000000</v>
      </c>
      <c r="F426" s="509">
        <v>0</v>
      </c>
      <c r="G426" s="516">
        <v>250000000</v>
      </c>
      <c r="H426" s="510">
        <v>163488517429</v>
      </c>
      <c r="I426" s="511">
        <v>8110728569</v>
      </c>
      <c r="J426" s="512">
        <v>212346287805</v>
      </c>
      <c r="M426" s="317"/>
    </row>
    <row r="427" spans="2:13" s="52" customFormat="1">
      <c r="B427" s="514" t="s">
        <v>1268</v>
      </c>
      <c r="C427" s="507" t="s">
        <v>195</v>
      </c>
      <c r="D427" s="508">
        <v>1</v>
      </c>
      <c r="E427" s="508">
        <v>250000000</v>
      </c>
      <c r="F427" s="509">
        <v>0</v>
      </c>
      <c r="G427" s="516">
        <v>250000000</v>
      </c>
      <c r="H427" s="510">
        <v>163488517429</v>
      </c>
      <c r="I427" s="511">
        <v>8110728569</v>
      </c>
      <c r="J427" s="512">
        <v>212346287805</v>
      </c>
      <c r="M427" s="317"/>
    </row>
    <row r="428" spans="2:13" s="52" customFormat="1">
      <c r="B428" s="506" t="s">
        <v>1260</v>
      </c>
      <c r="C428" s="507" t="s">
        <v>195</v>
      </c>
      <c r="D428" s="508">
        <v>1</v>
      </c>
      <c r="E428" s="508">
        <v>150000000</v>
      </c>
      <c r="F428" s="509">
        <v>0</v>
      </c>
      <c r="G428" s="516">
        <v>150000000</v>
      </c>
      <c r="H428" s="510">
        <v>50000000000</v>
      </c>
      <c r="I428" s="511">
        <v>8410681395</v>
      </c>
      <c r="J428" s="512">
        <v>128964105055</v>
      </c>
      <c r="K428" s="318"/>
      <c r="M428" s="317"/>
    </row>
    <row r="429" spans="2:13" s="52" customFormat="1">
      <c r="B429" s="506" t="s">
        <v>1260</v>
      </c>
      <c r="C429" s="507" t="s">
        <v>195</v>
      </c>
      <c r="D429" s="508">
        <v>1</v>
      </c>
      <c r="E429" s="508">
        <v>150000000</v>
      </c>
      <c r="F429" s="509">
        <v>0</v>
      </c>
      <c r="G429" s="516">
        <v>150000000</v>
      </c>
      <c r="H429" s="510">
        <v>50000000000</v>
      </c>
      <c r="I429" s="511">
        <v>8410681395</v>
      </c>
      <c r="J429" s="512">
        <v>128964105055</v>
      </c>
      <c r="K429" s="318"/>
      <c r="M429" s="317"/>
    </row>
    <row r="430" spans="2:13" s="52" customFormat="1">
      <c r="B430" s="514" t="s">
        <v>1260</v>
      </c>
      <c r="C430" s="507" t="s">
        <v>195</v>
      </c>
      <c r="D430" s="508">
        <v>1</v>
      </c>
      <c r="E430" s="508">
        <v>100000000</v>
      </c>
      <c r="F430" s="509">
        <v>0</v>
      </c>
      <c r="G430" s="516">
        <v>100000000</v>
      </c>
      <c r="H430" s="510">
        <v>50000000000</v>
      </c>
      <c r="I430" s="511">
        <v>8410681395</v>
      </c>
      <c r="J430" s="512">
        <v>128964105055</v>
      </c>
      <c r="K430" s="318"/>
      <c r="M430" s="317"/>
    </row>
    <row r="431" spans="2:13" s="52" customFormat="1">
      <c r="B431" s="514" t="s">
        <v>1486</v>
      </c>
      <c r="C431" s="507" t="s">
        <v>195</v>
      </c>
      <c r="D431" s="508">
        <v>1</v>
      </c>
      <c r="E431" s="508">
        <v>250000000</v>
      </c>
      <c r="F431" s="509">
        <v>0</v>
      </c>
      <c r="G431" s="523">
        <v>250000000</v>
      </c>
      <c r="H431" s="510">
        <v>115000000000</v>
      </c>
      <c r="I431" s="511">
        <v>9501328665</v>
      </c>
      <c r="J431" s="512">
        <v>177412642042</v>
      </c>
      <c r="M431" s="317"/>
    </row>
    <row r="432" spans="2:13" s="52" customFormat="1">
      <c r="B432" s="514" t="s">
        <v>1486</v>
      </c>
      <c r="C432" s="507" t="s">
        <v>195</v>
      </c>
      <c r="D432" s="508">
        <v>1</v>
      </c>
      <c r="E432" s="508">
        <v>250000000</v>
      </c>
      <c r="F432" s="509">
        <v>0</v>
      </c>
      <c r="G432" s="523">
        <v>250000000</v>
      </c>
      <c r="H432" s="510">
        <v>115000000000</v>
      </c>
      <c r="I432" s="511">
        <v>9501328665</v>
      </c>
      <c r="J432" s="512">
        <v>177412642042</v>
      </c>
      <c r="M432" s="317"/>
    </row>
    <row r="433" spans="2:13" s="52" customFormat="1">
      <c r="B433" s="514" t="s">
        <v>1486</v>
      </c>
      <c r="C433" s="507" t="s">
        <v>195</v>
      </c>
      <c r="D433" s="508">
        <v>1</v>
      </c>
      <c r="E433" s="508">
        <v>250000000</v>
      </c>
      <c r="F433" s="509">
        <v>0</v>
      </c>
      <c r="G433" s="523">
        <v>250000000</v>
      </c>
      <c r="H433" s="510">
        <v>115000000000</v>
      </c>
      <c r="I433" s="511">
        <v>9501328665</v>
      </c>
      <c r="J433" s="512">
        <v>177412642042</v>
      </c>
      <c r="K433" s="318"/>
      <c r="M433" s="317"/>
    </row>
    <row r="434" spans="2:13" s="52" customFormat="1">
      <c r="B434" s="514" t="s">
        <v>1486</v>
      </c>
      <c r="C434" s="507" t="s">
        <v>195</v>
      </c>
      <c r="D434" s="508">
        <v>1</v>
      </c>
      <c r="E434" s="508">
        <v>250000000</v>
      </c>
      <c r="F434" s="509">
        <v>0</v>
      </c>
      <c r="G434" s="523">
        <v>250000000</v>
      </c>
      <c r="H434" s="510">
        <v>115000000000</v>
      </c>
      <c r="I434" s="511">
        <v>9501328665</v>
      </c>
      <c r="J434" s="512">
        <v>177412642042</v>
      </c>
      <c r="K434" s="318"/>
      <c r="M434" s="317"/>
    </row>
    <row r="435" spans="2:13" s="52" customFormat="1">
      <c r="B435" s="514" t="s">
        <v>1486</v>
      </c>
      <c r="C435" s="507" t="s">
        <v>195</v>
      </c>
      <c r="D435" s="508">
        <v>1</v>
      </c>
      <c r="E435" s="508">
        <v>250000000</v>
      </c>
      <c r="F435" s="509">
        <v>0</v>
      </c>
      <c r="G435" s="523">
        <v>250000000</v>
      </c>
      <c r="H435" s="510">
        <v>115000000000</v>
      </c>
      <c r="I435" s="511">
        <v>9501328665</v>
      </c>
      <c r="J435" s="512">
        <v>177412642042</v>
      </c>
      <c r="K435" s="318"/>
      <c r="M435" s="317"/>
    </row>
    <row r="436" spans="2:13" s="52" customFormat="1">
      <c r="B436" s="514" t="s">
        <v>1486</v>
      </c>
      <c r="C436" s="507" t="s">
        <v>195</v>
      </c>
      <c r="D436" s="508">
        <v>1</v>
      </c>
      <c r="E436" s="508">
        <v>250000000</v>
      </c>
      <c r="F436" s="509">
        <v>0</v>
      </c>
      <c r="G436" s="523">
        <v>250000000</v>
      </c>
      <c r="H436" s="510">
        <v>115000000000</v>
      </c>
      <c r="I436" s="511">
        <v>9501328665</v>
      </c>
      <c r="J436" s="512">
        <v>177412642042</v>
      </c>
      <c r="M436" s="317"/>
    </row>
    <row r="437" spans="2:13" s="52" customFormat="1">
      <c r="B437" s="514" t="s">
        <v>1486</v>
      </c>
      <c r="C437" s="507" t="s">
        <v>195</v>
      </c>
      <c r="D437" s="508">
        <v>1</v>
      </c>
      <c r="E437" s="508">
        <v>250000000</v>
      </c>
      <c r="F437" s="509">
        <v>0</v>
      </c>
      <c r="G437" s="523">
        <v>250000000</v>
      </c>
      <c r="H437" s="510">
        <v>115000000000</v>
      </c>
      <c r="I437" s="511">
        <v>9501328665</v>
      </c>
      <c r="J437" s="512">
        <v>177412642042</v>
      </c>
      <c r="M437" s="317"/>
    </row>
    <row r="438" spans="2:13" s="52" customFormat="1">
      <c r="B438" s="514" t="s">
        <v>1486</v>
      </c>
      <c r="C438" s="507" t="s">
        <v>195</v>
      </c>
      <c r="D438" s="508">
        <v>1</v>
      </c>
      <c r="E438" s="508">
        <v>250000000</v>
      </c>
      <c r="F438" s="509">
        <v>0</v>
      </c>
      <c r="G438" s="523">
        <v>250000000</v>
      </c>
      <c r="H438" s="510">
        <v>115000000000</v>
      </c>
      <c r="I438" s="511">
        <v>9501328665</v>
      </c>
      <c r="J438" s="512">
        <v>177412642042</v>
      </c>
      <c r="K438" s="318"/>
      <c r="M438" s="317"/>
    </row>
    <row r="439" spans="2:13" s="52" customFormat="1">
      <c r="B439" s="514" t="s">
        <v>1486</v>
      </c>
      <c r="C439" s="507" t="s">
        <v>195</v>
      </c>
      <c r="D439" s="508">
        <v>1</v>
      </c>
      <c r="E439" s="508">
        <v>250000000</v>
      </c>
      <c r="F439" s="509">
        <v>0</v>
      </c>
      <c r="G439" s="523">
        <v>250000000</v>
      </c>
      <c r="H439" s="510">
        <v>115000000000</v>
      </c>
      <c r="I439" s="511">
        <v>9501328665</v>
      </c>
      <c r="J439" s="512">
        <v>177412642042</v>
      </c>
      <c r="K439" s="318"/>
      <c r="M439" s="317"/>
    </row>
    <row r="440" spans="2:13" s="52" customFormat="1">
      <c r="B440" s="514" t="s">
        <v>1486</v>
      </c>
      <c r="C440" s="507" t="s">
        <v>195</v>
      </c>
      <c r="D440" s="508">
        <v>1</v>
      </c>
      <c r="E440" s="508">
        <v>250000000</v>
      </c>
      <c r="F440" s="509">
        <v>0</v>
      </c>
      <c r="G440" s="523">
        <v>250000000</v>
      </c>
      <c r="H440" s="510">
        <v>115000000000</v>
      </c>
      <c r="I440" s="511">
        <v>9501328665</v>
      </c>
      <c r="J440" s="512">
        <v>177412642042</v>
      </c>
      <c r="K440" s="318"/>
      <c r="M440" s="317"/>
    </row>
    <row r="441" spans="2:13" s="52" customFormat="1">
      <c r="B441" s="514" t="s">
        <v>1486</v>
      </c>
      <c r="C441" s="507" t="s">
        <v>195</v>
      </c>
      <c r="D441" s="508">
        <v>1</v>
      </c>
      <c r="E441" s="508">
        <v>250000000</v>
      </c>
      <c r="F441" s="509">
        <v>0</v>
      </c>
      <c r="G441" s="523">
        <v>250000000</v>
      </c>
      <c r="H441" s="510">
        <v>115000000000</v>
      </c>
      <c r="I441" s="511">
        <v>9501328665</v>
      </c>
      <c r="J441" s="512">
        <v>177412642042</v>
      </c>
      <c r="M441" s="317"/>
    </row>
    <row r="442" spans="2:13" s="52" customFormat="1">
      <c r="B442" s="514" t="s">
        <v>1486</v>
      </c>
      <c r="C442" s="507" t="s">
        <v>195</v>
      </c>
      <c r="D442" s="508">
        <v>1</v>
      </c>
      <c r="E442" s="508">
        <v>250000000</v>
      </c>
      <c r="F442" s="509">
        <v>0</v>
      </c>
      <c r="G442" s="523">
        <v>250000000</v>
      </c>
      <c r="H442" s="510">
        <v>115000000000</v>
      </c>
      <c r="I442" s="511">
        <v>9501328665</v>
      </c>
      <c r="J442" s="512">
        <v>177412642042</v>
      </c>
      <c r="M442" s="317"/>
    </row>
    <row r="443" spans="2:13" s="52" customFormat="1">
      <c r="B443" s="514" t="s">
        <v>1486</v>
      </c>
      <c r="C443" s="507" t="s">
        <v>195</v>
      </c>
      <c r="D443" s="508">
        <v>1</v>
      </c>
      <c r="E443" s="508">
        <v>250000000</v>
      </c>
      <c r="F443" s="509">
        <v>0</v>
      </c>
      <c r="G443" s="523">
        <v>250000000</v>
      </c>
      <c r="H443" s="510">
        <v>115000000000</v>
      </c>
      <c r="I443" s="511">
        <v>9501328665</v>
      </c>
      <c r="J443" s="512">
        <v>177412642042</v>
      </c>
      <c r="K443" s="318"/>
      <c r="M443" s="317"/>
    </row>
    <row r="444" spans="2:13" s="52" customFormat="1">
      <c r="B444" s="514" t="s">
        <v>1486</v>
      </c>
      <c r="C444" s="507" t="s">
        <v>195</v>
      </c>
      <c r="D444" s="508">
        <v>1</v>
      </c>
      <c r="E444" s="508">
        <v>250000000</v>
      </c>
      <c r="F444" s="509">
        <v>0</v>
      </c>
      <c r="G444" s="523">
        <v>250000000</v>
      </c>
      <c r="H444" s="510">
        <v>115000000000</v>
      </c>
      <c r="I444" s="511">
        <v>9501328665</v>
      </c>
      <c r="J444" s="512">
        <v>177412642042</v>
      </c>
      <c r="K444" s="318"/>
      <c r="M444" s="317"/>
    </row>
    <row r="445" spans="2:13" s="52" customFormat="1">
      <c r="B445" s="514" t="s">
        <v>1486</v>
      </c>
      <c r="C445" s="507" t="s">
        <v>195</v>
      </c>
      <c r="D445" s="508">
        <v>1</v>
      </c>
      <c r="E445" s="508">
        <v>250000000</v>
      </c>
      <c r="F445" s="509">
        <v>0</v>
      </c>
      <c r="G445" s="523">
        <v>250000000</v>
      </c>
      <c r="H445" s="510">
        <v>115000000000</v>
      </c>
      <c r="I445" s="511">
        <v>9501328665</v>
      </c>
      <c r="J445" s="512">
        <v>177412642042</v>
      </c>
      <c r="K445" s="318"/>
      <c r="M445" s="317"/>
    </row>
    <row r="446" spans="2:13" s="52" customFormat="1">
      <c r="B446" s="514" t="s">
        <v>1486</v>
      </c>
      <c r="C446" s="507" t="s">
        <v>195</v>
      </c>
      <c r="D446" s="508">
        <v>1</v>
      </c>
      <c r="E446" s="508">
        <v>250000000</v>
      </c>
      <c r="F446" s="509">
        <v>0</v>
      </c>
      <c r="G446" s="523">
        <v>250000000</v>
      </c>
      <c r="H446" s="510">
        <v>115000000000</v>
      </c>
      <c r="I446" s="511">
        <v>9501328665</v>
      </c>
      <c r="J446" s="512">
        <v>177412642042</v>
      </c>
      <c r="M446" s="317"/>
    </row>
    <row r="447" spans="2:13" s="52" customFormat="1">
      <c r="B447" s="514" t="s">
        <v>1486</v>
      </c>
      <c r="C447" s="507" t="s">
        <v>195</v>
      </c>
      <c r="D447" s="508">
        <v>1</v>
      </c>
      <c r="E447" s="508">
        <v>250000000</v>
      </c>
      <c r="F447" s="509">
        <v>0</v>
      </c>
      <c r="G447" s="523">
        <v>250000000</v>
      </c>
      <c r="H447" s="510">
        <v>115000000000</v>
      </c>
      <c r="I447" s="511">
        <v>9501328665</v>
      </c>
      <c r="J447" s="512">
        <v>177412642042</v>
      </c>
      <c r="M447" s="317"/>
    </row>
    <row r="448" spans="2:13" s="52" customFormat="1">
      <c r="B448" s="514" t="s">
        <v>1486</v>
      </c>
      <c r="C448" s="507" t="s">
        <v>195</v>
      </c>
      <c r="D448" s="508">
        <v>1</v>
      </c>
      <c r="E448" s="508">
        <v>250000000</v>
      </c>
      <c r="F448" s="509">
        <v>0</v>
      </c>
      <c r="G448" s="523">
        <v>250000000</v>
      </c>
      <c r="H448" s="510">
        <v>115000000000</v>
      </c>
      <c r="I448" s="511">
        <v>9501328665</v>
      </c>
      <c r="J448" s="512">
        <v>177412642042</v>
      </c>
      <c r="M448" s="317"/>
    </row>
    <row r="449" spans="2:13" s="52" customFormat="1">
      <c r="B449" s="514" t="s">
        <v>1486</v>
      </c>
      <c r="C449" s="507" t="s">
        <v>195</v>
      </c>
      <c r="D449" s="508">
        <v>1</v>
      </c>
      <c r="E449" s="508">
        <v>250000000</v>
      </c>
      <c r="F449" s="509">
        <v>0</v>
      </c>
      <c r="G449" s="523">
        <v>250000000</v>
      </c>
      <c r="H449" s="510">
        <v>115000000000</v>
      </c>
      <c r="I449" s="511">
        <v>9501328665</v>
      </c>
      <c r="J449" s="512">
        <v>177412642042</v>
      </c>
      <c r="M449" s="317"/>
    </row>
    <row r="450" spans="2:13" s="52" customFormat="1">
      <c r="B450" s="514" t="s">
        <v>1486</v>
      </c>
      <c r="C450" s="507" t="s">
        <v>195</v>
      </c>
      <c r="D450" s="508">
        <v>1</v>
      </c>
      <c r="E450" s="508">
        <v>250000000</v>
      </c>
      <c r="F450" s="509">
        <v>0</v>
      </c>
      <c r="G450" s="523">
        <v>250000000</v>
      </c>
      <c r="H450" s="510">
        <v>115000000000</v>
      </c>
      <c r="I450" s="511">
        <v>9501328665</v>
      </c>
      <c r="J450" s="512">
        <v>177412642042</v>
      </c>
      <c r="M450" s="317"/>
    </row>
    <row r="451" spans="2:13" s="52" customFormat="1">
      <c r="B451" s="514" t="s">
        <v>1486</v>
      </c>
      <c r="C451" s="507" t="s">
        <v>195</v>
      </c>
      <c r="D451" s="508">
        <v>1</v>
      </c>
      <c r="E451" s="508">
        <v>250000000</v>
      </c>
      <c r="F451" s="509">
        <v>0</v>
      </c>
      <c r="G451" s="523">
        <v>250000000</v>
      </c>
      <c r="H451" s="510">
        <v>115000000000</v>
      </c>
      <c r="I451" s="511">
        <v>9501328665</v>
      </c>
      <c r="J451" s="512">
        <v>177412642042</v>
      </c>
      <c r="M451" s="317"/>
    </row>
    <row r="452" spans="2:13" s="52" customFormat="1">
      <c r="B452" s="514" t="s">
        <v>1486</v>
      </c>
      <c r="C452" s="507" t="s">
        <v>195</v>
      </c>
      <c r="D452" s="508">
        <v>1</v>
      </c>
      <c r="E452" s="508">
        <v>250000000</v>
      </c>
      <c r="F452" s="509">
        <v>0</v>
      </c>
      <c r="G452" s="523">
        <v>250000000</v>
      </c>
      <c r="H452" s="510">
        <v>115000000000</v>
      </c>
      <c r="I452" s="511">
        <v>9501328665</v>
      </c>
      <c r="J452" s="512">
        <v>177412642042</v>
      </c>
      <c r="M452" s="317"/>
    </row>
    <row r="453" spans="2:13" s="52" customFormat="1">
      <c r="B453" s="514" t="s">
        <v>1486</v>
      </c>
      <c r="C453" s="507" t="s">
        <v>195</v>
      </c>
      <c r="D453" s="508">
        <v>1</v>
      </c>
      <c r="E453" s="508">
        <v>250000000</v>
      </c>
      <c r="F453" s="509">
        <v>0</v>
      </c>
      <c r="G453" s="523">
        <v>250000000</v>
      </c>
      <c r="H453" s="510">
        <v>115000000000</v>
      </c>
      <c r="I453" s="511">
        <v>9501328665</v>
      </c>
      <c r="J453" s="512">
        <v>177412642042</v>
      </c>
      <c r="M453" s="317"/>
    </row>
    <row r="454" spans="2:13" s="52" customFormat="1">
      <c r="B454" s="514" t="s">
        <v>1486</v>
      </c>
      <c r="C454" s="507" t="s">
        <v>195</v>
      </c>
      <c r="D454" s="508">
        <v>1</v>
      </c>
      <c r="E454" s="508">
        <v>250000000</v>
      </c>
      <c r="F454" s="509">
        <v>0</v>
      </c>
      <c r="G454" s="523">
        <v>250000000</v>
      </c>
      <c r="H454" s="510">
        <v>115000000000</v>
      </c>
      <c r="I454" s="511">
        <v>9501328665</v>
      </c>
      <c r="J454" s="512">
        <v>177412642042</v>
      </c>
      <c r="M454" s="317"/>
    </row>
    <row r="455" spans="2:13" s="52" customFormat="1">
      <c r="B455" s="514" t="s">
        <v>1486</v>
      </c>
      <c r="C455" s="507" t="s">
        <v>195</v>
      </c>
      <c r="D455" s="508">
        <v>1</v>
      </c>
      <c r="E455" s="508">
        <v>250000000</v>
      </c>
      <c r="F455" s="509">
        <v>0</v>
      </c>
      <c r="G455" s="523">
        <v>250000000</v>
      </c>
      <c r="H455" s="510">
        <v>115000000000</v>
      </c>
      <c r="I455" s="511">
        <v>9501328665</v>
      </c>
      <c r="J455" s="512">
        <v>177412642042</v>
      </c>
      <c r="M455" s="317"/>
    </row>
    <row r="456" spans="2:13" s="52" customFormat="1">
      <c r="B456" s="514" t="s">
        <v>1486</v>
      </c>
      <c r="C456" s="507" t="s">
        <v>195</v>
      </c>
      <c r="D456" s="508">
        <v>1</v>
      </c>
      <c r="E456" s="508">
        <v>250000000</v>
      </c>
      <c r="F456" s="509">
        <v>0</v>
      </c>
      <c r="G456" s="523">
        <v>250000000</v>
      </c>
      <c r="H456" s="510">
        <v>115000000000</v>
      </c>
      <c r="I456" s="511">
        <v>9501328665</v>
      </c>
      <c r="J456" s="512">
        <v>177412642042</v>
      </c>
      <c r="M456" s="317"/>
    </row>
    <row r="457" spans="2:13" s="52" customFormat="1">
      <c r="B457" s="514" t="s">
        <v>1486</v>
      </c>
      <c r="C457" s="507" t="s">
        <v>195</v>
      </c>
      <c r="D457" s="508">
        <v>1</v>
      </c>
      <c r="E457" s="508">
        <v>250000000</v>
      </c>
      <c r="F457" s="509">
        <v>0</v>
      </c>
      <c r="G457" s="523">
        <v>250000000</v>
      </c>
      <c r="H457" s="510">
        <v>115000000000</v>
      </c>
      <c r="I457" s="511">
        <v>9501328665</v>
      </c>
      <c r="J457" s="512">
        <v>177412642042</v>
      </c>
      <c r="M457" s="317"/>
    </row>
    <row r="458" spans="2:13" s="52" customFormat="1">
      <c r="B458" s="514" t="s">
        <v>1486</v>
      </c>
      <c r="C458" s="507" t="s">
        <v>195</v>
      </c>
      <c r="D458" s="508">
        <v>1</v>
      </c>
      <c r="E458" s="508">
        <v>250000000</v>
      </c>
      <c r="F458" s="509">
        <v>0</v>
      </c>
      <c r="G458" s="523">
        <v>250000000</v>
      </c>
      <c r="H458" s="510">
        <v>115000000000</v>
      </c>
      <c r="I458" s="511">
        <v>9501328665</v>
      </c>
      <c r="J458" s="512">
        <v>177412642042</v>
      </c>
      <c r="M458" s="317"/>
    </row>
    <row r="459" spans="2:13" s="52" customFormat="1">
      <c r="B459" s="514" t="s">
        <v>1486</v>
      </c>
      <c r="C459" s="507" t="s">
        <v>195</v>
      </c>
      <c r="D459" s="508">
        <v>1</v>
      </c>
      <c r="E459" s="508">
        <v>250000000</v>
      </c>
      <c r="F459" s="509">
        <v>0</v>
      </c>
      <c r="G459" s="523">
        <v>250000000</v>
      </c>
      <c r="H459" s="510">
        <v>115000000000</v>
      </c>
      <c r="I459" s="511">
        <v>9501328665</v>
      </c>
      <c r="J459" s="512">
        <v>177412642042</v>
      </c>
      <c r="M459" s="317"/>
    </row>
    <row r="460" spans="2:13" s="52" customFormat="1">
      <c r="B460" s="514" t="s">
        <v>1486</v>
      </c>
      <c r="C460" s="507" t="s">
        <v>195</v>
      </c>
      <c r="D460" s="508">
        <v>1</v>
      </c>
      <c r="E460" s="508">
        <v>250000000</v>
      </c>
      <c r="F460" s="509">
        <v>0</v>
      </c>
      <c r="G460" s="523">
        <v>250000000</v>
      </c>
      <c r="H460" s="510">
        <v>115000000000</v>
      </c>
      <c r="I460" s="511">
        <v>9501328665</v>
      </c>
      <c r="J460" s="512">
        <v>177412642042</v>
      </c>
      <c r="M460" s="317"/>
    </row>
    <row r="461" spans="2:13" s="52" customFormat="1">
      <c r="B461" s="514" t="s">
        <v>1486</v>
      </c>
      <c r="C461" s="507" t="s">
        <v>195</v>
      </c>
      <c r="D461" s="508">
        <v>1</v>
      </c>
      <c r="E461" s="508">
        <v>250000000</v>
      </c>
      <c r="F461" s="509">
        <v>0</v>
      </c>
      <c r="G461" s="523">
        <v>250000000</v>
      </c>
      <c r="H461" s="510">
        <v>115000000000</v>
      </c>
      <c r="I461" s="511">
        <v>9501328665</v>
      </c>
      <c r="J461" s="512">
        <v>177412642042</v>
      </c>
      <c r="M461" s="317"/>
    </row>
    <row r="462" spans="2:13" s="52" customFormat="1">
      <c r="B462" s="514" t="s">
        <v>1486</v>
      </c>
      <c r="C462" s="507" t="s">
        <v>195</v>
      </c>
      <c r="D462" s="508">
        <v>1</v>
      </c>
      <c r="E462" s="508">
        <v>250000000</v>
      </c>
      <c r="F462" s="509">
        <v>0</v>
      </c>
      <c r="G462" s="523">
        <v>250000000</v>
      </c>
      <c r="H462" s="510">
        <v>115000000000</v>
      </c>
      <c r="I462" s="511">
        <v>9501328665</v>
      </c>
      <c r="J462" s="512">
        <v>177412642042</v>
      </c>
      <c r="M462" s="317"/>
    </row>
    <row r="463" spans="2:13" s="52" customFormat="1">
      <c r="B463" s="514" t="s">
        <v>1486</v>
      </c>
      <c r="C463" s="507" t="s">
        <v>195</v>
      </c>
      <c r="D463" s="508">
        <v>1</v>
      </c>
      <c r="E463" s="508">
        <v>250000000</v>
      </c>
      <c r="F463" s="509">
        <v>0</v>
      </c>
      <c r="G463" s="523">
        <v>250000000</v>
      </c>
      <c r="H463" s="510">
        <v>115000000000</v>
      </c>
      <c r="I463" s="511">
        <v>9501328665</v>
      </c>
      <c r="J463" s="512">
        <v>177412642042</v>
      </c>
      <c r="M463" s="317"/>
    </row>
    <row r="464" spans="2:13" s="52" customFormat="1">
      <c r="B464" s="514" t="s">
        <v>1486</v>
      </c>
      <c r="C464" s="507" t="s">
        <v>195</v>
      </c>
      <c r="D464" s="508">
        <v>1</v>
      </c>
      <c r="E464" s="508">
        <v>250000000</v>
      </c>
      <c r="F464" s="509">
        <v>0</v>
      </c>
      <c r="G464" s="523">
        <v>250000000</v>
      </c>
      <c r="H464" s="510">
        <v>115000000000</v>
      </c>
      <c r="I464" s="511">
        <v>9501328665</v>
      </c>
      <c r="J464" s="512">
        <v>177412642042</v>
      </c>
      <c r="M464" s="317"/>
    </row>
    <row r="465" spans="2:13" s="52" customFormat="1">
      <c r="B465" s="514" t="s">
        <v>1486</v>
      </c>
      <c r="C465" s="507" t="s">
        <v>195</v>
      </c>
      <c r="D465" s="508">
        <v>1</v>
      </c>
      <c r="E465" s="508">
        <v>250000000</v>
      </c>
      <c r="F465" s="509">
        <v>0</v>
      </c>
      <c r="G465" s="523">
        <v>250000000</v>
      </c>
      <c r="H465" s="510">
        <v>115000000000</v>
      </c>
      <c r="I465" s="511">
        <v>9501328665</v>
      </c>
      <c r="J465" s="512">
        <v>177412642042</v>
      </c>
      <c r="M465" s="317"/>
    </row>
    <row r="466" spans="2:13" s="52" customFormat="1">
      <c r="B466" s="514" t="s">
        <v>1486</v>
      </c>
      <c r="C466" s="507" t="s">
        <v>195</v>
      </c>
      <c r="D466" s="508">
        <v>1</v>
      </c>
      <c r="E466" s="508">
        <v>250000000</v>
      </c>
      <c r="F466" s="509">
        <v>0</v>
      </c>
      <c r="G466" s="523">
        <v>250000000</v>
      </c>
      <c r="H466" s="510">
        <v>115000000000</v>
      </c>
      <c r="I466" s="511">
        <v>9501328665</v>
      </c>
      <c r="J466" s="512">
        <v>177412642042</v>
      </c>
      <c r="M466" s="317"/>
    </row>
    <row r="467" spans="2:13" s="52" customFormat="1">
      <c r="B467" s="514" t="s">
        <v>1486</v>
      </c>
      <c r="C467" s="507" t="s">
        <v>195</v>
      </c>
      <c r="D467" s="508">
        <v>1</v>
      </c>
      <c r="E467" s="508">
        <v>500000000</v>
      </c>
      <c r="F467" s="509">
        <v>0</v>
      </c>
      <c r="G467" s="523">
        <v>500000000</v>
      </c>
      <c r="H467" s="510">
        <v>115000000000</v>
      </c>
      <c r="I467" s="511">
        <v>9501328665</v>
      </c>
      <c r="J467" s="512">
        <v>177412642042</v>
      </c>
      <c r="M467" s="317"/>
    </row>
    <row r="468" spans="2:13" s="52" customFormat="1">
      <c r="B468" s="514" t="s">
        <v>1486</v>
      </c>
      <c r="C468" s="507" t="s">
        <v>195</v>
      </c>
      <c r="D468" s="508">
        <v>1</v>
      </c>
      <c r="E468" s="508">
        <v>250000000</v>
      </c>
      <c r="F468" s="509">
        <v>0</v>
      </c>
      <c r="G468" s="523">
        <v>250000000</v>
      </c>
      <c r="H468" s="510">
        <v>115000000000</v>
      </c>
      <c r="I468" s="511">
        <v>9501328665</v>
      </c>
      <c r="J468" s="512">
        <v>177412642042</v>
      </c>
      <c r="M468" s="317"/>
    </row>
    <row r="469" spans="2:13" s="52" customFormat="1">
      <c r="B469" s="514" t="s">
        <v>1486</v>
      </c>
      <c r="C469" s="507" t="s">
        <v>195</v>
      </c>
      <c r="D469" s="508">
        <v>1</v>
      </c>
      <c r="E469" s="508">
        <v>100000000</v>
      </c>
      <c r="F469" s="509">
        <v>0</v>
      </c>
      <c r="G469" s="523">
        <v>100000000</v>
      </c>
      <c r="H469" s="510">
        <v>115000000000</v>
      </c>
      <c r="I469" s="511">
        <v>9501328665</v>
      </c>
      <c r="J469" s="512">
        <v>177412642042</v>
      </c>
      <c r="M469" s="317"/>
    </row>
    <row r="470" spans="2:13" s="52" customFormat="1">
      <c r="B470" s="514" t="s">
        <v>1480</v>
      </c>
      <c r="C470" s="507" t="s">
        <v>199</v>
      </c>
      <c r="D470" s="508">
        <v>1512</v>
      </c>
      <c r="E470" s="508">
        <v>0</v>
      </c>
      <c r="F470" s="509">
        <v>1000</v>
      </c>
      <c r="G470" s="523">
        <v>10338904800</v>
      </c>
      <c r="H470" s="510">
        <v>60000000000</v>
      </c>
      <c r="I470" s="511">
        <v>0</v>
      </c>
      <c r="J470" s="512">
        <v>49556050118.041183</v>
      </c>
      <c r="M470" s="317"/>
    </row>
    <row r="471" spans="2:13" s="52" customFormat="1">
      <c r="B471" s="514" t="s">
        <v>1598</v>
      </c>
      <c r="C471" s="507" t="s">
        <v>199</v>
      </c>
      <c r="D471" s="508">
        <v>408</v>
      </c>
      <c r="E471" s="508">
        <v>0</v>
      </c>
      <c r="F471" s="509">
        <v>1000</v>
      </c>
      <c r="G471" s="523">
        <v>2789863200</v>
      </c>
      <c r="H471" s="510">
        <v>330135829875</v>
      </c>
      <c r="I471" s="511">
        <v>-12692550914</v>
      </c>
      <c r="J471" s="512">
        <v>318939564215</v>
      </c>
      <c r="M471" s="317"/>
    </row>
    <row r="472" spans="2:13" s="52" customFormat="1">
      <c r="B472" s="514" t="s">
        <v>1599</v>
      </c>
      <c r="C472" s="507" t="s">
        <v>199</v>
      </c>
      <c r="D472" s="508">
        <v>130</v>
      </c>
      <c r="E472" s="508">
        <v>0</v>
      </c>
      <c r="F472" s="509">
        <v>1000</v>
      </c>
      <c r="G472" s="523">
        <v>888927000</v>
      </c>
      <c r="H472" s="510">
        <v>32000000000</v>
      </c>
      <c r="I472" s="511">
        <v>5719859360</v>
      </c>
      <c r="J472" s="512">
        <v>54429536981</v>
      </c>
      <c r="M472" s="317"/>
    </row>
    <row r="473" spans="2:13" s="52" customFormat="1">
      <c r="B473" s="514" t="s">
        <v>1599</v>
      </c>
      <c r="C473" s="507" t="s">
        <v>199</v>
      </c>
      <c r="D473" s="508">
        <v>260</v>
      </c>
      <c r="E473" s="508">
        <v>0</v>
      </c>
      <c r="F473" s="509">
        <v>1000</v>
      </c>
      <c r="G473" s="523">
        <v>1777854000</v>
      </c>
      <c r="H473" s="510">
        <v>32000000000</v>
      </c>
      <c r="I473" s="511">
        <v>5719859360</v>
      </c>
      <c r="J473" s="512">
        <v>54429536981</v>
      </c>
      <c r="M473" s="317"/>
    </row>
    <row r="474" spans="2:13" s="52" customFormat="1">
      <c r="B474" s="514" t="s">
        <v>1481</v>
      </c>
      <c r="C474" s="507" t="s">
        <v>193</v>
      </c>
      <c r="D474" s="508">
        <v>220</v>
      </c>
      <c r="E474" s="508">
        <v>0</v>
      </c>
      <c r="F474" s="509">
        <v>1000</v>
      </c>
      <c r="G474" s="523">
        <v>1504338000</v>
      </c>
      <c r="H474" s="510">
        <v>2277496877765</v>
      </c>
      <c r="I474" s="511">
        <v>335614537076</v>
      </c>
      <c r="J474" s="512">
        <v>3754494345786</v>
      </c>
      <c r="M474" s="317"/>
    </row>
    <row r="475" spans="2:13" s="52" customFormat="1">
      <c r="B475" s="514" t="s">
        <v>1603</v>
      </c>
      <c r="C475" s="507" t="s">
        <v>195</v>
      </c>
      <c r="D475" s="508">
        <v>1</v>
      </c>
      <c r="E475" s="508">
        <v>0</v>
      </c>
      <c r="F475" s="509">
        <v>100000</v>
      </c>
      <c r="G475" s="523">
        <v>683790000</v>
      </c>
      <c r="H475" s="510">
        <v>1133000000000</v>
      </c>
      <c r="I475" s="511">
        <v>422837396274</v>
      </c>
      <c r="J475" s="512">
        <v>4074694762572</v>
      </c>
      <c r="M475" s="317"/>
    </row>
    <row r="476" spans="2:13" s="52" customFormat="1">
      <c r="B476" s="514" t="s">
        <v>1603</v>
      </c>
      <c r="C476" s="507" t="s">
        <v>195</v>
      </c>
      <c r="D476" s="508">
        <v>1</v>
      </c>
      <c r="E476" s="508">
        <v>0</v>
      </c>
      <c r="F476" s="509">
        <v>100000</v>
      </c>
      <c r="G476" s="523">
        <v>683790000</v>
      </c>
      <c r="H476" s="510">
        <v>1133000000000</v>
      </c>
      <c r="I476" s="511">
        <v>422837396274</v>
      </c>
      <c r="J476" s="512">
        <v>4074694762572</v>
      </c>
      <c r="M476" s="317"/>
    </row>
    <row r="477" spans="2:13" s="52" customFormat="1">
      <c r="B477" s="514" t="s">
        <v>1603</v>
      </c>
      <c r="C477" s="507" t="s">
        <v>195</v>
      </c>
      <c r="D477" s="508">
        <v>1</v>
      </c>
      <c r="E477" s="508">
        <v>0</v>
      </c>
      <c r="F477" s="509">
        <v>100000</v>
      </c>
      <c r="G477" s="523">
        <v>683790000</v>
      </c>
      <c r="H477" s="510">
        <v>1133000000000</v>
      </c>
      <c r="I477" s="511">
        <v>422837396274</v>
      </c>
      <c r="J477" s="512">
        <v>4074694762572</v>
      </c>
      <c r="M477" s="317"/>
    </row>
    <row r="478" spans="2:13" s="52" customFormat="1">
      <c r="B478" s="514" t="s">
        <v>1603</v>
      </c>
      <c r="C478" s="507" t="s">
        <v>195</v>
      </c>
      <c r="D478" s="508">
        <v>1</v>
      </c>
      <c r="E478" s="508">
        <v>0</v>
      </c>
      <c r="F478" s="509">
        <v>100000</v>
      </c>
      <c r="G478" s="523">
        <v>683790000</v>
      </c>
      <c r="H478" s="510">
        <v>1133000000000</v>
      </c>
      <c r="I478" s="511">
        <v>422837396274</v>
      </c>
      <c r="J478" s="512">
        <v>4074694762572</v>
      </c>
      <c r="M478" s="317"/>
    </row>
    <row r="479" spans="2:13" s="52" customFormat="1">
      <c r="B479" s="514" t="s">
        <v>1603</v>
      </c>
      <c r="C479" s="507" t="s">
        <v>195</v>
      </c>
      <c r="D479" s="508">
        <v>1</v>
      </c>
      <c r="E479" s="508">
        <v>0</v>
      </c>
      <c r="F479" s="509">
        <v>100000</v>
      </c>
      <c r="G479" s="523">
        <v>683790000</v>
      </c>
      <c r="H479" s="510">
        <v>1133000000000</v>
      </c>
      <c r="I479" s="511">
        <v>422837396274</v>
      </c>
      <c r="J479" s="512">
        <v>4074694762572</v>
      </c>
      <c r="M479" s="317"/>
    </row>
    <row r="480" spans="2:13" s="52" customFormat="1">
      <c r="B480" s="506" t="s">
        <v>1600</v>
      </c>
      <c r="C480" s="507" t="s">
        <v>195</v>
      </c>
      <c r="D480" s="508">
        <v>1</v>
      </c>
      <c r="E480" s="508">
        <v>0</v>
      </c>
      <c r="F480" s="509">
        <v>200000</v>
      </c>
      <c r="G480" s="523">
        <v>1367580000</v>
      </c>
      <c r="H480" s="510">
        <v>289254499525</v>
      </c>
      <c r="I480" s="511">
        <v>22039047386</v>
      </c>
      <c r="J480" s="512">
        <v>344080530943</v>
      </c>
      <c r="M480" s="317"/>
    </row>
    <row r="481" spans="2:13" s="52" customFormat="1">
      <c r="B481" s="506" t="s">
        <v>1600</v>
      </c>
      <c r="C481" s="507" t="s">
        <v>195</v>
      </c>
      <c r="D481" s="508">
        <v>1</v>
      </c>
      <c r="E481" s="508">
        <v>0</v>
      </c>
      <c r="F481" s="509">
        <v>200000</v>
      </c>
      <c r="G481" s="523">
        <v>1367580000</v>
      </c>
      <c r="H481" s="510">
        <v>289254499525</v>
      </c>
      <c r="I481" s="511">
        <v>22039047386</v>
      </c>
      <c r="J481" s="512">
        <v>344080530943</v>
      </c>
      <c r="M481" s="317"/>
    </row>
    <row r="482" spans="2:13" s="52" customFormat="1">
      <c r="B482" s="506" t="s">
        <v>1600</v>
      </c>
      <c r="C482" s="507" t="s">
        <v>195</v>
      </c>
      <c r="D482" s="508">
        <v>1</v>
      </c>
      <c r="E482" s="508">
        <v>0</v>
      </c>
      <c r="F482" s="509">
        <v>200000</v>
      </c>
      <c r="G482" s="523">
        <v>1367580000</v>
      </c>
      <c r="H482" s="510">
        <v>289254499525</v>
      </c>
      <c r="I482" s="511">
        <v>22039047386</v>
      </c>
      <c r="J482" s="512">
        <v>344080530943</v>
      </c>
      <c r="M482" s="317"/>
    </row>
    <row r="483" spans="2:13" s="52" customFormat="1">
      <c r="B483" s="506" t="s">
        <v>1600</v>
      </c>
      <c r="C483" s="507" t="s">
        <v>195</v>
      </c>
      <c r="D483" s="508">
        <v>1</v>
      </c>
      <c r="E483" s="508">
        <v>0</v>
      </c>
      <c r="F483" s="509">
        <v>200000</v>
      </c>
      <c r="G483" s="523">
        <v>1367580000</v>
      </c>
      <c r="H483" s="510">
        <v>289254499525</v>
      </c>
      <c r="I483" s="511">
        <v>22039047386</v>
      </c>
      <c r="J483" s="512">
        <v>344080530943</v>
      </c>
      <c r="M483" s="317"/>
    </row>
    <row r="484" spans="2:13" s="52" customFormat="1">
      <c r="B484" s="506" t="s">
        <v>1600</v>
      </c>
      <c r="C484" s="507" t="s">
        <v>195</v>
      </c>
      <c r="D484" s="508">
        <v>1</v>
      </c>
      <c r="E484" s="508">
        <v>0</v>
      </c>
      <c r="F484" s="509">
        <v>200000</v>
      </c>
      <c r="G484" s="523">
        <v>1367580000</v>
      </c>
      <c r="H484" s="510">
        <v>289254499525</v>
      </c>
      <c r="I484" s="511">
        <v>22039047386</v>
      </c>
      <c r="J484" s="512">
        <v>344080530943</v>
      </c>
      <c r="M484" s="317"/>
    </row>
    <row r="485" spans="2:13" s="52" customFormat="1">
      <c r="B485" s="514" t="s">
        <v>1270</v>
      </c>
      <c r="C485" s="507" t="s">
        <v>195</v>
      </c>
      <c r="D485" s="508">
        <v>1</v>
      </c>
      <c r="E485" s="508">
        <v>0</v>
      </c>
      <c r="F485" s="509">
        <v>100000</v>
      </c>
      <c r="G485" s="523">
        <v>683790000</v>
      </c>
      <c r="H485" s="510">
        <v>395294800000</v>
      </c>
      <c r="I485" s="511">
        <v>11148767398</v>
      </c>
      <c r="J485" s="512">
        <v>455722422477</v>
      </c>
      <c r="M485" s="317"/>
    </row>
    <row r="486" spans="2:13" s="52" customFormat="1">
      <c r="B486" s="514" t="s">
        <v>1270</v>
      </c>
      <c r="C486" s="507" t="s">
        <v>195</v>
      </c>
      <c r="D486" s="508">
        <v>1</v>
      </c>
      <c r="E486" s="508">
        <v>0</v>
      </c>
      <c r="F486" s="509">
        <v>100000</v>
      </c>
      <c r="G486" s="523">
        <v>683790000</v>
      </c>
      <c r="H486" s="510">
        <v>395294800000</v>
      </c>
      <c r="I486" s="511">
        <v>11148767398</v>
      </c>
      <c r="J486" s="512">
        <v>455722422477</v>
      </c>
      <c r="M486" s="317"/>
    </row>
    <row r="487" spans="2:13" s="52" customFormat="1">
      <c r="B487" s="514" t="s">
        <v>1270</v>
      </c>
      <c r="C487" s="507" t="s">
        <v>195</v>
      </c>
      <c r="D487" s="508">
        <v>1</v>
      </c>
      <c r="E487" s="508">
        <v>0</v>
      </c>
      <c r="F487" s="509">
        <v>100000</v>
      </c>
      <c r="G487" s="523">
        <v>683790000</v>
      </c>
      <c r="H487" s="510">
        <v>395294800000</v>
      </c>
      <c r="I487" s="511">
        <v>11148767398</v>
      </c>
      <c r="J487" s="512">
        <v>455722422477</v>
      </c>
      <c r="M487" s="317"/>
    </row>
    <row r="488" spans="2:13" s="52" customFormat="1">
      <c r="B488" s="514" t="s">
        <v>1270</v>
      </c>
      <c r="C488" s="507" t="s">
        <v>195</v>
      </c>
      <c r="D488" s="508">
        <v>1</v>
      </c>
      <c r="E488" s="508">
        <v>0</v>
      </c>
      <c r="F488" s="509">
        <v>100000</v>
      </c>
      <c r="G488" s="523">
        <v>683790000</v>
      </c>
      <c r="H488" s="510">
        <v>395294800000</v>
      </c>
      <c r="I488" s="511">
        <v>11148767398</v>
      </c>
      <c r="J488" s="512">
        <v>455722422477</v>
      </c>
      <c r="M488" s="317"/>
    </row>
    <row r="489" spans="2:13" s="52" customFormat="1">
      <c r="B489" s="514" t="s">
        <v>1270</v>
      </c>
      <c r="C489" s="507" t="s">
        <v>195</v>
      </c>
      <c r="D489" s="508">
        <v>1</v>
      </c>
      <c r="E489" s="508">
        <v>0</v>
      </c>
      <c r="F489" s="509">
        <v>100000</v>
      </c>
      <c r="G489" s="523">
        <v>683790000</v>
      </c>
      <c r="H489" s="510">
        <v>395294800000</v>
      </c>
      <c r="I489" s="511">
        <v>11148767398</v>
      </c>
      <c r="J489" s="512">
        <v>455722422477</v>
      </c>
      <c r="M489" s="317"/>
    </row>
    <row r="490" spans="2:13" s="52" customFormat="1">
      <c r="B490" s="514" t="s">
        <v>1270</v>
      </c>
      <c r="C490" s="507" t="s">
        <v>195</v>
      </c>
      <c r="D490" s="508">
        <v>1</v>
      </c>
      <c r="E490" s="508">
        <v>0</v>
      </c>
      <c r="F490" s="509">
        <v>100000</v>
      </c>
      <c r="G490" s="523">
        <v>683790000</v>
      </c>
      <c r="H490" s="510">
        <v>395294800000</v>
      </c>
      <c r="I490" s="511">
        <v>11148767398</v>
      </c>
      <c r="J490" s="512">
        <v>455722422477</v>
      </c>
      <c r="M490" s="317"/>
    </row>
    <row r="491" spans="2:13" s="52" customFormat="1">
      <c r="B491" s="514" t="s">
        <v>1270</v>
      </c>
      <c r="C491" s="507" t="s">
        <v>195</v>
      </c>
      <c r="D491" s="508">
        <v>1</v>
      </c>
      <c r="E491" s="508">
        <v>0</v>
      </c>
      <c r="F491" s="509">
        <v>100000</v>
      </c>
      <c r="G491" s="523">
        <v>683790000</v>
      </c>
      <c r="H491" s="510">
        <v>395294800000</v>
      </c>
      <c r="I491" s="511">
        <v>11148767398</v>
      </c>
      <c r="J491" s="512">
        <v>455722422477</v>
      </c>
      <c r="M491" s="317"/>
    </row>
    <row r="492" spans="2:13" s="52" customFormat="1">
      <c r="B492" s="514" t="s">
        <v>1270</v>
      </c>
      <c r="C492" s="507" t="s">
        <v>195</v>
      </c>
      <c r="D492" s="508">
        <v>1</v>
      </c>
      <c r="E492" s="508">
        <v>0</v>
      </c>
      <c r="F492" s="509">
        <v>100000</v>
      </c>
      <c r="G492" s="523">
        <v>683790000</v>
      </c>
      <c r="H492" s="510">
        <v>395294800000</v>
      </c>
      <c r="I492" s="511">
        <v>11148767398</v>
      </c>
      <c r="J492" s="512">
        <v>455722422477</v>
      </c>
      <c r="M492" s="317"/>
    </row>
    <row r="493" spans="2:13" s="52" customFormat="1">
      <c r="B493" s="514" t="s">
        <v>1270</v>
      </c>
      <c r="C493" s="507" t="s">
        <v>195</v>
      </c>
      <c r="D493" s="508">
        <v>1</v>
      </c>
      <c r="E493" s="508">
        <v>0</v>
      </c>
      <c r="F493" s="509">
        <v>25000</v>
      </c>
      <c r="G493" s="523">
        <v>170947500</v>
      </c>
      <c r="H493" s="510">
        <v>395294800000</v>
      </c>
      <c r="I493" s="511">
        <v>11148767398</v>
      </c>
      <c r="J493" s="512">
        <v>455722422477</v>
      </c>
      <c r="M493" s="317"/>
    </row>
    <row r="494" spans="2:13" s="52" customFormat="1">
      <c r="B494" s="514" t="s">
        <v>1270</v>
      </c>
      <c r="C494" s="507" t="s">
        <v>195</v>
      </c>
      <c r="D494" s="508">
        <v>1</v>
      </c>
      <c r="E494" s="508">
        <v>0</v>
      </c>
      <c r="F494" s="509">
        <v>25000</v>
      </c>
      <c r="G494" s="523">
        <v>170947500</v>
      </c>
      <c r="H494" s="510">
        <v>395294800000</v>
      </c>
      <c r="I494" s="511">
        <v>11148767398</v>
      </c>
      <c r="J494" s="512">
        <v>455722422477</v>
      </c>
      <c r="M494" s="317"/>
    </row>
    <row r="495" spans="2:13" s="52" customFormat="1">
      <c r="B495" s="514" t="s">
        <v>1268</v>
      </c>
      <c r="C495" s="507" t="s">
        <v>195</v>
      </c>
      <c r="D495" s="508">
        <v>1</v>
      </c>
      <c r="E495" s="508">
        <v>0</v>
      </c>
      <c r="F495" s="509">
        <v>50000</v>
      </c>
      <c r="G495" s="523">
        <v>341895000</v>
      </c>
      <c r="H495" s="510">
        <v>163488517429</v>
      </c>
      <c r="I495" s="511">
        <v>8110728569</v>
      </c>
      <c r="J495" s="512">
        <v>212346287805</v>
      </c>
      <c r="M495" s="317"/>
    </row>
    <row r="496" spans="2:13" s="52" customFormat="1">
      <c r="B496" s="514" t="s">
        <v>1268</v>
      </c>
      <c r="C496" s="507" t="s">
        <v>195</v>
      </c>
      <c r="D496" s="508">
        <v>1</v>
      </c>
      <c r="E496" s="508">
        <v>0</v>
      </c>
      <c r="F496" s="509">
        <v>44000</v>
      </c>
      <c r="G496" s="523">
        <v>300867600</v>
      </c>
      <c r="H496" s="510">
        <v>163488517429</v>
      </c>
      <c r="I496" s="511">
        <v>8110728569</v>
      </c>
      <c r="J496" s="512">
        <v>212346287805</v>
      </c>
      <c r="M496" s="317"/>
    </row>
    <row r="497" spans="2:13" s="52" customFormat="1">
      <c r="B497" s="514" t="s">
        <v>1260</v>
      </c>
      <c r="C497" s="507" t="s">
        <v>195</v>
      </c>
      <c r="D497" s="508">
        <v>1</v>
      </c>
      <c r="E497" s="508">
        <v>0</v>
      </c>
      <c r="F497" s="509">
        <v>50000</v>
      </c>
      <c r="G497" s="523">
        <v>341895000</v>
      </c>
      <c r="H497" s="510">
        <v>50000000000</v>
      </c>
      <c r="I497" s="511">
        <v>8410681395</v>
      </c>
      <c r="J497" s="512">
        <v>128964105055</v>
      </c>
      <c r="M497" s="317"/>
    </row>
    <row r="498" spans="2:13" s="52" customFormat="1">
      <c r="B498" s="514" t="s">
        <v>1260</v>
      </c>
      <c r="C498" s="507" t="s">
        <v>195</v>
      </c>
      <c r="D498" s="508">
        <v>1</v>
      </c>
      <c r="E498" s="508">
        <v>0</v>
      </c>
      <c r="F498" s="509">
        <v>50000</v>
      </c>
      <c r="G498" s="523">
        <v>341895000</v>
      </c>
      <c r="H498" s="510">
        <v>50000000000</v>
      </c>
      <c r="I498" s="511">
        <v>8410681395</v>
      </c>
      <c r="J498" s="512">
        <v>128964105055</v>
      </c>
      <c r="M498" s="317"/>
    </row>
    <row r="499" spans="2:13" s="52" customFormat="1">
      <c r="B499" s="514" t="s">
        <v>1260</v>
      </c>
      <c r="C499" s="507" t="s">
        <v>195</v>
      </c>
      <c r="D499" s="508">
        <v>1</v>
      </c>
      <c r="E499" s="508">
        <v>0</v>
      </c>
      <c r="F499" s="509">
        <v>50000</v>
      </c>
      <c r="G499" s="523">
        <v>341895000</v>
      </c>
      <c r="H499" s="510">
        <v>50000000000</v>
      </c>
      <c r="I499" s="511">
        <v>8410681395</v>
      </c>
      <c r="J499" s="512">
        <v>128964105055</v>
      </c>
      <c r="M499" s="317"/>
    </row>
    <row r="500" spans="2:13" s="52" customFormat="1">
      <c r="B500" s="514" t="s">
        <v>1260</v>
      </c>
      <c r="C500" s="507" t="s">
        <v>195</v>
      </c>
      <c r="D500" s="508">
        <v>1</v>
      </c>
      <c r="E500" s="508">
        <v>0</v>
      </c>
      <c r="F500" s="509">
        <v>50000</v>
      </c>
      <c r="G500" s="523">
        <v>341895000</v>
      </c>
      <c r="H500" s="510">
        <v>50000000000</v>
      </c>
      <c r="I500" s="511">
        <v>8410681395</v>
      </c>
      <c r="J500" s="512">
        <v>128964105055</v>
      </c>
      <c r="M500" s="317"/>
    </row>
    <row r="501" spans="2:13" s="52" customFormat="1">
      <c r="B501" s="514" t="s">
        <v>1260</v>
      </c>
      <c r="C501" s="507" t="s">
        <v>195</v>
      </c>
      <c r="D501" s="508">
        <v>1</v>
      </c>
      <c r="E501" s="508">
        <v>0</v>
      </c>
      <c r="F501" s="509">
        <v>50000</v>
      </c>
      <c r="G501" s="523">
        <v>341895000</v>
      </c>
      <c r="H501" s="510">
        <v>50000000000</v>
      </c>
      <c r="I501" s="511">
        <v>8410681395</v>
      </c>
      <c r="J501" s="512">
        <v>128964105055</v>
      </c>
      <c r="M501" s="317"/>
    </row>
    <row r="502" spans="2:13" s="52" customFormat="1">
      <c r="B502" s="514" t="s">
        <v>1260</v>
      </c>
      <c r="C502" s="507" t="s">
        <v>195</v>
      </c>
      <c r="D502" s="508">
        <v>1</v>
      </c>
      <c r="E502" s="508">
        <v>0</v>
      </c>
      <c r="F502" s="509">
        <v>25000</v>
      </c>
      <c r="G502" s="523">
        <v>170947500</v>
      </c>
      <c r="H502" s="510">
        <v>50000000000</v>
      </c>
      <c r="I502" s="511">
        <v>8410681395</v>
      </c>
      <c r="J502" s="512">
        <v>128964105055</v>
      </c>
      <c r="M502" s="317"/>
    </row>
    <row r="503" spans="2:13" s="52" customFormat="1">
      <c r="B503" s="514" t="s">
        <v>1260</v>
      </c>
      <c r="C503" s="507" t="s">
        <v>195</v>
      </c>
      <c r="D503" s="508">
        <v>1</v>
      </c>
      <c r="E503" s="508">
        <v>0</v>
      </c>
      <c r="F503" s="509">
        <v>25000</v>
      </c>
      <c r="G503" s="523">
        <v>170947500</v>
      </c>
      <c r="H503" s="510">
        <v>50000000000</v>
      </c>
      <c r="I503" s="511">
        <v>8410681395</v>
      </c>
      <c r="J503" s="512">
        <v>128964105055</v>
      </c>
      <c r="M503" s="317"/>
    </row>
    <row r="504" spans="2:13" s="52" customFormat="1">
      <c r="B504" s="514" t="s">
        <v>1260</v>
      </c>
      <c r="C504" s="507" t="s">
        <v>195</v>
      </c>
      <c r="D504" s="508">
        <v>1</v>
      </c>
      <c r="E504" s="508">
        <v>0</v>
      </c>
      <c r="F504" s="509">
        <v>25000</v>
      </c>
      <c r="G504" s="523">
        <v>170947500</v>
      </c>
      <c r="H504" s="510">
        <v>50000000000</v>
      </c>
      <c r="I504" s="511">
        <v>8410681395</v>
      </c>
      <c r="J504" s="512">
        <v>128964105055</v>
      </c>
      <c r="M504" s="317"/>
    </row>
    <row r="505" spans="2:13" s="52" customFormat="1">
      <c r="B505" s="514" t="s">
        <v>1260</v>
      </c>
      <c r="C505" s="507" t="s">
        <v>195</v>
      </c>
      <c r="D505" s="508">
        <v>1</v>
      </c>
      <c r="E505" s="508">
        <v>0</v>
      </c>
      <c r="F505" s="509">
        <v>25000</v>
      </c>
      <c r="G505" s="523">
        <v>170947500</v>
      </c>
      <c r="H505" s="510">
        <v>50000000000</v>
      </c>
      <c r="I505" s="511">
        <v>8410681395</v>
      </c>
      <c r="J505" s="512">
        <v>128964105055</v>
      </c>
      <c r="M505" s="317"/>
    </row>
    <row r="506" spans="2:13" s="52" customFormat="1">
      <c r="B506" s="514" t="s">
        <v>1260</v>
      </c>
      <c r="C506" s="507" t="s">
        <v>195</v>
      </c>
      <c r="D506" s="508">
        <v>1</v>
      </c>
      <c r="E506" s="508">
        <v>0</v>
      </c>
      <c r="F506" s="509">
        <v>25000</v>
      </c>
      <c r="G506" s="523">
        <v>170947500</v>
      </c>
      <c r="H506" s="510">
        <v>50000000000</v>
      </c>
      <c r="I506" s="511">
        <v>8410681395</v>
      </c>
      <c r="J506" s="512">
        <v>128964105055</v>
      </c>
      <c r="M506" s="317"/>
    </row>
    <row r="507" spans="2:13" s="52" customFormat="1">
      <c r="B507" s="514" t="s">
        <v>1260</v>
      </c>
      <c r="C507" s="507" t="s">
        <v>195</v>
      </c>
      <c r="D507" s="508">
        <v>1</v>
      </c>
      <c r="E507" s="508">
        <v>0</v>
      </c>
      <c r="F507" s="509">
        <v>25000</v>
      </c>
      <c r="G507" s="523">
        <v>170947500</v>
      </c>
      <c r="H507" s="510">
        <v>50000000000</v>
      </c>
      <c r="I507" s="511">
        <v>8410681395</v>
      </c>
      <c r="J507" s="512">
        <v>128964105055</v>
      </c>
      <c r="M507" s="317"/>
    </row>
    <row r="508" spans="2:13" s="52" customFormat="1">
      <c r="B508" s="514" t="s">
        <v>1260</v>
      </c>
      <c r="C508" s="507" t="s">
        <v>195</v>
      </c>
      <c r="D508" s="508">
        <v>1</v>
      </c>
      <c r="E508" s="508">
        <v>0</v>
      </c>
      <c r="F508" s="509">
        <v>25000</v>
      </c>
      <c r="G508" s="523">
        <v>170947500</v>
      </c>
      <c r="H508" s="510">
        <v>50000000000</v>
      </c>
      <c r="I508" s="511">
        <v>8410681395</v>
      </c>
      <c r="J508" s="512">
        <v>128964105055</v>
      </c>
      <c r="M508" s="317"/>
    </row>
    <row r="509" spans="2:13" s="52" customFormat="1">
      <c r="B509" s="514" t="s">
        <v>1272</v>
      </c>
      <c r="C509" s="507" t="s">
        <v>195</v>
      </c>
      <c r="D509" s="508">
        <v>1</v>
      </c>
      <c r="E509" s="508">
        <v>0</v>
      </c>
      <c r="F509" s="509">
        <v>10000</v>
      </c>
      <c r="G509" s="523">
        <v>68379000</v>
      </c>
      <c r="H509" s="510">
        <v>114665953371</v>
      </c>
      <c r="I509" s="511">
        <v>5202846667</v>
      </c>
      <c r="J509" s="512">
        <v>163345270165</v>
      </c>
      <c r="M509" s="317"/>
    </row>
    <row r="510" spans="2:13" s="52" customFormat="1">
      <c r="B510" s="514" t="s">
        <v>1272</v>
      </c>
      <c r="C510" s="507" t="s">
        <v>195</v>
      </c>
      <c r="D510" s="508">
        <v>1</v>
      </c>
      <c r="E510" s="508">
        <v>0</v>
      </c>
      <c r="F510" s="509">
        <v>10000</v>
      </c>
      <c r="G510" s="523">
        <v>68379000</v>
      </c>
      <c r="H510" s="510">
        <v>114665953371</v>
      </c>
      <c r="I510" s="511">
        <v>5202846667</v>
      </c>
      <c r="J510" s="512">
        <v>163345270165</v>
      </c>
      <c r="M510" s="317"/>
    </row>
    <row r="511" spans="2:13" s="52" customFormat="1">
      <c r="B511" s="514" t="s">
        <v>1272</v>
      </c>
      <c r="C511" s="507" t="s">
        <v>195</v>
      </c>
      <c r="D511" s="508">
        <v>1</v>
      </c>
      <c r="E511" s="508">
        <v>0</v>
      </c>
      <c r="F511" s="509">
        <v>10000</v>
      </c>
      <c r="G511" s="523">
        <v>68379000</v>
      </c>
      <c r="H511" s="510">
        <v>114665953371</v>
      </c>
      <c r="I511" s="511">
        <v>5202846667</v>
      </c>
      <c r="J511" s="512">
        <v>163345270165</v>
      </c>
      <c r="M511" s="317"/>
    </row>
    <row r="512" spans="2:13" s="52" customFormat="1">
      <c r="B512" s="514" t="s">
        <v>1272</v>
      </c>
      <c r="C512" s="507" t="s">
        <v>195</v>
      </c>
      <c r="D512" s="508">
        <v>1</v>
      </c>
      <c r="E512" s="508">
        <v>0</v>
      </c>
      <c r="F512" s="509">
        <v>10000</v>
      </c>
      <c r="G512" s="523">
        <v>68379000</v>
      </c>
      <c r="H512" s="510">
        <v>114665953371</v>
      </c>
      <c r="I512" s="511">
        <v>5202846667</v>
      </c>
      <c r="J512" s="512">
        <v>163345270165</v>
      </c>
      <c r="M512" s="317"/>
    </row>
    <row r="513" spans="2:13" s="52" customFormat="1">
      <c r="B513" s="514" t="s">
        <v>1272</v>
      </c>
      <c r="C513" s="507" t="s">
        <v>195</v>
      </c>
      <c r="D513" s="508">
        <v>1</v>
      </c>
      <c r="E513" s="508">
        <v>0</v>
      </c>
      <c r="F513" s="509">
        <v>10000</v>
      </c>
      <c r="G513" s="523">
        <v>68379000</v>
      </c>
      <c r="H513" s="510">
        <v>114665953371</v>
      </c>
      <c r="I513" s="511">
        <v>5202846667</v>
      </c>
      <c r="J513" s="512">
        <v>163345270165</v>
      </c>
      <c r="M513" s="317"/>
    </row>
    <row r="514" spans="2:13" s="52" customFormat="1">
      <c r="B514" s="514" t="s">
        <v>1272</v>
      </c>
      <c r="C514" s="507" t="s">
        <v>195</v>
      </c>
      <c r="D514" s="508">
        <v>1</v>
      </c>
      <c r="E514" s="508">
        <v>0</v>
      </c>
      <c r="F514" s="509">
        <v>10000</v>
      </c>
      <c r="G514" s="523">
        <v>68379000</v>
      </c>
      <c r="H514" s="510">
        <v>114665953371</v>
      </c>
      <c r="I514" s="511">
        <v>5202846667</v>
      </c>
      <c r="J514" s="512">
        <v>163345270165</v>
      </c>
      <c r="M514" s="317"/>
    </row>
    <row r="515" spans="2:13" s="52" customFormat="1">
      <c r="B515" s="514" t="s">
        <v>1272</v>
      </c>
      <c r="C515" s="507" t="s">
        <v>195</v>
      </c>
      <c r="D515" s="508">
        <v>1</v>
      </c>
      <c r="E515" s="508">
        <v>0</v>
      </c>
      <c r="F515" s="509">
        <v>10000</v>
      </c>
      <c r="G515" s="523">
        <v>68379000</v>
      </c>
      <c r="H515" s="510">
        <v>114665953371</v>
      </c>
      <c r="I515" s="511">
        <v>5202846667</v>
      </c>
      <c r="J515" s="512">
        <v>163345270165</v>
      </c>
      <c r="M515" s="317"/>
    </row>
    <row r="516" spans="2:13" s="52" customFormat="1">
      <c r="B516" s="514" t="s">
        <v>1272</v>
      </c>
      <c r="C516" s="507" t="s">
        <v>195</v>
      </c>
      <c r="D516" s="508">
        <v>1</v>
      </c>
      <c r="E516" s="508">
        <v>0</v>
      </c>
      <c r="F516" s="509">
        <v>10000</v>
      </c>
      <c r="G516" s="523">
        <v>68379000</v>
      </c>
      <c r="H516" s="510">
        <v>114665953371</v>
      </c>
      <c r="I516" s="511">
        <v>5202846667</v>
      </c>
      <c r="J516" s="512">
        <v>163345270165</v>
      </c>
      <c r="M516" s="317"/>
    </row>
    <row r="517" spans="2:13" s="52" customFormat="1">
      <c r="B517" s="514" t="s">
        <v>1272</v>
      </c>
      <c r="C517" s="507" t="s">
        <v>195</v>
      </c>
      <c r="D517" s="508">
        <v>1</v>
      </c>
      <c r="E517" s="508">
        <v>0</v>
      </c>
      <c r="F517" s="509">
        <v>10000</v>
      </c>
      <c r="G517" s="523">
        <v>68379000</v>
      </c>
      <c r="H517" s="510">
        <v>114665953371</v>
      </c>
      <c r="I517" s="511">
        <v>5202846667</v>
      </c>
      <c r="J517" s="512">
        <v>163345270165</v>
      </c>
      <c r="M517" s="317"/>
    </row>
    <row r="518" spans="2:13" s="52" customFormat="1">
      <c r="B518" s="514" t="s">
        <v>1272</v>
      </c>
      <c r="C518" s="507" t="s">
        <v>195</v>
      </c>
      <c r="D518" s="508">
        <v>1</v>
      </c>
      <c r="E518" s="508">
        <v>0</v>
      </c>
      <c r="F518" s="509">
        <v>15000</v>
      </c>
      <c r="G518" s="523">
        <v>102568500</v>
      </c>
      <c r="H518" s="510">
        <v>114665953371</v>
      </c>
      <c r="I518" s="511">
        <v>5202846667</v>
      </c>
      <c r="J518" s="512">
        <v>163345270165</v>
      </c>
      <c r="M518" s="317"/>
    </row>
    <row r="519" spans="2:13" s="52" customFormat="1">
      <c r="B519" s="514" t="s">
        <v>1272</v>
      </c>
      <c r="C519" s="507" t="s">
        <v>195</v>
      </c>
      <c r="D519" s="508">
        <v>1</v>
      </c>
      <c r="E519" s="508">
        <v>0</v>
      </c>
      <c r="F519" s="509">
        <v>15000</v>
      </c>
      <c r="G519" s="523">
        <v>102568500</v>
      </c>
      <c r="H519" s="510">
        <v>114665953371</v>
      </c>
      <c r="I519" s="511">
        <v>5202846667</v>
      </c>
      <c r="J519" s="512">
        <v>163345270165</v>
      </c>
      <c r="M519" s="317"/>
    </row>
    <row r="520" spans="2:13" s="52" customFormat="1">
      <c r="B520" s="514" t="s">
        <v>1272</v>
      </c>
      <c r="C520" s="507" t="s">
        <v>195</v>
      </c>
      <c r="D520" s="508">
        <v>1</v>
      </c>
      <c r="E520" s="508">
        <v>0</v>
      </c>
      <c r="F520" s="509">
        <v>15000</v>
      </c>
      <c r="G520" s="523">
        <v>102568500</v>
      </c>
      <c r="H520" s="510">
        <v>114665953371</v>
      </c>
      <c r="I520" s="511">
        <v>5202846667</v>
      </c>
      <c r="J520" s="512">
        <v>163345270165</v>
      </c>
      <c r="M520" s="317"/>
    </row>
    <row r="521" spans="2:13" s="52" customFormat="1">
      <c r="B521" s="514" t="s">
        <v>1272</v>
      </c>
      <c r="C521" s="507" t="s">
        <v>195</v>
      </c>
      <c r="D521" s="508">
        <v>1</v>
      </c>
      <c r="E521" s="508">
        <v>0</v>
      </c>
      <c r="F521" s="509">
        <v>15000</v>
      </c>
      <c r="G521" s="523">
        <v>102568500</v>
      </c>
      <c r="H521" s="510">
        <v>114665953371</v>
      </c>
      <c r="I521" s="511">
        <v>5202846667</v>
      </c>
      <c r="J521" s="512">
        <v>163345270165</v>
      </c>
      <c r="M521" s="317"/>
    </row>
    <row r="522" spans="2:13" s="52" customFormat="1">
      <c r="B522" s="514" t="s">
        <v>1272</v>
      </c>
      <c r="C522" s="507" t="s">
        <v>195</v>
      </c>
      <c r="D522" s="508">
        <v>1</v>
      </c>
      <c r="E522" s="508">
        <v>0</v>
      </c>
      <c r="F522" s="509">
        <v>25000</v>
      </c>
      <c r="G522" s="523">
        <v>170947500</v>
      </c>
      <c r="H522" s="510">
        <v>114665953371</v>
      </c>
      <c r="I522" s="511">
        <v>5202846667</v>
      </c>
      <c r="J522" s="512">
        <v>163345270165</v>
      </c>
      <c r="M522" s="317"/>
    </row>
    <row r="523" spans="2:13" s="52" customFormat="1">
      <c r="B523" s="514" t="s">
        <v>1272</v>
      </c>
      <c r="C523" s="507" t="s">
        <v>195</v>
      </c>
      <c r="D523" s="508">
        <v>1</v>
      </c>
      <c r="E523" s="508">
        <v>0</v>
      </c>
      <c r="F523" s="509">
        <v>25000</v>
      </c>
      <c r="G523" s="523">
        <v>170947500</v>
      </c>
      <c r="H523" s="510">
        <v>114665953371</v>
      </c>
      <c r="I523" s="511">
        <v>5202846667</v>
      </c>
      <c r="J523" s="512">
        <v>163345270165</v>
      </c>
      <c r="M523" s="317"/>
    </row>
    <row r="524" spans="2:13" s="52" customFormat="1">
      <c r="B524" s="514" t="s">
        <v>1272</v>
      </c>
      <c r="C524" s="507" t="s">
        <v>195</v>
      </c>
      <c r="D524" s="508">
        <v>1</v>
      </c>
      <c r="E524" s="508">
        <v>0</v>
      </c>
      <c r="F524" s="509">
        <v>25000</v>
      </c>
      <c r="G524" s="523">
        <v>170947500</v>
      </c>
      <c r="H524" s="510">
        <v>114665953371</v>
      </c>
      <c r="I524" s="511">
        <v>5202846667</v>
      </c>
      <c r="J524" s="512">
        <v>163345270165</v>
      </c>
      <c r="M524" s="317"/>
    </row>
    <row r="525" spans="2:13" s="52" customFormat="1">
      <c r="B525" s="514" t="s">
        <v>1272</v>
      </c>
      <c r="C525" s="507" t="s">
        <v>195</v>
      </c>
      <c r="D525" s="508">
        <v>1</v>
      </c>
      <c r="E525" s="508">
        <v>0</v>
      </c>
      <c r="F525" s="509">
        <v>25000</v>
      </c>
      <c r="G525" s="523">
        <v>170947500</v>
      </c>
      <c r="H525" s="510">
        <v>114665953371</v>
      </c>
      <c r="I525" s="511">
        <v>5202846667</v>
      </c>
      <c r="J525" s="512">
        <v>163345270165</v>
      </c>
      <c r="M525" s="317"/>
    </row>
    <row r="526" spans="2:13" s="52" customFormat="1">
      <c r="B526" s="514" t="s">
        <v>1272</v>
      </c>
      <c r="C526" s="507" t="s">
        <v>195</v>
      </c>
      <c r="D526" s="508">
        <v>1</v>
      </c>
      <c r="E526" s="508">
        <v>0</v>
      </c>
      <c r="F526" s="509">
        <v>25000</v>
      </c>
      <c r="G526" s="523">
        <v>170947500</v>
      </c>
      <c r="H526" s="510">
        <v>114665953371</v>
      </c>
      <c r="I526" s="511">
        <v>5202846667</v>
      </c>
      <c r="J526" s="512">
        <v>163345270165</v>
      </c>
      <c r="M526" s="317"/>
    </row>
    <row r="527" spans="2:13" s="52" customFormat="1">
      <c r="B527" s="514" t="s">
        <v>1272</v>
      </c>
      <c r="C527" s="507" t="s">
        <v>195</v>
      </c>
      <c r="D527" s="508">
        <v>1</v>
      </c>
      <c r="E527" s="508">
        <v>0</v>
      </c>
      <c r="F527" s="509">
        <v>10000</v>
      </c>
      <c r="G527" s="523">
        <v>68379000</v>
      </c>
      <c r="H527" s="510">
        <v>114665953371</v>
      </c>
      <c r="I527" s="511">
        <v>5202846667</v>
      </c>
      <c r="J527" s="512">
        <v>163345270165</v>
      </c>
      <c r="M527" s="317"/>
    </row>
    <row r="528" spans="2:13" s="52" customFormat="1">
      <c r="B528" s="514" t="s">
        <v>1272</v>
      </c>
      <c r="C528" s="507" t="s">
        <v>195</v>
      </c>
      <c r="D528" s="508">
        <v>1</v>
      </c>
      <c r="E528" s="508">
        <v>0</v>
      </c>
      <c r="F528" s="509">
        <v>10000</v>
      </c>
      <c r="G528" s="523">
        <v>68379000</v>
      </c>
      <c r="H528" s="510">
        <v>114665953371</v>
      </c>
      <c r="I528" s="511">
        <v>5202846667</v>
      </c>
      <c r="J528" s="512">
        <v>163345270165</v>
      </c>
      <c r="M528" s="317"/>
    </row>
    <row r="529" spans="2:13" s="52" customFormat="1">
      <c r="B529" s="514" t="s">
        <v>1272</v>
      </c>
      <c r="C529" s="507" t="s">
        <v>195</v>
      </c>
      <c r="D529" s="508">
        <v>1</v>
      </c>
      <c r="E529" s="508">
        <v>0</v>
      </c>
      <c r="F529" s="509">
        <v>10000</v>
      </c>
      <c r="G529" s="523">
        <v>68379000</v>
      </c>
      <c r="H529" s="510">
        <v>114665953371</v>
      </c>
      <c r="I529" s="511">
        <v>5202846667</v>
      </c>
      <c r="J529" s="512">
        <v>163345270165</v>
      </c>
      <c r="M529" s="317"/>
    </row>
    <row r="530" spans="2:13" s="52" customFormat="1">
      <c r="B530" s="514" t="s">
        <v>1272</v>
      </c>
      <c r="C530" s="507" t="s">
        <v>195</v>
      </c>
      <c r="D530" s="508">
        <v>1</v>
      </c>
      <c r="E530" s="508">
        <v>0</v>
      </c>
      <c r="F530" s="509">
        <v>10000</v>
      </c>
      <c r="G530" s="523">
        <v>68379000</v>
      </c>
      <c r="H530" s="510">
        <v>114665953371</v>
      </c>
      <c r="I530" s="511">
        <v>5202846667</v>
      </c>
      <c r="J530" s="512">
        <v>163345270165</v>
      </c>
      <c r="M530" s="317"/>
    </row>
    <row r="531" spans="2:13" s="52" customFormat="1">
      <c r="B531" s="514" t="s">
        <v>1272</v>
      </c>
      <c r="C531" s="507" t="s">
        <v>195</v>
      </c>
      <c r="D531" s="508">
        <v>1</v>
      </c>
      <c r="E531" s="508">
        <v>0</v>
      </c>
      <c r="F531" s="509">
        <v>10000</v>
      </c>
      <c r="G531" s="523">
        <v>68379000</v>
      </c>
      <c r="H531" s="510">
        <v>114665953371</v>
      </c>
      <c r="I531" s="511">
        <v>5202846667</v>
      </c>
      <c r="J531" s="512">
        <v>163345270165</v>
      </c>
      <c r="M531" s="317"/>
    </row>
    <row r="532" spans="2:13" s="52" customFormat="1">
      <c r="B532" s="514" t="s">
        <v>1272</v>
      </c>
      <c r="C532" s="507" t="s">
        <v>195</v>
      </c>
      <c r="D532" s="508">
        <v>1</v>
      </c>
      <c r="E532" s="508">
        <v>0</v>
      </c>
      <c r="F532" s="509">
        <v>10000</v>
      </c>
      <c r="G532" s="523">
        <v>68379000</v>
      </c>
      <c r="H532" s="510">
        <v>114665953371</v>
      </c>
      <c r="I532" s="511">
        <v>5202846667</v>
      </c>
      <c r="J532" s="512">
        <v>163345270165</v>
      </c>
      <c r="M532" s="317"/>
    </row>
    <row r="533" spans="2:13" s="52" customFormat="1">
      <c r="B533" s="514" t="s">
        <v>1272</v>
      </c>
      <c r="C533" s="507" t="s">
        <v>195</v>
      </c>
      <c r="D533" s="508">
        <v>1</v>
      </c>
      <c r="E533" s="508">
        <v>0</v>
      </c>
      <c r="F533" s="509">
        <v>10000</v>
      </c>
      <c r="G533" s="523">
        <v>68379000</v>
      </c>
      <c r="H533" s="510">
        <v>114665953371</v>
      </c>
      <c r="I533" s="511">
        <v>5202846667</v>
      </c>
      <c r="J533" s="512">
        <v>163345270165</v>
      </c>
      <c r="M533" s="317"/>
    </row>
    <row r="534" spans="2:13" s="52" customFormat="1">
      <c r="B534" s="514" t="s">
        <v>1272</v>
      </c>
      <c r="C534" s="507" t="s">
        <v>195</v>
      </c>
      <c r="D534" s="508">
        <v>1</v>
      </c>
      <c r="E534" s="508">
        <v>0</v>
      </c>
      <c r="F534" s="509">
        <v>10000</v>
      </c>
      <c r="G534" s="523">
        <v>68379000</v>
      </c>
      <c r="H534" s="510">
        <v>114665953371</v>
      </c>
      <c r="I534" s="511">
        <v>5202846667</v>
      </c>
      <c r="J534" s="512">
        <v>163345270165</v>
      </c>
      <c r="M534" s="317"/>
    </row>
    <row r="535" spans="2:13" s="52" customFormat="1">
      <c r="B535" s="514" t="s">
        <v>1272</v>
      </c>
      <c r="C535" s="507" t="s">
        <v>195</v>
      </c>
      <c r="D535" s="508">
        <v>1</v>
      </c>
      <c r="E535" s="508">
        <v>0</v>
      </c>
      <c r="F535" s="509">
        <v>10000</v>
      </c>
      <c r="G535" s="523">
        <v>68379000</v>
      </c>
      <c r="H535" s="510">
        <v>114665953371</v>
      </c>
      <c r="I535" s="511">
        <v>5202846667</v>
      </c>
      <c r="J535" s="512">
        <v>163345270165</v>
      </c>
      <c r="M535" s="317"/>
    </row>
    <row r="536" spans="2:13" s="52" customFormat="1">
      <c r="B536" s="514" t="s">
        <v>1272</v>
      </c>
      <c r="C536" s="507" t="s">
        <v>195</v>
      </c>
      <c r="D536" s="508">
        <v>1</v>
      </c>
      <c r="E536" s="508">
        <v>0</v>
      </c>
      <c r="F536" s="509">
        <v>10000</v>
      </c>
      <c r="G536" s="523">
        <v>68379000</v>
      </c>
      <c r="H536" s="510">
        <v>114665953371</v>
      </c>
      <c r="I536" s="511">
        <v>5202846667</v>
      </c>
      <c r="J536" s="512">
        <v>163345270165</v>
      </c>
      <c r="M536" s="317"/>
    </row>
    <row r="537" spans="2:13" s="52" customFormat="1">
      <c r="B537" s="514" t="s">
        <v>1272</v>
      </c>
      <c r="C537" s="507" t="s">
        <v>195</v>
      </c>
      <c r="D537" s="508">
        <v>1</v>
      </c>
      <c r="E537" s="508">
        <v>0</v>
      </c>
      <c r="F537" s="509">
        <v>25000</v>
      </c>
      <c r="G537" s="523">
        <v>170947500</v>
      </c>
      <c r="H537" s="510">
        <v>114665953371</v>
      </c>
      <c r="I537" s="511">
        <v>5202846667</v>
      </c>
      <c r="J537" s="512">
        <v>163345270165</v>
      </c>
      <c r="M537" s="317"/>
    </row>
    <row r="538" spans="2:13" s="52" customFormat="1">
      <c r="B538" s="514" t="s">
        <v>1272</v>
      </c>
      <c r="C538" s="507" t="s">
        <v>195</v>
      </c>
      <c r="D538" s="508">
        <v>1</v>
      </c>
      <c r="E538" s="508">
        <v>0</v>
      </c>
      <c r="F538" s="509">
        <v>20000</v>
      </c>
      <c r="G538" s="523">
        <v>136758000</v>
      </c>
      <c r="H538" s="510">
        <v>114665953371</v>
      </c>
      <c r="I538" s="511">
        <v>5202846667</v>
      </c>
      <c r="J538" s="512">
        <v>163345270165</v>
      </c>
      <c r="M538" s="317"/>
    </row>
    <row r="539" spans="2:13" s="52" customFormat="1">
      <c r="B539" s="514" t="s">
        <v>1261</v>
      </c>
      <c r="C539" s="507" t="s">
        <v>195</v>
      </c>
      <c r="D539" s="508">
        <v>1</v>
      </c>
      <c r="E539" s="508">
        <v>0</v>
      </c>
      <c r="F539" s="509">
        <v>750000</v>
      </c>
      <c r="G539" s="523">
        <v>5128425000</v>
      </c>
      <c r="H539" s="510">
        <v>1084664860000</v>
      </c>
      <c r="I539" s="511">
        <v>44141644708</v>
      </c>
      <c r="J539" s="512">
        <v>1607682435889</v>
      </c>
      <c r="M539" s="317"/>
    </row>
    <row r="540" spans="2:13" s="52" customFormat="1">
      <c r="B540" s="514" t="s">
        <v>1261</v>
      </c>
      <c r="C540" s="507" t="s">
        <v>195</v>
      </c>
      <c r="D540" s="508">
        <v>1</v>
      </c>
      <c r="E540" s="508">
        <v>0</v>
      </c>
      <c r="F540" s="509">
        <v>750000</v>
      </c>
      <c r="G540" s="523">
        <v>5128425000</v>
      </c>
      <c r="H540" s="510">
        <v>1084664860000</v>
      </c>
      <c r="I540" s="511">
        <v>44141644708</v>
      </c>
      <c r="J540" s="512">
        <v>1607682435889</v>
      </c>
      <c r="M540" s="317"/>
    </row>
    <row r="541" spans="2:13" s="52" customFormat="1">
      <c r="B541" s="514" t="s">
        <v>1261</v>
      </c>
      <c r="C541" s="507" t="s">
        <v>195</v>
      </c>
      <c r="D541" s="508">
        <v>1</v>
      </c>
      <c r="E541" s="508">
        <v>0</v>
      </c>
      <c r="F541" s="509">
        <v>750000</v>
      </c>
      <c r="G541" s="523">
        <v>5128425000</v>
      </c>
      <c r="H541" s="510">
        <v>1084664860000</v>
      </c>
      <c r="I541" s="511">
        <v>44141644708</v>
      </c>
      <c r="J541" s="512">
        <v>1607682435889</v>
      </c>
      <c r="M541" s="317"/>
    </row>
    <row r="542" spans="2:13" s="52" customFormat="1">
      <c r="B542" s="514" t="s">
        <v>1261</v>
      </c>
      <c r="C542" s="507" t="s">
        <v>195</v>
      </c>
      <c r="D542" s="508">
        <v>1</v>
      </c>
      <c r="E542" s="508">
        <v>0</v>
      </c>
      <c r="F542" s="509">
        <v>2443336</v>
      </c>
      <c r="G542" s="523">
        <v>16707287234.4</v>
      </c>
      <c r="H542" s="510">
        <v>1084664860000</v>
      </c>
      <c r="I542" s="511">
        <v>44141644708</v>
      </c>
      <c r="J542" s="512">
        <v>1607682435889</v>
      </c>
      <c r="M542" s="317"/>
    </row>
    <row r="543" spans="2:13" s="52" customFormat="1">
      <c r="B543" s="514" t="s">
        <v>1261</v>
      </c>
      <c r="C543" s="507" t="s">
        <v>195</v>
      </c>
      <c r="D543" s="508">
        <v>1</v>
      </c>
      <c r="E543" s="508">
        <v>0</v>
      </c>
      <c r="F543" s="509">
        <v>750000</v>
      </c>
      <c r="G543" s="523">
        <v>5128425000</v>
      </c>
      <c r="H543" s="510">
        <v>1084664860000</v>
      </c>
      <c r="I543" s="511">
        <v>44141644708</v>
      </c>
      <c r="J543" s="512">
        <v>1607682435889</v>
      </c>
      <c r="M543" s="317"/>
    </row>
    <row r="544" spans="2:13" s="52" customFormat="1">
      <c r="B544" s="514" t="s">
        <v>1602</v>
      </c>
      <c r="C544" s="507" t="s">
        <v>195</v>
      </c>
      <c r="D544" s="508">
        <v>1</v>
      </c>
      <c r="E544" s="508">
        <v>0</v>
      </c>
      <c r="F544" s="509">
        <v>500100</v>
      </c>
      <c r="G544" s="523">
        <v>3419633790</v>
      </c>
      <c r="H544" s="510">
        <v>1687535078916</v>
      </c>
      <c r="I544" s="511">
        <v>143348060020</v>
      </c>
      <c r="J544" s="512">
        <v>203990416046</v>
      </c>
      <c r="M544" s="317"/>
    </row>
    <row r="545" spans="2:13" s="52" customFormat="1">
      <c r="B545" s="514" t="s">
        <v>1602</v>
      </c>
      <c r="C545" s="507" t="s">
        <v>195</v>
      </c>
      <c r="D545" s="508">
        <v>1</v>
      </c>
      <c r="E545" s="508">
        <v>0</v>
      </c>
      <c r="F545" s="509">
        <v>500100</v>
      </c>
      <c r="G545" s="523">
        <v>3419633790</v>
      </c>
      <c r="H545" s="510">
        <v>1687535078916</v>
      </c>
      <c r="I545" s="511">
        <v>143348060020</v>
      </c>
      <c r="J545" s="512">
        <v>203990416046</v>
      </c>
      <c r="M545" s="317"/>
    </row>
    <row r="546" spans="2:13" s="52" customFormat="1">
      <c r="B546" s="514" t="s">
        <v>1602</v>
      </c>
      <c r="C546" s="507" t="s">
        <v>195</v>
      </c>
      <c r="D546" s="508">
        <v>1</v>
      </c>
      <c r="E546" s="508">
        <v>0</v>
      </c>
      <c r="F546" s="509">
        <v>500100</v>
      </c>
      <c r="G546" s="523">
        <v>3419633790</v>
      </c>
      <c r="H546" s="510">
        <v>1687535078916</v>
      </c>
      <c r="I546" s="511">
        <v>143348060020</v>
      </c>
      <c r="J546" s="512">
        <v>203990416046</v>
      </c>
      <c r="M546" s="317"/>
    </row>
    <row r="547" spans="2:13" s="52" customFormat="1">
      <c r="B547" s="514" t="s">
        <v>1602</v>
      </c>
      <c r="C547" s="507" t="s">
        <v>195</v>
      </c>
      <c r="D547" s="508">
        <v>1</v>
      </c>
      <c r="E547" s="508">
        <v>0</v>
      </c>
      <c r="F547" s="509">
        <v>500100</v>
      </c>
      <c r="G547" s="523">
        <v>3419633790</v>
      </c>
      <c r="H547" s="510">
        <v>1687535078916</v>
      </c>
      <c r="I547" s="511">
        <v>143348060020</v>
      </c>
      <c r="J547" s="512">
        <v>203990416046</v>
      </c>
      <c r="M547" s="317"/>
    </row>
    <row r="548" spans="2:13" s="52" customFormat="1">
      <c r="B548" s="514" t="s">
        <v>1602</v>
      </c>
      <c r="C548" s="507" t="s">
        <v>195</v>
      </c>
      <c r="D548" s="508">
        <v>1</v>
      </c>
      <c r="E548" s="508">
        <v>0</v>
      </c>
      <c r="F548" s="509">
        <v>500100</v>
      </c>
      <c r="G548" s="523">
        <v>3419633790</v>
      </c>
      <c r="H548" s="510">
        <v>1687535078916</v>
      </c>
      <c r="I548" s="511">
        <v>143348060020</v>
      </c>
      <c r="J548" s="512">
        <v>203990416046</v>
      </c>
      <c r="M548" s="317"/>
    </row>
    <row r="549" spans="2:13" s="52" customFormat="1">
      <c r="B549" s="514" t="s">
        <v>1602</v>
      </c>
      <c r="C549" s="507" t="s">
        <v>195</v>
      </c>
      <c r="D549" s="508">
        <v>1</v>
      </c>
      <c r="E549" s="508">
        <v>0</v>
      </c>
      <c r="F549" s="509">
        <v>500100</v>
      </c>
      <c r="G549" s="523">
        <v>3419633790</v>
      </c>
      <c r="H549" s="510">
        <v>1687535078916</v>
      </c>
      <c r="I549" s="511">
        <v>143348060020</v>
      </c>
      <c r="J549" s="512">
        <v>203990416046</v>
      </c>
      <c r="M549" s="317"/>
    </row>
    <row r="550" spans="2:13" s="52" customFormat="1">
      <c r="B550" s="514" t="s">
        <v>1602</v>
      </c>
      <c r="C550" s="507" t="s">
        <v>195</v>
      </c>
      <c r="D550" s="508">
        <v>1</v>
      </c>
      <c r="E550" s="508">
        <v>0</v>
      </c>
      <c r="F550" s="509">
        <v>500100</v>
      </c>
      <c r="G550" s="523">
        <v>3419633790</v>
      </c>
      <c r="H550" s="510">
        <v>1687535078916</v>
      </c>
      <c r="I550" s="511">
        <v>143348060020</v>
      </c>
      <c r="J550" s="512">
        <v>203990416046</v>
      </c>
      <c r="M550" s="317"/>
    </row>
    <row r="551" spans="2:13" s="52" customFormat="1">
      <c r="B551" s="514" t="s">
        <v>1602</v>
      </c>
      <c r="C551" s="507" t="s">
        <v>195</v>
      </c>
      <c r="D551" s="508">
        <v>1</v>
      </c>
      <c r="E551" s="508">
        <v>0</v>
      </c>
      <c r="F551" s="509">
        <v>500100</v>
      </c>
      <c r="G551" s="523">
        <v>3419633790</v>
      </c>
      <c r="H551" s="510">
        <v>1687535078916</v>
      </c>
      <c r="I551" s="511">
        <v>143348060020</v>
      </c>
      <c r="J551" s="512">
        <v>203990416046</v>
      </c>
      <c r="M551" s="317"/>
    </row>
    <row r="552" spans="2:13" s="52" customFormat="1">
      <c r="B552" s="506" t="s">
        <v>1601</v>
      </c>
      <c r="C552" s="507" t="s">
        <v>195</v>
      </c>
      <c r="D552" s="508">
        <v>1</v>
      </c>
      <c r="E552" s="508">
        <v>0</v>
      </c>
      <c r="F552" s="509">
        <v>100000</v>
      </c>
      <c r="G552" s="523">
        <v>683790000</v>
      </c>
      <c r="H552" s="510">
        <v>251111000000</v>
      </c>
      <c r="I552" s="511">
        <v>-728735745</v>
      </c>
      <c r="J552" s="512">
        <v>270678165153</v>
      </c>
      <c r="M552" s="317"/>
    </row>
    <row r="553" spans="2:13" s="52" customFormat="1" ht="15" customHeight="1">
      <c r="B553" s="514" t="s">
        <v>1261</v>
      </c>
      <c r="C553" s="507" t="s">
        <v>195</v>
      </c>
      <c r="D553" s="508">
        <v>1</v>
      </c>
      <c r="E553" s="508">
        <v>25000000</v>
      </c>
      <c r="F553" s="509">
        <v>0</v>
      </c>
      <c r="G553" s="516">
        <v>25019520.547945205</v>
      </c>
      <c r="H553" s="510">
        <v>1084664860000</v>
      </c>
      <c r="I553" s="511">
        <v>44141644708</v>
      </c>
      <c r="J553" s="512">
        <v>1607682435889</v>
      </c>
      <c r="M553" s="317"/>
    </row>
    <row r="554" spans="2:13" s="52" customFormat="1" ht="15" customHeight="1">
      <c r="B554" s="514" t="s">
        <v>1483</v>
      </c>
      <c r="C554" s="507" t="s">
        <v>199</v>
      </c>
      <c r="D554" s="508">
        <v>50</v>
      </c>
      <c r="E554" s="508">
        <v>0</v>
      </c>
      <c r="F554" s="509">
        <v>1000</v>
      </c>
      <c r="G554" s="516">
        <v>320881153.03846771</v>
      </c>
      <c r="H554" s="511">
        <v>211300000</v>
      </c>
      <c r="I554" s="511">
        <v>1119189</v>
      </c>
      <c r="J554" s="511">
        <v>225455691</v>
      </c>
      <c r="M554" s="317"/>
    </row>
    <row r="555" spans="2:13" s="52" customFormat="1" ht="15" customHeight="1">
      <c r="B555" s="514" t="s">
        <v>1604</v>
      </c>
      <c r="C555" s="507" t="s">
        <v>193</v>
      </c>
      <c r="D555" s="508">
        <v>100</v>
      </c>
      <c r="E555" s="508">
        <v>0</v>
      </c>
      <c r="F555" s="509">
        <v>1000</v>
      </c>
      <c r="G555" s="516">
        <v>634645461.3943125</v>
      </c>
      <c r="H555" s="524">
        <v>811171970711</v>
      </c>
      <c r="I555" s="525">
        <v>129637010728</v>
      </c>
      <c r="J555" s="526">
        <v>1246146894183</v>
      </c>
      <c r="M555" s="317"/>
    </row>
    <row r="556" spans="2:13" s="495" customFormat="1">
      <c r="B556" s="425" t="s">
        <v>1605</v>
      </c>
      <c r="C556" s="527"/>
      <c r="D556" s="528"/>
      <c r="E556" s="528"/>
      <c r="F556" s="528"/>
      <c r="G556" s="529">
        <v>195920833983.31412</v>
      </c>
      <c r="H556" s="530"/>
      <c r="I556" s="327"/>
      <c r="J556" s="531"/>
      <c r="M556" s="513"/>
    </row>
    <row r="557" spans="2:13" s="495" customFormat="1">
      <c r="B557" s="425" t="s">
        <v>1274</v>
      </c>
      <c r="C557" s="532"/>
      <c r="D557" s="533"/>
      <c r="E557" s="533"/>
      <c r="F557" s="533"/>
      <c r="G557" s="534">
        <v>87224765301</v>
      </c>
      <c r="H557" s="535"/>
      <c r="I557" s="536"/>
      <c r="M557" s="513"/>
    </row>
    <row r="558" spans="2:13" s="495" customFormat="1">
      <c r="B558" s="503" t="s">
        <v>267</v>
      </c>
      <c r="C558" s="537"/>
      <c r="D558" s="537"/>
      <c r="E558" s="538"/>
      <c r="F558" s="538"/>
      <c r="G558" s="539"/>
      <c r="H558" s="540"/>
      <c r="I558" s="541"/>
      <c r="J558" s="542"/>
      <c r="M558" s="513"/>
    </row>
    <row r="559" spans="2:13" s="495" customFormat="1">
      <c r="B559" s="543" t="s">
        <v>1275</v>
      </c>
      <c r="C559" s="430" t="s">
        <v>1276</v>
      </c>
      <c r="D559" s="544">
        <v>1</v>
      </c>
      <c r="E559" s="545">
        <v>200000000</v>
      </c>
      <c r="F559" s="546">
        <v>0</v>
      </c>
      <c r="G559" s="547">
        <v>900000000</v>
      </c>
      <c r="H559" s="515"/>
      <c r="I559" s="497"/>
      <c r="J559" s="531"/>
      <c r="M559" s="548"/>
    </row>
    <row r="560" spans="2:13" s="495" customFormat="1">
      <c r="B560" s="543" t="s">
        <v>273</v>
      </c>
      <c r="C560" s="430" t="s">
        <v>1606</v>
      </c>
      <c r="D560" s="549">
        <v>4999</v>
      </c>
      <c r="E560" s="545">
        <v>4999000000</v>
      </c>
      <c r="F560" s="546">
        <v>0</v>
      </c>
      <c r="G560" s="547">
        <v>8453158107</v>
      </c>
      <c r="H560" s="515"/>
      <c r="I560" s="497"/>
      <c r="J560" s="531"/>
      <c r="M560" s="548"/>
    </row>
    <row r="561" spans="2:13" s="495" customFormat="1">
      <c r="B561" s="425" t="s">
        <v>1605</v>
      </c>
      <c r="C561" s="527"/>
      <c r="D561" s="425"/>
      <c r="E561" s="550">
        <v>5199000000</v>
      </c>
      <c r="F561" s="551"/>
      <c r="G561" s="551">
        <v>9353158107</v>
      </c>
      <c r="H561" s="531">
        <v>0</v>
      </c>
      <c r="I561" s="497"/>
      <c r="J561" s="531"/>
      <c r="M561" s="513"/>
    </row>
    <row r="562" spans="2:13" s="495" customFormat="1">
      <c r="B562" s="425" t="s">
        <v>1274</v>
      </c>
      <c r="C562" s="527"/>
      <c r="D562" s="425"/>
      <c r="E562" s="550">
        <v>5199000000</v>
      </c>
      <c r="F562" s="551"/>
      <c r="G562" s="551">
        <v>7946406868</v>
      </c>
      <c r="I562" s="497"/>
      <c r="M562" s="513"/>
    </row>
    <row r="563" spans="2:13" s="495" customFormat="1">
      <c r="I563" s="497"/>
      <c r="M563" s="513"/>
    </row>
    <row r="564" spans="2:13" s="495" customFormat="1">
      <c r="I564" s="497"/>
      <c r="M564" s="513"/>
    </row>
    <row r="565" spans="2:13" s="495" customFormat="1">
      <c r="I565" s="497"/>
      <c r="M565" s="513"/>
    </row>
    <row r="566" spans="2:13" s="495" customFormat="1" ht="15" customHeight="1">
      <c r="B566" s="540" t="s">
        <v>1607</v>
      </c>
      <c r="C566" s="540"/>
      <c r="D566" s="540"/>
      <c r="E566" s="540"/>
      <c r="F566" s="540"/>
      <c r="G566" s="540"/>
      <c r="H566" s="540"/>
      <c r="I566" s="540"/>
      <c r="J566" s="540"/>
      <c r="K566" s="540"/>
      <c r="L566" s="540"/>
      <c r="M566" s="513"/>
    </row>
    <row r="567" spans="2:13" s="495" customFormat="1" ht="15" customHeight="1">
      <c r="B567" s="540"/>
      <c r="C567" s="540"/>
      <c r="D567" s="540"/>
      <c r="E567" s="540"/>
      <c r="F567" s="540"/>
      <c r="G567" s="540"/>
      <c r="H567" s="540"/>
      <c r="I567" s="540"/>
      <c r="J567" s="540"/>
      <c r="K567" s="540"/>
      <c r="L567" s="540"/>
      <c r="M567" s="513"/>
    </row>
    <row r="568" spans="2:13" s="495" customFormat="1" ht="39.6" customHeight="1">
      <c r="B568" s="482" t="s">
        <v>1277</v>
      </c>
      <c r="C568" s="448" t="s">
        <v>1278</v>
      </c>
      <c r="D568" s="448" t="s">
        <v>1279</v>
      </c>
      <c r="E568" s="448" t="s">
        <v>1280</v>
      </c>
      <c r="F568" s="448" t="s">
        <v>1281</v>
      </c>
      <c r="H568" s="531"/>
      <c r="I568" s="497"/>
      <c r="M568" s="513"/>
    </row>
    <row r="569" spans="2:13" s="495" customFormat="1">
      <c r="B569" s="780" t="s">
        <v>1608</v>
      </c>
      <c r="C569" s="780"/>
      <c r="D569" s="780"/>
      <c r="E569" s="780"/>
      <c r="F569" s="780"/>
      <c r="I569" s="497"/>
      <c r="M569" s="513"/>
    </row>
    <row r="570" spans="2:13" s="495" customFormat="1">
      <c r="B570" s="552" t="s">
        <v>1259</v>
      </c>
      <c r="C570" s="553"/>
      <c r="D570" s="553"/>
      <c r="E570" s="553"/>
      <c r="F570" s="553"/>
      <c r="G570" s="327"/>
      <c r="H570" s="531"/>
      <c r="I570" s="497"/>
      <c r="M570" s="513"/>
    </row>
    <row r="571" spans="2:13" s="495" customFormat="1">
      <c r="B571" s="554" t="s">
        <v>1260</v>
      </c>
      <c r="C571" s="555">
        <v>100499315.6438356</v>
      </c>
      <c r="D571" s="555">
        <v>100499315.6438356</v>
      </c>
      <c r="E571" s="555">
        <v>100000000</v>
      </c>
      <c r="F571" s="555">
        <v>100499315.6438356</v>
      </c>
      <c r="I571" s="497"/>
      <c r="M571" s="513"/>
    </row>
    <row r="572" spans="2:13" s="495" customFormat="1">
      <c r="B572" s="554" t="s">
        <v>1260</v>
      </c>
      <c r="C572" s="555">
        <v>100499315.6438356</v>
      </c>
      <c r="D572" s="555">
        <v>100499315.6438356</v>
      </c>
      <c r="E572" s="555">
        <v>100000000</v>
      </c>
      <c r="F572" s="555">
        <v>100499315.6438356</v>
      </c>
      <c r="G572" s="327"/>
      <c r="H572" s="531"/>
      <c r="I572" s="497"/>
      <c r="M572" s="513"/>
    </row>
    <row r="573" spans="2:13" s="495" customFormat="1">
      <c r="B573" s="554" t="s">
        <v>1260</v>
      </c>
      <c r="C573" s="555">
        <v>102241837.71232878</v>
      </c>
      <c r="D573" s="555">
        <v>102241837.71232878</v>
      </c>
      <c r="E573" s="555">
        <v>100000000</v>
      </c>
      <c r="F573" s="555">
        <v>102241837.71232878</v>
      </c>
      <c r="I573" s="497"/>
      <c r="M573" s="513"/>
    </row>
    <row r="574" spans="2:13" s="495" customFormat="1">
      <c r="B574" s="554" t="s">
        <v>1260</v>
      </c>
      <c r="C574" s="555">
        <v>102241837.71232878</v>
      </c>
      <c r="D574" s="555">
        <v>102241837.71232878</v>
      </c>
      <c r="E574" s="555">
        <v>100000000</v>
      </c>
      <c r="F574" s="555">
        <v>102241837.71232878</v>
      </c>
      <c r="I574" s="497"/>
      <c r="M574" s="513"/>
    </row>
    <row r="575" spans="2:13" s="495" customFormat="1">
      <c r="B575" s="554" t="s">
        <v>1260</v>
      </c>
      <c r="C575" s="555">
        <v>102241837.71232878</v>
      </c>
      <c r="D575" s="555">
        <v>102241837.71232878</v>
      </c>
      <c r="E575" s="555">
        <v>100000000</v>
      </c>
      <c r="F575" s="555">
        <v>102241837.71232878</v>
      </c>
      <c r="I575" s="497"/>
      <c r="M575" s="513"/>
    </row>
    <row r="576" spans="2:13" s="495" customFormat="1">
      <c r="B576" s="554" t="s">
        <v>1260</v>
      </c>
      <c r="C576" s="555">
        <v>102241837.71232878</v>
      </c>
      <c r="D576" s="555">
        <v>102241837.71232878</v>
      </c>
      <c r="E576" s="555">
        <v>100000000</v>
      </c>
      <c r="F576" s="555">
        <v>102241837.71232878</v>
      </c>
      <c r="I576" s="497"/>
      <c r="M576" s="513"/>
    </row>
    <row r="577" spans="2:13" s="495" customFormat="1">
      <c r="B577" s="554" t="s">
        <v>1260</v>
      </c>
      <c r="C577" s="555">
        <v>102241837.71232878</v>
      </c>
      <c r="D577" s="555">
        <v>102241837.71232878</v>
      </c>
      <c r="E577" s="555">
        <v>100000000</v>
      </c>
      <c r="F577" s="555">
        <v>102241837.71232878</v>
      </c>
      <c r="I577" s="497"/>
      <c r="M577" s="513"/>
    </row>
    <row r="578" spans="2:13" s="495" customFormat="1">
      <c r="B578" s="554" t="s">
        <v>1260</v>
      </c>
      <c r="C578" s="555">
        <v>153139596.54794523</v>
      </c>
      <c r="D578" s="555">
        <v>153139596.54794523</v>
      </c>
      <c r="E578" s="555">
        <v>150000000</v>
      </c>
      <c r="F578" s="555">
        <v>153139596.54794523</v>
      </c>
      <c r="I578" s="497"/>
      <c r="M578" s="513"/>
    </row>
    <row r="579" spans="2:13" s="495" customFormat="1">
      <c r="B579" s="554" t="s">
        <v>1260</v>
      </c>
      <c r="C579" s="555">
        <v>253444991.01369864</v>
      </c>
      <c r="D579" s="555">
        <v>253444991.01369864</v>
      </c>
      <c r="E579" s="555">
        <v>250000000</v>
      </c>
      <c r="F579" s="555">
        <v>253444991.01369864</v>
      </c>
      <c r="I579" s="497"/>
      <c r="M579" s="513"/>
    </row>
    <row r="580" spans="2:13" s="495" customFormat="1">
      <c r="B580" s="554" t="s">
        <v>1260</v>
      </c>
      <c r="C580" s="555">
        <v>253444991.01369864</v>
      </c>
      <c r="D580" s="555">
        <v>253444991.01369864</v>
      </c>
      <c r="E580" s="555">
        <v>250000000</v>
      </c>
      <c r="F580" s="555">
        <v>253444991.01369864</v>
      </c>
      <c r="I580" s="497"/>
      <c r="M580" s="513"/>
    </row>
    <row r="581" spans="2:13" s="495" customFormat="1">
      <c r="B581" s="554" t="s">
        <v>1260</v>
      </c>
      <c r="C581" s="555">
        <v>253444991.01369864</v>
      </c>
      <c r="D581" s="555">
        <v>253444991.01369864</v>
      </c>
      <c r="E581" s="555">
        <v>250000000</v>
      </c>
      <c r="F581" s="555">
        <v>253444991.01369864</v>
      </c>
      <c r="I581" s="497"/>
      <c r="M581" s="513"/>
    </row>
    <row r="582" spans="2:13" s="495" customFormat="1">
      <c r="B582" s="554" t="s">
        <v>1260</v>
      </c>
      <c r="C582" s="555">
        <v>253444991.01369864</v>
      </c>
      <c r="D582" s="555">
        <v>253444991.01369864</v>
      </c>
      <c r="E582" s="555">
        <v>250000000</v>
      </c>
      <c r="F582" s="555">
        <v>253444991.01369864</v>
      </c>
      <c r="G582" s="327"/>
      <c r="H582" s="531"/>
      <c r="I582" s="497"/>
      <c r="M582" s="513"/>
    </row>
    <row r="583" spans="2:13" s="495" customFormat="1">
      <c r="B583" s="554" t="s">
        <v>1260</v>
      </c>
      <c r="C583" s="555">
        <v>204186130.39726028</v>
      </c>
      <c r="D583" s="555">
        <v>204186130.39726028</v>
      </c>
      <c r="E583" s="555">
        <v>200000000</v>
      </c>
      <c r="F583" s="555">
        <v>204186130.39726028</v>
      </c>
      <c r="I583" s="497"/>
      <c r="M583" s="513"/>
    </row>
    <row r="584" spans="2:13" s="495" customFormat="1">
      <c r="B584" s="554" t="s">
        <v>1260</v>
      </c>
      <c r="C584" s="555">
        <v>102241837.71232878</v>
      </c>
      <c r="D584" s="555">
        <v>102241837.71232878</v>
      </c>
      <c r="E584" s="555">
        <v>100000000</v>
      </c>
      <c r="F584" s="555">
        <v>102241837.71232878</v>
      </c>
      <c r="I584" s="497"/>
      <c r="M584" s="513"/>
    </row>
    <row r="585" spans="2:13" s="495" customFormat="1">
      <c r="B585" s="554" t="s">
        <v>1260</v>
      </c>
      <c r="C585" s="555">
        <v>253444991.01369864</v>
      </c>
      <c r="D585" s="555">
        <v>253444991.01369864</v>
      </c>
      <c r="E585" s="555">
        <v>250000000</v>
      </c>
      <c r="F585" s="555">
        <v>253444991.01369864</v>
      </c>
      <c r="I585" s="497"/>
      <c r="M585" s="513"/>
    </row>
    <row r="586" spans="2:13" s="495" customFormat="1">
      <c r="B586" s="554" t="s">
        <v>1260</v>
      </c>
      <c r="C586" s="555">
        <v>253444991.01369864</v>
      </c>
      <c r="D586" s="555">
        <v>253444991.01369864</v>
      </c>
      <c r="E586" s="555">
        <v>250000000</v>
      </c>
      <c r="F586" s="555">
        <v>253444991.01369864</v>
      </c>
      <c r="I586" s="497"/>
      <c r="M586" s="513"/>
    </row>
    <row r="587" spans="2:13" s="495" customFormat="1">
      <c r="B587" s="554" t="s">
        <v>1260</v>
      </c>
      <c r="C587" s="555">
        <v>204186130.39726028</v>
      </c>
      <c r="D587" s="555">
        <v>204186130.39726028</v>
      </c>
      <c r="E587" s="555">
        <v>200000000</v>
      </c>
      <c r="F587" s="555">
        <v>204186130.39726028</v>
      </c>
      <c r="I587" s="497"/>
      <c r="M587" s="513"/>
    </row>
    <row r="588" spans="2:13" s="495" customFormat="1">
      <c r="B588" s="554" t="s">
        <v>1260</v>
      </c>
      <c r="C588" s="555">
        <v>204186130.39726028</v>
      </c>
      <c r="D588" s="555">
        <v>204186130.39726028</v>
      </c>
      <c r="E588" s="555">
        <v>200000000</v>
      </c>
      <c r="F588" s="555">
        <v>204186130.39726028</v>
      </c>
      <c r="I588" s="497"/>
      <c r="M588" s="513"/>
    </row>
    <row r="589" spans="2:13" s="495" customFormat="1">
      <c r="B589" s="554" t="s">
        <v>1476</v>
      </c>
      <c r="C589" s="555">
        <v>252219178.23287672</v>
      </c>
      <c r="D589" s="555">
        <v>252219178.23287672</v>
      </c>
      <c r="E589" s="555">
        <v>250000000</v>
      </c>
      <c r="F589" s="555">
        <v>252219178.23287672</v>
      </c>
      <c r="I589" s="497"/>
      <c r="M589" s="513"/>
    </row>
    <row r="590" spans="2:13" s="495" customFormat="1">
      <c r="B590" s="554" t="s">
        <v>1476</v>
      </c>
      <c r="C590" s="555">
        <v>252219178.23287672</v>
      </c>
      <c r="D590" s="555">
        <v>252219178.23287672</v>
      </c>
      <c r="E590" s="555">
        <v>250000000</v>
      </c>
      <c r="F590" s="555">
        <v>252219178.23287672</v>
      </c>
      <c r="I590" s="497"/>
      <c r="M590" s="513"/>
    </row>
    <row r="591" spans="2:13" s="495" customFormat="1">
      <c r="B591" s="554" t="s">
        <v>1476</v>
      </c>
      <c r="C591" s="555">
        <v>252219178.23287672</v>
      </c>
      <c r="D591" s="555">
        <v>252219178.23287672</v>
      </c>
      <c r="E591" s="555">
        <v>250000000</v>
      </c>
      <c r="F591" s="555">
        <v>252219178.23287672</v>
      </c>
      <c r="I591" s="497"/>
      <c r="M591" s="513"/>
    </row>
    <row r="592" spans="2:13" s="495" customFormat="1">
      <c r="B592" s="554" t="s">
        <v>1476</v>
      </c>
      <c r="C592" s="555">
        <v>252219178.23287672</v>
      </c>
      <c r="D592" s="555">
        <v>252219178.23287672</v>
      </c>
      <c r="E592" s="555">
        <v>250000000</v>
      </c>
      <c r="F592" s="555">
        <v>252219178.23287672</v>
      </c>
      <c r="I592" s="497"/>
      <c r="M592" s="513"/>
    </row>
    <row r="593" spans="2:13" s="495" customFormat="1">
      <c r="B593" s="554" t="s">
        <v>1476</v>
      </c>
      <c r="C593" s="555">
        <v>252219178.23287672</v>
      </c>
      <c r="D593" s="555">
        <v>252219178.23287672</v>
      </c>
      <c r="E593" s="555">
        <v>250000000</v>
      </c>
      <c r="F593" s="555">
        <v>252219178.23287672</v>
      </c>
      <c r="I593" s="497"/>
      <c r="M593" s="513"/>
    </row>
    <row r="594" spans="2:13" s="495" customFormat="1">
      <c r="B594" s="554" t="s">
        <v>1476</v>
      </c>
      <c r="C594" s="555">
        <v>504849315.12328768</v>
      </c>
      <c r="D594" s="555">
        <v>504849315.12328768</v>
      </c>
      <c r="E594" s="555">
        <v>500000000</v>
      </c>
      <c r="F594" s="555">
        <v>504849315.12328768</v>
      </c>
      <c r="I594" s="497"/>
      <c r="M594" s="513"/>
    </row>
    <row r="595" spans="2:13" s="495" customFormat="1">
      <c r="B595" s="554" t="s">
        <v>1476</v>
      </c>
      <c r="C595" s="555">
        <v>504849315.12328768</v>
      </c>
      <c r="D595" s="555">
        <v>504849315.12328768</v>
      </c>
      <c r="E595" s="555">
        <v>500000000</v>
      </c>
      <c r="F595" s="555">
        <v>504849315.12328768</v>
      </c>
      <c r="I595" s="497"/>
      <c r="M595" s="513"/>
    </row>
    <row r="596" spans="2:13" s="495" customFormat="1">
      <c r="B596" s="554" t="s">
        <v>1476</v>
      </c>
      <c r="C596" s="555">
        <v>201939725.84931508</v>
      </c>
      <c r="D596" s="555">
        <v>201939725.84931508</v>
      </c>
      <c r="E596" s="555">
        <v>200000000</v>
      </c>
      <c r="F596" s="555">
        <v>201939725.84931508</v>
      </c>
      <c r="I596" s="497"/>
      <c r="M596" s="513"/>
    </row>
    <row r="597" spans="2:13" s="495" customFormat="1">
      <c r="B597" s="554" t="s">
        <v>1476</v>
      </c>
      <c r="C597" s="555">
        <v>151331506.73972604</v>
      </c>
      <c r="D597" s="555">
        <v>151331506.73972604</v>
      </c>
      <c r="E597" s="555">
        <v>150000000</v>
      </c>
      <c r="F597" s="555">
        <v>151331506.73972604</v>
      </c>
      <c r="I597" s="497"/>
      <c r="M597" s="513"/>
    </row>
    <row r="598" spans="2:13" s="495" customFormat="1">
      <c r="B598" s="554" t="s">
        <v>1486</v>
      </c>
      <c r="C598" s="555">
        <v>505876712.47945207</v>
      </c>
      <c r="D598" s="555">
        <v>505876712.47945207</v>
      </c>
      <c r="E598" s="555">
        <v>500000000</v>
      </c>
      <c r="F598" s="555">
        <v>505876712.47945207</v>
      </c>
      <c r="I598" s="497"/>
      <c r="M598" s="513"/>
    </row>
    <row r="599" spans="2:13" s="495" customFormat="1">
      <c r="B599" s="554" t="s">
        <v>1486</v>
      </c>
      <c r="C599" s="555">
        <v>101175342.09589042</v>
      </c>
      <c r="D599" s="555">
        <v>101175342.09589042</v>
      </c>
      <c r="E599" s="555">
        <v>100000000</v>
      </c>
      <c r="F599" s="555">
        <v>101175342.09589042</v>
      </c>
      <c r="G599" s="556"/>
      <c r="I599" s="497"/>
      <c r="M599" s="513"/>
    </row>
    <row r="600" spans="2:13" s="495" customFormat="1">
      <c r="B600" s="554" t="s">
        <v>1486</v>
      </c>
      <c r="C600" s="555">
        <v>101175342.09589042</v>
      </c>
      <c r="D600" s="555">
        <v>101175342.09589042</v>
      </c>
      <c r="E600" s="555">
        <v>100000000</v>
      </c>
      <c r="F600" s="555">
        <v>101175342.09589042</v>
      </c>
      <c r="I600" s="497"/>
      <c r="M600" s="513"/>
    </row>
    <row r="601" spans="2:13" s="495" customFormat="1">
      <c r="B601" s="554" t="s">
        <v>1486</v>
      </c>
      <c r="C601" s="555">
        <v>252938355.73972604</v>
      </c>
      <c r="D601" s="555">
        <v>252938355.73972604</v>
      </c>
      <c r="E601" s="555">
        <v>250000000</v>
      </c>
      <c r="F601" s="555">
        <v>252938355.73972604</v>
      </c>
      <c r="I601" s="497"/>
      <c r="M601" s="513"/>
    </row>
    <row r="602" spans="2:13" s="495" customFormat="1">
      <c r="B602" s="554" t="s">
        <v>1595</v>
      </c>
      <c r="C602" s="555">
        <v>100397260.90410958</v>
      </c>
      <c r="D602" s="555">
        <v>100397260.90410958</v>
      </c>
      <c r="E602" s="555">
        <v>100000000</v>
      </c>
      <c r="F602" s="555">
        <v>100397260.90410958</v>
      </c>
      <c r="I602" s="497"/>
      <c r="M602" s="513"/>
    </row>
    <row r="603" spans="2:13" s="495" customFormat="1">
      <c r="B603" s="554" t="s">
        <v>1596</v>
      </c>
      <c r="C603" s="555">
        <v>101093150.67123288</v>
      </c>
      <c r="D603" s="555">
        <v>101093150.67123288</v>
      </c>
      <c r="E603" s="555">
        <v>100000000</v>
      </c>
      <c r="F603" s="555">
        <v>101093150.67123288</v>
      </c>
      <c r="I603" s="497"/>
      <c r="M603" s="513"/>
    </row>
    <row r="604" spans="2:13" s="495" customFormat="1">
      <c r="B604" s="554" t="s">
        <v>1261</v>
      </c>
      <c r="C604" s="555">
        <v>110445451.07779451</v>
      </c>
      <c r="D604" s="555">
        <v>110445451.07779451</v>
      </c>
      <c r="E604" s="555">
        <v>103017205</v>
      </c>
      <c r="F604" s="555">
        <v>110445451.07779451</v>
      </c>
      <c r="I604" s="497"/>
      <c r="M604" s="513"/>
    </row>
    <row r="605" spans="2:13" s="495" customFormat="1">
      <c r="B605" s="554" t="s">
        <v>1261</v>
      </c>
      <c r="C605" s="555">
        <v>205996712.32876712</v>
      </c>
      <c r="D605" s="555">
        <v>205996712.32876712</v>
      </c>
      <c r="E605" s="555">
        <v>200000000</v>
      </c>
      <c r="F605" s="555">
        <v>205996712.32876712</v>
      </c>
      <c r="I605" s="497"/>
      <c r="M605" s="513"/>
    </row>
    <row r="606" spans="2:13" s="495" customFormat="1">
      <c r="B606" s="554" t="s">
        <v>1261</v>
      </c>
      <c r="C606" s="555">
        <v>97441156.963989034</v>
      </c>
      <c r="D606" s="555">
        <v>97441156.963989034</v>
      </c>
      <c r="E606" s="555">
        <v>96585384</v>
      </c>
      <c r="F606" s="555">
        <v>97441156.963989034</v>
      </c>
      <c r="I606" s="497"/>
      <c r="M606" s="513"/>
    </row>
    <row r="607" spans="2:13" s="495" customFormat="1">
      <c r="B607" s="554" t="s">
        <v>1261</v>
      </c>
      <c r="C607" s="555">
        <v>70620219.178082198</v>
      </c>
      <c r="D607" s="555">
        <v>70620219.178082198</v>
      </c>
      <c r="E607" s="555">
        <v>70000000</v>
      </c>
      <c r="F607" s="555">
        <v>70620219.178082198</v>
      </c>
      <c r="I607" s="497"/>
      <c r="M607" s="513"/>
    </row>
    <row r="608" spans="2:13" s="495" customFormat="1">
      <c r="B608" s="554" t="s">
        <v>1261</v>
      </c>
      <c r="C608" s="555">
        <v>20092054.794520549</v>
      </c>
      <c r="D608" s="555">
        <v>20092054.794520549</v>
      </c>
      <c r="E608" s="555">
        <v>20000000</v>
      </c>
      <c r="F608" s="555">
        <v>20092054.794520549</v>
      </c>
      <c r="I608" s="497"/>
      <c r="M608" s="513"/>
    </row>
    <row r="609" spans="2:13" s="495" customFormat="1">
      <c r="B609" s="554" t="s">
        <v>1261</v>
      </c>
      <c r="C609" s="555">
        <v>15049315.06849315</v>
      </c>
      <c r="D609" s="555">
        <v>15049315.06849315</v>
      </c>
      <c r="E609" s="555">
        <v>15000000</v>
      </c>
      <c r="F609" s="555">
        <v>15049315.06849315</v>
      </c>
      <c r="I609" s="497"/>
      <c r="M609" s="513"/>
    </row>
    <row r="610" spans="2:13" s="495" customFormat="1">
      <c r="B610" s="554" t="s">
        <v>1261</v>
      </c>
      <c r="C610" s="555">
        <v>108922145.54219179</v>
      </c>
      <c r="D610" s="555">
        <v>108922145.54219179</v>
      </c>
      <c r="E610" s="555">
        <v>102568500</v>
      </c>
      <c r="F610" s="555">
        <v>108922145.54219179</v>
      </c>
      <c r="I610" s="497"/>
      <c r="M610" s="513"/>
    </row>
    <row r="611" spans="2:13" s="495" customFormat="1">
      <c r="B611" s="554" t="s">
        <v>1261</v>
      </c>
      <c r="C611" s="555">
        <v>548035391.57260263</v>
      </c>
      <c r="D611" s="555">
        <v>548035391.57260263</v>
      </c>
      <c r="E611" s="555">
        <v>547032000</v>
      </c>
      <c r="F611" s="555">
        <v>548035391.57260263</v>
      </c>
      <c r="I611" s="497"/>
      <c r="M611" s="513"/>
    </row>
    <row r="612" spans="2:13" s="495" customFormat="1">
      <c r="B612" s="554" t="s">
        <v>1597</v>
      </c>
      <c r="C612" s="555">
        <v>206794956.57534245</v>
      </c>
      <c r="D612" s="555">
        <v>206794956.57534245</v>
      </c>
      <c r="E612" s="555">
        <v>205137000</v>
      </c>
      <c r="F612" s="555">
        <v>206794956.57534245</v>
      </c>
      <c r="I612" s="497"/>
      <c r="M612" s="513"/>
    </row>
    <row r="613" spans="2:13" s="495" customFormat="1">
      <c r="B613" s="554" t="s">
        <v>1262</v>
      </c>
      <c r="C613" s="555">
        <v>200384493.15068492</v>
      </c>
      <c r="D613" s="555">
        <v>200384493.15068492</v>
      </c>
      <c r="E613" s="555">
        <v>1000000</v>
      </c>
      <c r="F613" s="555">
        <v>201362560</v>
      </c>
      <c r="G613" s="557"/>
      <c r="I613" s="497"/>
      <c r="M613" s="513"/>
    </row>
    <row r="614" spans="2:13" s="495" customFormat="1">
      <c r="B614" s="554" t="s">
        <v>1262</v>
      </c>
      <c r="C614" s="555">
        <v>664540410.95890415</v>
      </c>
      <c r="D614" s="555">
        <v>664540410.95890415</v>
      </c>
      <c r="E614" s="555">
        <v>1000000</v>
      </c>
      <c r="F614" s="555">
        <v>667784000</v>
      </c>
      <c r="G614" s="557"/>
      <c r="I614" s="497"/>
      <c r="M614" s="513"/>
    </row>
    <row r="615" spans="2:13" s="495" customFormat="1">
      <c r="B615" s="554" t="s">
        <v>1262</v>
      </c>
      <c r="C615" s="555">
        <v>67663561.643835619</v>
      </c>
      <c r="D615" s="555">
        <v>67663561.643835619</v>
      </c>
      <c r="E615" s="555">
        <v>1000000</v>
      </c>
      <c r="F615" s="555">
        <v>67620300</v>
      </c>
      <c r="G615" s="557"/>
      <c r="I615" s="497"/>
      <c r="M615" s="513"/>
    </row>
    <row r="616" spans="2:13" s="495" customFormat="1">
      <c r="B616" s="554" t="s">
        <v>1262</v>
      </c>
      <c r="C616" s="555">
        <v>10252054.794520546</v>
      </c>
      <c r="D616" s="555">
        <v>10252054.794520546</v>
      </c>
      <c r="E616" s="555">
        <v>1000000</v>
      </c>
      <c r="F616" s="555">
        <v>10245500</v>
      </c>
      <c r="G616" s="557"/>
      <c r="I616" s="497"/>
      <c r="M616" s="513"/>
    </row>
    <row r="617" spans="2:13" s="495" customFormat="1">
      <c r="B617" s="554" t="s">
        <v>1262</v>
      </c>
      <c r="C617" s="555">
        <v>410082191.78082198</v>
      </c>
      <c r="D617" s="555">
        <v>410082191.78082198</v>
      </c>
      <c r="E617" s="555">
        <v>1000000</v>
      </c>
      <c r="F617" s="555">
        <v>409820000</v>
      </c>
      <c r="G617" s="557"/>
      <c r="I617" s="497"/>
      <c r="M617" s="513"/>
    </row>
    <row r="618" spans="2:13" s="495" customFormat="1">
      <c r="B618" s="554" t="s">
        <v>1262</v>
      </c>
      <c r="C618" s="555">
        <v>5126027.3972602729</v>
      </c>
      <c r="D618" s="555">
        <v>5126027.3972602729</v>
      </c>
      <c r="E618" s="555">
        <v>1000000</v>
      </c>
      <c r="F618" s="555">
        <v>5122750</v>
      </c>
      <c r="G618" s="557"/>
      <c r="I618" s="497"/>
      <c r="M618" s="513"/>
    </row>
    <row r="619" spans="2:13" s="495" customFormat="1">
      <c r="B619" s="554" t="s">
        <v>1263</v>
      </c>
      <c r="C619" s="555">
        <v>5007397.2602739725</v>
      </c>
      <c r="D619" s="555">
        <v>5007397.2602739725</v>
      </c>
      <c r="E619" s="555">
        <v>1000000</v>
      </c>
      <c r="F619" s="555">
        <v>5027350</v>
      </c>
      <c r="G619" s="557"/>
      <c r="I619" s="497"/>
      <c r="M619" s="513"/>
    </row>
    <row r="620" spans="2:13" s="495" customFormat="1">
      <c r="B620" s="554" t="s">
        <v>1263</v>
      </c>
      <c r="C620" s="555">
        <v>673995671.23287666</v>
      </c>
      <c r="D620" s="555">
        <v>673995671.23287666</v>
      </c>
      <c r="E620" s="555">
        <v>1000000</v>
      </c>
      <c r="F620" s="555">
        <v>676681310</v>
      </c>
      <c r="G620" s="557"/>
      <c r="I620" s="497"/>
      <c r="M620" s="513"/>
    </row>
    <row r="621" spans="2:13" s="495" customFormat="1">
      <c r="B621" s="554" t="s">
        <v>1264</v>
      </c>
      <c r="C621" s="555">
        <v>200000000.00016984</v>
      </c>
      <c r="D621" s="555">
        <v>200000000.00016984</v>
      </c>
      <c r="E621" s="555">
        <v>1000000</v>
      </c>
      <c r="F621" s="555">
        <v>200152000.00000003</v>
      </c>
      <c r="G621" s="557"/>
      <c r="I621" s="497"/>
      <c r="M621" s="513"/>
    </row>
    <row r="622" spans="2:13" s="495" customFormat="1">
      <c r="B622" s="554" t="s">
        <v>1264</v>
      </c>
      <c r="C622" s="555">
        <v>5000000.000001302</v>
      </c>
      <c r="D622" s="555">
        <v>5000000.000001302</v>
      </c>
      <c r="E622" s="555">
        <v>1000000</v>
      </c>
      <c r="F622" s="555">
        <v>5003800.0000000009</v>
      </c>
      <c r="G622" s="557"/>
      <c r="I622" s="497"/>
      <c r="M622" s="513"/>
    </row>
    <row r="623" spans="2:13" s="495" customFormat="1">
      <c r="B623" s="554" t="s">
        <v>1264</v>
      </c>
      <c r="C623" s="555">
        <v>625000000</v>
      </c>
      <c r="D623" s="555">
        <v>625000000</v>
      </c>
      <c r="E623" s="555">
        <v>1000000</v>
      </c>
      <c r="F623" s="555">
        <v>625000000</v>
      </c>
      <c r="G623" s="557"/>
      <c r="I623" s="497"/>
      <c r="M623" s="513"/>
    </row>
    <row r="624" spans="2:13" s="495" customFormat="1">
      <c r="B624" s="554" t="s">
        <v>1598</v>
      </c>
      <c r="C624" s="555">
        <v>36285041.095890403</v>
      </c>
      <c r="D624" s="555">
        <v>36285041.095890403</v>
      </c>
      <c r="E624" s="555">
        <v>1000000</v>
      </c>
      <c r="F624" s="555">
        <v>36285120</v>
      </c>
      <c r="G624" s="557"/>
      <c r="I624" s="497"/>
      <c r="M624" s="513"/>
    </row>
    <row r="625" spans="2:13" s="495" customFormat="1">
      <c r="B625" s="554" t="s">
        <v>1263</v>
      </c>
      <c r="C625" s="555">
        <v>684342936.98630142</v>
      </c>
      <c r="D625" s="555">
        <v>684342936.98630142</v>
      </c>
      <c r="E625" s="555">
        <v>1000000</v>
      </c>
      <c r="F625" s="555">
        <v>672543000</v>
      </c>
      <c r="G625" s="557"/>
      <c r="I625" s="497"/>
      <c r="M625" s="513"/>
    </row>
    <row r="626" spans="2:13" s="495" customFormat="1">
      <c r="B626" s="554" t="s">
        <v>1263</v>
      </c>
      <c r="C626" s="555">
        <v>1090546493.1506848</v>
      </c>
      <c r="D626" s="555">
        <v>1090546493.1506848</v>
      </c>
      <c r="E626" s="555">
        <v>1000000</v>
      </c>
      <c r="F626" s="555">
        <v>1071742500</v>
      </c>
      <c r="G626" s="557"/>
      <c r="I626" s="497"/>
      <c r="M626" s="513"/>
    </row>
    <row r="627" spans="2:13" s="495" customFormat="1">
      <c r="B627" s="554" t="s">
        <v>1263</v>
      </c>
      <c r="C627" s="555">
        <v>2051027808.219178</v>
      </c>
      <c r="D627" s="555">
        <v>2051027808.219178</v>
      </c>
      <c r="E627" s="555">
        <v>1000000</v>
      </c>
      <c r="F627" s="555">
        <v>2015662500</v>
      </c>
      <c r="G627" s="557"/>
      <c r="I627" s="497"/>
      <c r="M627" s="513"/>
    </row>
    <row r="628" spans="2:13" s="495" customFormat="1">
      <c r="B628" s="554" t="s">
        <v>1263</v>
      </c>
      <c r="C628" s="555">
        <v>33016545.205479454</v>
      </c>
      <c r="D628" s="555">
        <v>33016545.205479454</v>
      </c>
      <c r="E628" s="555">
        <v>1000000</v>
      </c>
      <c r="F628" s="555">
        <v>32447250</v>
      </c>
      <c r="G628" s="557"/>
      <c r="I628" s="497"/>
      <c r="M628" s="513"/>
    </row>
    <row r="629" spans="2:13" s="495" customFormat="1">
      <c r="B629" s="554" t="s">
        <v>1263</v>
      </c>
      <c r="C629" s="555">
        <v>1100551506.8493152</v>
      </c>
      <c r="D629" s="555">
        <v>1100551506.8493152</v>
      </c>
      <c r="E629" s="555">
        <v>1000000</v>
      </c>
      <c r="F629" s="555">
        <v>1081575000</v>
      </c>
      <c r="G629" s="557"/>
      <c r="I629" s="497"/>
      <c r="M629" s="513"/>
    </row>
    <row r="630" spans="2:13" s="495" customFormat="1">
      <c r="B630" s="554" t="s">
        <v>1598</v>
      </c>
      <c r="C630" s="555">
        <v>1677359458.9041095</v>
      </c>
      <c r="D630" s="555">
        <v>1677359458.9041095</v>
      </c>
      <c r="E630" s="555">
        <v>1000000</v>
      </c>
      <c r="F630" s="555">
        <v>1657504940</v>
      </c>
      <c r="G630" s="557"/>
      <c r="I630" s="497"/>
      <c r="M630" s="513"/>
    </row>
    <row r="631" spans="2:13" s="495" customFormat="1">
      <c r="B631" s="554" t="s">
        <v>1598</v>
      </c>
      <c r="C631" s="555">
        <v>1117562328.7671232</v>
      </c>
      <c r="D631" s="555">
        <v>1117562328.7671232</v>
      </c>
      <c r="E631" s="555">
        <v>1000000</v>
      </c>
      <c r="F631" s="555">
        <v>1104334000</v>
      </c>
      <c r="G631" s="557"/>
      <c r="I631" s="497"/>
      <c r="M631" s="513"/>
    </row>
    <row r="632" spans="2:13" s="495" customFormat="1">
      <c r="B632" s="554" t="s">
        <v>1264</v>
      </c>
      <c r="C632" s="555">
        <v>435000000</v>
      </c>
      <c r="D632" s="555">
        <v>435000000</v>
      </c>
      <c r="E632" s="555">
        <v>1000000</v>
      </c>
      <c r="F632" s="555">
        <v>441007350.00000006</v>
      </c>
      <c r="G632" s="557"/>
      <c r="I632" s="497"/>
      <c r="M632" s="513"/>
    </row>
    <row r="633" spans="2:13" s="495" customFormat="1">
      <c r="B633" s="554" t="s">
        <v>1264</v>
      </c>
      <c r="C633" s="555">
        <v>100000000</v>
      </c>
      <c r="D633" s="555">
        <v>100000000</v>
      </c>
      <c r="E633" s="555">
        <v>1000000</v>
      </c>
      <c r="F633" s="555">
        <v>101381000.00000001</v>
      </c>
      <c r="G633" s="557"/>
      <c r="I633" s="497"/>
      <c r="M633" s="513"/>
    </row>
    <row r="634" spans="2:13" s="495" customFormat="1">
      <c r="B634" s="554" t="s">
        <v>1264</v>
      </c>
      <c r="C634" s="555">
        <v>304000000</v>
      </c>
      <c r="D634" s="555">
        <v>304000000</v>
      </c>
      <c r="E634" s="555">
        <v>1000000</v>
      </c>
      <c r="F634" s="555">
        <v>305620320</v>
      </c>
      <c r="G634" s="557"/>
      <c r="I634" s="497"/>
      <c r="M634" s="513"/>
    </row>
    <row r="635" spans="2:13" s="495" customFormat="1">
      <c r="B635" s="554" t="s">
        <v>1264</v>
      </c>
      <c r="C635" s="555">
        <v>2300000000</v>
      </c>
      <c r="D635" s="555">
        <v>2300000000</v>
      </c>
      <c r="E635" s="555">
        <v>1000000</v>
      </c>
      <c r="F635" s="555">
        <v>2312259000</v>
      </c>
      <c r="G635" s="557"/>
      <c r="I635" s="497"/>
      <c r="M635" s="513"/>
    </row>
    <row r="636" spans="2:13" s="495" customFormat="1">
      <c r="B636" s="554" t="s">
        <v>1265</v>
      </c>
      <c r="C636" s="555">
        <v>701520822</v>
      </c>
      <c r="D636" s="555">
        <v>701520822</v>
      </c>
      <c r="E636" s="555">
        <v>1000000</v>
      </c>
      <c r="F636" s="555">
        <v>703493000</v>
      </c>
      <c r="G636" s="557"/>
      <c r="I636" s="497"/>
      <c r="M636" s="513"/>
    </row>
    <row r="637" spans="2:13" s="495" customFormat="1">
      <c r="B637" s="554" t="s">
        <v>1482</v>
      </c>
      <c r="C637" s="555">
        <v>6837900</v>
      </c>
      <c r="D637" s="555">
        <v>6837900</v>
      </c>
      <c r="E637" s="555">
        <v>6837900</v>
      </c>
      <c r="F637" s="555">
        <v>7086867.9390000002</v>
      </c>
      <c r="G637" s="557"/>
      <c r="I637" s="497"/>
      <c r="M637" s="513"/>
    </row>
    <row r="638" spans="2:13" s="495" customFormat="1">
      <c r="B638" s="554" t="s">
        <v>1268</v>
      </c>
      <c r="C638" s="555">
        <v>34749645.780821912</v>
      </c>
      <c r="D638" s="555">
        <v>34749645.780821912</v>
      </c>
      <c r="E638" s="555">
        <v>6837900</v>
      </c>
      <c r="F638" s="555">
        <v>34542677.534999996</v>
      </c>
      <c r="G638" s="557"/>
      <c r="I638" s="497"/>
      <c r="M638" s="513"/>
    </row>
    <row r="639" spans="2:13" s="495" customFormat="1">
      <c r="B639" s="554" t="s">
        <v>1268</v>
      </c>
      <c r="C639" s="555">
        <v>200741166.99863014</v>
      </c>
      <c r="D639" s="555">
        <v>200741166.99863014</v>
      </c>
      <c r="E639" s="555">
        <v>6837900</v>
      </c>
      <c r="F639" s="555">
        <v>200347529.70299998</v>
      </c>
      <c r="G639" s="557"/>
      <c r="I639" s="497"/>
      <c r="M639" s="513"/>
    </row>
    <row r="640" spans="2:13" s="495" customFormat="1">
      <c r="B640" s="554" t="s">
        <v>1482</v>
      </c>
      <c r="C640" s="555">
        <v>34275910.448630132</v>
      </c>
      <c r="D640" s="555">
        <v>34275910.448630132</v>
      </c>
      <c r="E640" s="555">
        <v>6837900</v>
      </c>
      <c r="F640" s="555">
        <v>34587123.884999998</v>
      </c>
      <c r="G640" s="557"/>
      <c r="I640" s="497"/>
      <c r="M640" s="513"/>
    </row>
    <row r="641" spans="2:13" s="495" customFormat="1">
      <c r="B641" s="554" t="s">
        <v>1482</v>
      </c>
      <c r="C641" s="555">
        <v>6845964.9752054783</v>
      </c>
      <c r="D641" s="555">
        <v>6845964.9752054783</v>
      </c>
      <c r="E641" s="555">
        <v>6837900</v>
      </c>
      <c r="F641" s="555">
        <v>6908193.6119999997</v>
      </c>
      <c r="G641" s="557"/>
      <c r="I641" s="497"/>
      <c r="M641" s="513"/>
    </row>
    <row r="642" spans="2:13" s="495" customFormat="1">
      <c r="B642" s="554" t="s">
        <v>1482</v>
      </c>
      <c r="C642" s="555">
        <v>48129214.839041099</v>
      </c>
      <c r="D642" s="555">
        <v>48129214.839041099</v>
      </c>
      <c r="E642" s="555">
        <v>6837900</v>
      </c>
      <c r="F642" s="555">
        <v>48920729.865000002</v>
      </c>
      <c r="G642" s="557"/>
      <c r="I642" s="497"/>
      <c r="M642" s="513"/>
    </row>
    <row r="643" spans="2:13" s="495" customFormat="1">
      <c r="B643" s="554" t="s">
        <v>1266</v>
      </c>
      <c r="C643" s="555">
        <v>76303458.733168229</v>
      </c>
      <c r="D643" s="555">
        <v>76303458.733168229</v>
      </c>
      <c r="E643" s="555">
        <v>1000000</v>
      </c>
      <c r="F643" s="555">
        <v>63750000</v>
      </c>
      <c r="G643" s="557"/>
      <c r="I643" s="497"/>
      <c r="M643" s="513"/>
    </row>
    <row r="644" spans="2:13" s="495" customFormat="1">
      <c r="B644" s="554" t="s">
        <v>1266</v>
      </c>
      <c r="C644" s="555">
        <v>300604683.92341894</v>
      </c>
      <c r="D644" s="555">
        <v>300604683.92341894</v>
      </c>
      <c r="E644" s="555">
        <v>1000000</v>
      </c>
      <c r="F644" s="555">
        <v>290544000</v>
      </c>
      <c r="G644" s="557"/>
      <c r="I644" s="497"/>
      <c r="M644" s="513"/>
    </row>
    <row r="645" spans="2:13" s="495" customFormat="1">
      <c r="B645" s="554" t="s">
        <v>1261</v>
      </c>
      <c r="C645" s="555">
        <v>1277933080</v>
      </c>
      <c r="D645" s="555">
        <v>1277933080</v>
      </c>
      <c r="E645" s="555">
        <v>0</v>
      </c>
      <c r="F645" s="555">
        <v>1277933080</v>
      </c>
      <c r="G645" s="557"/>
      <c r="I645" s="497"/>
      <c r="M645" s="513"/>
    </row>
    <row r="646" spans="2:13" s="495" customFormat="1">
      <c r="B646" s="554"/>
      <c r="C646" s="555"/>
      <c r="D646" s="555"/>
      <c r="E646" s="555"/>
      <c r="F646" s="555"/>
      <c r="G646" s="557"/>
      <c r="I646" s="497"/>
      <c r="M646" s="513"/>
    </row>
    <row r="647" spans="2:13" s="495" customFormat="1">
      <c r="B647" s="552" t="s">
        <v>1477</v>
      </c>
      <c r="C647" s="553"/>
      <c r="D647" s="553"/>
      <c r="E647" s="553"/>
      <c r="F647" s="553"/>
      <c r="G647" s="557"/>
      <c r="I647" s="497"/>
      <c r="M647" s="513"/>
    </row>
    <row r="648" spans="2:13" s="495" customFormat="1">
      <c r="B648" s="554" t="s">
        <v>1265</v>
      </c>
      <c r="C648" s="555">
        <v>32589041.095890045</v>
      </c>
      <c r="D648" s="555">
        <v>32589041.095890045</v>
      </c>
      <c r="E648" s="555">
        <v>0</v>
      </c>
      <c r="F648" s="555">
        <v>32589041.095890045</v>
      </c>
      <c r="G648" s="557"/>
      <c r="I648" s="497"/>
      <c r="M648" s="513"/>
    </row>
    <row r="649" spans="2:13" s="495" customFormat="1">
      <c r="B649" s="554" t="s">
        <v>1262</v>
      </c>
      <c r="C649" s="555">
        <v>156589041.09589052</v>
      </c>
      <c r="D649" s="555">
        <v>156589041.09589052</v>
      </c>
      <c r="E649" s="555">
        <v>0</v>
      </c>
      <c r="F649" s="555">
        <v>156589041.09589052</v>
      </c>
      <c r="G649" s="557"/>
      <c r="I649" s="497"/>
      <c r="M649" s="513"/>
    </row>
    <row r="650" spans="2:13" s="495" customFormat="1">
      <c r="B650" s="554" t="s">
        <v>1263</v>
      </c>
      <c r="C650" s="555">
        <v>2180958.3424658775</v>
      </c>
      <c r="D650" s="555">
        <v>2180958.3424658775</v>
      </c>
      <c r="E650" s="555">
        <v>0</v>
      </c>
      <c r="F650" s="555">
        <v>2180958.3424658775</v>
      </c>
      <c r="G650" s="557"/>
      <c r="I650" s="497"/>
      <c r="M650" s="513"/>
    </row>
    <row r="651" spans="2:13" s="495" customFormat="1">
      <c r="B651" s="554" t="s">
        <v>1478</v>
      </c>
      <c r="C651" s="555">
        <v>19082191.78082196</v>
      </c>
      <c r="D651" s="555">
        <v>19082191.78082196</v>
      </c>
      <c r="E651" s="555">
        <v>0</v>
      </c>
      <c r="F651" s="555">
        <v>19082191.78082196</v>
      </c>
      <c r="G651" s="557"/>
      <c r="I651" s="497"/>
      <c r="M651" s="513"/>
    </row>
    <row r="652" spans="2:13" s="495" customFormat="1">
      <c r="B652" s="554" t="s">
        <v>1478</v>
      </c>
      <c r="C652" s="555">
        <v>19082191.780821979</v>
      </c>
      <c r="D652" s="555">
        <v>19082191.780821979</v>
      </c>
      <c r="E652" s="555">
        <v>0</v>
      </c>
      <c r="F652" s="555">
        <v>19082191.780821979</v>
      </c>
      <c r="G652" s="557"/>
      <c r="I652" s="497"/>
      <c r="M652" s="513"/>
    </row>
    <row r="653" spans="2:13" s="495" customFormat="1">
      <c r="B653" s="554" t="s">
        <v>1478</v>
      </c>
      <c r="C653" s="555">
        <v>19082191.780821979</v>
      </c>
      <c r="D653" s="555">
        <v>19082191.780821979</v>
      </c>
      <c r="E653" s="555">
        <v>0</v>
      </c>
      <c r="F653" s="555">
        <v>19082191.780821979</v>
      </c>
      <c r="G653" s="557"/>
      <c r="I653" s="497"/>
      <c r="M653" s="513"/>
    </row>
    <row r="654" spans="2:13" s="495" customFormat="1">
      <c r="B654" s="554" t="s">
        <v>1478</v>
      </c>
      <c r="C654" s="555">
        <v>19082191.780821979</v>
      </c>
      <c r="D654" s="555">
        <v>19082191.780821979</v>
      </c>
      <c r="E654" s="555">
        <v>0</v>
      </c>
      <c r="F654" s="555">
        <v>19082191.780821979</v>
      </c>
      <c r="G654" s="557"/>
      <c r="I654" s="497"/>
      <c r="M654" s="513"/>
    </row>
    <row r="655" spans="2:13" s="495" customFormat="1">
      <c r="B655" s="554" t="s">
        <v>1478</v>
      </c>
      <c r="C655" s="555">
        <v>19082191.780821979</v>
      </c>
      <c r="D655" s="555">
        <v>19082191.780821979</v>
      </c>
      <c r="E655" s="555">
        <v>0</v>
      </c>
      <c r="F655" s="555">
        <v>19082191.780821979</v>
      </c>
      <c r="G655" s="557"/>
      <c r="I655" s="497"/>
      <c r="M655" s="513"/>
    </row>
    <row r="656" spans="2:13" s="495" customFormat="1">
      <c r="B656" s="554" t="s">
        <v>1478</v>
      </c>
      <c r="C656" s="555">
        <v>19082191.780821979</v>
      </c>
      <c r="D656" s="555">
        <v>19082191.780821979</v>
      </c>
      <c r="E656" s="555">
        <v>0</v>
      </c>
      <c r="F656" s="555">
        <v>19082191.780821979</v>
      </c>
      <c r="G656" s="557"/>
      <c r="I656" s="497"/>
      <c r="M656" s="513"/>
    </row>
    <row r="657" spans="2:13" s="495" customFormat="1">
      <c r="B657" s="554" t="s">
        <v>1478</v>
      </c>
      <c r="C657" s="555">
        <v>19082191.780821979</v>
      </c>
      <c r="D657" s="555">
        <v>19082191.780821979</v>
      </c>
      <c r="E657" s="555">
        <v>0</v>
      </c>
      <c r="F657" s="555">
        <v>19082191.780821979</v>
      </c>
      <c r="G657" s="557"/>
      <c r="I657" s="497"/>
      <c r="M657" s="513"/>
    </row>
    <row r="658" spans="2:13" s="495" customFormat="1">
      <c r="B658" s="554" t="s">
        <v>1478</v>
      </c>
      <c r="C658" s="555">
        <v>19082191.780821979</v>
      </c>
      <c r="D658" s="555">
        <v>19082191.780821979</v>
      </c>
      <c r="E658" s="555">
        <v>0</v>
      </c>
      <c r="F658" s="555">
        <v>19082191.780821979</v>
      </c>
      <c r="G658" s="557"/>
      <c r="I658" s="497"/>
      <c r="M658" s="513"/>
    </row>
    <row r="659" spans="2:13" s="495" customFormat="1">
      <c r="B659" s="554" t="s">
        <v>1478</v>
      </c>
      <c r="C659" s="555">
        <v>19082191.780821979</v>
      </c>
      <c r="D659" s="555">
        <v>19082191.780821979</v>
      </c>
      <c r="E659" s="555">
        <v>0</v>
      </c>
      <c r="F659" s="555">
        <v>19082191.780821979</v>
      </c>
      <c r="G659" s="557"/>
      <c r="I659" s="497"/>
      <c r="M659" s="513"/>
    </row>
    <row r="660" spans="2:13" s="495" customFormat="1">
      <c r="B660" s="554" t="s">
        <v>1478</v>
      </c>
      <c r="C660" s="555">
        <v>19082191.780821979</v>
      </c>
      <c r="D660" s="555">
        <v>19082191.780821979</v>
      </c>
      <c r="E660" s="555">
        <v>0</v>
      </c>
      <c r="F660" s="555">
        <v>19082191.780821979</v>
      </c>
      <c r="G660" s="557"/>
      <c r="I660" s="497"/>
      <c r="M660" s="513"/>
    </row>
    <row r="661" spans="2:13" s="495" customFormat="1">
      <c r="B661" s="554" t="s">
        <v>1478</v>
      </c>
      <c r="C661" s="555">
        <v>19082191.780821979</v>
      </c>
      <c r="D661" s="555">
        <v>19082191.780821979</v>
      </c>
      <c r="E661" s="555">
        <v>0</v>
      </c>
      <c r="F661" s="555">
        <v>19082191.780821979</v>
      </c>
      <c r="G661" s="557"/>
      <c r="I661" s="497"/>
      <c r="M661" s="513"/>
    </row>
    <row r="662" spans="2:13" s="495" customFormat="1">
      <c r="B662" s="554" t="s">
        <v>1478</v>
      </c>
      <c r="C662" s="555">
        <v>19082191.780821979</v>
      </c>
      <c r="D662" s="555">
        <v>19082191.780821979</v>
      </c>
      <c r="E662" s="555">
        <v>0</v>
      </c>
      <c r="F662" s="555">
        <v>19082191.780821979</v>
      </c>
      <c r="G662" s="557"/>
      <c r="I662" s="497"/>
      <c r="M662" s="513"/>
    </row>
    <row r="663" spans="2:13" s="495" customFormat="1">
      <c r="B663" s="554" t="s">
        <v>1478</v>
      </c>
      <c r="C663" s="555">
        <v>19082191.780821979</v>
      </c>
      <c r="D663" s="555">
        <v>19082191.780821979</v>
      </c>
      <c r="E663" s="555">
        <v>0</v>
      </c>
      <c r="F663" s="555">
        <v>19082191.780821979</v>
      </c>
      <c r="G663" s="557"/>
      <c r="I663" s="497"/>
      <c r="M663" s="513"/>
    </row>
    <row r="664" spans="2:13" s="495" customFormat="1">
      <c r="B664" s="554" t="s">
        <v>1478</v>
      </c>
      <c r="C664" s="555">
        <v>19082191.780821979</v>
      </c>
      <c r="D664" s="555">
        <v>19082191.780821979</v>
      </c>
      <c r="E664" s="555">
        <v>0</v>
      </c>
      <c r="F664" s="555">
        <v>19082191.780821979</v>
      </c>
      <c r="G664" s="557"/>
      <c r="I664" s="497"/>
      <c r="M664" s="513"/>
    </row>
    <row r="665" spans="2:13" s="495" customFormat="1">
      <c r="B665" s="554" t="s">
        <v>1478</v>
      </c>
      <c r="C665" s="555">
        <v>19082191.780821979</v>
      </c>
      <c r="D665" s="555">
        <v>19082191.780821979</v>
      </c>
      <c r="E665" s="555">
        <v>0</v>
      </c>
      <c r="F665" s="555">
        <v>19082191.780821979</v>
      </c>
      <c r="G665" s="557"/>
      <c r="I665" s="497"/>
      <c r="M665" s="513"/>
    </row>
    <row r="666" spans="2:13" s="495" customFormat="1">
      <c r="B666" s="554" t="s">
        <v>1478</v>
      </c>
      <c r="C666" s="555">
        <v>19082191.780821979</v>
      </c>
      <c r="D666" s="555">
        <v>19082191.780821979</v>
      </c>
      <c r="E666" s="555">
        <v>0</v>
      </c>
      <c r="F666" s="555">
        <v>19082191.780821979</v>
      </c>
      <c r="G666" s="557"/>
      <c r="I666" s="497"/>
      <c r="M666" s="513"/>
    </row>
    <row r="667" spans="2:13" s="495" customFormat="1">
      <c r="B667" s="554" t="s">
        <v>1478</v>
      </c>
      <c r="C667" s="555">
        <v>16356164.38356163</v>
      </c>
      <c r="D667" s="555">
        <v>16356164.38356163</v>
      </c>
      <c r="E667" s="555">
        <v>0</v>
      </c>
      <c r="F667" s="555">
        <v>16356164.38356163</v>
      </c>
      <c r="G667" s="557"/>
      <c r="I667" s="497"/>
      <c r="M667" s="513"/>
    </row>
    <row r="668" spans="2:13" s="495" customFormat="1">
      <c r="B668" s="554" t="s">
        <v>1478</v>
      </c>
      <c r="C668" s="555">
        <v>16356164.38356163</v>
      </c>
      <c r="D668" s="555">
        <v>16356164.38356163</v>
      </c>
      <c r="E668" s="555">
        <v>0</v>
      </c>
      <c r="F668" s="555">
        <v>16356164.38356163</v>
      </c>
      <c r="G668" s="557"/>
      <c r="I668" s="497"/>
      <c r="M668" s="513"/>
    </row>
    <row r="669" spans="2:13" s="495" customFormat="1">
      <c r="B669" s="554" t="s">
        <v>1478</v>
      </c>
      <c r="C669" s="555">
        <v>16356164.38356163</v>
      </c>
      <c r="D669" s="555">
        <v>16356164.38356163</v>
      </c>
      <c r="E669" s="555">
        <v>0</v>
      </c>
      <c r="F669" s="555">
        <v>16356164.38356163</v>
      </c>
      <c r="G669" s="557"/>
      <c r="I669" s="497"/>
      <c r="M669" s="513"/>
    </row>
    <row r="670" spans="2:13" s="495" customFormat="1">
      <c r="B670" s="554" t="s">
        <v>1478</v>
      </c>
      <c r="C670" s="555">
        <v>16356164.38356163</v>
      </c>
      <c r="D670" s="555">
        <v>16356164.38356163</v>
      </c>
      <c r="E670" s="555">
        <v>0</v>
      </c>
      <c r="F670" s="555">
        <v>16356164.38356163</v>
      </c>
      <c r="G670" s="557"/>
      <c r="I670" s="497"/>
      <c r="M670" s="513"/>
    </row>
    <row r="671" spans="2:13" s="495" customFormat="1">
      <c r="B671" s="554" t="s">
        <v>1478</v>
      </c>
      <c r="C671" s="555">
        <v>16356164.38356163</v>
      </c>
      <c r="D671" s="555">
        <v>16356164.38356163</v>
      </c>
      <c r="E671" s="555">
        <v>0</v>
      </c>
      <c r="F671" s="555">
        <v>16356164.38356163</v>
      </c>
      <c r="G671" s="557"/>
      <c r="I671" s="497"/>
      <c r="M671" s="513"/>
    </row>
    <row r="672" spans="2:13" s="495" customFormat="1">
      <c r="B672" s="554" t="s">
        <v>1478</v>
      </c>
      <c r="C672" s="555">
        <v>16356164.38356163</v>
      </c>
      <c r="D672" s="555">
        <v>16356164.38356163</v>
      </c>
      <c r="E672" s="555">
        <v>0</v>
      </c>
      <c r="F672" s="555">
        <v>16356164.38356163</v>
      </c>
      <c r="G672" s="557"/>
      <c r="I672" s="497"/>
      <c r="M672" s="513"/>
    </row>
    <row r="673" spans="2:13" s="495" customFormat="1">
      <c r="B673" s="554" t="s">
        <v>1478</v>
      </c>
      <c r="C673" s="555">
        <v>16356164.38356163</v>
      </c>
      <c r="D673" s="555">
        <v>16356164.38356163</v>
      </c>
      <c r="E673" s="555">
        <v>0</v>
      </c>
      <c r="F673" s="555">
        <v>16356164.38356163</v>
      </c>
      <c r="G673" s="557"/>
      <c r="I673" s="497"/>
      <c r="M673" s="513"/>
    </row>
    <row r="674" spans="2:13" s="495" customFormat="1">
      <c r="B674" s="554" t="s">
        <v>1478</v>
      </c>
      <c r="C674" s="555">
        <v>16356164.38356163</v>
      </c>
      <c r="D674" s="555">
        <v>16356164.38356163</v>
      </c>
      <c r="E674" s="555">
        <v>0</v>
      </c>
      <c r="F674" s="555">
        <v>16356164.38356163</v>
      </c>
      <c r="G674" s="557"/>
      <c r="I674" s="497"/>
      <c r="M674" s="513"/>
    </row>
    <row r="675" spans="2:13" s="495" customFormat="1">
      <c r="B675" s="554" t="s">
        <v>1478</v>
      </c>
      <c r="C675" s="555">
        <v>16356164.38356163</v>
      </c>
      <c r="D675" s="555">
        <v>16356164.38356163</v>
      </c>
      <c r="E675" s="555">
        <v>0</v>
      </c>
      <c r="F675" s="555">
        <v>16356164.38356163</v>
      </c>
      <c r="G675" s="557"/>
      <c r="I675" s="497"/>
      <c r="M675" s="513"/>
    </row>
    <row r="676" spans="2:13" s="495" customFormat="1">
      <c r="B676" s="554" t="s">
        <v>1478</v>
      </c>
      <c r="C676" s="555">
        <v>16356164.38356163</v>
      </c>
      <c r="D676" s="555">
        <v>16356164.38356163</v>
      </c>
      <c r="E676" s="555">
        <v>0</v>
      </c>
      <c r="F676" s="555">
        <v>16356164.38356163</v>
      </c>
      <c r="G676" s="557"/>
      <c r="I676" s="497"/>
      <c r="M676" s="513"/>
    </row>
    <row r="677" spans="2:13" s="495" customFormat="1">
      <c r="B677" s="554" t="s">
        <v>1478</v>
      </c>
      <c r="C677" s="555">
        <v>16356164.38356163</v>
      </c>
      <c r="D677" s="555">
        <v>16356164.38356163</v>
      </c>
      <c r="E677" s="555">
        <v>0</v>
      </c>
      <c r="F677" s="555">
        <v>16356164.38356163</v>
      </c>
      <c r="G677" s="557"/>
      <c r="I677" s="497"/>
      <c r="M677" s="513"/>
    </row>
    <row r="678" spans="2:13" s="495" customFormat="1">
      <c r="B678" s="554" t="s">
        <v>1478</v>
      </c>
      <c r="C678" s="555">
        <v>16356164.38356163</v>
      </c>
      <c r="D678" s="555">
        <v>16356164.38356163</v>
      </c>
      <c r="E678" s="555">
        <v>0</v>
      </c>
      <c r="F678" s="555">
        <v>16356164.38356163</v>
      </c>
      <c r="G678" s="557"/>
      <c r="I678" s="497"/>
      <c r="M678" s="513"/>
    </row>
    <row r="679" spans="2:13" s="495" customFormat="1">
      <c r="B679" s="554" t="s">
        <v>1478</v>
      </c>
      <c r="C679" s="555">
        <v>16356164.38356163</v>
      </c>
      <c r="D679" s="555">
        <v>16356164.38356163</v>
      </c>
      <c r="E679" s="555">
        <v>0</v>
      </c>
      <c r="F679" s="555">
        <v>16356164.38356163</v>
      </c>
      <c r="G679" s="557"/>
      <c r="I679" s="497"/>
      <c r="M679" s="513"/>
    </row>
    <row r="680" spans="2:13" s="495" customFormat="1">
      <c r="B680" s="554" t="s">
        <v>1478</v>
      </c>
      <c r="C680" s="555">
        <v>16356164.38356163</v>
      </c>
      <c r="D680" s="555">
        <v>16356164.38356163</v>
      </c>
      <c r="E680" s="555">
        <v>0</v>
      </c>
      <c r="F680" s="555">
        <v>16356164.38356163</v>
      </c>
      <c r="G680" s="557"/>
      <c r="I680" s="497"/>
      <c r="M680" s="513"/>
    </row>
    <row r="681" spans="2:13" s="495" customFormat="1">
      <c r="B681" s="554" t="s">
        <v>1478</v>
      </c>
      <c r="C681" s="555">
        <v>16356164.38356163</v>
      </c>
      <c r="D681" s="555">
        <v>16356164.38356163</v>
      </c>
      <c r="E681" s="555">
        <v>0</v>
      </c>
      <c r="F681" s="555">
        <v>16356164.38356163</v>
      </c>
      <c r="G681" s="557"/>
      <c r="I681" s="497"/>
      <c r="M681" s="513"/>
    </row>
    <row r="682" spans="2:13" s="495" customFormat="1">
      <c r="B682" s="554" t="s">
        <v>1478</v>
      </c>
      <c r="C682" s="555">
        <v>16356164.38356163</v>
      </c>
      <c r="D682" s="555">
        <v>16356164.38356163</v>
      </c>
      <c r="E682" s="555">
        <v>0</v>
      </c>
      <c r="F682" s="555">
        <v>16356164.38356163</v>
      </c>
      <c r="G682" s="557"/>
      <c r="I682" s="497"/>
      <c r="M682" s="513"/>
    </row>
    <row r="683" spans="2:13" s="495" customFormat="1">
      <c r="B683" s="554" t="s">
        <v>1478</v>
      </c>
      <c r="C683" s="555">
        <v>16356164.38356163</v>
      </c>
      <c r="D683" s="555">
        <v>16356164.38356163</v>
      </c>
      <c r="E683" s="555">
        <v>0</v>
      </c>
      <c r="F683" s="555">
        <v>16356164.38356163</v>
      </c>
      <c r="G683" s="557"/>
      <c r="I683" s="497"/>
      <c r="M683" s="513"/>
    </row>
    <row r="684" spans="2:13" s="495" customFormat="1">
      <c r="B684" s="554" t="s">
        <v>1478</v>
      </c>
      <c r="C684" s="555">
        <v>16356164.38356163</v>
      </c>
      <c r="D684" s="555">
        <v>16356164.38356163</v>
      </c>
      <c r="E684" s="555">
        <v>0</v>
      </c>
      <c r="F684" s="555">
        <v>16356164.38356163</v>
      </c>
      <c r="G684" s="557"/>
      <c r="I684" s="497"/>
      <c r="M684" s="513"/>
    </row>
    <row r="685" spans="2:13" s="495" customFormat="1">
      <c r="B685" s="554" t="s">
        <v>1478</v>
      </c>
      <c r="C685" s="555">
        <v>16356164.38356163</v>
      </c>
      <c r="D685" s="555">
        <v>16356164.38356163</v>
      </c>
      <c r="E685" s="555">
        <v>0</v>
      </c>
      <c r="F685" s="555">
        <v>16356164.38356163</v>
      </c>
      <c r="G685" s="557"/>
      <c r="I685" s="497"/>
      <c r="M685" s="513"/>
    </row>
    <row r="686" spans="2:13" s="495" customFormat="1">
      <c r="B686" s="554" t="s">
        <v>1478</v>
      </c>
      <c r="C686" s="555">
        <v>16356164.38356163</v>
      </c>
      <c r="D686" s="555">
        <v>16356164.38356163</v>
      </c>
      <c r="E686" s="555">
        <v>0</v>
      </c>
      <c r="F686" s="555">
        <v>16356164.38356163</v>
      </c>
      <c r="G686" s="557"/>
      <c r="I686" s="497"/>
      <c r="M686" s="513"/>
    </row>
    <row r="687" spans="2:13" s="495" customFormat="1">
      <c r="B687" s="554" t="s">
        <v>1478</v>
      </c>
      <c r="C687" s="555">
        <v>5484931.2328767208</v>
      </c>
      <c r="D687" s="555">
        <v>5484931.2328767208</v>
      </c>
      <c r="E687" s="555">
        <v>0</v>
      </c>
      <c r="F687" s="555">
        <v>5484931.2328767208</v>
      </c>
      <c r="G687" s="557"/>
      <c r="I687" s="497"/>
      <c r="M687" s="513"/>
    </row>
    <row r="688" spans="2:13" s="495" customFormat="1">
      <c r="B688" s="554" t="s">
        <v>1478</v>
      </c>
      <c r="C688" s="555">
        <v>26541095.465753477</v>
      </c>
      <c r="D688" s="555">
        <v>26541095.465753477</v>
      </c>
      <c r="E688" s="555">
        <v>0</v>
      </c>
      <c r="F688" s="555">
        <v>26541095.465753477</v>
      </c>
      <c r="G688" s="557"/>
      <c r="I688" s="497"/>
      <c r="M688" s="513"/>
    </row>
    <row r="689" spans="2:13" s="495" customFormat="1">
      <c r="B689" s="554" t="s">
        <v>1478</v>
      </c>
      <c r="C689" s="555">
        <v>13270548.232876739</v>
      </c>
      <c r="D689" s="555">
        <v>13270548.232876739</v>
      </c>
      <c r="E689" s="555">
        <v>0</v>
      </c>
      <c r="F689" s="555">
        <v>13270548.232876739</v>
      </c>
      <c r="G689" s="557"/>
      <c r="I689" s="497"/>
      <c r="M689" s="513"/>
    </row>
    <row r="690" spans="2:13" s="495" customFormat="1">
      <c r="B690" s="554" t="s">
        <v>1609</v>
      </c>
      <c r="C690" s="555">
        <v>2424657.561643837</v>
      </c>
      <c r="D690" s="555">
        <v>2424657.561643837</v>
      </c>
      <c r="E690" s="555">
        <v>0</v>
      </c>
      <c r="F690" s="555">
        <v>2424657.561643837</v>
      </c>
      <c r="G690" s="557"/>
      <c r="I690" s="497"/>
      <c r="M690" s="513"/>
    </row>
    <row r="691" spans="2:13" s="495" customFormat="1">
      <c r="B691" s="554" t="s">
        <v>1609</v>
      </c>
      <c r="C691" s="555">
        <v>2424657.561643837</v>
      </c>
      <c r="D691" s="555">
        <v>2424657.561643837</v>
      </c>
      <c r="E691" s="555">
        <v>0</v>
      </c>
      <c r="F691" s="555">
        <v>2424657.561643837</v>
      </c>
      <c r="G691" s="557"/>
      <c r="I691" s="497"/>
      <c r="M691" s="513"/>
    </row>
    <row r="692" spans="2:13" s="495" customFormat="1">
      <c r="B692" s="554" t="s">
        <v>1609</v>
      </c>
      <c r="C692" s="555">
        <v>2424657.561643837</v>
      </c>
      <c r="D692" s="555">
        <v>2424657.561643837</v>
      </c>
      <c r="E692" s="555">
        <v>0</v>
      </c>
      <c r="F692" s="555">
        <v>2424657.561643837</v>
      </c>
      <c r="G692" s="557"/>
      <c r="I692" s="497"/>
      <c r="M692" s="513"/>
    </row>
    <row r="693" spans="2:13" s="495" customFormat="1">
      <c r="B693" s="554" t="s">
        <v>1609</v>
      </c>
      <c r="C693" s="555">
        <v>2424657.561643837</v>
      </c>
      <c r="D693" s="555">
        <v>2424657.561643837</v>
      </c>
      <c r="E693" s="555">
        <v>0</v>
      </c>
      <c r="F693" s="555">
        <v>2424657.561643837</v>
      </c>
      <c r="G693" s="557"/>
      <c r="I693" s="497"/>
      <c r="M693" s="513"/>
    </row>
    <row r="694" spans="2:13" s="495" customFormat="1">
      <c r="B694" s="554" t="s">
        <v>1609</v>
      </c>
      <c r="C694" s="555">
        <v>2424657.561643837</v>
      </c>
      <c r="D694" s="555">
        <v>2424657.561643837</v>
      </c>
      <c r="E694" s="555">
        <v>0</v>
      </c>
      <c r="F694" s="555">
        <v>2424657.561643837</v>
      </c>
      <c r="G694" s="557"/>
      <c r="I694" s="497"/>
      <c r="M694" s="513"/>
    </row>
    <row r="695" spans="2:13" s="495" customFormat="1">
      <c r="B695" s="554" t="s">
        <v>1609</v>
      </c>
      <c r="C695" s="555">
        <v>2424657.561643837</v>
      </c>
      <c r="D695" s="555">
        <v>2424657.561643837</v>
      </c>
      <c r="E695" s="555">
        <v>0</v>
      </c>
      <c r="F695" s="555">
        <v>2424657.561643837</v>
      </c>
      <c r="G695" s="557"/>
      <c r="I695" s="497"/>
      <c r="M695" s="513"/>
    </row>
    <row r="696" spans="2:13" s="495" customFormat="1">
      <c r="B696" s="554" t="s">
        <v>1609</v>
      </c>
      <c r="C696" s="555">
        <v>2424657.561643837</v>
      </c>
      <c r="D696" s="555">
        <v>2424657.561643837</v>
      </c>
      <c r="E696" s="555">
        <v>0</v>
      </c>
      <c r="F696" s="555">
        <v>2424657.561643837</v>
      </c>
      <c r="G696" s="557"/>
      <c r="I696" s="497"/>
      <c r="M696" s="513"/>
    </row>
    <row r="697" spans="2:13" s="495" customFormat="1">
      <c r="B697" s="554" t="s">
        <v>1609</v>
      </c>
      <c r="C697" s="555">
        <v>2424657.561643837</v>
      </c>
      <c r="D697" s="555">
        <v>2424657.561643837</v>
      </c>
      <c r="E697" s="555">
        <v>0</v>
      </c>
      <c r="F697" s="555">
        <v>2424657.561643837</v>
      </c>
      <c r="G697" s="557"/>
      <c r="I697" s="497"/>
      <c r="M697" s="513"/>
    </row>
    <row r="698" spans="2:13" s="495" customFormat="1">
      <c r="B698" s="554" t="s">
        <v>1609</v>
      </c>
      <c r="C698" s="555">
        <v>569863.01369863038</v>
      </c>
      <c r="D698" s="555">
        <v>569863.01369863038</v>
      </c>
      <c r="E698" s="555">
        <v>0</v>
      </c>
      <c r="F698" s="555">
        <v>569863.01369863038</v>
      </c>
      <c r="G698" s="557"/>
      <c r="I698" s="497"/>
      <c r="M698" s="513"/>
    </row>
    <row r="699" spans="2:13" s="495" customFormat="1">
      <c r="B699" s="554" t="s">
        <v>1609</v>
      </c>
      <c r="C699" s="555">
        <v>569863.01369863038</v>
      </c>
      <c r="D699" s="555">
        <v>569863.01369863038</v>
      </c>
      <c r="E699" s="555">
        <v>0</v>
      </c>
      <c r="F699" s="555">
        <v>569863.01369863038</v>
      </c>
      <c r="G699" s="557"/>
      <c r="I699" s="497"/>
      <c r="M699" s="513"/>
    </row>
    <row r="700" spans="2:13" s="495" customFormat="1">
      <c r="B700" s="554" t="s">
        <v>1609</v>
      </c>
      <c r="C700" s="555">
        <v>569863.01369863038</v>
      </c>
      <c r="D700" s="555">
        <v>569863.01369863038</v>
      </c>
      <c r="E700" s="555">
        <v>0</v>
      </c>
      <c r="F700" s="555">
        <v>569863.01369863038</v>
      </c>
      <c r="G700" s="557"/>
      <c r="I700" s="497"/>
      <c r="M700" s="513"/>
    </row>
    <row r="701" spans="2:13" s="495" customFormat="1">
      <c r="B701" s="554" t="s">
        <v>1609</v>
      </c>
      <c r="C701" s="555">
        <v>569863.01369863038</v>
      </c>
      <c r="D701" s="555">
        <v>569863.01369863038</v>
      </c>
      <c r="E701" s="555">
        <v>0</v>
      </c>
      <c r="F701" s="555">
        <v>569863.01369863038</v>
      </c>
      <c r="G701" s="557"/>
      <c r="I701" s="497"/>
      <c r="M701" s="513"/>
    </row>
    <row r="702" spans="2:13" s="495" customFormat="1">
      <c r="B702" s="554" t="s">
        <v>1609</v>
      </c>
      <c r="C702" s="555">
        <v>569863.01369863038</v>
      </c>
      <c r="D702" s="555">
        <v>569863.01369863038</v>
      </c>
      <c r="E702" s="555">
        <v>0</v>
      </c>
      <c r="F702" s="555">
        <v>569863.01369863038</v>
      </c>
      <c r="G702" s="557"/>
      <c r="I702" s="497"/>
      <c r="M702" s="513"/>
    </row>
    <row r="703" spans="2:13" s="495" customFormat="1">
      <c r="B703" s="554" t="s">
        <v>1609</v>
      </c>
      <c r="C703" s="555">
        <v>569863.01369863038</v>
      </c>
      <c r="D703" s="555">
        <v>569863.01369863038</v>
      </c>
      <c r="E703" s="555">
        <v>0</v>
      </c>
      <c r="F703" s="555">
        <v>569863.01369863038</v>
      </c>
      <c r="G703" s="557"/>
      <c r="I703" s="497"/>
      <c r="M703" s="513"/>
    </row>
    <row r="704" spans="2:13" s="495" customFormat="1">
      <c r="B704" s="554" t="s">
        <v>1609</v>
      </c>
      <c r="C704" s="555">
        <v>284931.50684931519</v>
      </c>
      <c r="D704" s="555">
        <v>284931.50684931519</v>
      </c>
      <c r="E704" s="555">
        <v>0</v>
      </c>
      <c r="F704" s="555">
        <v>284931.50684931519</v>
      </c>
      <c r="G704" s="557"/>
      <c r="I704" s="497"/>
      <c r="M704" s="513"/>
    </row>
    <row r="705" spans="2:13" s="495" customFormat="1">
      <c r="B705" s="554" t="s">
        <v>1609</v>
      </c>
      <c r="C705" s="555">
        <v>1331506.7397260284</v>
      </c>
      <c r="D705" s="555">
        <v>1331506.7397260284</v>
      </c>
      <c r="E705" s="555">
        <v>0</v>
      </c>
      <c r="F705" s="555">
        <v>1331506.7397260284</v>
      </c>
      <c r="G705" s="557"/>
      <c r="I705" s="497"/>
      <c r="M705" s="513"/>
    </row>
    <row r="706" spans="2:13" s="495" customFormat="1">
      <c r="B706" s="554" t="s">
        <v>1609</v>
      </c>
      <c r="C706" s="555">
        <v>1331506.7397260284</v>
      </c>
      <c r="D706" s="555">
        <v>1331506.7397260284</v>
      </c>
      <c r="E706" s="555">
        <v>0</v>
      </c>
      <c r="F706" s="555">
        <v>1331506.7397260284</v>
      </c>
      <c r="G706" s="557"/>
      <c r="I706" s="497"/>
      <c r="M706" s="513"/>
    </row>
    <row r="707" spans="2:13" s="495" customFormat="1">
      <c r="B707" s="554" t="s">
        <v>1609</v>
      </c>
      <c r="C707" s="555">
        <v>1331506.7397260284</v>
      </c>
      <c r="D707" s="555">
        <v>1331506.7397260284</v>
      </c>
      <c r="E707" s="555">
        <v>0</v>
      </c>
      <c r="F707" s="555">
        <v>1331506.7397260284</v>
      </c>
      <c r="G707" s="557"/>
      <c r="I707" s="497"/>
      <c r="M707" s="513"/>
    </row>
    <row r="708" spans="2:13" s="495" customFormat="1">
      <c r="B708" s="554" t="s">
        <v>1609</v>
      </c>
      <c r="C708" s="555">
        <v>1331506.7397260284</v>
      </c>
      <c r="D708" s="555">
        <v>1331506.7397260284</v>
      </c>
      <c r="E708" s="555">
        <v>0</v>
      </c>
      <c r="F708" s="555">
        <v>1331506.7397260284</v>
      </c>
      <c r="G708" s="557"/>
      <c r="I708" s="497"/>
      <c r="M708" s="513"/>
    </row>
    <row r="709" spans="2:13" s="495" customFormat="1">
      <c r="B709" s="554" t="s">
        <v>1479</v>
      </c>
      <c r="C709" s="555">
        <v>3139596.2465753425</v>
      </c>
      <c r="D709" s="555">
        <v>3139596.2465753425</v>
      </c>
      <c r="E709" s="555">
        <v>0</v>
      </c>
      <c r="F709" s="555">
        <v>3139596.2465753425</v>
      </c>
      <c r="G709" s="557"/>
      <c r="I709" s="497"/>
      <c r="M709" s="513"/>
    </row>
    <row r="710" spans="2:13" s="495" customFormat="1">
      <c r="B710" s="554" t="s">
        <v>1479</v>
      </c>
      <c r="C710" s="555">
        <v>3139596.2465753425</v>
      </c>
      <c r="D710" s="555">
        <v>3139596.2465753425</v>
      </c>
      <c r="E710" s="555">
        <v>0</v>
      </c>
      <c r="F710" s="555">
        <v>3139596.2465753425</v>
      </c>
      <c r="G710" s="557"/>
      <c r="I710" s="497"/>
      <c r="M710" s="513"/>
    </row>
    <row r="711" spans="2:13" s="495" customFormat="1">
      <c r="B711" s="554" t="s">
        <v>1479</v>
      </c>
      <c r="C711" s="555">
        <v>2241837.3972602747</v>
      </c>
      <c r="D711" s="555">
        <v>2241837.3972602747</v>
      </c>
      <c r="E711" s="555">
        <v>0</v>
      </c>
      <c r="F711" s="555">
        <v>2241837.3972602747</v>
      </c>
      <c r="G711" s="557"/>
      <c r="I711" s="497"/>
      <c r="M711" s="513"/>
    </row>
    <row r="712" spans="2:13" s="495" customFormat="1">
      <c r="B712" s="554" t="s">
        <v>1481</v>
      </c>
      <c r="C712" s="555">
        <v>13353575.671232939</v>
      </c>
      <c r="D712" s="555">
        <v>13353575.671232939</v>
      </c>
      <c r="E712" s="555">
        <v>0</v>
      </c>
      <c r="F712" s="555">
        <v>13353575.671232939</v>
      </c>
      <c r="G712" s="557"/>
      <c r="I712" s="497"/>
      <c r="M712" s="513"/>
    </row>
    <row r="713" spans="2:13" s="495" customFormat="1">
      <c r="B713" s="554" t="s">
        <v>1480</v>
      </c>
      <c r="C713" s="555">
        <v>63662136.960615598</v>
      </c>
      <c r="D713" s="555">
        <v>63662136.960615598</v>
      </c>
      <c r="E713" s="555">
        <v>0</v>
      </c>
      <c r="F713" s="555">
        <v>63662136.960615598</v>
      </c>
      <c r="G713" s="557"/>
      <c r="I713" s="497"/>
      <c r="M713" s="513"/>
    </row>
    <row r="714" spans="2:13" s="495" customFormat="1">
      <c r="B714" s="554" t="s">
        <v>1610</v>
      </c>
      <c r="C714" s="555">
        <v>9376353.2876712345</v>
      </c>
      <c r="D714" s="555">
        <v>9376353.2876712345</v>
      </c>
      <c r="E714" s="555">
        <v>0</v>
      </c>
      <c r="F714" s="555">
        <v>9376353.2876712345</v>
      </c>
      <c r="G714" s="557"/>
      <c r="I714" s="497"/>
      <c r="M714" s="513"/>
    </row>
    <row r="715" spans="2:13" s="495" customFormat="1">
      <c r="B715" s="554" t="s">
        <v>1610</v>
      </c>
      <c r="C715" s="555">
        <v>19264144.027397282</v>
      </c>
      <c r="D715" s="555">
        <v>19264144.027397282</v>
      </c>
      <c r="E715" s="555">
        <v>0</v>
      </c>
      <c r="F715" s="555">
        <v>19264144.027397282</v>
      </c>
      <c r="G715" s="557"/>
      <c r="I715" s="497"/>
      <c r="M715" s="513"/>
    </row>
    <row r="716" spans="2:13" s="495" customFormat="1">
      <c r="B716" s="554" t="s">
        <v>1271</v>
      </c>
      <c r="C716" s="555">
        <v>28433674.257534619</v>
      </c>
      <c r="D716" s="555">
        <v>28433674.257534619</v>
      </c>
      <c r="E716" s="555">
        <v>0</v>
      </c>
      <c r="F716" s="555">
        <v>28433674.257534619</v>
      </c>
      <c r="G716" s="557"/>
      <c r="I716" s="497"/>
      <c r="M716" s="513"/>
    </row>
    <row r="717" spans="2:13" s="495" customFormat="1">
      <c r="B717" s="554" t="s">
        <v>1600</v>
      </c>
      <c r="C717" s="555">
        <v>24650161.150684912</v>
      </c>
      <c r="D717" s="555">
        <v>24650161.150684912</v>
      </c>
      <c r="E717" s="555">
        <v>0</v>
      </c>
      <c r="F717" s="555">
        <v>24650161.150684912</v>
      </c>
      <c r="G717" s="557"/>
      <c r="I717" s="497"/>
      <c r="M717" s="513"/>
    </row>
    <row r="718" spans="2:13" s="495" customFormat="1">
      <c r="B718" s="554" t="s">
        <v>1600</v>
      </c>
      <c r="C718" s="555">
        <v>24650161.150684912</v>
      </c>
      <c r="D718" s="555">
        <v>24650161.150684912</v>
      </c>
      <c r="E718" s="555">
        <v>0</v>
      </c>
      <c r="F718" s="555">
        <v>24650161.150684912</v>
      </c>
      <c r="G718" s="557"/>
      <c r="I718" s="497"/>
      <c r="M718" s="513"/>
    </row>
    <row r="719" spans="2:13" s="495" customFormat="1">
      <c r="B719" s="554" t="s">
        <v>1600</v>
      </c>
      <c r="C719" s="555">
        <v>24650161.150684912</v>
      </c>
      <c r="D719" s="555">
        <v>24650161.150684912</v>
      </c>
      <c r="E719" s="555">
        <v>0</v>
      </c>
      <c r="F719" s="555">
        <v>24650161.150684912</v>
      </c>
      <c r="G719" s="557"/>
      <c r="I719" s="497"/>
      <c r="M719" s="513"/>
    </row>
    <row r="720" spans="2:13" s="495" customFormat="1">
      <c r="B720" s="554" t="s">
        <v>1600</v>
      </c>
      <c r="C720" s="555">
        <v>2596528.6027397281</v>
      </c>
      <c r="D720" s="555">
        <v>2596528.6027397281</v>
      </c>
      <c r="E720" s="555">
        <v>0</v>
      </c>
      <c r="F720" s="555">
        <v>2596528.6027397281</v>
      </c>
      <c r="G720" s="557"/>
      <c r="I720" s="497"/>
      <c r="M720" s="513"/>
    </row>
    <row r="721" spans="2:13" s="495" customFormat="1">
      <c r="B721" s="554" t="s">
        <v>1600</v>
      </c>
      <c r="C721" s="555">
        <v>2596528.6027397281</v>
      </c>
      <c r="D721" s="555">
        <v>2596528.6027397281</v>
      </c>
      <c r="E721" s="555">
        <v>0</v>
      </c>
      <c r="F721" s="555">
        <v>2596528.6027397281</v>
      </c>
      <c r="G721" s="557"/>
      <c r="I721" s="497"/>
      <c r="M721" s="513"/>
    </row>
    <row r="722" spans="2:13" s="495" customFormat="1">
      <c r="B722" s="554" t="s">
        <v>1601</v>
      </c>
      <c r="C722" s="555">
        <v>2891588.6712328731</v>
      </c>
      <c r="D722" s="555">
        <v>2891588.6712328731</v>
      </c>
      <c r="E722" s="555">
        <v>0</v>
      </c>
      <c r="F722" s="555">
        <v>2891588.6712328731</v>
      </c>
      <c r="G722" s="557"/>
      <c r="I722" s="497"/>
      <c r="M722" s="513"/>
    </row>
    <row r="723" spans="2:13" s="495" customFormat="1">
      <c r="B723" s="554" t="s">
        <v>1260</v>
      </c>
      <c r="C723" s="555">
        <v>2146819.590410958</v>
      </c>
      <c r="D723" s="555">
        <v>2146819.590410958</v>
      </c>
      <c r="E723" s="555">
        <v>0</v>
      </c>
      <c r="F723" s="555">
        <v>2146819.590410958</v>
      </c>
      <c r="G723" s="557"/>
      <c r="I723" s="497"/>
      <c r="M723" s="513"/>
    </row>
    <row r="724" spans="2:13" s="495" customFormat="1">
      <c r="B724" s="554" t="s">
        <v>1260</v>
      </c>
      <c r="C724" s="555">
        <v>2146819.590410958</v>
      </c>
      <c r="D724" s="555">
        <v>2146819.590410958</v>
      </c>
      <c r="E724" s="555">
        <v>0</v>
      </c>
      <c r="F724" s="555">
        <v>2146819.590410958</v>
      </c>
      <c r="G724" s="557"/>
      <c r="I724" s="497"/>
      <c r="M724" s="513"/>
    </row>
    <row r="725" spans="2:13" s="495" customFormat="1">
      <c r="B725" s="554" t="s">
        <v>1260</v>
      </c>
      <c r="C725" s="555">
        <v>2146819.590410958</v>
      </c>
      <c r="D725" s="555">
        <v>2146819.590410958</v>
      </c>
      <c r="E725" s="555">
        <v>0</v>
      </c>
      <c r="F725" s="555">
        <v>2146819.590410958</v>
      </c>
      <c r="G725" s="557"/>
      <c r="I725" s="497"/>
      <c r="M725" s="513"/>
    </row>
    <row r="726" spans="2:13" s="495" customFormat="1">
      <c r="B726" s="554" t="s">
        <v>1260</v>
      </c>
      <c r="C726" s="555">
        <v>2146819.590410958</v>
      </c>
      <c r="D726" s="555">
        <v>2146819.590410958</v>
      </c>
      <c r="E726" s="555">
        <v>0</v>
      </c>
      <c r="F726" s="555">
        <v>2146819.590410958</v>
      </c>
      <c r="G726" s="557"/>
      <c r="I726" s="497"/>
      <c r="M726" s="513"/>
    </row>
    <row r="727" spans="2:13" s="495" customFormat="1">
      <c r="B727" s="554" t="s">
        <v>1260</v>
      </c>
      <c r="C727" s="555">
        <v>2146819.590410958</v>
      </c>
      <c r="D727" s="555">
        <v>2146819.590410958</v>
      </c>
      <c r="E727" s="555">
        <v>0</v>
      </c>
      <c r="F727" s="555">
        <v>2146819.590410958</v>
      </c>
      <c r="G727" s="557"/>
      <c r="I727" s="497"/>
      <c r="M727" s="513"/>
    </row>
    <row r="728" spans="2:13" s="495" customFormat="1">
      <c r="B728" s="554" t="s">
        <v>1260</v>
      </c>
      <c r="C728" s="555">
        <v>1073409.795205479</v>
      </c>
      <c r="D728" s="555">
        <v>1073409.795205479</v>
      </c>
      <c r="E728" s="555">
        <v>0</v>
      </c>
      <c r="F728" s="555">
        <v>1073409.795205479</v>
      </c>
      <c r="G728" s="557"/>
      <c r="I728" s="497"/>
      <c r="M728" s="513"/>
    </row>
    <row r="729" spans="2:13" s="495" customFormat="1">
      <c r="B729" s="554" t="s">
        <v>1260</v>
      </c>
      <c r="C729" s="555">
        <v>1073409.795205479</v>
      </c>
      <c r="D729" s="555">
        <v>1073409.795205479</v>
      </c>
      <c r="E729" s="555">
        <v>0</v>
      </c>
      <c r="F729" s="555">
        <v>1073409.795205479</v>
      </c>
      <c r="G729" s="557"/>
      <c r="I729" s="497"/>
      <c r="M729" s="513"/>
    </row>
    <row r="730" spans="2:13" s="495" customFormat="1">
      <c r="B730" s="554" t="s">
        <v>1260</v>
      </c>
      <c r="C730" s="555">
        <v>1073409.795205479</v>
      </c>
      <c r="D730" s="555">
        <v>1073409.795205479</v>
      </c>
      <c r="E730" s="555">
        <v>0</v>
      </c>
      <c r="F730" s="555">
        <v>1073409.795205479</v>
      </c>
      <c r="G730" s="557"/>
      <c r="I730" s="497"/>
      <c r="M730" s="513"/>
    </row>
    <row r="731" spans="2:13" s="495" customFormat="1">
      <c r="B731" s="554" t="s">
        <v>1260</v>
      </c>
      <c r="C731" s="555">
        <v>1073409.795205479</v>
      </c>
      <c r="D731" s="555">
        <v>1073409.795205479</v>
      </c>
      <c r="E731" s="555">
        <v>0</v>
      </c>
      <c r="F731" s="555">
        <v>1073409.795205479</v>
      </c>
      <c r="G731" s="557"/>
      <c r="I731" s="497"/>
      <c r="M731" s="513"/>
    </row>
    <row r="732" spans="2:13" s="495" customFormat="1">
      <c r="B732" s="554" t="s">
        <v>1260</v>
      </c>
      <c r="C732" s="555">
        <v>1073409.795205479</v>
      </c>
      <c r="D732" s="555">
        <v>1073409.795205479</v>
      </c>
      <c r="E732" s="555">
        <v>0</v>
      </c>
      <c r="F732" s="555">
        <v>1073409.795205479</v>
      </c>
      <c r="G732" s="327"/>
      <c r="H732" s="531"/>
      <c r="I732" s="497"/>
      <c r="M732" s="513"/>
    </row>
    <row r="733" spans="2:13" s="495" customFormat="1">
      <c r="B733" s="554" t="s">
        <v>1260</v>
      </c>
      <c r="C733" s="555">
        <v>1073409.795205479</v>
      </c>
      <c r="D733" s="555">
        <v>1073409.795205479</v>
      </c>
      <c r="E733" s="555">
        <v>0</v>
      </c>
      <c r="F733" s="555">
        <v>1073409.795205479</v>
      </c>
      <c r="I733" s="497"/>
      <c r="M733" s="513"/>
    </row>
    <row r="734" spans="2:13" s="495" customFormat="1">
      <c r="B734" s="554" t="s">
        <v>1260</v>
      </c>
      <c r="C734" s="555">
        <v>1073409.795205479</v>
      </c>
      <c r="D734" s="555">
        <v>1073409.795205479</v>
      </c>
      <c r="E734" s="555">
        <v>0</v>
      </c>
      <c r="F734" s="555">
        <v>1073409.795205479</v>
      </c>
      <c r="I734" s="497"/>
      <c r="M734" s="513"/>
    </row>
    <row r="735" spans="2:13" s="495" customFormat="1">
      <c r="B735" s="554" t="s">
        <v>1268</v>
      </c>
      <c r="C735" s="555">
        <v>5479659.8220411018</v>
      </c>
      <c r="D735" s="555">
        <v>5479659.8220411018</v>
      </c>
      <c r="E735" s="555">
        <v>0</v>
      </c>
      <c r="F735" s="555">
        <v>5479659.8220411018</v>
      </c>
      <c r="I735" s="497"/>
      <c r="M735" s="513"/>
    </row>
    <row r="736" spans="2:13" s="495" customFormat="1">
      <c r="B736" s="554" t="s">
        <v>1268</v>
      </c>
      <c r="C736" s="555">
        <v>4822117.0543561541</v>
      </c>
      <c r="D736" s="555">
        <v>4822117.0543561541</v>
      </c>
      <c r="E736" s="555">
        <v>0</v>
      </c>
      <c r="F736" s="555">
        <v>4822117.0543561541</v>
      </c>
      <c r="I736" s="497"/>
      <c r="M736" s="513"/>
    </row>
    <row r="737" spans="2:13" s="495" customFormat="1">
      <c r="B737" s="554" t="s">
        <v>1611</v>
      </c>
      <c r="C737" s="555">
        <v>948403.61621917807</v>
      </c>
      <c r="D737" s="555">
        <v>948403.61621917807</v>
      </c>
      <c r="E737" s="555">
        <v>0</v>
      </c>
      <c r="F737" s="555">
        <v>948403.61621917807</v>
      </c>
      <c r="I737" s="497"/>
      <c r="M737" s="513"/>
    </row>
    <row r="738" spans="2:13" s="495" customFormat="1">
      <c r="B738" s="554" t="s">
        <v>1611</v>
      </c>
      <c r="C738" s="555">
        <v>2853558.7068493152</v>
      </c>
      <c r="D738" s="555">
        <v>2853558.7068493152</v>
      </c>
      <c r="E738" s="555">
        <v>0</v>
      </c>
      <c r="F738" s="555">
        <v>2853558.7068493152</v>
      </c>
      <c r="I738" s="497"/>
      <c r="M738" s="513"/>
    </row>
    <row r="739" spans="2:13" s="495" customFormat="1">
      <c r="B739" s="554" t="s">
        <v>1611</v>
      </c>
      <c r="C739" s="555">
        <v>80476.462808219207</v>
      </c>
      <c r="D739" s="555">
        <v>80476.462808219207</v>
      </c>
      <c r="E739" s="555">
        <v>0</v>
      </c>
      <c r="F739" s="555">
        <v>80476.462808219207</v>
      </c>
      <c r="I739" s="497"/>
      <c r="M739" s="513"/>
    </row>
    <row r="740" spans="2:13" s="495" customFormat="1">
      <c r="B740" s="554" t="s">
        <v>1611</v>
      </c>
      <c r="C740" s="555">
        <v>80476.462808219207</v>
      </c>
      <c r="D740" s="555">
        <v>80476.462808219207</v>
      </c>
      <c r="E740" s="555">
        <v>0</v>
      </c>
      <c r="F740" s="555">
        <v>80476.462808219207</v>
      </c>
      <c r="I740" s="497"/>
      <c r="M740" s="513"/>
    </row>
    <row r="741" spans="2:13" s="495" customFormat="1">
      <c r="B741" s="554" t="s">
        <v>1611</v>
      </c>
      <c r="C741" s="555">
        <v>80476.462808219207</v>
      </c>
      <c r="D741" s="555">
        <v>80476.462808219207</v>
      </c>
      <c r="E741" s="555">
        <v>0</v>
      </c>
      <c r="F741" s="555">
        <v>80476.462808219207</v>
      </c>
      <c r="I741" s="497"/>
      <c r="M741" s="513"/>
    </row>
    <row r="742" spans="2:13" s="495" customFormat="1">
      <c r="B742" s="554" t="s">
        <v>1611</v>
      </c>
      <c r="C742" s="555">
        <v>80476.462808219207</v>
      </c>
      <c r="D742" s="555">
        <v>80476.462808219207</v>
      </c>
      <c r="E742" s="555">
        <v>0</v>
      </c>
      <c r="F742" s="555">
        <v>80476.462808219207</v>
      </c>
      <c r="I742" s="497"/>
      <c r="M742" s="513"/>
    </row>
    <row r="743" spans="2:13" s="495" customFormat="1">
      <c r="B743" s="554" t="s">
        <v>1611</v>
      </c>
      <c r="C743" s="555">
        <v>80476.462808219207</v>
      </c>
      <c r="D743" s="555">
        <v>80476.462808219207</v>
      </c>
      <c r="E743" s="555">
        <v>0</v>
      </c>
      <c r="F743" s="555">
        <v>80476.462808219207</v>
      </c>
      <c r="I743" s="497"/>
      <c r="M743" s="513"/>
    </row>
    <row r="744" spans="2:13" s="495" customFormat="1">
      <c r="B744" s="554" t="s">
        <v>1611</v>
      </c>
      <c r="C744" s="555">
        <v>80476.462808219207</v>
      </c>
      <c r="D744" s="555">
        <v>80476.462808219207</v>
      </c>
      <c r="E744" s="555">
        <v>0</v>
      </c>
      <c r="F744" s="555">
        <v>80476.462808219207</v>
      </c>
      <c r="I744" s="497"/>
      <c r="M744" s="513"/>
    </row>
    <row r="745" spans="2:13" s="495" customFormat="1">
      <c r="B745" s="554" t="s">
        <v>1611</v>
      </c>
      <c r="C745" s="555">
        <v>80476.462808219207</v>
      </c>
      <c r="D745" s="555">
        <v>80476.462808219207</v>
      </c>
      <c r="E745" s="555">
        <v>0</v>
      </c>
      <c r="F745" s="555">
        <v>80476.462808219207</v>
      </c>
      <c r="I745" s="497"/>
      <c r="M745" s="513"/>
    </row>
    <row r="746" spans="2:13" s="495" customFormat="1">
      <c r="B746" s="554" t="s">
        <v>1611</v>
      </c>
      <c r="C746" s="555">
        <v>80476.462808219207</v>
      </c>
      <c r="D746" s="555">
        <v>80476.462808219207</v>
      </c>
      <c r="E746" s="555">
        <v>0</v>
      </c>
      <c r="F746" s="555">
        <v>80476.462808219207</v>
      </c>
      <c r="I746" s="497"/>
      <c r="M746" s="513"/>
    </row>
    <row r="747" spans="2:13" s="495" customFormat="1">
      <c r="B747" s="554" t="s">
        <v>1611</v>
      </c>
      <c r="C747" s="555">
        <v>80476.462808219207</v>
      </c>
      <c r="D747" s="555">
        <v>80476.462808219207</v>
      </c>
      <c r="E747" s="555">
        <v>0</v>
      </c>
      <c r="F747" s="555">
        <v>80476.462808219207</v>
      </c>
      <c r="I747" s="497"/>
      <c r="M747" s="513"/>
    </row>
    <row r="748" spans="2:13" s="495" customFormat="1">
      <c r="B748" s="554" t="s">
        <v>1611</v>
      </c>
      <c r="C748" s="555">
        <v>120817.26271232852</v>
      </c>
      <c r="D748" s="555">
        <v>120817.26271232852</v>
      </c>
      <c r="E748" s="555">
        <v>0</v>
      </c>
      <c r="F748" s="555">
        <v>120817.26271232852</v>
      </c>
      <c r="I748" s="497"/>
      <c r="M748" s="513"/>
    </row>
    <row r="749" spans="2:13" s="495" customFormat="1">
      <c r="B749" s="554" t="s">
        <v>1611</v>
      </c>
      <c r="C749" s="555">
        <v>120817.26271232852</v>
      </c>
      <c r="D749" s="555">
        <v>120817.26271232852</v>
      </c>
      <c r="E749" s="555">
        <v>0</v>
      </c>
      <c r="F749" s="555">
        <v>120817.26271232852</v>
      </c>
      <c r="G749" s="556"/>
      <c r="I749" s="497"/>
      <c r="M749" s="513"/>
    </row>
    <row r="750" spans="2:13" s="495" customFormat="1">
      <c r="B750" s="554" t="s">
        <v>1611</v>
      </c>
      <c r="C750" s="555">
        <v>120817.26271232852</v>
      </c>
      <c r="D750" s="555">
        <v>120817.26271232852</v>
      </c>
      <c r="E750" s="555">
        <v>0</v>
      </c>
      <c r="F750" s="555">
        <v>120817.26271232852</v>
      </c>
      <c r="I750" s="497"/>
      <c r="M750" s="513"/>
    </row>
    <row r="751" spans="2:13" s="495" customFormat="1">
      <c r="B751" s="554" t="s">
        <v>1611</v>
      </c>
      <c r="C751" s="555">
        <v>120817.26271232852</v>
      </c>
      <c r="D751" s="555">
        <v>120817.26271232852</v>
      </c>
      <c r="E751" s="555">
        <v>0</v>
      </c>
      <c r="F751" s="555">
        <v>120817.26271232852</v>
      </c>
      <c r="I751" s="497"/>
      <c r="M751" s="513"/>
    </row>
    <row r="752" spans="2:13" s="495" customFormat="1">
      <c r="B752" s="554" t="s">
        <v>1611</v>
      </c>
      <c r="C752" s="555">
        <v>201430.4835205476</v>
      </c>
      <c r="D752" s="555">
        <v>201430.4835205476</v>
      </c>
      <c r="E752" s="555">
        <v>0</v>
      </c>
      <c r="F752" s="555">
        <v>201430.4835205476</v>
      </c>
      <c r="I752" s="497"/>
      <c r="M752" s="513"/>
    </row>
    <row r="753" spans="2:13" s="495" customFormat="1">
      <c r="B753" s="554" t="s">
        <v>1611</v>
      </c>
      <c r="C753" s="555">
        <v>201430.4835205476</v>
      </c>
      <c r="D753" s="555">
        <v>201430.4835205476</v>
      </c>
      <c r="E753" s="555">
        <v>0</v>
      </c>
      <c r="F753" s="555">
        <v>201430.4835205476</v>
      </c>
      <c r="I753" s="497"/>
      <c r="M753" s="513"/>
    </row>
    <row r="754" spans="2:13" s="495" customFormat="1">
      <c r="B754" s="554" t="s">
        <v>1611</v>
      </c>
      <c r="C754" s="555">
        <v>201430.4835205476</v>
      </c>
      <c r="D754" s="555">
        <v>201430.4835205476</v>
      </c>
      <c r="E754" s="555">
        <v>0</v>
      </c>
      <c r="F754" s="555">
        <v>201430.4835205476</v>
      </c>
      <c r="I754" s="497"/>
      <c r="M754" s="513"/>
    </row>
    <row r="755" spans="2:13" s="495" customFormat="1">
      <c r="B755" s="554" t="s">
        <v>1611</v>
      </c>
      <c r="C755" s="555">
        <v>201430.4835205476</v>
      </c>
      <c r="D755" s="555">
        <v>201430.4835205476</v>
      </c>
      <c r="E755" s="555">
        <v>0</v>
      </c>
      <c r="F755" s="555">
        <v>201430.4835205476</v>
      </c>
      <c r="I755" s="497"/>
      <c r="M755" s="513"/>
    </row>
    <row r="756" spans="2:13" s="495" customFormat="1">
      <c r="B756" s="554" t="s">
        <v>1611</v>
      </c>
      <c r="C756" s="555">
        <v>201430.4835205476</v>
      </c>
      <c r="D756" s="555">
        <v>201430.4835205476</v>
      </c>
      <c r="E756" s="555">
        <v>0</v>
      </c>
      <c r="F756" s="555">
        <v>201430.4835205476</v>
      </c>
      <c r="I756" s="497"/>
      <c r="M756" s="513"/>
    </row>
    <row r="757" spans="2:13" s="495" customFormat="1">
      <c r="B757" s="554" t="s">
        <v>1611</v>
      </c>
      <c r="C757" s="555">
        <v>331004.94172602694</v>
      </c>
      <c r="D757" s="555">
        <v>331004.94172602694</v>
      </c>
      <c r="E757" s="555">
        <v>0</v>
      </c>
      <c r="F757" s="555">
        <v>331004.94172602694</v>
      </c>
      <c r="I757" s="497"/>
      <c r="M757" s="513"/>
    </row>
    <row r="758" spans="2:13" s="495" customFormat="1">
      <c r="B758" s="554" t="s">
        <v>1611</v>
      </c>
      <c r="C758" s="555">
        <v>331004.94172602694</v>
      </c>
      <c r="D758" s="555">
        <v>331004.94172602694</v>
      </c>
      <c r="E758" s="555">
        <v>0</v>
      </c>
      <c r="F758" s="555">
        <v>331004.94172602694</v>
      </c>
      <c r="I758" s="497"/>
      <c r="M758" s="513"/>
    </row>
    <row r="759" spans="2:13" s="495" customFormat="1">
      <c r="B759" s="554" t="s">
        <v>1611</v>
      </c>
      <c r="C759" s="555">
        <v>331004.94172602694</v>
      </c>
      <c r="D759" s="555">
        <v>331004.94172602694</v>
      </c>
      <c r="E759" s="555">
        <v>0</v>
      </c>
      <c r="F759" s="555">
        <v>331004.94172602694</v>
      </c>
      <c r="I759" s="497"/>
      <c r="M759" s="513"/>
    </row>
    <row r="760" spans="2:13" s="495" customFormat="1">
      <c r="B760" s="554" t="s">
        <v>1611</v>
      </c>
      <c r="C760" s="555">
        <v>331004.94172602694</v>
      </c>
      <c r="D760" s="555">
        <v>331004.94172602694</v>
      </c>
      <c r="E760" s="555">
        <v>0</v>
      </c>
      <c r="F760" s="555">
        <v>331004.94172602694</v>
      </c>
      <c r="I760" s="497"/>
      <c r="M760" s="513"/>
    </row>
    <row r="761" spans="2:13" s="495" customFormat="1">
      <c r="B761" s="554" t="s">
        <v>1611</v>
      </c>
      <c r="C761" s="555">
        <v>331004.94172602694</v>
      </c>
      <c r="D761" s="555">
        <v>331004.94172602694</v>
      </c>
      <c r="E761" s="555">
        <v>0</v>
      </c>
      <c r="F761" s="555">
        <v>331004.94172602694</v>
      </c>
      <c r="I761" s="497"/>
      <c r="M761" s="513"/>
    </row>
    <row r="762" spans="2:13" s="495" customFormat="1">
      <c r="B762" s="554" t="s">
        <v>1611</v>
      </c>
      <c r="C762" s="555">
        <v>331004.94172602694</v>
      </c>
      <c r="D762" s="555">
        <v>331004.94172602694</v>
      </c>
      <c r="E762" s="555">
        <v>0</v>
      </c>
      <c r="F762" s="555">
        <v>331004.94172602694</v>
      </c>
      <c r="I762" s="497"/>
      <c r="M762" s="513"/>
    </row>
    <row r="763" spans="2:13" s="495" customFormat="1">
      <c r="B763" s="554" t="s">
        <v>1611</v>
      </c>
      <c r="C763" s="555">
        <v>331004.94172602694</v>
      </c>
      <c r="D763" s="555">
        <v>331004.94172602694</v>
      </c>
      <c r="E763" s="555">
        <v>0</v>
      </c>
      <c r="F763" s="555">
        <v>331004.94172602694</v>
      </c>
      <c r="G763" s="557"/>
      <c r="I763" s="497"/>
      <c r="M763" s="513"/>
    </row>
    <row r="764" spans="2:13" s="495" customFormat="1">
      <c r="B764" s="554" t="s">
        <v>1611</v>
      </c>
      <c r="C764" s="555">
        <v>331004.94172602694</v>
      </c>
      <c r="D764" s="555">
        <v>331004.94172602694</v>
      </c>
      <c r="E764" s="555">
        <v>0</v>
      </c>
      <c r="F764" s="555">
        <v>331004.94172602694</v>
      </c>
      <c r="G764" s="557"/>
      <c r="I764" s="497"/>
      <c r="M764" s="513"/>
    </row>
    <row r="765" spans="2:13" s="495" customFormat="1">
      <c r="B765" s="554" t="s">
        <v>1611</v>
      </c>
      <c r="C765" s="555">
        <v>331004.94172602694</v>
      </c>
      <c r="D765" s="555">
        <v>331004.94172602694</v>
      </c>
      <c r="E765" s="555">
        <v>0</v>
      </c>
      <c r="F765" s="555">
        <v>331004.94172602694</v>
      </c>
      <c r="G765" s="557"/>
      <c r="I765" s="497"/>
      <c r="M765" s="513"/>
    </row>
    <row r="766" spans="2:13" s="495" customFormat="1">
      <c r="B766" s="554" t="s">
        <v>1611</v>
      </c>
      <c r="C766" s="555">
        <v>331004.94172602694</v>
      </c>
      <c r="D766" s="555">
        <v>331004.94172602694</v>
      </c>
      <c r="E766" s="555">
        <v>0</v>
      </c>
      <c r="F766" s="555">
        <v>331004.94172602694</v>
      </c>
      <c r="G766" s="557"/>
      <c r="I766" s="497"/>
      <c r="M766" s="513"/>
    </row>
    <row r="767" spans="2:13" s="495" customFormat="1">
      <c r="B767" s="554" t="s">
        <v>1602</v>
      </c>
      <c r="C767" s="555">
        <v>31085876.480054811</v>
      </c>
      <c r="D767" s="555">
        <v>31085876.480054811</v>
      </c>
      <c r="E767" s="555">
        <v>0</v>
      </c>
      <c r="F767" s="555">
        <v>31085876.480054811</v>
      </c>
      <c r="G767" s="557"/>
      <c r="I767" s="497"/>
      <c r="M767" s="513"/>
    </row>
    <row r="768" spans="2:13" s="495" customFormat="1">
      <c r="B768" s="554" t="s">
        <v>1602</v>
      </c>
      <c r="C768" s="555">
        <v>31085876.480054811</v>
      </c>
      <c r="D768" s="555">
        <v>31085876.480054811</v>
      </c>
      <c r="E768" s="555">
        <v>0</v>
      </c>
      <c r="F768" s="555">
        <v>31085876.480054811</v>
      </c>
      <c r="G768" s="557"/>
      <c r="I768" s="497"/>
      <c r="M768" s="513"/>
    </row>
    <row r="769" spans="2:13" s="495" customFormat="1">
      <c r="B769" s="554" t="s">
        <v>1602</v>
      </c>
      <c r="C769" s="555">
        <v>27015106.941000003</v>
      </c>
      <c r="D769" s="555">
        <v>27015106.941000003</v>
      </c>
      <c r="E769" s="555">
        <v>0</v>
      </c>
      <c r="F769" s="555">
        <v>27015106.941000003</v>
      </c>
      <c r="G769" s="557"/>
      <c r="I769" s="497"/>
      <c r="M769" s="513"/>
    </row>
    <row r="770" spans="2:13" s="495" customFormat="1">
      <c r="B770" s="554" t="s">
        <v>1602</v>
      </c>
      <c r="C770" s="555">
        <v>27015106.941000003</v>
      </c>
      <c r="D770" s="555">
        <v>27015106.941000003</v>
      </c>
      <c r="E770" s="555">
        <v>0</v>
      </c>
      <c r="F770" s="555">
        <v>27015106.941000003</v>
      </c>
      <c r="G770" s="557"/>
      <c r="I770" s="497"/>
      <c r="M770" s="513"/>
    </row>
    <row r="771" spans="2:13" s="495" customFormat="1">
      <c r="B771" s="554" t="s">
        <v>1602</v>
      </c>
      <c r="C771" s="555">
        <v>38487275.641972579</v>
      </c>
      <c r="D771" s="555">
        <v>38487275.641972579</v>
      </c>
      <c r="E771" s="555">
        <v>0</v>
      </c>
      <c r="F771" s="555">
        <v>38487275.641972579</v>
      </c>
      <c r="G771" s="557"/>
      <c r="I771" s="497"/>
      <c r="M771" s="513"/>
    </row>
    <row r="772" spans="2:13" s="495" customFormat="1">
      <c r="B772" s="554" t="s">
        <v>1602</v>
      </c>
      <c r="C772" s="555">
        <v>38487275.641972579</v>
      </c>
      <c r="D772" s="555">
        <v>38487275.641972579</v>
      </c>
      <c r="E772" s="555">
        <v>0</v>
      </c>
      <c r="F772" s="555">
        <v>38487275.641972579</v>
      </c>
      <c r="G772" s="557"/>
      <c r="I772" s="497"/>
      <c r="M772" s="513"/>
    </row>
    <row r="773" spans="2:13" s="495" customFormat="1">
      <c r="B773" s="554" t="s">
        <v>1602</v>
      </c>
      <c r="C773" s="555">
        <v>38487275.641972579</v>
      </c>
      <c r="D773" s="555">
        <v>38487275.641972579</v>
      </c>
      <c r="E773" s="555">
        <v>0</v>
      </c>
      <c r="F773" s="555">
        <v>38487275.641972579</v>
      </c>
      <c r="G773" s="557"/>
      <c r="I773" s="497"/>
      <c r="M773" s="513"/>
    </row>
    <row r="774" spans="2:13" s="495" customFormat="1">
      <c r="B774" s="554" t="s">
        <v>1602</v>
      </c>
      <c r="C774" s="555">
        <v>16863947.457534272</v>
      </c>
      <c r="D774" s="555">
        <v>16863947.457534272</v>
      </c>
      <c r="E774" s="555">
        <v>0</v>
      </c>
      <c r="F774" s="555">
        <v>16863947.457534272</v>
      </c>
      <c r="G774" s="557"/>
      <c r="I774" s="497"/>
      <c r="M774" s="513"/>
    </row>
    <row r="775" spans="2:13" s="495" customFormat="1">
      <c r="B775" s="554" t="s">
        <v>1270</v>
      </c>
      <c r="C775" s="555">
        <v>1504338</v>
      </c>
      <c r="D775" s="555">
        <v>1504338</v>
      </c>
      <c r="E775" s="555">
        <v>0</v>
      </c>
      <c r="F775" s="555">
        <v>1504338</v>
      </c>
      <c r="G775" s="557"/>
      <c r="I775" s="497"/>
      <c r="M775" s="513"/>
    </row>
    <row r="776" spans="2:13" s="495" customFormat="1">
      <c r="B776" s="554" t="s">
        <v>1270</v>
      </c>
      <c r="C776" s="555">
        <v>1504338</v>
      </c>
      <c r="D776" s="555">
        <v>1504338</v>
      </c>
      <c r="E776" s="555">
        <v>0</v>
      </c>
      <c r="F776" s="555">
        <v>1504338</v>
      </c>
      <c r="G776" s="557"/>
      <c r="I776" s="497"/>
      <c r="M776" s="513"/>
    </row>
    <row r="777" spans="2:13" s="495" customFormat="1">
      <c r="B777" s="554" t="s">
        <v>1270</v>
      </c>
      <c r="C777" s="555">
        <v>6058566.7397260303</v>
      </c>
      <c r="D777" s="555">
        <v>6058566.7397260303</v>
      </c>
      <c r="E777" s="555">
        <v>0</v>
      </c>
      <c r="F777" s="555">
        <v>6058566.7397260303</v>
      </c>
      <c r="G777" s="557"/>
      <c r="I777" s="497"/>
      <c r="M777" s="513"/>
    </row>
    <row r="778" spans="2:13" s="495" customFormat="1">
      <c r="B778" s="554" t="s">
        <v>1270</v>
      </c>
      <c r="C778" s="555">
        <v>6058566.7397260303</v>
      </c>
      <c r="D778" s="555">
        <v>6058566.7397260303</v>
      </c>
      <c r="E778" s="555">
        <v>0</v>
      </c>
      <c r="F778" s="555">
        <v>6058566.7397260303</v>
      </c>
      <c r="G778" s="557"/>
      <c r="I778" s="497"/>
      <c r="M778" s="513"/>
    </row>
    <row r="779" spans="2:13" s="495" customFormat="1">
      <c r="B779" s="554" t="s">
        <v>1270</v>
      </c>
      <c r="C779" s="555">
        <v>6058566.7397260303</v>
      </c>
      <c r="D779" s="555">
        <v>6058566.7397260303</v>
      </c>
      <c r="E779" s="555">
        <v>0</v>
      </c>
      <c r="F779" s="555">
        <v>6058566.7397260303</v>
      </c>
      <c r="G779" s="557"/>
      <c r="I779" s="497"/>
      <c r="M779" s="513"/>
    </row>
    <row r="780" spans="2:13" s="495" customFormat="1">
      <c r="B780" s="554" t="s">
        <v>1270</v>
      </c>
      <c r="C780" s="555">
        <v>1504338</v>
      </c>
      <c r="D780" s="555">
        <v>1504338</v>
      </c>
      <c r="E780" s="555">
        <v>0</v>
      </c>
      <c r="F780" s="555">
        <v>1504338</v>
      </c>
      <c r="G780" s="557"/>
      <c r="I780" s="497"/>
      <c r="M780" s="513"/>
    </row>
    <row r="781" spans="2:13" s="495" customFormat="1">
      <c r="B781" s="554" t="s">
        <v>1270</v>
      </c>
      <c r="C781" s="555">
        <v>1504338</v>
      </c>
      <c r="D781" s="555">
        <v>1504338</v>
      </c>
      <c r="E781" s="555">
        <v>0</v>
      </c>
      <c r="F781" s="555">
        <v>1504338</v>
      </c>
      <c r="G781" s="557"/>
      <c r="I781" s="497"/>
      <c r="M781" s="513"/>
    </row>
    <row r="782" spans="2:13" s="495" customFormat="1">
      <c r="B782" s="554" t="s">
        <v>1270</v>
      </c>
      <c r="C782" s="555">
        <v>1504338</v>
      </c>
      <c r="D782" s="555">
        <v>1504338</v>
      </c>
      <c r="E782" s="555">
        <v>0</v>
      </c>
      <c r="F782" s="555">
        <v>1504338</v>
      </c>
      <c r="G782" s="557"/>
      <c r="I782" s="497"/>
      <c r="M782" s="513"/>
    </row>
    <row r="783" spans="2:13" s="495" customFormat="1">
      <c r="B783" s="554" t="s">
        <v>1270</v>
      </c>
      <c r="C783" s="555">
        <v>1196632.5000000002</v>
      </c>
      <c r="D783" s="555">
        <v>1196632.5000000002</v>
      </c>
      <c r="E783" s="555">
        <v>0</v>
      </c>
      <c r="F783" s="555">
        <v>1196632.5000000002</v>
      </c>
      <c r="G783" s="557"/>
      <c r="I783" s="497"/>
      <c r="M783" s="513"/>
    </row>
    <row r="784" spans="2:13" s="495" customFormat="1">
      <c r="B784" s="554" t="s">
        <v>1270</v>
      </c>
      <c r="C784" s="555">
        <v>1196632.5000000002</v>
      </c>
      <c r="D784" s="555">
        <v>1196632.5000000002</v>
      </c>
      <c r="E784" s="555">
        <v>0</v>
      </c>
      <c r="F784" s="555">
        <v>1196632.5000000002</v>
      </c>
      <c r="G784" s="557"/>
      <c r="I784" s="497"/>
      <c r="M784" s="513"/>
    </row>
    <row r="785" spans="2:13" s="495" customFormat="1">
      <c r="B785" s="554" t="s">
        <v>1612</v>
      </c>
      <c r="C785" s="555">
        <v>3480022.7506849379</v>
      </c>
      <c r="D785" s="555">
        <v>3480022.7506849379</v>
      </c>
      <c r="E785" s="555">
        <v>0</v>
      </c>
      <c r="F785" s="555">
        <v>3480022.7506849379</v>
      </c>
      <c r="G785" s="557"/>
      <c r="I785" s="497"/>
      <c r="M785" s="513"/>
    </row>
    <row r="786" spans="2:13" s="495" customFormat="1">
      <c r="B786" s="554" t="s">
        <v>1612</v>
      </c>
      <c r="C786" s="555">
        <v>3480022.7506849379</v>
      </c>
      <c r="D786" s="555">
        <v>3480022.7506849379</v>
      </c>
      <c r="E786" s="555">
        <v>0</v>
      </c>
      <c r="F786" s="555">
        <v>3480022.7506849379</v>
      </c>
      <c r="G786" s="557"/>
      <c r="I786" s="497"/>
      <c r="M786" s="513"/>
    </row>
    <row r="787" spans="2:13" s="495" customFormat="1">
      <c r="B787" s="554" t="s">
        <v>1612</v>
      </c>
      <c r="C787" s="555">
        <v>3480022.7506849379</v>
      </c>
      <c r="D787" s="555">
        <v>3480022.7506849379</v>
      </c>
      <c r="E787" s="555">
        <v>0</v>
      </c>
      <c r="F787" s="555">
        <v>3480022.7506849379</v>
      </c>
      <c r="G787" s="557"/>
      <c r="I787" s="497"/>
      <c r="M787" s="513"/>
    </row>
    <row r="788" spans="2:13" s="495" customFormat="1">
      <c r="B788" s="554" t="s">
        <v>1612</v>
      </c>
      <c r="C788" s="555">
        <v>3480022.7506849379</v>
      </c>
      <c r="D788" s="555">
        <v>3480022.7506849379</v>
      </c>
      <c r="E788" s="555">
        <v>0</v>
      </c>
      <c r="F788" s="555">
        <v>3480022.7506849379</v>
      </c>
      <c r="G788" s="557"/>
      <c r="I788" s="497"/>
      <c r="M788" s="513"/>
    </row>
    <row r="789" spans="2:13" s="495" customFormat="1">
      <c r="B789" s="554" t="s">
        <v>1612</v>
      </c>
      <c r="C789" s="555">
        <v>3480022.7506849379</v>
      </c>
      <c r="D789" s="555">
        <v>3480022.7506849379</v>
      </c>
      <c r="E789" s="555">
        <v>0</v>
      </c>
      <c r="F789" s="555">
        <v>3480022.7506849379</v>
      </c>
      <c r="G789" s="557"/>
      <c r="I789" s="497"/>
      <c r="M789" s="513"/>
    </row>
    <row r="790" spans="2:13" s="495" customFormat="1">
      <c r="B790" s="554" t="s">
        <v>1261</v>
      </c>
      <c r="C790" s="555">
        <v>36531251.258835644</v>
      </c>
      <c r="D790" s="555">
        <v>36531251.258835644</v>
      </c>
      <c r="E790" s="555">
        <v>0</v>
      </c>
      <c r="F790" s="555">
        <v>36531251.258835644</v>
      </c>
      <c r="G790" s="557"/>
      <c r="I790" s="497"/>
      <c r="M790" s="513"/>
    </row>
    <row r="791" spans="2:13" s="495" customFormat="1">
      <c r="B791" s="554" t="s">
        <v>1261</v>
      </c>
      <c r="C791" s="555">
        <v>36531251.258835644</v>
      </c>
      <c r="D791" s="555">
        <v>36531251.258835644</v>
      </c>
      <c r="E791" s="555">
        <v>0</v>
      </c>
      <c r="F791" s="555">
        <v>36531251.258835644</v>
      </c>
      <c r="G791" s="557"/>
      <c r="I791" s="497"/>
      <c r="M791" s="513"/>
    </row>
    <row r="792" spans="2:13" s="495" customFormat="1">
      <c r="B792" s="554" t="s">
        <v>1261</v>
      </c>
      <c r="C792" s="555">
        <v>36531182.879835628</v>
      </c>
      <c r="D792" s="555">
        <v>36531182.879835628</v>
      </c>
      <c r="E792" s="555">
        <v>0</v>
      </c>
      <c r="F792" s="555">
        <v>36531182.879835628</v>
      </c>
      <c r="G792" s="557"/>
      <c r="I792" s="497"/>
      <c r="M792" s="513"/>
    </row>
    <row r="793" spans="2:13" s="495" customFormat="1">
      <c r="B793" s="554" t="s">
        <v>1261</v>
      </c>
      <c r="C793" s="555">
        <v>2243124961.4295125</v>
      </c>
      <c r="D793" s="555">
        <v>2243124961.4295125</v>
      </c>
      <c r="E793" s="555">
        <v>0</v>
      </c>
      <c r="F793" s="555">
        <v>2243124961.4295125</v>
      </c>
      <c r="G793" s="557"/>
      <c r="I793" s="497"/>
      <c r="M793" s="513"/>
    </row>
    <row r="794" spans="2:13" s="495" customFormat="1">
      <c r="B794" s="554" t="s">
        <v>1261</v>
      </c>
      <c r="C794" s="555">
        <v>25571841.691684991</v>
      </c>
      <c r="D794" s="555">
        <v>25571841.691684991</v>
      </c>
      <c r="E794" s="555">
        <v>0</v>
      </c>
      <c r="F794" s="555">
        <v>25571841.691684991</v>
      </c>
      <c r="G794" s="557"/>
      <c r="I794" s="497"/>
      <c r="M794" s="513"/>
    </row>
    <row r="795" spans="2:13" s="495" customFormat="1">
      <c r="B795" s="554"/>
      <c r="C795" s="555"/>
      <c r="D795" s="555"/>
      <c r="E795" s="555"/>
      <c r="F795" s="555"/>
      <c r="G795" s="557"/>
      <c r="I795" s="497"/>
      <c r="M795" s="513"/>
    </row>
    <row r="796" spans="2:13" s="495" customFormat="1">
      <c r="B796" s="552" t="s">
        <v>1273</v>
      </c>
      <c r="C796" s="553"/>
      <c r="D796" s="553"/>
      <c r="E796" s="553"/>
      <c r="F796" s="553"/>
      <c r="G796" s="557"/>
      <c r="I796" s="497"/>
      <c r="M796" s="513"/>
    </row>
    <row r="797" spans="2:13" s="495" customFormat="1">
      <c r="B797" s="554" t="s">
        <v>1262</v>
      </c>
      <c r="C797" s="555">
        <v>7000000000</v>
      </c>
      <c r="D797" s="555">
        <v>7000000000</v>
      </c>
      <c r="E797" s="555">
        <v>1000000</v>
      </c>
      <c r="F797" s="555">
        <v>7000000000</v>
      </c>
      <c r="G797" s="557"/>
      <c r="I797" s="497"/>
      <c r="M797" s="513"/>
    </row>
    <row r="798" spans="2:13" s="495" customFormat="1">
      <c r="B798" s="554" t="s">
        <v>1265</v>
      </c>
      <c r="C798" s="555">
        <v>15000000000</v>
      </c>
      <c r="D798" s="555">
        <v>15000000000</v>
      </c>
      <c r="E798" s="555">
        <v>1000000</v>
      </c>
      <c r="F798" s="555">
        <v>15000000000</v>
      </c>
      <c r="G798" s="557"/>
      <c r="I798" s="497"/>
      <c r="M798" s="513"/>
    </row>
    <row r="799" spans="2:13" s="495" customFormat="1">
      <c r="B799" s="554" t="s">
        <v>1264</v>
      </c>
      <c r="C799" s="555">
        <v>2751000000</v>
      </c>
      <c r="D799" s="555">
        <v>2751000000</v>
      </c>
      <c r="E799" s="555">
        <v>1000000</v>
      </c>
      <c r="F799" s="555">
        <v>2751000000</v>
      </c>
      <c r="G799" s="557"/>
      <c r="I799" s="497"/>
      <c r="M799" s="513"/>
    </row>
    <row r="800" spans="2:13" s="495" customFormat="1">
      <c r="B800" s="554" t="s">
        <v>1264</v>
      </c>
      <c r="C800" s="555">
        <v>3115000000</v>
      </c>
      <c r="D800" s="555">
        <v>3115000000</v>
      </c>
      <c r="E800" s="555">
        <v>1000000</v>
      </c>
      <c r="F800" s="555">
        <v>3115000000</v>
      </c>
      <c r="G800" s="557"/>
      <c r="I800" s="497"/>
      <c r="M800" s="513"/>
    </row>
    <row r="801" spans="2:13" s="495" customFormat="1">
      <c r="B801" s="554" t="s">
        <v>1264</v>
      </c>
      <c r="C801" s="555">
        <v>7750000000</v>
      </c>
      <c r="D801" s="555">
        <v>7750000000</v>
      </c>
      <c r="E801" s="555">
        <v>1000000</v>
      </c>
      <c r="F801" s="555">
        <v>7750000000</v>
      </c>
      <c r="G801" s="557"/>
      <c r="I801" s="497"/>
      <c r="M801" s="513"/>
    </row>
    <row r="802" spans="2:13" s="495" customFormat="1">
      <c r="B802" s="554" t="s">
        <v>1263</v>
      </c>
      <c r="C802" s="555">
        <v>2050000000</v>
      </c>
      <c r="D802" s="555">
        <v>2050000000</v>
      </c>
      <c r="E802" s="555">
        <v>1000000</v>
      </c>
      <c r="F802" s="555">
        <v>2050000000</v>
      </c>
      <c r="G802" s="557"/>
      <c r="I802" s="497"/>
      <c r="M802" s="513"/>
    </row>
    <row r="803" spans="2:13" s="495" customFormat="1">
      <c r="B803" s="554" t="s">
        <v>1263</v>
      </c>
      <c r="C803" s="555">
        <v>2300000000</v>
      </c>
      <c r="D803" s="555">
        <v>2300000000</v>
      </c>
      <c r="E803" s="555">
        <v>1000000</v>
      </c>
      <c r="F803" s="555">
        <v>2300000000</v>
      </c>
      <c r="G803" s="557"/>
      <c r="I803" s="497"/>
      <c r="M803" s="513"/>
    </row>
    <row r="804" spans="2:13" s="495" customFormat="1">
      <c r="B804" s="554" t="s">
        <v>1268</v>
      </c>
      <c r="C804" s="555">
        <v>50000000</v>
      </c>
      <c r="D804" s="555">
        <v>50000000</v>
      </c>
      <c r="E804" s="555">
        <v>50000000</v>
      </c>
      <c r="F804" s="555">
        <v>50000000</v>
      </c>
      <c r="G804" s="557"/>
      <c r="I804" s="497"/>
      <c r="M804" s="513"/>
    </row>
    <row r="805" spans="2:13" s="495" customFormat="1">
      <c r="B805" s="554" t="s">
        <v>1268</v>
      </c>
      <c r="C805" s="555">
        <v>50000000</v>
      </c>
      <c r="D805" s="555">
        <v>50000000</v>
      </c>
      <c r="E805" s="555">
        <v>50000000</v>
      </c>
      <c r="F805" s="555">
        <v>50000000</v>
      </c>
      <c r="G805" s="557"/>
      <c r="I805" s="497"/>
      <c r="M805" s="513"/>
    </row>
    <row r="806" spans="2:13" s="495" customFormat="1">
      <c r="B806" s="554" t="s">
        <v>1268</v>
      </c>
      <c r="C806" s="555">
        <v>50000000</v>
      </c>
      <c r="D806" s="555">
        <v>50000000</v>
      </c>
      <c r="E806" s="555">
        <v>50000000</v>
      </c>
      <c r="F806" s="555">
        <v>50000000</v>
      </c>
      <c r="G806" s="557"/>
      <c r="I806" s="497"/>
      <c r="M806" s="513"/>
    </row>
    <row r="807" spans="2:13" s="495" customFormat="1">
      <c r="B807" s="554" t="s">
        <v>1268</v>
      </c>
      <c r="C807" s="555">
        <v>50000000</v>
      </c>
      <c r="D807" s="555">
        <v>50000000</v>
      </c>
      <c r="E807" s="555">
        <v>50000000</v>
      </c>
      <c r="F807" s="555">
        <v>50000000</v>
      </c>
      <c r="G807" s="557"/>
      <c r="I807" s="497"/>
      <c r="M807" s="513"/>
    </row>
    <row r="808" spans="2:13" s="495" customFormat="1">
      <c r="B808" s="554" t="s">
        <v>1268</v>
      </c>
      <c r="C808" s="555">
        <v>50000000</v>
      </c>
      <c r="D808" s="555">
        <v>50000000</v>
      </c>
      <c r="E808" s="555">
        <v>50000000</v>
      </c>
      <c r="F808" s="555">
        <v>50000000</v>
      </c>
      <c r="G808" s="557"/>
      <c r="I808" s="497"/>
      <c r="M808" s="513"/>
    </row>
    <row r="809" spans="2:13" s="495" customFormat="1">
      <c r="B809" s="554" t="s">
        <v>1268</v>
      </c>
      <c r="C809" s="555">
        <v>50000000</v>
      </c>
      <c r="D809" s="555">
        <v>50000000</v>
      </c>
      <c r="E809" s="555">
        <v>50000000</v>
      </c>
      <c r="F809" s="555">
        <v>50000000</v>
      </c>
      <c r="G809" s="557"/>
      <c r="I809" s="497"/>
      <c r="M809" s="513"/>
    </row>
    <row r="810" spans="2:13" s="495" customFormat="1">
      <c r="B810" s="554" t="s">
        <v>1268</v>
      </c>
      <c r="C810" s="555">
        <v>25000000</v>
      </c>
      <c r="D810" s="555">
        <v>25000000</v>
      </c>
      <c r="E810" s="555">
        <v>25000000</v>
      </c>
      <c r="F810" s="555">
        <v>25000000</v>
      </c>
      <c r="G810" s="557"/>
      <c r="I810" s="497"/>
      <c r="M810" s="513"/>
    </row>
    <row r="811" spans="2:13" s="495" customFormat="1">
      <c r="B811" s="554" t="s">
        <v>1268</v>
      </c>
      <c r="C811" s="555">
        <v>150000000</v>
      </c>
      <c r="D811" s="555">
        <v>150000000</v>
      </c>
      <c r="E811" s="555">
        <v>150000000</v>
      </c>
      <c r="F811" s="555">
        <v>150000000</v>
      </c>
      <c r="G811" s="557"/>
      <c r="I811" s="497"/>
      <c r="M811" s="513"/>
    </row>
    <row r="812" spans="2:13" s="495" customFormat="1">
      <c r="B812" s="554" t="s">
        <v>1268</v>
      </c>
      <c r="C812" s="555">
        <v>150000000</v>
      </c>
      <c r="D812" s="555">
        <v>150000000</v>
      </c>
      <c r="E812" s="555">
        <v>150000000</v>
      </c>
      <c r="F812" s="555">
        <v>150000000</v>
      </c>
      <c r="G812" s="557"/>
      <c r="I812" s="497"/>
      <c r="M812" s="513"/>
    </row>
    <row r="813" spans="2:13" s="495" customFormat="1">
      <c r="B813" s="554" t="s">
        <v>1268</v>
      </c>
      <c r="C813" s="555">
        <v>150000000</v>
      </c>
      <c r="D813" s="555">
        <v>150000000</v>
      </c>
      <c r="E813" s="555">
        <v>150000000</v>
      </c>
      <c r="F813" s="555">
        <v>150000000</v>
      </c>
      <c r="G813" s="557"/>
      <c r="I813" s="497"/>
      <c r="M813" s="513"/>
    </row>
    <row r="814" spans="2:13" s="495" customFormat="1">
      <c r="B814" s="554" t="s">
        <v>1268</v>
      </c>
      <c r="C814" s="555">
        <v>150000000</v>
      </c>
      <c r="D814" s="555">
        <v>150000000</v>
      </c>
      <c r="E814" s="555">
        <v>150000000</v>
      </c>
      <c r="F814" s="555">
        <v>150000000</v>
      </c>
      <c r="G814" s="557"/>
      <c r="I814" s="497"/>
      <c r="M814" s="513"/>
    </row>
    <row r="815" spans="2:13" s="495" customFormat="1">
      <c r="B815" s="554" t="s">
        <v>1268</v>
      </c>
      <c r="C815" s="555">
        <v>250000000</v>
      </c>
      <c r="D815" s="555">
        <v>250000000</v>
      </c>
      <c r="E815" s="555">
        <v>250000000</v>
      </c>
      <c r="F815" s="555">
        <v>250000000</v>
      </c>
      <c r="G815" s="557"/>
      <c r="I815" s="497"/>
      <c r="M815" s="513"/>
    </row>
    <row r="816" spans="2:13" s="495" customFormat="1">
      <c r="B816" s="554" t="s">
        <v>1268</v>
      </c>
      <c r="C816" s="555">
        <v>250000000</v>
      </c>
      <c r="D816" s="555">
        <v>250000000</v>
      </c>
      <c r="E816" s="555">
        <v>250000000</v>
      </c>
      <c r="F816" s="555">
        <v>250000000</v>
      </c>
      <c r="G816" s="557"/>
      <c r="I816" s="497"/>
      <c r="M816" s="513"/>
    </row>
    <row r="817" spans="2:13" s="495" customFormat="1">
      <c r="B817" s="554" t="s">
        <v>1268</v>
      </c>
      <c r="C817" s="555">
        <v>250000000</v>
      </c>
      <c r="D817" s="555">
        <v>250000000</v>
      </c>
      <c r="E817" s="555">
        <v>250000000</v>
      </c>
      <c r="F817" s="555">
        <v>250000000</v>
      </c>
      <c r="G817" s="557"/>
      <c r="I817" s="497"/>
      <c r="M817" s="513"/>
    </row>
    <row r="818" spans="2:13" s="495" customFormat="1">
      <c r="B818" s="554" t="s">
        <v>1268</v>
      </c>
      <c r="C818" s="555">
        <v>250000000</v>
      </c>
      <c r="D818" s="555">
        <v>250000000</v>
      </c>
      <c r="E818" s="555">
        <v>250000000</v>
      </c>
      <c r="F818" s="555">
        <v>250000000</v>
      </c>
      <c r="G818" s="557"/>
      <c r="I818" s="497"/>
      <c r="M818" s="513"/>
    </row>
    <row r="819" spans="2:13" s="495" customFormat="1">
      <c r="B819" s="554" t="s">
        <v>1268</v>
      </c>
      <c r="C819" s="555">
        <v>250000000</v>
      </c>
      <c r="D819" s="555">
        <v>250000000</v>
      </c>
      <c r="E819" s="555">
        <v>250000000</v>
      </c>
      <c r="F819" s="555">
        <v>250000000</v>
      </c>
      <c r="G819" s="557"/>
      <c r="I819" s="497"/>
      <c r="M819" s="513"/>
    </row>
    <row r="820" spans="2:13" s="495" customFormat="1">
      <c r="B820" s="554" t="s">
        <v>1268</v>
      </c>
      <c r="C820" s="555">
        <v>250000000</v>
      </c>
      <c r="D820" s="555">
        <v>250000000</v>
      </c>
      <c r="E820" s="555">
        <v>250000000</v>
      </c>
      <c r="F820" s="555">
        <v>250000000</v>
      </c>
      <c r="G820" s="557"/>
      <c r="I820" s="497"/>
      <c r="M820" s="513"/>
    </row>
    <row r="821" spans="2:13" s="495" customFormat="1">
      <c r="B821" s="554" t="s">
        <v>1268</v>
      </c>
      <c r="C821" s="555">
        <v>250000000</v>
      </c>
      <c r="D821" s="555">
        <v>250000000</v>
      </c>
      <c r="E821" s="555">
        <v>250000000</v>
      </c>
      <c r="F821" s="555">
        <v>250000000</v>
      </c>
      <c r="G821" s="557"/>
      <c r="I821" s="497"/>
      <c r="M821" s="513"/>
    </row>
    <row r="822" spans="2:13" s="495" customFormat="1">
      <c r="B822" s="554" t="s">
        <v>1268</v>
      </c>
      <c r="C822" s="555">
        <v>250000000</v>
      </c>
      <c r="D822" s="555">
        <v>250000000</v>
      </c>
      <c r="E822" s="555">
        <v>250000000</v>
      </c>
      <c r="F822" s="555">
        <v>250000000</v>
      </c>
      <c r="G822" s="557"/>
      <c r="I822" s="497"/>
      <c r="M822" s="513"/>
    </row>
    <row r="823" spans="2:13" s="495" customFormat="1">
      <c r="B823" s="554" t="s">
        <v>1260</v>
      </c>
      <c r="C823" s="555">
        <v>150000000</v>
      </c>
      <c r="D823" s="555">
        <v>150000000</v>
      </c>
      <c r="E823" s="555">
        <v>150000000</v>
      </c>
      <c r="F823" s="555">
        <v>150000000</v>
      </c>
      <c r="G823" s="557"/>
      <c r="I823" s="497"/>
      <c r="M823" s="513"/>
    </row>
    <row r="824" spans="2:13" s="495" customFormat="1">
      <c r="B824" s="554" t="s">
        <v>1260</v>
      </c>
      <c r="C824" s="555">
        <v>150000000</v>
      </c>
      <c r="D824" s="555">
        <v>150000000</v>
      </c>
      <c r="E824" s="555">
        <v>150000000</v>
      </c>
      <c r="F824" s="555">
        <v>150000000</v>
      </c>
      <c r="G824" s="557"/>
      <c r="I824" s="497"/>
      <c r="M824" s="513"/>
    </row>
    <row r="825" spans="2:13" s="495" customFormat="1">
      <c r="B825" s="554" t="s">
        <v>1260</v>
      </c>
      <c r="C825" s="555">
        <v>100000000</v>
      </c>
      <c r="D825" s="555">
        <v>100000000</v>
      </c>
      <c r="E825" s="555">
        <v>100000000</v>
      </c>
      <c r="F825" s="555">
        <v>100000000</v>
      </c>
      <c r="G825" s="557"/>
      <c r="I825" s="497"/>
      <c r="M825" s="513"/>
    </row>
    <row r="826" spans="2:13" s="495" customFormat="1">
      <c r="B826" s="554" t="s">
        <v>1613</v>
      </c>
      <c r="C826" s="555">
        <v>250000000</v>
      </c>
      <c r="D826" s="555">
        <v>250000000</v>
      </c>
      <c r="E826" s="555">
        <v>250000000</v>
      </c>
      <c r="F826" s="555">
        <v>250000000</v>
      </c>
      <c r="G826" s="557"/>
      <c r="I826" s="497"/>
      <c r="M826" s="513"/>
    </row>
    <row r="827" spans="2:13" s="495" customFormat="1">
      <c r="B827" s="554" t="s">
        <v>1613</v>
      </c>
      <c r="C827" s="555">
        <v>250000000</v>
      </c>
      <c r="D827" s="555">
        <v>250000000</v>
      </c>
      <c r="E827" s="555">
        <v>250000000</v>
      </c>
      <c r="F827" s="555">
        <v>250000000</v>
      </c>
      <c r="G827" s="557"/>
      <c r="I827" s="497"/>
      <c r="M827" s="513"/>
    </row>
    <row r="828" spans="2:13" s="495" customFormat="1">
      <c r="B828" s="554" t="s">
        <v>1613</v>
      </c>
      <c r="C828" s="555">
        <v>250000000</v>
      </c>
      <c r="D828" s="555">
        <v>250000000</v>
      </c>
      <c r="E828" s="555">
        <v>250000000</v>
      </c>
      <c r="F828" s="555">
        <v>250000000</v>
      </c>
      <c r="G828" s="557"/>
      <c r="I828" s="497"/>
      <c r="M828" s="513"/>
    </row>
    <row r="829" spans="2:13" s="495" customFormat="1">
      <c r="B829" s="554" t="s">
        <v>1613</v>
      </c>
      <c r="C829" s="555">
        <v>250000000</v>
      </c>
      <c r="D829" s="555">
        <v>250000000</v>
      </c>
      <c r="E829" s="555">
        <v>250000000</v>
      </c>
      <c r="F829" s="555">
        <v>250000000</v>
      </c>
      <c r="G829" s="557"/>
      <c r="I829" s="497"/>
      <c r="M829" s="513"/>
    </row>
    <row r="830" spans="2:13" s="495" customFormat="1">
      <c r="B830" s="554" t="s">
        <v>1613</v>
      </c>
      <c r="C830" s="555">
        <v>250000000</v>
      </c>
      <c r="D830" s="555">
        <v>250000000</v>
      </c>
      <c r="E830" s="555">
        <v>250000000</v>
      </c>
      <c r="F830" s="555">
        <v>250000000</v>
      </c>
      <c r="G830" s="557"/>
      <c r="I830" s="497"/>
      <c r="M830" s="513"/>
    </row>
    <row r="831" spans="2:13" s="495" customFormat="1">
      <c r="B831" s="554" t="s">
        <v>1613</v>
      </c>
      <c r="C831" s="555">
        <v>250000000</v>
      </c>
      <c r="D831" s="555">
        <v>250000000</v>
      </c>
      <c r="E831" s="555">
        <v>250000000</v>
      </c>
      <c r="F831" s="555">
        <v>250000000</v>
      </c>
      <c r="G831" s="557"/>
      <c r="I831" s="497"/>
      <c r="M831" s="513"/>
    </row>
    <row r="832" spans="2:13" s="495" customFormat="1">
      <c r="B832" s="554" t="s">
        <v>1613</v>
      </c>
      <c r="C832" s="555">
        <v>250000000</v>
      </c>
      <c r="D832" s="555">
        <v>250000000</v>
      </c>
      <c r="E832" s="555">
        <v>250000000</v>
      </c>
      <c r="F832" s="555">
        <v>250000000</v>
      </c>
      <c r="G832" s="557"/>
      <c r="I832" s="497"/>
      <c r="M832" s="513"/>
    </row>
    <row r="833" spans="2:13" s="495" customFormat="1">
      <c r="B833" s="554" t="s">
        <v>1613</v>
      </c>
      <c r="C833" s="555">
        <v>250000000</v>
      </c>
      <c r="D833" s="555">
        <v>250000000</v>
      </c>
      <c r="E833" s="555">
        <v>250000000</v>
      </c>
      <c r="F833" s="555">
        <v>250000000</v>
      </c>
      <c r="G833" s="557"/>
      <c r="I833" s="497"/>
      <c r="M833" s="513"/>
    </row>
    <row r="834" spans="2:13" s="495" customFormat="1">
      <c r="B834" s="554" t="s">
        <v>1613</v>
      </c>
      <c r="C834" s="555">
        <v>250000000</v>
      </c>
      <c r="D834" s="555">
        <v>250000000</v>
      </c>
      <c r="E834" s="555">
        <v>250000000</v>
      </c>
      <c r="F834" s="555">
        <v>250000000</v>
      </c>
      <c r="G834" s="557"/>
      <c r="I834" s="497"/>
      <c r="M834" s="513"/>
    </row>
    <row r="835" spans="2:13" s="495" customFormat="1">
      <c r="B835" s="554" t="s">
        <v>1613</v>
      </c>
      <c r="C835" s="555">
        <v>250000000</v>
      </c>
      <c r="D835" s="555">
        <v>250000000</v>
      </c>
      <c r="E835" s="555">
        <v>250000000</v>
      </c>
      <c r="F835" s="555">
        <v>250000000</v>
      </c>
      <c r="G835" s="557"/>
      <c r="I835" s="497"/>
      <c r="M835" s="513"/>
    </row>
    <row r="836" spans="2:13" s="495" customFormat="1">
      <c r="B836" s="554" t="s">
        <v>1613</v>
      </c>
      <c r="C836" s="555">
        <v>250000000</v>
      </c>
      <c r="D836" s="555">
        <v>250000000</v>
      </c>
      <c r="E836" s="555">
        <v>250000000</v>
      </c>
      <c r="F836" s="555">
        <v>250000000</v>
      </c>
      <c r="G836" s="557"/>
      <c r="I836" s="497"/>
      <c r="M836" s="513"/>
    </row>
    <row r="837" spans="2:13" s="495" customFormat="1">
      <c r="B837" s="554" t="s">
        <v>1613</v>
      </c>
      <c r="C837" s="555">
        <v>250000000</v>
      </c>
      <c r="D837" s="555">
        <v>250000000</v>
      </c>
      <c r="E837" s="555">
        <v>250000000</v>
      </c>
      <c r="F837" s="555">
        <v>250000000</v>
      </c>
      <c r="G837" s="557"/>
      <c r="I837" s="497"/>
      <c r="M837" s="513"/>
    </row>
    <row r="838" spans="2:13" s="495" customFormat="1">
      <c r="B838" s="554" t="s">
        <v>1613</v>
      </c>
      <c r="C838" s="555">
        <v>250000000</v>
      </c>
      <c r="D838" s="555">
        <v>250000000</v>
      </c>
      <c r="E838" s="555">
        <v>250000000</v>
      </c>
      <c r="F838" s="555">
        <v>250000000</v>
      </c>
      <c r="G838" s="557"/>
      <c r="I838" s="497"/>
      <c r="M838" s="513"/>
    </row>
    <row r="839" spans="2:13" s="495" customFormat="1">
      <c r="B839" s="554" t="s">
        <v>1613</v>
      </c>
      <c r="C839" s="555">
        <v>250000000</v>
      </c>
      <c r="D839" s="555">
        <v>250000000</v>
      </c>
      <c r="E839" s="555">
        <v>250000000</v>
      </c>
      <c r="F839" s="555">
        <v>250000000</v>
      </c>
      <c r="G839" s="557"/>
      <c r="I839" s="497"/>
      <c r="M839" s="513"/>
    </row>
    <row r="840" spans="2:13" s="495" customFormat="1">
      <c r="B840" s="554" t="s">
        <v>1613</v>
      </c>
      <c r="C840" s="555">
        <v>250000000</v>
      </c>
      <c r="D840" s="555">
        <v>250000000</v>
      </c>
      <c r="E840" s="555">
        <v>250000000</v>
      </c>
      <c r="F840" s="555">
        <v>250000000</v>
      </c>
      <c r="G840" s="557"/>
      <c r="I840" s="497"/>
      <c r="M840" s="513"/>
    </row>
    <row r="841" spans="2:13" s="495" customFormat="1">
      <c r="B841" s="554" t="s">
        <v>1613</v>
      </c>
      <c r="C841" s="555">
        <v>250000000</v>
      </c>
      <c r="D841" s="555">
        <v>250000000</v>
      </c>
      <c r="E841" s="555">
        <v>250000000</v>
      </c>
      <c r="F841" s="555">
        <v>250000000</v>
      </c>
      <c r="G841" s="557"/>
      <c r="I841" s="497"/>
      <c r="M841" s="513"/>
    </row>
    <row r="842" spans="2:13" s="495" customFormat="1">
      <c r="B842" s="554" t="s">
        <v>1613</v>
      </c>
      <c r="C842" s="555">
        <v>250000000</v>
      </c>
      <c r="D842" s="555">
        <v>250000000</v>
      </c>
      <c r="E842" s="555">
        <v>250000000</v>
      </c>
      <c r="F842" s="555">
        <v>250000000</v>
      </c>
      <c r="G842" s="557"/>
      <c r="I842" s="497"/>
      <c r="M842" s="513"/>
    </row>
    <row r="843" spans="2:13" s="495" customFormat="1">
      <c r="B843" s="554" t="s">
        <v>1613</v>
      </c>
      <c r="C843" s="555">
        <v>250000000</v>
      </c>
      <c r="D843" s="555">
        <v>250000000</v>
      </c>
      <c r="E843" s="555">
        <v>250000000</v>
      </c>
      <c r="F843" s="555">
        <v>250000000</v>
      </c>
      <c r="G843" s="557"/>
      <c r="I843" s="497"/>
      <c r="M843" s="513"/>
    </row>
    <row r="844" spans="2:13" s="495" customFormat="1">
      <c r="B844" s="554" t="s">
        <v>1613</v>
      </c>
      <c r="C844" s="555">
        <v>250000000</v>
      </c>
      <c r="D844" s="555">
        <v>250000000</v>
      </c>
      <c r="E844" s="555">
        <v>250000000</v>
      </c>
      <c r="F844" s="555">
        <v>250000000</v>
      </c>
      <c r="G844" s="557"/>
      <c r="I844" s="497"/>
      <c r="M844" s="513"/>
    </row>
    <row r="845" spans="2:13" s="495" customFormat="1">
      <c r="B845" s="554" t="s">
        <v>1613</v>
      </c>
      <c r="C845" s="555">
        <v>250000000</v>
      </c>
      <c r="D845" s="555">
        <v>250000000</v>
      </c>
      <c r="E845" s="555">
        <v>250000000</v>
      </c>
      <c r="F845" s="555">
        <v>250000000</v>
      </c>
      <c r="G845" s="557"/>
      <c r="I845" s="497"/>
      <c r="M845" s="513"/>
    </row>
    <row r="846" spans="2:13" s="495" customFormat="1">
      <c r="B846" s="554" t="s">
        <v>1613</v>
      </c>
      <c r="C846" s="555">
        <v>250000000</v>
      </c>
      <c r="D846" s="555">
        <v>250000000</v>
      </c>
      <c r="E846" s="555">
        <v>250000000</v>
      </c>
      <c r="F846" s="555">
        <v>250000000</v>
      </c>
      <c r="G846" s="557"/>
      <c r="I846" s="497"/>
      <c r="M846" s="513"/>
    </row>
    <row r="847" spans="2:13" s="495" customFormat="1">
      <c r="B847" s="554" t="s">
        <v>1613</v>
      </c>
      <c r="C847" s="555">
        <v>250000000</v>
      </c>
      <c r="D847" s="555">
        <v>250000000</v>
      </c>
      <c r="E847" s="555">
        <v>250000000</v>
      </c>
      <c r="F847" s="555">
        <v>250000000</v>
      </c>
      <c r="G847" s="557"/>
      <c r="I847" s="497"/>
      <c r="M847" s="513"/>
    </row>
    <row r="848" spans="2:13" s="495" customFormat="1">
      <c r="B848" s="554" t="s">
        <v>1613</v>
      </c>
      <c r="C848" s="555">
        <v>250000000</v>
      </c>
      <c r="D848" s="555">
        <v>250000000</v>
      </c>
      <c r="E848" s="555">
        <v>250000000</v>
      </c>
      <c r="F848" s="555">
        <v>250000000</v>
      </c>
      <c r="G848" s="557"/>
      <c r="I848" s="497"/>
      <c r="M848" s="513"/>
    </row>
    <row r="849" spans="2:13" s="495" customFormat="1">
      <c r="B849" s="554" t="s">
        <v>1613</v>
      </c>
      <c r="C849" s="555">
        <v>250000000</v>
      </c>
      <c r="D849" s="555">
        <v>250000000</v>
      </c>
      <c r="E849" s="555">
        <v>250000000</v>
      </c>
      <c r="F849" s="555">
        <v>250000000</v>
      </c>
      <c r="G849" s="557"/>
      <c r="I849" s="497"/>
      <c r="M849" s="513"/>
    </row>
    <row r="850" spans="2:13" s="495" customFormat="1">
      <c r="B850" s="554" t="s">
        <v>1613</v>
      </c>
      <c r="C850" s="555">
        <v>250000000</v>
      </c>
      <c r="D850" s="555">
        <v>250000000</v>
      </c>
      <c r="E850" s="555">
        <v>250000000</v>
      </c>
      <c r="F850" s="555">
        <v>250000000</v>
      </c>
      <c r="G850" s="557"/>
      <c r="I850" s="497"/>
      <c r="M850" s="513"/>
    </row>
    <row r="851" spans="2:13" s="495" customFormat="1">
      <c r="B851" s="554" t="s">
        <v>1613</v>
      </c>
      <c r="C851" s="555">
        <v>250000000</v>
      </c>
      <c r="D851" s="555">
        <v>250000000</v>
      </c>
      <c r="E851" s="555">
        <v>250000000</v>
      </c>
      <c r="F851" s="555">
        <v>250000000</v>
      </c>
      <c r="G851" s="557"/>
      <c r="I851" s="497"/>
      <c r="M851" s="513"/>
    </row>
    <row r="852" spans="2:13" s="495" customFormat="1">
      <c r="B852" s="554" t="s">
        <v>1613</v>
      </c>
      <c r="C852" s="555">
        <v>250000000</v>
      </c>
      <c r="D852" s="555">
        <v>250000000</v>
      </c>
      <c r="E852" s="555">
        <v>250000000</v>
      </c>
      <c r="F852" s="555">
        <v>250000000</v>
      </c>
      <c r="G852" s="557"/>
      <c r="I852" s="497"/>
      <c r="M852" s="513"/>
    </row>
    <row r="853" spans="2:13" s="495" customFormat="1">
      <c r="B853" s="554" t="s">
        <v>1613</v>
      </c>
      <c r="C853" s="555">
        <v>250000000</v>
      </c>
      <c r="D853" s="555">
        <v>250000000</v>
      </c>
      <c r="E853" s="555">
        <v>250000000</v>
      </c>
      <c r="F853" s="555">
        <v>250000000</v>
      </c>
      <c r="G853" s="557"/>
      <c r="I853" s="497"/>
      <c r="M853" s="513"/>
    </row>
    <row r="854" spans="2:13" s="495" customFormat="1">
      <c r="B854" s="554" t="s">
        <v>1613</v>
      </c>
      <c r="C854" s="555">
        <v>250000000</v>
      </c>
      <c r="D854" s="555">
        <v>250000000</v>
      </c>
      <c r="E854" s="555">
        <v>250000000</v>
      </c>
      <c r="F854" s="555">
        <v>250000000</v>
      </c>
      <c r="G854" s="557"/>
      <c r="I854" s="497"/>
      <c r="M854" s="513"/>
    </row>
    <row r="855" spans="2:13" s="495" customFormat="1">
      <c r="B855" s="554" t="s">
        <v>1613</v>
      </c>
      <c r="C855" s="555">
        <v>250000000</v>
      </c>
      <c r="D855" s="555">
        <v>250000000</v>
      </c>
      <c r="E855" s="555">
        <v>250000000</v>
      </c>
      <c r="F855" s="555">
        <v>250000000</v>
      </c>
      <c r="G855" s="557"/>
      <c r="I855" s="497"/>
      <c r="M855" s="513"/>
    </row>
    <row r="856" spans="2:13" s="495" customFormat="1">
      <c r="B856" s="554" t="s">
        <v>1613</v>
      </c>
      <c r="C856" s="555">
        <v>250000000</v>
      </c>
      <c r="D856" s="555">
        <v>250000000</v>
      </c>
      <c r="E856" s="555">
        <v>250000000</v>
      </c>
      <c r="F856" s="555">
        <v>250000000</v>
      </c>
      <c r="G856" s="557"/>
      <c r="I856" s="497"/>
      <c r="M856" s="513"/>
    </row>
    <row r="857" spans="2:13" s="495" customFormat="1">
      <c r="B857" s="554" t="s">
        <v>1613</v>
      </c>
      <c r="C857" s="555">
        <v>250000000</v>
      </c>
      <c r="D857" s="555">
        <v>250000000</v>
      </c>
      <c r="E857" s="555">
        <v>250000000</v>
      </c>
      <c r="F857" s="555">
        <v>250000000</v>
      </c>
      <c r="G857" s="557"/>
      <c r="I857" s="497"/>
      <c r="M857" s="513"/>
    </row>
    <row r="858" spans="2:13" s="495" customFormat="1">
      <c r="B858" s="554" t="s">
        <v>1613</v>
      </c>
      <c r="C858" s="555">
        <v>250000000</v>
      </c>
      <c r="D858" s="555">
        <v>250000000</v>
      </c>
      <c r="E858" s="555">
        <v>250000000</v>
      </c>
      <c r="F858" s="555">
        <v>250000000</v>
      </c>
      <c r="G858" s="557"/>
      <c r="I858" s="497"/>
      <c r="M858" s="513"/>
    </row>
    <row r="859" spans="2:13" s="495" customFormat="1">
      <c r="B859" s="554" t="s">
        <v>1613</v>
      </c>
      <c r="C859" s="555">
        <v>250000000</v>
      </c>
      <c r="D859" s="555">
        <v>250000000</v>
      </c>
      <c r="E859" s="555">
        <v>250000000</v>
      </c>
      <c r="F859" s="555">
        <v>250000000</v>
      </c>
      <c r="G859" s="557"/>
      <c r="I859" s="497"/>
      <c r="M859" s="513"/>
    </row>
    <row r="860" spans="2:13" s="495" customFormat="1">
      <c r="B860" s="554" t="s">
        <v>1613</v>
      </c>
      <c r="C860" s="555">
        <v>250000000</v>
      </c>
      <c r="D860" s="555">
        <v>250000000</v>
      </c>
      <c r="E860" s="555">
        <v>250000000</v>
      </c>
      <c r="F860" s="555">
        <v>250000000</v>
      </c>
      <c r="G860" s="557"/>
      <c r="I860" s="497"/>
      <c r="M860" s="513"/>
    </row>
    <row r="861" spans="2:13" s="495" customFormat="1">
      <c r="B861" s="554" t="s">
        <v>1613</v>
      </c>
      <c r="C861" s="555">
        <v>250000000</v>
      </c>
      <c r="D861" s="555">
        <v>250000000</v>
      </c>
      <c r="E861" s="555">
        <v>250000000</v>
      </c>
      <c r="F861" s="555">
        <v>250000000</v>
      </c>
      <c r="G861" s="557"/>
      <c r="I861" s="497"/>
      <c r="M861" s="513"/>
    </row>
    <row r="862" spans="2:13" s="495" customFormat="1">
      <c r="B862" s="554" t="s">
        <v>1613</v>
      </c>
      <c r="C862" s="555">
        <v>500000000</v>
      </c>
      <c r="D862" s="555">
        <v>500000000</v>
      </c>
      <c r="E862" s="555">
        <v>500000000</v>
      </c>
      <c r="F862" s="555">
        <v>500000000</v>
      </c>
      <c r="G862" s="557"/>
      <c r="I862" s="497"/>
      <c r="M862" s="513"/>
    </row>
    <row r="863" spans="2:13" s="495" customFormat="1">
      <c r="B863" s="554" t="s">
        <v>1613</v>
      </c>
      <c r="C863" s="555">
        <v>250000000</v>
      </c>
      <c r="D863" s="555">
        <v>250000000</v>
      </c>
      <c r="E863" s="555">
        <v>250000000</v>
      </c>
      <c r="F863" s="555">
        <v>250000000</v>
      </c>
      <c r="G863" s="557"/>
      <c r="I863" s="497"/>
      <c r="M863" s="513"/>
    </row>
    <row r="864" spans="2:13" s="495" customFormat="1">
      <c r="B864" s="554" t="s">
        <v>1613</v>
      </c>
      <c r="C864" s="555">
        <v>100000000</v>
      </c>
      <c r="D864" s="555">
        <v>100000000</v>
      </c>
      <c r="E864" s="555">
        <v>100000000</v>
      </c>
      <c r="F864" s="555">
        <v>100000000</v>
      </c>
      <c r="G864" s="557"/>
      <c r="I864" s="497"/>
      <c r="M864" s="513"/>
    </row>
    <row r="865" spans="2:13" s="495" customFormat="1">
      <c r="B865" s="554" t="s">
        <v>1480</v>
      </c>
      <c r="C865" s="555">
        <v>10338904800</v>
      </c>
      <c r="D865" s="555">
        <v>10338904800</v>
      </c>
      <c r="E865" s="555">
        <v>6837900</v>
      </c>
      <c r="F865" s="555">
        <v>10338904800</v>
      </c>
      <c r="G865" s="557"/>
      <c r="I865" s="497"/>
      <c r="M865" s="513"/>
    </row>
    <row r="866" spans="2:13" s="495" customFormat="1">
      <c r="B866" s="554" t="s">
        <v>1614</v>
      </c>
      <c r="C866" s="555">
        <v>2789863200</v>
      </c>
      <c r="D866" s="555">
        <v>2789863200</v>
      </c>
      <c r="E866" s="555">
        <v>6837900</v>
      </c>
      <c r="F866" s="555">
        <v>2789863200</v>
      </c>
      <c r="G866" s="557"/>
      <c r="I866" s="497"/>
      <c r="M866" s="513"/>
    </row>
    <row r="867" spans="2:13" s="495" customFormat="1">
      <c r="B867" s="554" t="s">
        <v>1599</v>
      </c>
      <c r="C867" s="555">
        <v>888927000</v>
      </c>
      <c r="D867" s="555">
        <v>888927000</v>
      </c>
      <c r="E867" s="555">
        <v>6837900</v>
      </c>
      <c r="F867" s="555">
        <v>888927000</v>
      </c>
      <c r="G867" s="557"/>
      <c r="I867" s="497"/>
      <c r="M867" s="513"/>
    </row>
    <row r="868" spans="2:13" s="495" customFormat="1">
      <c r="B868" s="554" t="s">
        <v>1599</v>
      </c>
      <c r="C868" s="555">
        <v>1777854000</v>
      </c>
      <c r="D868" s="555">
        <v>1777854000</v>
      </c>
      <c r="E868" s="555">
        <v>6837900</v>
      </c>
      <c r="F868" s="555">
        <v>1777854000</v>
      </c>
      <c r="G868" s="557"/>
      <c r="I868" s="497"/>
      <c r="M868" s="513"/>
    </row>
    <row r="869" spans="2:13" s="495" customFormat="1">
      <c r="B869" s="554" t="s">
        <v>1481</v>
      </c>
      <c r="C869" s="555">
        <v>1504338000</v>
      </c>
      <c r="D869" s="555">
        <v>1504338000</v>
      </c>
      <c r="E869" s="555">
        <v>6837900</v>
      </c>
      <c r="F869" s="555">
        <v>1504338000</v>
      </c>
      <c r="G869" s="557"/>
      <c r="I869" s="497"/>
      <c r="M869" s="513"/>
    </row>
    <row r="870" spans="2:13" s="495" customFormat="1">
      <c r="B870" s="554" t="s">
        <v>1603</v>
      </c>
      <c r="C870" s="555">
        <v>683790000</v>
      </c>
      <c r="D870" s="555">
        <v>683790000</v>
      </c>
      <c r="E870" s="555">
        <v>683790000</v>
      </c>
      <c r="F870" s="555">
        <v>683790000</v>
      </c>
      <c r="G870" s="557"/>
      <c r="I870" s="497"/>
      <c r="M870" s="513"/>
    </row>
    <row r="871" spans="2:13" s="495" customFormat="1">
      <c r="B871" s="554" t="s">
        <v>1603</v>
      </c>
      <c r="C871" s="555">
        <v>683790000</v>
      </c>
      <c r="D871" s="555">
        <v>683790000</v>
      </c>
      <c r="E871" s="555">
        <v>683790000</v>
      </c>
      <c r="F871" s="555">
        <v>683790000</v>
      </c>
      <c r="G871" s="557"/>
      <c r="I871" s="497"/>
      <c r="M871" s="513"/>
    </row>
    <row r="872" spans="2:13" s="495" customFormat="1">
      <c r="B872" s="554" t="s">
        <v>1603</v>
      </c>
      <c r="C872" s="555">
        <v>683790000</v>
      </c>
      <c r="D872" s="555">
        <v>683790000</v>
      </c>
      <c r="E872" s="555">
        <v>683790000</v>
      </c>
      <c r="F872" s="555">
        <v>683790000</v>
      </c>
      <c r="G872" s="557"/>
      <c r="I872" s="497"/>
      <c r="M872" s="513"/>
    </row>
    <row r="873" spans="2:13" s="495" customFormat="1">
      <c r="B873" s="554" t="s">
        <v>1603</v>
      </c>
      <c r="C873" s="555">
        <v>683790000</v>
      </c>
      <c r="D873" s="555">
        <v>683790000</v>
      </c>
      <c r="E873" s="555">
        <v>683790000</v>
      </c>
      <c r="F873" s="555">
        <v>683790000</v>
      </c>
      <c r="G873" s="557"/>
      <c r="I873" s="497"/>
      <c r="M873" s="513"/>
    </row>
    <row r="874" spans="2:13" s="495" customFormat="1">
      <c r="B874" s="554" t="s">
        <v>1603</v>
      </c>
      <c r="C874" s="555">
        <v>683790000</v>
      </c>
      <c r="D874" s="555">
        <v>683790000</v>
      </c>
      <c r="E874" s="555">
        <v>683790000</v>
      </c>
      <c r="F874" s="555">
        <v>683790000</v>
      </c>
      <c r="G874" s="557"/>
      <c r="I874" s="497"/>
      <c r="M874" s="513"/>
    </row>
    <row r="875" spans="2:13" s="495" customFormat="1">
      <c r="B875" s="554" t="s">
        <v>1615</v>
      </c>
      <c r="C875" s="555">
        <v>1367580000</v>
      </c>
      <c r="D875" s="555">
        <v>1367580000</v>
      </c>
      <c r="E875" s="555">
        <v>1367580000</v>
      </c>
      <c r="F875" s="555">
        <v>1367580000</v>
      </c>
      <c r="G875" s="557"/>
      <c r="I875" s="497"/>
      <c r="M875" s="513"/>
    </row>
    <row r="876" spans="2:13" s="495" customFormat="1">
      <c r="B876" s="554" t="s">
        <v>1615</v>
      </c>
      <c r="C876" s="555">
        <v>1367580000</v>
      </c>
      <c r="D876" s="555">
        <v>1367580000</v>
      </c>
      <c r="E876" s="555">
        <v>1367580000</v>
      </c>
      <c r="F876" s="555">
        <v>1367580000</v>
      </c>
      <c r="G876" s="557"/>
      <c r="I876" s="497"/>
      <c r="M876" s="513"/>
    </row>
    <row r="877" spans="2:13" s="495" customFormat="1">
      <c r="B877" s="554" t="s">
        <v>1615</v>
      </c>
      <c r="C877" s="555">
        <v>1367580000</v>
      </c>
      <c r="D877" s="555">
        <v>1367580000</v>
      </c>
      <c r="E877" s="555">
        <v>1367580000</v>
      </c>
      <c r="F877" s="555">
        <v>1367580000</v>
      </c>
      <c r="G877" s="557"/>
      <c r="I877" s="497"/>
      <c r="M877" s="513"/>
    </row>
    <row r="878" spans="2:13" s="25" customFormat="1">
      <c r="B878" s="554" t="s">
        <v>1615</v>
      </c>
      <c r="C878" s="555">
        <v>1367580000</v>
      </c>
      <c r="D878" s="555">
        <v>1367580000</v>
      </c>
      <c r="E878" s="555">
        <v>1367580000</v>
      </c>
      <c r="F878" s="555">
        <v>1367580000</v>
      </c>
      <c r="G878" s="495"/>
      <c r="I878" s="319"/>
      <c r="M878" s="320"/>
    </row>
    <row r="879" spans="2:13" s="25" customFormat="1">
      <c r="B879" s="554" t="s">
        <v>1615</v>
      </c>
      <c r="C879" s="555">
        <v>1367580000</v>
      </c>
      <c r="D879" s="555">
        <v>1367580000</v>
      </c>
      <c r="E879" s="555">
        <v>1367580000</v>
      </c>
      <c r="F879" s="555">
        <v>1367580000</v>
      </c>
      <c r="G879" s="495"/>
      <c r="I879" s="319"/>
      <c r="M879" s="320"/>
    </row>
    <row r="880" spans="2:13" s="25" customFormat="1">
      <c r="B880" s="554" t="s">
        <v>1270</v>
      </c>
      <c r="C880" s="555">
        <v>683790000</v>
      </c>
      <c r="D880" s="555">
        <v>683790000</v>
      </c>
      <c r="E880" s="555">
        <v>683790000</v>
      </c>
      <c r="F880" s="555">
        <v>683790000</v>
      </c>
      <c r="G880" s="495"/>
      <c r="I880" s="319"/>
      <c r="M880" s="320"/>
    </row>
    <row r="881" spans="2:13" s="25" customFormat="1">
      <c r="B881" s="554" t="s">
        <v>1270</v>
      </c>
      <c r="C881" s="555">
        <v>683790000</v>
      </c>
      <c r="D881" s="555">
        <v>683790000</v>
      </c>
      <c r="E881" s="555">
        <v>683790000</v>
      </c>
      <c r="F881" s="555">
        <v>683790000</v>
      </c>
      <c r="G881" s="495"/>
      <c r="I881" s="319"/>
      <c r="M881" s="320"/>
    </row>
    <row r="882" spans="2:13" s="25" customFormat="1">
      <c r="B882" s="554" t="s">
        <v>1270</v>
      </c>
      <c r="C882" s="555">
        <v>683790000</v>
      </c>
      <c r="D882" s="555">
        <v>683790000</v>
      </c>
      <c r="E882" s="555">
        <v>683790000</v>
      </c>
      <c r="F882" s="555">
        <v>683790000</v>
      </c>
      <c r="G882" s="495"/>
      <c r="I882" s="319"/>
      <c r="M882" s="320"/>
    </row>
    <row r="883" spans="2:13" s="25" customFormat="1">
      <c r="B883" s="554" t="s">
        <v>1270</v>
      </c>
      <c r="C883" s="555">
        <v>683790000</v>
      </c>
      <c r="D883" s="555">
        <v>683790000</v>
      </c>
      <c r="E883" s="555">
        <v>683790000</v>
      </c>
      <c r="F883" s="555">
        <v>683790000</v>
      </c>
      <c r="G883" s="495"/>
      <c r="I883" s="319"/>
      <c r="M883" s="320"/>
    </row>
    <row r="884" spans="2:13" s="25" customFormat="1">
      <c r="B884" s="554" t="s">
        <v>1270</v>
      </c>
      <c r="C884" s="555">
        <v>683790000</v>
      </c>
      <c r="D884" s="555">
        <v>683790000</v>
      </c>
      <c r="E884" s="555">
        <v>683790000</v>
      </c>
      <c r="F884" s="555">
        <v>683790000</v>
      </c>
      <c r="G884" s="495"/>
      <c r="I884" s="319"/>
      <c r="M884" s="320"/>
    </row>
    <row r="885" spans="2:13" s="25" customFormat="1">
      <c r="B885" s="554" t="s">
        <v>1270</v>
      </c>
      <c r="C885" s="555">
        <v>683790000</v>
      </c>
      <c r="D885" s="555">
        <v>683790000</v>
      </c>
      <c r="E885" s="555">
        <v>683790000</v>
      </c>
      <c r="F885" s="555">
        <v>683790000</v>
      </c>
      <c r="G885" s="495"/>
      <c r="I885" s="319"/>
      <c r="M885" s="320"/>
    </row>
    <row r="886" spans="2:13" s="25" customFormat="1">
      <c r="B886" s="554" t="s">
        <v>1270</v>
      </c>
      <c r="C886" s="555">
        <v>683790000</v>
      </c>
      <c r="D886" s="555">
        <v>683790000</v>
      </c>
      <c r="E886" s="555">
        <v>683790000</v>
      </c>
      <c r="F886" s="555">
        <v>683790000</v>
      </c>
      <c r="G886" s="495"/>
      <c r="I886" s="319"/>
      <c r="M886" s="320"/>
    </row>
    <row r="887" spans="2:13" s="25" customFormat="1">
      <c r="B887" s="554" t="s">
        <v>1270</v>
      </c>
      <c r="C887" s="555">
        <v>683790000</v>
      </c>
      <c r="D887" s="555">
        <v>683790000</v>
      </c>
      <c r="E887" s="555">
        <v>683790000</v>
      </c>
      <c r="F887" s="555">
        <v>683790000</v>
      </c>
      <c r="G887" s="495"/>
      <c r="I887" s="319"/>
      <c r="M887" s="320"/>
    </row>
    <row r="888" spans="2:13" s="25" customFormat="1">
      <c r="B888" s="554" t="s">
        <v>1270</v>
      </c>
      <c r="C888" s="555">
        <v>170947500</v>
      </c>
      <c r="D888" s="555">
        <v>170947500</v>
      </c>
      <c r="E888" s="555">
        <v>170947500</v>
      </c>
      <c r="F888" s="555">
        <v>170947500</v>
      </c>
      <c r="G888" s="495"/>
      <c r="I888" s="319"/>
      <c r="M888" s="320"/>
    </row>
    <row r="889" spans="2:13" s="25" customFormat="1">
      <c r="B889" s="554" t="s">
        <v>1270</v>
      </c>
      <c r="C889" s="555">
        <v>170947500</v>
      </c>
      <c r="D889" s="555">
        <v>170947500</v>
      </c>
      <c r="E889" s="555">
        <v>170947500</v>
      </c>
      <c r="F889" s="555">
        <v>170947500</v>
      </c>
      <c r="G889" s="495"/>
      <c r="I889" s="319"/>
      <c r="M889" s="320"/>
    </row>
    <row r="890" spans="2:13" s="25" customFormat="1">
      <c r="B890" s="554" t="s">
        <v>1616</v>
      </c>
      <c r="C890" s="555">
        <v>341895000</v>
      </c>
      <c r="D890" s="555">
        <v>341895000</v>
      </c>
      <c r="E890" s="555">
        <v>341895000</v>
      </c>
      <c r="F890" s="555">
        <v>341895000</v>
      </c>
      <c r="G890" s="495"/>
      <c r="I890" s="319"/>
      <c r="M890" s="320"/>
    </row>
    <row r="891" spans="2:13" s="25" customFormat="1">
      <c r="B891" s="554" t="s">
        <v>1616</v>
      </c>
      <c r="C891" s="555">
        <v>300867600</v>
      </c>
      <c r="D891" s="555">
        <v>300867600</v>
      </c>
      <c r="E891" s="555">
        <v>300867600</v>
      </c>
      <c r="F891" s="555">
        <v>300867600</v>
      </c>
      <c r="G891" s="495"/>
      <c r="I891" s="319"/>
      <c r="M891" s="320"/>
    </row>
    <row r="892" spans="2:13" s="25" customFormat="1">
      <c r="B892" s="554" t="s">
        <v>1260</v>
      </c>
      <c r="C892" s="555">
        <v>341895000</v>
      </c>
      <c r="D892" s="555">
        <v>341895000</v>
      </c>
      <c r="E892" s="555">
        <v>341895000</v>
      </c>
      <c r="F892" s="555">
        <v>341895000</v>
      </c>
      <c r="G892" s="495"/>
      <c r="I892" s="319"/>
      <c r="M892" s="320"/>
    </row>
    <row r="893" spans="2:13" s="25" customFormat="1">
      <c r="B893" s="554" t="s">
        <v>1260</v>
      </c>
      <c r="C893" s="555">
        <v>341895000</v>
      </c>
      <c r="D893" s="555">
        <v>341895000</v>
      </c>
      <c r="E893" s="555">
        <v>341895000</v>
      </c>
      <c r="F893" s="555">
        <v>341895000</v>
      </c>
      <c r="G893" s="495"/>
      <c r="I893" s="319"/>
      <c r="M893" s="320"/>
    </row>
    <row r="894" spans="2:13" s="25" customFormat="1">
      <c r="B894" s="554" t="s">
        <v>1260</v>
      </c>
      <c r="C894" s="555">
        <v>341895000</v>
      </c>
      <c r="D894" s="555">
        <v>341895000</v>
      </c>
      <c r="E894" s="555">
        <v>341895000</v>
      </c>
      <c r="F894" s="555">
        <v>341895000</v>
      </c>
      <c r="G894" s="495"/>
      <c r="I894" s="319"/>
      <c r="M894" s="320"/>
    </row>
    <row r="895" spans="2:13" s="25" customFormat="1">
      <c r="B895" s="554" t="s">
        <v>1260</v>
      </c>
      <c r="C895" s="555">
        <v>341895000</v>
      </c>
      <c r="D895" s="555">
        <v>341895000</v>
      </c>
      <c r="E895" s="555">
        <v>341895000</v>
      </c>
      <c r="F895" s="555">
        <v>341895000</v>
      </c>
      <c r="G895" s="495"/>
      <c r="I895" s="319"/>
      <c r="M895" s="320"/>
    </row>
    <row r="896" spans="2:13" s="25" customFormat="1">
      <c r="B896" s="554" t="s">
        <v>1260</v>
      </c>
      <c r="C896" s="555">
        <v>341895000</v>
      </c>
      <c r="D896" s="555">
        <v>341895000</v>
      </c>
      <c r="E896" s="555">
        <v>341895000</v>
      </c>
      <c r="F896" s="555">
        <v>341895000</v>
      </c>
      <c r="G896" s="495"/>
      <c r="I896" s="319"/>
      <c r="M896" s="320"/>
    </row>
    <row r="897" spans="2:13" s="25" customFormat="1">
      <c r="B897" s="554" t="s">
        <v>1260</v>
      </c>
      <c r="C897" s="555">
        <v>170947500</v>
      </c>
      <c r="D897" s="555">
        <v>170947500</v>
      </c>
      <c r="E897" s="555">
        <v>170947500</v>
      </c>
      <c r="F897" s="555">
        <v>170947500</v>
      </c>
      <c r="G897" s="495"/>
      <c r="I897" s="319"/>
      <c r="M897" s="320"/>
    </row>
    <row r="898" spans="2:13" s="25" customFormat="1">
      <c r="B898" s="554" t="s">
        <v>1260</v>
      </c>
      <c r="C898" s="555">
        <v>170947500</v>
      </c>
      <c r="D898" s="555">
        <v>170947500</v>
      </c>
      <c r="E898" s="555">
        <v>170947500</v>
      </c>
      <c r="F898" s="555">
        <v>170947500</v>
      </c>
      <c r="G898" s="495"/>
      <c r="I898" s="319"/>
      <c r="M898" s="320"/>
    </row>
    <row r="899" spans="2:13" s="25" customFormat="1">
      <c r="B899" s="554" t="s">
        <v>1260</v>
      </c>
      <c r="C899" s="555">
        <v>170947500</v>
      </c>
      <c r="D899" s="555">
        <v>170947500</v>
      </c>
      <c r="E899" s="555">
        <v>170947500</v>
      </c>
      <c r="F899" s="555">
        <v>170947500</v>
      </c>
      <c r="G899" s="495"/>
      <c r="I899" s="319"/>
      <c r="M899" s="320"/>
    </row>
    <row r="900" spans="2:13" s="25" customFormat="1">
      <c r="B900" s="554" t="s">
        <v>1260</v>
      </c>
      <c r="C900" s="555">
        <v>170947500</v>
      </c>
      <c r="D900" s="555">
        <v>170947500</v>
      </c>
      <c r="E900" s="555">
        <v>170947500</v>
      </c>
      <c r="F900" s="555">
        <v>170947500</v>
      </c>
      <c r="G900" s="495"/>
      <c r="I900" s="319"/>
      <c r="M900" s="320"/>
    </row>
    <row r="901" spans="2:13" s="25" customFormat="1">
      <c r="B901" s="554" t="s">
        <v>1260</v>
      </c>
      <c r="C901" s="555">
        <v>170947500</v>
      </c>
      <c r="D901" s="555">
        <v>170947500</v>
      </c>
      <c r="E901" s="555">
        <v>170947500</v>
      </c>
      <c r="F901" s="555">
        <v>170947500</v>
      </c>
      <c r="G901" s="495"/>
      <c r="I901" s="319"/>
      <c r="M901" s="320"/>
    </row>
    <row r="902" spans="2:13" s="25" customFormat="1">
      <c r="B902" s="554" t="s">
        <v>1260</v>
      </c>
      <c r="C902" s="555">
        <v>170947500</v>
      </c>
      <c r="D902" s="555">
        <v>170947500</v>
      </c>
      <c r="E902" s="555">
        <v>170947500</v>
      </c>
      <c r="F902" s="555">
        <v>170947500</v>
      </c>
      <c r="G902" s="495"/>
      <c r="I902" s="319"/>
      <c r="M902" s="320"/>
    </row>
    <row r="903" spans="2:13" s="25" customFormat="1">
      <c r="B903" s="554" t="s">
        <v>1260</v>
      </c>
      <c r="C903" s="555">
        <v>170947500</v>
      </c>
      <c r="D903" s="555">
        <v>170947500</v>
      </c>
      <c r="E903" s="555">
        <v>170947500</v>
      </c>
      <c r="F903" s="555">
        <v>170947500</v>
      </c>
      <c r="G903" s="495"/>
      <c r="I903" s="319"/>
      <c r="M903" s="320"/>
    </row>
    <row r="904" spans="2:13" s="25" customFormat="1">
      <c r="B904" s="554" t="s">
        <v>1272</v>
      </c>
      <c r="C904" s="555">
        <v>68379000</v>
      </c>
      <c r="D904" s="555">
        <v>68379000</v>
      </c>
      <c r="E904" s="555">
        <v>68379000</v>
      </c>
      <c r="F904" s="555">
        <v>68379000</v>
      </c>
      <c r="G904" s="495"/>
      <c r="I904" s="319"/>
      <c r="M904" s="320"/>
    </row>
    <row r="905" spans="2:13" s="25" customFormat="1">
      <c r="B905" s="554" t="s">
        <v>1272</v>
      </c>
      <c r="C905" s="555">
        <v>68379000</v>
      </c>
      <c r="D905" s="555">
        <v>68379000</v>
      </c>
      <c r="E905" s="555">
        <v>68379000</v>
      </c>
      <c r="F905" s="555">
        <v>68379000</v>
      </c>
      <c r="G905" s="495"/>
      <c r="I905" s="319"/>
      <c r="M905" s="320"/>
    </row>
    <row r="906" spans="2:13" s="25" customFormat="1">
      <c r="B906" s="554" t="s">
        <v>1272</v>
      </c>
      <c r="C906" s="555">
        <v>68379000</v>
      </c>
      <c r="D906" s="555">
        <v>68379000</v>
      </c>
      <c r="E906" s="555">
        <v>68379000</v>
      </c>
      <c r="F906" s="555">
        <v>68379000</v>
      </c>
      <c r="G906" s="495"/>
      <c r="I906" s="319"/>
      <c r="M906" s="320"/>
    </row>
    <row r="907" spans="2:13" s="25" customFormat="1">
      <c r="B907" s="554" t="s">
        <v>1272</v>
      </c>
      <c r="C907" s="555">
        <v>68379000</v>
      </c>
      <c r="D907" s="555">
        <v>68379000</v>
      </c>
      <c r="E907" s="555">
        <v>68379000</v>
      </c>
      <c r="F907" s="555">
        <v>68379000</v>
      </c>
      <c r="G907" s="495"/>
      <c r="I907" s="319"/>
      <c r="M907" s="320"/>
    </row>
    <row r="908" spans="2:13" s="25" customFormat="1">
      <c r="B908" s="554" t="s">
        <v>1272</v>
      </c>
      <c r="C908" s="555">
        <v>68379000</v>
      </c>
      <c r="D908" s="555">
        <v>68379000</v>
      </c>
      <c r="E908" s="555">
        <v>68379000</v>
      </c>
      <c r="F908" s="555">
        <v>68379000</v>
      </c>
      <c r="G908" s="495"/>
      <c r="I908" s="319"/>
      <c r="M908" s="320"/>
    </row>
    <row r="909" spans="2:13" s="25" customFormat="1">
      <c r="B909" s="554" t="s">
        <v>1272</v>
      </c>
      <c r="C909" s="555">
        <v>68379000</v>
      </c>
      <c r="D909" s="555">
        <v>68379000</v>
      </c>
      <c r="E909" s="555">
        <v>68379000</v>
      </c>
      <c r="F909" s="555">
        <v>68379000</v>
      </c>
      <c r="G909" s="495"/>
      <c r="I909" s="319"/>
      <c r="M909" s="320"/>
    </row>
    <row r="910" spans="2:13" s="25" customFormat="1">
      <c r="B910" s="554" t="s">
        <v>1272</v>
      </c>
      <c r="C910" s="555">
        <v>68379000</v>
      </c>
      <c r="D910" s="555">
        <v>68379000</v>
      </c>
      <c r="E910" s="555">
        <v>68379000</v>
      </c>
      <c r="F910" s="555">
        <v>68379000</v>
      </c>
      <c r="G910" s="495"/>
      <c r="I910" s="319"/>
      <c r="M910" s="320"/>
    </row>
    <row r="911" spans="2:13" s="25" customFormat="1">
      <c r="B911" s="554" t="s">
        <v>1272</v>
      </c>
      <c r="C911" s="555">
        <v>68379000</v>
      </c>
      <c r="D911" s="555">
        <v>68379000</v>
      </c>
      <c r="E911" s="555">
        <v>68379000</v>
      </c>
      <c r="F911" s="555">
        <v>68379000</v>
      </c>
      <c r="G911" s="495"/>
      <c r="I911" s="319"/>
      <c r="M911" s="320"/>
    </row>
    <row r="912" spans="2:13" s="25" customFormat="1">
      <c r="B912" s="554" t="s">
        <v>1272</v>
      </c>
      <c r="C912" s="555">
        <v>68379000</v>
      </c>
      <c r="D912" s="555">
        <v>68379000</v>
      </c>
      <c r="E912" s="555">
        <v>68379000</v>
      </c>
      <c r="F912" s="555">
        <v>68379000</v>
      </c>
      <c r="G912" s="495"/>
      <c r="I912" s="319"/>
      <c r="M912" s="320"/>
    </row>
    <row r="913" spans="2:13" s="25" customFormat="1">
      <c r="B913" s="554" t="s">
        <v>1272</v>
      </c>
      <c r="C913" s="555">
        <v>102568500</v>
      </c>
      <c r="D913" s="555">
        <v>102568500</v>
      </c>
      <c r="E913" s="555">
        <v>102568500</v>
      </c>
      <c r="F913" s="555">
        <v>102568500</v>
      </c>
      <c r="G913" s="495"/>
      <c r="I913" s="319"/>
      <c r="M913" s="320"/>
    </row>
    <row r="914" spans="2:13" s="25" customFormat="1">
      <c r="B914" s="554" t="s">
        <v>1272</v>
      </c>
      <c r="C914" s="555">
        <v>102568500</v>
      </c>
      <c r="D914" s="555">
        <v>102568500</v>
      </c>
      <c r="E914" s="555">
        <v>102568500</v>
      </c>
      <c r="F914" s="555">
        <v>102568500</v>
      </c>
      <c r="G914" s="495"/>
      <c r="I914" s="319"/>
      <c r="M914" s="320"/>
    </row>
    <row r="915" spans="2:13" s="25" customFormat="1">
      <c r="B915" s="554" t="s">
        <v>1272</v>
      </c>
      <c r="C915" s="555">
        <v>102568500</v>
      </c>
      <c r="D915" s="555">
        <v>102568500</v>
      </c>
      <c r="E915" s="555">
        <v>102568500</v>
      </c>
      <c r="F915" s="555">
        <v>102568500</v>
      </c>
      <c r="G915" s="495"/>
      <c r="I915" s="319"/>
      <c r="M915" s="320"/>
    </row>
    <row r="916" spans="2:13" s="25" customFormat="1">
      <c r="B916" s="554" t="s">
        <v>1272</v>
      </c>
      <c r="C916" s="555">
        <v>102568500</v>
      </c>
      <c r="D916" s="555">
        <v>102568500</v>
      </c>
      <c r="E916" s="555">
        <v>102568500</v>
      </c>
      <c r="F916" s="555">
        <v>102568500</v>
      </c>
      <c r="G916" s="495"/>
      <c r="I916" s="319"/>
      <c r="M916" s="320"/>
    </row>
    <row r="917" spans="2:13" s="25" customFormat="1">
      <c r="B917" s="554" t="s">
        <v>1272</v>
      </c>
      <c r="C917" s="555">
        <v>170947500</v>
      </c>
      <c r="D917" s="555">
        <v>170947500</v>
      </c>
      <c r="E917" s="555">
        <v>170947500</v>
      </c>
      <c r="F917" s="555">
        <v>170947500</v>
      </c>
      <c r="G917" s="495"/>
      <c r="I917" s="319"/>
      <c r="M917" s="320"/>
    </row>
    <row r="918" spans="2:13" s="25" customFormat="1">
      <c r="B918" s="554" t="s">
        <v>1272</v>
      </c>
      <c r="C918" s="555">
        <v>170947500</v>
      </c>
      <c r="D918" s="555">
        <v>170947500</v>
      </c>
      <c r="E918" s="555">
        <v>170947500</v>
      </c>
      <c r="F918" s="555">
        <v>170947500</v>
      </c>
      <c r="G918" s="495"/>
      <c r="I918" s="319"/>
      <c r="M918" s="320"/>
    </row>
    <row r="919" spans="2:13" s="25" customFormat="1">
      <c r="B919" s="554" t="s">
        <v>1272</v>
      </c>
      <c r="C919" s="555">
        <v>170947500</v>
      </c>
      <c r="D919" s="555">
        <v>170947500</v>
      </c>
      <c r="E919" s="555">
        <v>170947500</v>
      </c>
      <c r="F919" s="555">
        <v>170947500</v>
      </c>
      <c r="G919" s="495"/>
      <c r="I919" s="319"/>
      <c r="M919" s="320"/>
    </row>
    <row r="920" spans="2:13" s="25" customFormat="1">
      <c r="B920" s="554" t="s">
        <v>1272</v>
      </c>
      <c r="C920" s="555">
        <v>170947500</v>
      </c>
      <c r="D920" s="555">
        <v>170947500</v>
      </c>
      <c r="E920" s="555">
        <v>170947500</v>
      </c>
      <c r="F920" s="555">
        <v>170947500</v>
      </c>
      <c r="G920" s="495"/>
      <c r="I920" s="319"/>
      <c r="M920" s="320"/>
    </row>
    <row r="921" spans="2:13" s="25" customFormat="1">
      <c r="B921" s="554" t="s">
        <v>1272</v>
      </c>
      <c r="C921" s="555">
        <v>170947500</v>
      </c>
      <c r="D921" s="555">
        <v>170947500</v>
      </c>
      <c r="E921" s="555">
        <v>170947500</v>
      </c>
      <c r="F921" s="555">
        <v>170947500</v>
      </c>
      <c r="G921" s="495"/>
      <c r="I921" s="319"/>
      <c r="M921" s="320"/>
    </row>
    <row r="922" spans="2:13" s="25" customFormat="1">
      <c r="B922" s="554" t="s">
        <v>1272</v>
      </c>
      <c r="C922" s="555">
        <v>68379000</v>
      </c>
      <c r="D922" s="555">
        <v>68379000</v>
      </c>
      <c r="E922" s="555">
        <v>68379000</v>
      </c>
      <c r="F922" s="555">
        <v>68379000</v>
      </c>
      <c r="G922" s="495"/>
      <c r="I922" s="319"/>
      <c r="M922" s="320"/>
    </row>
    <row r="923" spans="2:13" s="25" customFormat="1">
      <c r="B923" s="554" t="s">
        <v>1272</v>
      </c>
      <c r="C923" s="555">
        <v>68379000</v>
      </c>
      <c r="D923" s="555">
        <v>68379000</v>
      </c>
      <c r="E923" s="555">
        <v>68379000</v>
      </c>
      <c r="F923" s="555">
        <v>68379000</v>
      </c>
      <c r="G923" s="495"/>
      <c r="I923" s="319"/>
      <c r="M923" s="320"/>
    </row>
    <row r="924" spans="2:13" s="25" customFormat="1">
      <c r="B924" s="554" t="s">
        <v>1272</v>
      </c>
      <c r="C924" s="555">
        <v>68379000</v>
      </c>
      <c r="D924" s="555">
        <v>68379000</v>
      </c>
      <c r="E924" s="555">
        <v>68379000</v>
      </c>
      <c r="F924" s="555">
        <v>68379000</v>
      </c>
      <c r="G924" s="495"/>
      <c r="I924" s="319"/>
      <c r="M924" s="320"/>
    </row>
    <row r="925" spans="2:13" s="25" customFormat="1">
      <c r="B925" s="554" t="s">
        <v>1272</v>
      </c>
      <c r="C925" s="555">
        <v>68379000</v>
      </c>
      <c r="D925" s="555">
        <v>68379000</v>
      </c>
      <c r="E925" s="555">
        <v>68379000</v>
      </c>
      <c r="F925" s="555">
        <v>68379000</v>
      </c>
      <c r="G925" s="495"/>
      <c r="I925" s="319"/>
      <c r="M925" s="320"/>
    </row>
    <row r="926" spans="2:13" s="25" customFormat="1">
      <c r="B926" s="554" t="s">
        <v>1272</v>
      </c>
      <c r="C926" s="555">
        <v>68379000</v>
      </c>
      <c r="D926" s="555">
        <v>68379000</v>
      </c>
      <c r="E926" s="555">
        <v>68379000</v>
      </c>
      <c r="F926" s="555">
        <v>68379000</v>
      </c>
      <c r="G926" s="495"/>
      <c r="I926" s="319"/>
      <c r="M926" s="320"/>
    </row>
    <row r="927" spans="2:13" s="25" customFormat="1">
      <c r="B927" s="554" t="s">
        <v>1272</v>
      </c>
      <c r="C927" s="555">
        <v>68379000</v>
      </c>
      <c r="D927" s="555">
        <v>68379000</v>
      </c>
      <c r="E927" s="555">
        <v>68379000</v>
      </c>
      <c r="F927" s="555">
        <v>68379000</v>
      </c>
      <c r="G927" s="495"/>
      <c r="I927" s="319"/>
      <c r="M927" s="320"/>
    </row>
    <row r="928" spans="2:13" s="25" customFormat="1">
      <c r="B928" s="554" t="s">
        <v>1272</v>
      </c>
      <c r="C928" s="555">
        <v>68379000</v>
      </c>
      <c r="D928" s="555">
        <v>68379000</v>
      </c>
      <c r="E928" s="555">
        <v>68379000</v>
      </c>
      <c r="F928" s="555">
        <v>68379000</v>
      </c>
      <c r="G928" s="495"/>
      <c r="I928" s="319"/>
      <c r="M928" s="320"/>
    </row>
    <row r="929" spans="2:13" s="25" customFormat="1">
      <c r="B929" s="554" t="s">
        <v>1272</v>
      </c>
      <c r="C929" s="555">
        <v>68379000</v>
      </c>
      <c r="D929" s="555">
        <v>68379000</v>
      </c>
      <c r="E929" s="555">
        <v>68379000</v>
      </c>
      <c r="F929" s="555">
        <v>68379000</v>
      </c>
      <c r="G929" s="495"/>
      <c r="I929" s="319"/>
      <c r="M929" s="320"/>
    </row>
    <row r="930" spans="2:13" s="25" customFormat="1">
      <c r="B930" s="554" t="s">
        <v>1272</v>
      </c>
      <c r="C930" s="555">
        <v>68379000</v>
      </c>
      <c r="D930" s="555">
        <v>68379000</v>
      </c>
      <c r="E930" s="555">
        <v>68379000</v>
      </c>
      <c r="F930" s="555">
        <v>68379000</v>
      </c>
      <c r="G930" s="495"/>
      <c r="I930" s="319"/>
      <c r="M930" s="320"/>
    </row>
    <row r="931" spans="2:13" s="25" customFormat="1">
      <c r="B931" s="554" t="s">
        <v>1272</v>
      </c>
      <c r="C931" s="555">
        <v>68379000</v>
      </c>
      <c r="D931" s="555">
        <v>68379000</v>
      </c>
      <c r="E931" s="555">
        <v>68379000</v>
      </c>
      <c r="F931" s="555">
        <v>68379000</v>
      </c>
      <c r="G931" s="495"/>
      <c r="I931" s="319"/>
      <c r="M931" s="320"/>
    </row>
    <row r="932" spans="2:13" s="25" customFormat="1">
      <c r="B932" s="554" t="s">
        <v>1272</v>
      </c>
      <c r="C932" s="555">
        <v>170947500</v>
      </c>
      <c r="D932" s="555">
        <v>170947500</v>
      </c>
      <c r="E932" s="555">
        <v>170947500</v>
      </c>
      <c r="F932" s="555">
        <v>170947500</v>
      </c>
      <c r="G932" s="495"/>
      <c r="I932" s="319"/>
      <c r="M932" s="320"/>
    </row>
    <row r="933" spans="2:13" s="25" customFormat="1">
      <c r="B933" s="554" t="s">
        <v>1272</v>
      </c>
      <c r="C933" s="555">
        <v>136758000</v>
      </c>
      <c r="D933" s="555">
        <v>136758000</v>
      </c>
      <c r="E933" s="555">
        <v>136758000</v>
      </c>
      <c r="F933" s="555">
        <v>136758000</v>
      </c>
      <c r="G933" s="495"/>
      <c r="I933" s="319"/>
      <c r="M933" s="320"/>
    </row>
    <row r="934" spans="2:13" s="25" customFormat="1">
      <c r="B934" s="554" t="s">
        <v>1261</v>
      </c>
      <c r="C934" s="555">
        <v>5128425000</v>
      </c>
      <c r="D934" s="555">
        <v>5128425000</v>
      </c>
      <c r="E934" s="555">
        <v>5128425000</v>
      </c>
      <c r="F934" s="555">
        <v>5128425000</v>
      </c>
      <c r="G934" s="495"/>
      <c r="I934" s="319"/>
      <c r="M934" s="320"/>
    </row>
    <row r="935" spans="2:13" s="25" customFormat="1">
      <c r="B935" s="554" t="s">
        <v>1261</v>
      </c>
      <c r="C935" s="555">
        <v>5128425000</v>
      </c>
      <c r="D935" s="555">
        <v>5128425000</v>
      </c>
      <c r="E935" s="555">
        <v>5128425000</v>
      </c>
      <c r="F935" s="555">
        <v>5128425000</v>
      </c>
      <c r="G935" s="495"/>
      <c r="I935" s="319"/>
      <c r="M935" s="320"/>
    </row>
    <row r="936" spans="2:13" s="25" customFormat="1">
      <c r="B936" s="554" t="s">
        <v>1261</v>
      </c>
      <c r="C936" s="555">
        <v>5128425000</v>
      </c>
      <c r="D936" s="555">
        <v>5128425000</v>
      </c>
      <c r="E936" s="555">
        <v>5128425000</v>
      </c>
      <c r="F936" s="555">
        <v>5128425000</v>
      </c>
      <c r="G936" s="495"/>
      <c r="I936" s="319"/>
      <c r="M936" s="320"/>
    </row>
    <row r="937" spans="2:13" s="25" customFormat="1">
      <c r="B937" s="554" t="s">
        <v>1261</v>
      </c>
      <c r="C937" s="555">
        <v>16707287234.4</v>
      </c>
      <c r="D937" s="555">
        <v>16707287234.4</v>
      </c>
      <c r="E937" s="555">
        <v>16707287234.4</v>
      </c>
      <c r="F937" s="555">
        <v>16707287234.4</v>
      </c>
      <c r="G937" s="495"/>
      <c r="I937" s="319"/>
      <c r="M937" s="320"/>
    </row>
    <row r="938" spans="2:13" s="25" customFormat="1">
      <c r="B938" s="554" t="s">
        <v>1261</v>
      </c>
      <c r="C938" s="555">
        <v>5128425000</v>
      </c>
      <c r="D938" s="555">
        <v>5128425000</v>
      </c>
      <c r="E938" s="555">
        <v>5128425000</v>
      </c>
      <c r="F938" s="555">
        <v>5128425000</v>
      </c>
      <c r="G938" s="495"/>
      <c r="I938" s="319"/>
      <c r="M938" s="320"/>
    </row>
    <row r="939" spans="2:13" s="25" customFormat="1">
      <c r="B939" s="554" t="s">
        <v>1602</v>
      </c>
      <c r="C939" s="555">
        <v>3419633790</v>
      </c>
      <c r="D939" s="555">
        <v>3419633790</v>
      </c>
      <c r="E939" s="555">
        <v>3419633790</v>
      </c>
      <c r="F939" s="555">
        <v>3419633790</v>
      </c>
      <c r="G939" s="495"/>
      <c r="I939" s="319"/>
      <c r="M939" s="320"/>
    </row>
    <row r="940" spans="2:13" s="25" customFormat="1">
      <c r="B940" s="554" t="s">
        <v>1602</v>
      </c>
      <c r="C940" s="555">
        <v>3419633790</v>
      </c>
      <c r="D940" s="555">
        <v>3419633790</v>
      </c>
      <c r="E940" s="555">
        <v>3419633790</v>
      </c>
      <c r="F940" s="555">
        <v>3419633790</v>
      </c>
      <c r="G940" s="495"/>
      <c r="I940" s="319"/>
      <c r="M940" s="320"/>
    </row>
    <row r="941" spans="2:13" s="25" customFormat="1">
      <c r="B941" s="554" t="s">
        <v>1602</v>
      </c>
      <c r="C941" s="555">
        <v>3419633790</v>
      </c>
      <c r="D941" s="555">
        <v>3419633790</v>
      </c>
      <c r="E941" s="555">
        <v>3419633790</v>
      </c>
      <c r="F941" s="555">
        <v>3419633790</v>
      </c>
      <c r="G941" s="495"/>
      <c r="I941" s="319"/>
      <c r="M941" s="320"/>
    </row>
    <row r="942" spans="2:13" s="25" customFormat="1">
      <c r="B942" s="554" t="s">
        <v>1602</v>
      </c>
      <c r="C942" s="555">
        <v>3419633790</v>
      </c>
      <c r="D942" s="555">
        <v>3419633790</v>
      </c>
      <c r="E942" s="555">
        <v>3419633790</v>
      </c>
      <c r="F942" s="555">
        <v>3419633790</v>
      </c>
      <c r="G942" s="495"/>
      <c r="I942" s="319"/>
      <c r="M942" s="320"/>
    </row>
    <row r="943" spans="2:13" s="25" customFormat="1">
      <c r="B943" s="554" t="s">
        <v>1602</v>
      </c>
      <c r="C943" s="555">
        <v>3419633790</v>
      </c>
      <c r="D943" s="555">
        <v>3419633790</v>
      </c>
      <c r="E943" s="555">
        <v>3419633790</v>
      </c>
      <c r="F943" s="555">
        <v>3419633790</v>
      </c>
      <c r="G943" s="495"/>
      <c r="I943" s="319"/>
      <c r="M943" s="320"/>
    </row>
    <row r="944" spans="2:13" s="25" customFormat="1">
      <c r="B944" s="554" t="s">
        <v>1602</v>
      </c>
      <c r="C944" s="555">
        <v>3419633790</v>
      </c>
      <c r="D944" s="555">
        <v>3419633790</v>
      </c>
      <c r="E944" s="555">
        <v>3419633790</v>
      </c>
      <c r="F944" s="555">
        <v>3419633790</v>
      </c>
      <c r="G944" s="495"/>
      <c r="I944" s="319"/>
      <c r="M944" s="320"/>
    </row>
    <row r="945" spans="2:13" s="25" customFormat="1">
      <c r="B945" s="554" t="s">
        <v>1602</v>
      </c>
      <c r="C945" s="555">
        <v>3419633790</v>
      </c>
      <c r="D945" s="555">
        <v>3419633790</v>
      </c>
      <c r="E945" s="555">
        <v>3419633790</v>
      </c>
      <c r="F945" s="555">
        <v>3419633790</v>
      </c>
      <c r="G945" s="495"/>
      <c r="I945" s="319"/>
      <c r="M945" s="320"/>
    </row>
    <row r="946" spans="2:13" s="25" customFormat="1">
      <c r="B946" s="554" t="s">
        <v>1602</v>
      </c>
      <c r="C946" s="555">
        <v>3419633790</v>
      </c>
      <c r="D946" s="555">
        <v>3419633790</v>
      </c>
      <c r="E946" s="555">
        <v>3419633790</v>
      </c>
      <c r="F946" s="555">
        <v>3419633790</v>
      </c>
      <c r="G946" s="495"/>
      <c r="I946" s="319"/>
      <c r="M946" s="320"/>
    </row>
    <row r="947" spans="2:13" s="25" customFormat="1">
      <c r="B947" s="554" t="s">
        <v>1617</v>
      </c>
      <c r="C947" s="555">
        <v>683790000</v>
      </c>
      <c r="D947" s="555">
        <v>683790000</v>
      </c>
      <c r="E947" s="555">
        <v>683790000</v>
      </c>
      <c r="F947" s="555">
        <v>683790000</v>
      </c>
      <c r="G947" s="495"/>
      <c r="I947" s="319"/>
      <c r="M947" s="320"/>
    </row>
    <row r="948" spans="2:13" s="25" customFormat="1">
      <c r="B948" s="554" t="s">
        <v>1261</v>
      </c>
      <c r="C948" s="555">
        <v>25019520.547945205</v>
      </c>
      <c r="D948" s="555">
        <v>25019520.547945205</v>
      </c>
      <c r="E948" s="555">
        <v>25000000</v>
      </c>
      <c r="F948" s="555">
        <v>25019520.547945205</v>
      </c>
      <c r="G948" s="495"/>
      <c r="I948" s="319"/>
      <c r="M948" s="320"/>
    </row>
    <row r="949" spans="2:13" s="25" customFormat="1">
      <c r="B949" s="554" t="s">
        <v>1483</v>
      </c>
      <c r="C949" s="555">
        <v>320881153.03846771</v>
      </c>
      <c r="D949" s="555">
        <v>320881153.03846771</v>
      </c>
      <c r="E949" s="555">
        <v>6837900</v>
      </c>
      <c r="F949" s="555">
        <v>320881153.03846771</v>
      </c>
      <c r="G949" s="495"/>
      <c r="I949" s="319"/>
      <c r="M949" s="320"/>
    </row>
    <row r="950" spans="2:13" s="25" customFormat="1">
      <c r="B950" s="554" t="s">
        <v>1604</v>
      </c>
      <c r="C950" s="555">
        <v>634645461.3943125</v>
      </c>
      <c r="D950" s="555">
        <v>634645461.3943125</v>
      </c>
      <c r="E950" s="555">
        <v>6837900</v>
      </c>
      <c r="F950" s="555">
        <v>634645461.3943125</v>
      </c>
      <c r="G950" s="495"/>
      <c r="I950" s="319"/>
      <c r="M950" s="320"/>
    </row>
    <row r="951" spans="2:13" s="495" customFormat="1">
      <c r="B951" s="427" t="s">
        <v>1605</v>
      </c>
      <c r="C951" s="558"/>
      <c r="D951" s="559">
        <v>187761109352.52939</v>
      </c>
      <c r="E951" s="559"/>
      <c r="F951" s="559">
        <v>187650718329.97205</v>
      </c>
      <c r="G951" s="531"/>
      <c r="H951" s="531"/>
      <c r="I951" s="497"/>
    </row>
    <row r="952" spans="2:13" s="495" customFormat="1">
      <c r="B952" s="427" t="s">
        <v>1274</v>
      </c>
      <c r="C952" s="554"/>
      <c r="D952" s="559">
        <v>87224765300.84375</v>
      </c>
      <c r="E952" s="559"/>
      <c r="F952" s="559">
        <v>87241474956.813599</v>
      </c>
      <c r="H952" s="531"/>
      <c r="I952" s="497"/>
    </row>
    <row r="953" spans="2:13" s="495" customFormat="1">
      <c r="B953" s="781" t="s">
        <v>1618</v>
      </c>
      <c r="C953" s="781"/>
      <c r="D953" s="781"/>
      <c r="E953" s="781"/>
      <c r="F953" s="781"/>
      <c r="I953" s="497"/>
    </row>
    <row r="954" spans="2:13" s="495" customFormat="1">
      <c r="B954" s="560" t="s">
        <v>1282</v>
      </c>
      <c r="C954" s="561">
        <v>200000000</v>
      </c>
      <c r="D954" s="561">
        <v>900000000</v>
      </c>
      <c r="E954" s="561">
        <v>200000000</v>
      </c>
      <c r="F954" s="561">
        <v>900000000</v>
      </c>
      <c r="I954" s="497"/>
    </row>
    <row r="955" spans="2:13" s="495" customFormat="1">
      <c r="B955" s="560" t="s">
        <v>273</v>
      </c>
      <c r="C955" s="561">
        <v>4999000000</v>
      </c>
      <c r="D955" s="561">
        <v>8453158107</v>
      </c>
      <c r="E955" s="561">
        <v>4999000000</v>
      </c>
      <c r="F955" s="561">
        <v>8453158107</v>
      </c>
      <c r="I955" s="497"/>
    </row>
    <row r="956" spans="2:13" s="495" customFormat="1">
      <c r="B956" s="427" t="s">
        <v>1605</v>
      </c>
      <c r="C956" s="562"/>
      <c r="D956" s="562">
        <v>9353158107</v>
      </c>
      <c r="E956" s="559"/>
      <c r="F956" s="562">
        <v>9353158107</v>
      </c>
      <c r="G956" s="531"/>
      <c r="I956" s="497"/>
    </row>
    <row r="957" spans="2:13" s="495" customFormat="1">
      <c r="B957" s="427" t="s">
        <v>1274</v>
      </c>
      <c r="C957" s="563"/>
      <c r="D957" s="559">
        <v>7946406868</v>
      </c>
      <c r="E957" s="555"/>
      <c r="F957" s="559">
        <v>7946406868</v>
      </c>
      <c r="I957" s="497"/>
    </row>
    <row r="958" spans="2:13" s="495" customFormat="1">
      <c r="I958" s="497"/>
    </row>
    <row r="959" spans="2:13" s="495" customFormat="1">
      <c r="B959" s="316" t="s">
        <v>1284</v>
      </c>
      <c r="I959" s="497"/>
    </row>
    <row r="960" spans="2:13" s="495" customFormat="1" ht="55.2" customHeight="1">
      <c r="B960" s="782" t="s">
        <v>1285</v>
      </c>
      <c r="C960" s="782"/>
      <c r="D960" s="782"/>
      <c r="E960" s="782"/>
      <c r="F960" s="782"/>
      <c r="I960" s="497"/>
    </row>
    <row r="961" spans="2:9" s="495" customFormat="1">
      <c r="B961" s="316"/>
      <c r="I961" s="497"/>
    </row>
    <row r="962" spans="2:9" s="495" customFormat="1">
      <c r="B962" s="467" t="s">
        <v>1584</v>
      </c>
      <c r="I962" s="497"/>
    </row>
    <row r="963" spans="2:9" s="495" customFormat="1">
      <c r="I963" s="497"/>
    </row>
    <row r="964" spans="2:9" s="495" customFormat="1" ht="24.6" customHeight="1">
      <c r="B964" s="482" t="s">
        <v>1190</v>
      </c>
      <c r="C964" s="564">
        <v>44742</v>
      </c>
      <c r="D964" s="565">
        <v>44561</v>
      </c>
      <c r="I964" s="497"/>
    </row>
    <row r="965" spans="2:9" s="495" customFormat="1">
      <c r="B965" s="566" t="s">
        <v>1286</v>
      </c>
      <c r="C965" s="567"/>
      <c r="D965" s="567"/>
      <c r="I965" s="497"/>
    </row>
    <row r="966" spans="2:9" s="495" customFormat="1">
      <c r="B966" s="568" t="s">
        <v>1287</v>
      </c>
      <c r="C966" s="546">
        <v>159170979640</v>
      </c>
      <c r="D966" s="546">
        <v>71252567832</v>
      </c>
      <c r="I966" s="497"/>
    </row>
    <row r="967" spans="2:9" s="495" customFormat="1">
      <c r="B967" s="568" t="s">
        <v>1288</v>
      </c>
      <c r="C967" s="546">
        <v>2154245</v>
      </c>
      <c r="D967" s="546">
        <v>174519</v>
      </c>
      <c r="I967" s="497"/>
    </row>
    <row r="968" spans="2:9" s="495" customFormat="1" ht="33.6">
      <c r="B968" s="569" t="s">
        <v>1289</v>
      </c>
      <c r="C968" s="570">
        <v>159173133885</v>
      </c>
      <c r="D968" s="570">
        <v>71252742351</v>
      </c>
      <c r="E968" s="571"/>
      <c r="F968" s="572"/>
      <c r="G968" s="515"/>
      <c r="I968" s="497"/>
    </row>
    <row r="969" spans="2:9" s="495" customFormat="1">
      <c r="B969" s="568" t="s">
        <v>1290</v>
      </c>
      <c r="C969" s="573">
        <v>-153957929931</v>
      </c>
      <c r="D969" s="573">
        <v>-67832485056</v>
      </c>
      <c r="I969" s="497"/>
    </row>
    <row r="970" spans="2:9" s="495" customFormat="1">
      <c r="B970" s="568" t="s">
        <v>1619</v>
      </c>
      <c r="C970" s="573">
        <v>-582316592</v>
      </c>
      <c r="D970" s="573">
        <v>-271950997</v>
      </c>
      <c r="I970" s="497"/>
    </row>
    <row r="971" spans="2:9" s="495" customFormat="1" ht="33.6">
      <c r="B971" s="569" t="s">
        <v>1291</v>
      </c>
      <c r="C971" s="574">
        <v>-154540246523</v>
      </c>
      <c r="D971" s="574">
        <v>-68104436053</v>
      </c>
      <c r="E971" s="575"/>
      <c r="F971" s="515"/>
      <c r="G971" s="515"/>
      <c r="I971" s="497"/>
    </row>
    <row r="972" spans="2:9" s="495" customFormat="1">
      <c r="B972" s="569" t="s">
        <v>1620</v>
      </c>
      <c r="C972" s="576">
        <v>4632887362</v>
      </c>
      <c r="D972" s="576">
        <v>3148306298</v>
      </c>
      <c r="E972" s="575"/>
      <c r="F972" s="515"/>
      <c r="G972" s="515"/>
      <c r="I972" s="497"/>
    </row>
    <row r="973" spans="2:9" s="495" customFormat="1">
      <c r="I973" s="497"/>
    </row>
    <row r="974" spans="2:9">
      <c r="B974" s="316" t="s">
        <v>1292</v>
      </c>
      <c r="C974" s="337"/>
      <c r="D974" s="337"/>
      <c r="E974" s="337"/>
    </row>
    <row r="975" spans="2:9">
      <c r="B975" s="337"/>
      <c r="C975" s="337"/>
      <c r="D975" s="337"/>
      <c r="E975" s="337"/>
    </row>
    <row r="976" spans="2:9">
      <c r="B976" s="577" t="s">
        <v>1293</v>
      </c>
      <c r="C976" s="466"/>
      <c r="D976" s="337"/>
      <c r="E976" s="337"/>
    </row>
    <row r="977" spans="2:6">
      <c r="B977" s="337"/>
      <c r="C977" s="337"/>
      <c r="D977" s="337"/>
      <c r="E977" s="337"/>
    </row>
    <row r="978" spans="2:6">
      <c r="B978" s="337" t="s">
        <v>1294</v>
      </c>
      <c r="C978" s="337"/>
      <c r="D978" s="337"/>
      <c r="E978" s="337"/>
    </row>
    <row r="979" spans="2:6">
      <c r="B979" s="337"/>
      <c r="C979" s="337"/>
      <c r="D979" s="337"/>
      <c r="E979" s="337"/>
    </row>
    <row r="980" spans="2:6" ht="29.4" customHeight="1">
      <c r="B980" s="448" t="s">
        <v>1190</v>
      </c>
      <c r="C980" s="564">
        <v>44742</v>
      </c>
      <c r="D980" s="565">
        <v>44561</v>
      </c>
      <c r="E980" s="337"/>
    </row>
    <row r="981" spans="2:6">
      <c r="B981" s="568" t="s">
        <v>1295</v>
      </c>
      <c r="C981" s="578">
        <v>7317954</v>
      </c>
      <c r="D981" s="578">
        <v>61105608</v>
      </c>
      <c r="E981" s="337"/>
    </row>
    <row r="982" spans="2:6">
      <c r="B982" s="568" t="s">
        <v>1296</v>
      </c>
      <c r="C982" s="578">
        <v>4085508</v>
      </c>
      <c r="D982" s="578">
        <v>11910755</v>
      </c>
      <c r="E982" s="337"/>
    </row>
    <row r="983" spans="2:6">
      <c r="B983" s="698" t="s">
        <v>1672</v>
      </c>
      <c r="C983" s="699">
        <v>148836898</v>
      </c>
      <c r="D983" s="699">
        <v>0</v>
      </c>
      <c r="E983" s="337"/>
    </row>
    <row r="984" spans="2:6">
      <c r="B984" s="698" t="s">
        <v>1673</v>
      </c>
      <c r="C984" s="699">
        <v>257571316</v>
      </c>
      <c r="D984" s="699">
        <v>0</v>
      </c>
      <c r="E984" s="337"/>
    </row>
    <row r="985" spans="2:6">
      <c r="B985" s="427" t="s">
        <v>1249</v>
      </c>
      <c r="C985" s="579">
        <v>417811676</v>
      </c>
      <c r="D985" s="579">
        <v>73016363</v>
      </c>
      <c r="E985" s="337"/>
      <c r="F985" s="492">
        <v>0</v>
      </c>
    </row>
    <row r="986" spans="2:6">
      <c r="B986" s="581"/>
      <c r="D986" s="582"/>
      <c r="E986" s="337"/>
    </row>
    <row r="987" spans="2:6">
      <c r="B987" s="577" t="s">
        <v>1297</v>
      </c>
      <c r="D987" s="582"/>
      <c r="E987" s="337"/>
    </row>
    <row r="988" spans="2:6" ht="9.6" customHeight="1">
      <c r="B988" s="583"/>
      <c r="C988" s="337"/>
      <c r="D988" s="337"/>
      <c r="E988" s="337"/>
    </row>
    <row r="989" spans="2:6">
      <c r="B989" s="773" t="s">
        <v>1298</v>
      </c>
      <c r="C989" s="773"/>
      <c r="D989" s="773"/>
      <c r="E989" s="337"/>
    </row>
    <row r="990" spans="2:6">
      <c r="B990" s="467"/>
      <c r="C990" s="467"/>
      <c r="D990" s="467"/>
      <c r="E990" s="337"/>
    </row>
    <row r="991" spans="2:6" ht="27.6" customHeight="1">
      <c r="B991" s="448" t="s">
        <v>1190</v>
      </c>
      <c r="C991" s="564">
        <v>44742</v>
      </c>
      <c r="D991" s="565">
        <v>44561</v>
      </c>
      <c r="E991" s="337"/>
    </row>
    <row r="992" spans="2:6">
      <c r="B992" s="568" t="s">
        <v>242</v>
      </c>
      <c r="C992" s="578">
        <v>307876</v>
      </c>
      <c r="D992" s="578">
        <v>3975686</v>
      </c>
      <c r="E992" s="337"/>
    </row>
    <row r="993" spans="2:6">
      <c r="B993" s="568" t="s">
        <v>243</v>
      </c>
      <c r="C993" s="578">
        <v>2266969</v>
      </c>
      <c r="D993" s="578">
        <v>2997734</v>
      </c>
      <c r="E993" s="337"/>
    </row>
    <row r="994" spans="2:6">
      <c r="B994" s="568" t="s">
        <v>246</v>
      </c>
      <c r="C994" s="578">
        <v>3300000</v>
      </c>
      <c r="D994" s="578">
        <v>3300000</v>
      </c>
      <c r="E994" s="337"/>
    </row>
    <row r="995" spans="2:6">
      <c r="B995" s="568" t="s">
        <v>248</v>
      </c>
      <c r="C995" s="578">
        <v>2264174</v>
      </c>
      <c r="D995" s="578">
        <v>51047566</v>
      </c>
      <c r="E995" s="337"/>
    </row>
    <row r="996" spans="2:6">
      <c r="B996" s="568" t="s">
        <v>1299</v>
      </c>
      <c r="C996" s="578">
        <v>0</v>
      </c>
      <c r="D996" s="578">
        <v>1448246165</v>
      </c>
      <c r="E996" s="337"/>
    </row>
    <row r="997" spans="2:6">
      <c r="B997" s="427" t="s">
        <v>1249</v>
      </c>
      <c r="C997" s="579">
        <v>8139019</v>
      </c>
      <c r="D997" s="579">
        <v>1509567151</v>
      </c>
      <c r="E997" s="580">
        <v>0</v>
      </c>
      <c r="F997" s="492">
        <v>0</v>
      </c>
    </row>
    <row r="998" spans="2:6">
      <c r="B998" s="581"/>
      <c r="D998" s="582"/>
      <c r="E998" s="337"/>
    </row>
    <row r="999" spans="2:6">
      <c r="B999" s="584" t="s">
        <v>1300</v>
      </c>
      <c r="D999" s="582"/>
      <c r="E999" s="337"/>
    </row>
    <row r="1000" spans="2:6" ht="19.95" customHeight="1">
      <c r="B1000" s="585" t="s">
        <v>1621</v>
      </c>
      <c r="D1000" s="582"/>
      <c r="E1000" s="337"/>
    </row>
    <row r="1001" spans="2:6">
      <c r="B1001" s="581"/>
      <c r="D1001" s="582"/>
      <c r="E1001" s="337"/>
    </row>
    <row r="1002" spans="2:6" ht="33.6">
      <c r="B1002" s="577" t="s">
        <v>1301</v>
      </c>
      <c r="D1002" s="582"/>
      <c r="E1002" s="337"/>
    </row>
    <row r="1003" spans="2:6">
      <c r="B1003" s="467" t="s">
        <v>1622</v>
      </c>
      <c r="D1003" s="582"/>
      <c r="E1003" s="337"/>
    </row>
    <row r="1004" spans="2:6" ht="21.6" customHeight="1">
      <c r="B1004" s="467"/>
      <c r="D1004" s="582"/>
      <c r="E1004" s="337"/>
    </row>
    <row r="1005" spans="2:6" ht="14.4" customHeight="1">
      <c r="B1005" s="783" t="s">
        <v>1302</v>
      </c>
      <c r="C1005" s="783"/>
      <c r="D1005" s="783"/>
      <c r="E1005" s="337"/>
    </row>
    <row r="1006" spans="2:6">
      <c r="B1006" s="467"/>
      <c r="D1006" s="582"/>
      <c r="E1006" s="337"/>
    </row>
    <row r="1007" spans="2:6" ht="27.6" customHeight="1">
      <c r="B1007" s="448" t="s">
        <v>1190</v>
      </c>
      <c r="C1007" s="564">
        <v>44742</v>
      </c>
      <c r="D1007" s="564">
        <v>44561</v>
      </c>
      <c r="E1007" s="337"/>
    </row>
    <row r="1008" spans="2:6">
      <c r="B1008" s="568" t="s">
        <v>1623</v>
      </c>
      <c r="C1008" s="586">
        <v>13236930</v>
      </c>
      <c r="D1008" s="546">
        <v>0</v>
      </c>
      <c r="E1008" s="337"/>
    </row>
    <row r="1009" spans="1:14">
      <c r="B1009" s="568" t="s">
        <v>1303</v>
      </c>
      <c r="C1009" s="586">
        <v>0</v>
      </c>
      <c r="D1009" s="546">
        <v>2276740</v>
      </c>
      <c r="E1009" s="337"/>
    </row>
    <row r="1010" spans="1:14">
      <c r="B1010" s="427" t="s">
        <v>1249</v>
      </c>
      <c r="C1010" s="587">
        <v>13236930</v>
      </c>
      <c r="D1010" s="587">
        <v>2276740</v>
      </c>
      <c r="E1010" s="580">
        <v>0</v>
      </c>
      <c r="F1010" s="580">
        <v>0</v>
      </c>
    </row>
    <row r="1011" spans="1:14">
      <c r="B1011" s="588"/>
      <c r="C1011" s="589"/>
      <c r="D1011" s="589"/>
      <c r="E1011" s="580"/>
    </row>
    <row r="1012" spans="1:14">
      <c r="B1012" s="316" t="s">
        <v>1304</v>
      </c>
    </row>
    <row r="1013" spans="1:14">
      <c r="B1013" s="583" t="s">
        <v>1305</v>
      </c>
    </row>
    <row r="1014" spans="1:14">
      <c r="B1014" s="583"/>
    </row>
    <row r="1015" spans="1:14" s="590" customFormat="1" ht="20.399999999999999" customHeight="1">
      <c r="B1015" s="776" t="s">
        <v>1277</v>
      </c>
      <c r="C1015" s="776" t="s">
        <v>1306</v>
      </c>
      <c r="D1015" s="776"/>
      <c r="E1015" s="776"/>
      <c r="F1015" s="776"/>
      <c r="G1015" s="776"/>
      <c r="H1015" s="784" t="s">
        <v>1307</v>
      </c>
      <c r="I1015" s="785"/>
      <c r="J1015" s="785"/>
      <c r="K1015" s="785"/>
      <c r="L1015" s="785"/>
      <c r="M1015" s="785"/>
    </row>
    <row r="1016" spans="1:14" s="469" customFormat="1" ht="36.6" customHeight="1">
      <c r="B1016" s="776"/>
      <c r="C1016" s="448" t="s">
        <v>1308</v>
      </c>
      <c r="D1016" s="448" t="s">
        <v>1309</v>
      </c>
      <c r="E1016" s="448" t="s">
        <v>1310</v>
      </c>
      <c r="F1016" s="448" t="s">
        <v>1311</v>
      </c>
      <c r="G1016" s="448" t="s">
        <v>1312</v>
      </c>
      <c r="H1016" s="448" t="s">
        <v>1313</v>
      </c>
      <c r="I1016" s="591" t="s">
        <v>1309</v>
      </c>
      <c r="J1016" s="591" t="s">
        <v>1310</v>
      </c>
      <c r="K1016" s="591" t="s">
        <v>1311</v>
      </c>
      <c r="L1016" s="591" t="s">
        <v>1624</v>
      </c>
      <c r="M1016" s="591" t="s">
        <v>1625</v>
      </c>
    </row>
    <row r="1017" spans="1:14" s="598" customFormat="1">
      <c r="A1017" s="592"/>
      <c r="B1017" s="593" t="s">
        <v>279</v>
      </c>
      <c r="C1017" s="594">
        <v>249008778</v>
      </c>
      <c r="D1017" s="594">
        <v>1618213</v>
      </c>
      <c r="E1017" s="594">
        <v>0</v>
      </c>
      <c r="F1017" s="594" t="s">
        <v>1283</v>
      </c>
      <c r="G1017" s="595">
        <v>250626991</v>
      </c>
      <c r="H1017" s="594">
        <v>-588477</v>
      </c>
      <c r="I1017" s="594">
        <v>-37302276</v>
      </c>
      <c r="J1017" s="594">
        <v>0</v>
      </c>
      <c r="K1017" s="594">
        <v>0</v>
      </c>
      <c r="L1017" s="596">
        <v>-37890753</v>
      </c>
      <c r="M1017" s="596">
        <v>212736238</v>
      </c>
      <c r="N1017" s="597"/>
    </row>
    <row r="1018" spans="1:14" s="598" customFormat="1">
      <c r="A1018" s="592"/>
      <c r="B1018" s="593" t="s">
        <v>1314</v>
      </c>
      <c r="C1018" s="594">
        <v>357508232</v>
      </c>
      <c r="D1018" s="594">
        <v>110766190</v>
      </c>
      <c r="E1018" s="594">
        <v>0</v>
      </c>
      <c r="F1018" s="594">
        <v>0</v>
      </c>
      <c r="G1018" s="595">
        <v>468274422</v>
      </c>
      <c r="H1018" s="594">
        <v>-9953111</v>
      </c>
      <c r="I1018" s="595">
        <v>-32175738</v>
      </c>
      <c r="J1018" s="595">
        <v>0</v>
      </c>
      <c r="K1018" s="595">
        <v>0</v>
      </c>
      <c r="L1018" s="596">
        <v>-42128849</v>
      </c>
      <c r="M1018" s="596">
        <v>426145573</v>
      </c>
      <c r="N1018" s="597"/>
    </row>
    <row r="1019" spans="1:14" s="598" customFormat="1">
      <c r="A1019" s="592"/>
      <c r="B1019" s="593" t="s">
        <v>278</v>
      </c>
      <c r="C1019" s="594">
        <v>122540485</v>
      </c>
      <c r="D1019" s="594">
        <v>0</v>
      </c>
      <c r="E1019" s="594">
        <v>0</v>
      </c>
      <c r="F1019" s="594">
        <v>0</v>
      </c>
      <c r="G1019" s="595">
        <v>122540485</v>
      </c>
      <c r="H1019" s="594">
        <v>0</v>
      </c>
      <c r="I1019" s="594">
        <v>-5514324</v>
      </c>
      <c r="J1019" s="594">
        <v>0</v>
      </c>
      <c r="K1019" s="594">
        <v>0</v>
      </c>
      <c r="L1019" s="596">
        <v>-5514324</v>
      </c>
      <c r="M1019" s="596">
        <v>117026161</v>
      </c>
      <c r="N1019" s="597"/>
    </row>
    <row r="1020" spans="1:14" s="598" customFormat="1">
      <c r="A1020" s="592"/>
      <c r="B1020" s="593" t="s">
        <v>281</v>
      </c>
      <c r="C1020" s="594">
        <v>316522493</v>
      </c>
      <c r="D1020" s="594">
        <v>0</v>
      </c>
      <c r="E1020" s="594">
        <v>0</v>
      </c>
      <c r="F1020" s="594">
        <v>0</v>
      </c>
      <c r="G1020" s="595">
        <v>316522493</v>
      </c>
      <c r="H1020" s="594">
        <v>0</v>
      </c>
      <c r="I1020" s="594">
        <v>-14243514</v>
      </c>
      <c r="J1020" s="594">
        <v>0</v>
      </c>
      <c r="K1020" s="594">
        <v>0</v>
      </c>
      <c r="L1020" s="596">
        <v>-14243514</v>
      </c>
      <c r="M1020" s="596">
        <v>302278979</v>
      </c>
      <c r="N1020" s="597"/>
    </row>
    <row r="1021" spans="1:14" s="603" customFormat="1">
      <c r="A1021" s="599"/>
      <c r="B1021" s="427" t="s">
        <v>1626</v>
      </c>
      <c r="C1021" s="600">
        <v>1045579988</v>
      </c>
      <c r="D1021" s="600">
        <v>112384403</v>
      </c>
      <c r="E1021" s="600" t="s">
        <v>1316</v>
      </c>
      <c r="F1021" s="600" t="s">
        <v>1317</v>
      </c>
      <c r="G1021" s="600">
        <v>1157964391</v>
      </c>
      <c r="H1021" s="600">
        <v>-10541588</v>
      </c>
      <c r="I1021" s="600">
        <v>-89235852</v>
      </c>
      <c r="J1021" s="600">
        <v>0</v>
      </c>
      <c r="K1021" s="600">
        <v>0</v>
      </c>
      <c r="L1021" s="601">
        <v>-99777440</v>
      </c>
      <c r="M1021" s="601">
        <v>1058186951</v>
      </c>
      <c r="N1021" s="602">
        <v>0</v>
      </c>
    </row>
    <row r="1022" spans="1:14" s="603" customFormat="1">
      <c r="A1022" s="599"/>
      <c r="B1022" s="427" t="s">
        <v>1315</v>
      </c>
      <c r="C1022" s="600">
        <v>17546645</v>
      </c>
      <c r="D1022" s="600">
        <v>1028033343</v>
      </c>
      <c r="E1022" s="600" t="s">
        <v>1316</v>
      </c>
      <c r="F1022" s="600" t="s">
        <v>1317</v>
      </c>
      <c r="G1022" s="600">
        <v>1045579988</v>
      </c>
      <c r="H1022" s="604">
        <v>-2839598</v>
      </c>
      <c r="I1022" s="604">
        <v>-7701990</v>
      </c>
      <c r="J1022" s="604">
        <v>0</v>
      </c>
      <c r="K1022" s="604">
        <v>0</v>
      </c>
      <c r="L1022" s="605">
        <v>-10541588</v>
      </c>
      <c r="M1022" s="601">
        <v>1035038400</v>
      </c>
      <c r="N1022" s="602">
        <v>0</v>
      </c>
    </row>
    <row r="1023" spans="1:14">
      <c r="B1023" s="316"/>
      <c r="G1023" s="494">
        <v>0</v>
      </c>
      <c r="L1023" s="494">
        <v>0</v>
      </c>
    </row>
    <row r="1024" spans="1:14">
      <c r="B1024" s="316"/>
    </row>
    <row r="1025" spans="1:16">
      <c r="B1025" s="316" t="s">
        <v>1318</v>
      </c>
      <c r="C1025" s="606"/>
    </row>
    <row r="1026" spans="1:16">
      <c r="B1026" s="467" t="s">
        <v>1319</v>
      </c>
    </row>
    <row r="1027" spans="1:16">
      <c r="B1027" s="583"/>
    </row>
    <row r="1028" spans="1:16">
      <c r="B1028" s="448" t="s">
        <v>557</v>
      </c>
    </row>
    <row r="1029" spans="1:16" ht="28.95" customHeight="1">
      <c r="B1029" s="448" t="s">
        <v>1190</v>
      </c>
      <c r="C1029" s="448" t="s">
        <v>1320</v>
      </c>
      <c r="D1029" s="448" t="s">
        <v>1321</v>
      </c>
      <c r="E1029" s="448" t="s">
        <v>1322</v>
      </c>
      <c r="F1029" s="448" t="s">
        <v>1627</v>
      </c>
      <c r="G1029" s="492"/>
    </row>
    <row r="1030" spans="1:16">
      <c r="B1030" s="607" t="s">
        <v>1324</v>
      </c>
      <c r="C1030" s="596">
        <v>511553821</v>
      </c>
      <c r="D1030" s="596">
        <v>82351963</v>
      </c>
      <c r="E1030" s="596">
        <v>-8840796</v>
      </c>
      <c r="F1030" s="596">
        <v>585064988</v>
      </c>
      <c r="G1030" s="492"/>
      <c r="H1030" s="494"/>
    </row>
    <row r="1031" spans="1:16">
      <c r="B1031" s="607" t="s">
        <v>289</v>
      </c>
      <c r="C1031" s="596">
        <v>4799989</v>
      </c>
      <c r="D1031" s="596">
        <v>0</v>
      </c>
      <c r="E1031" s="596">
        <v>-799998</v>
      </c>
      <c r="F1031" s="596">
        <v>3999991</v>
      </c>
      <c r="G1031" s="492"/>
      <c r="H1031" s="494"/>
    </row>
    <row r="1032" spans="1:16" s="313" customFormat="1">
      <c r="A1032" s="312"/>
      <c r="B1032" s="607" t="s">
        <v>294</v>
      </c>
      <c r="C1032" s="596">
        <v>481484500</v>
      </c>
      <c r="D1032" s="596">
        <v>120077655</v>
      </c>
      <c r="E1032" s="596">
        <v>-69061152</v>
      </c>
      <c r="F1032" s="596">
        <v>532501003</v>
      </c>
      <c r="G1032" s="492"/>
      <c r="H1032" s="494"/>
      <c r="J1032" s="312"/>
      <c r="K1032" s="312"/>
      <c r="L1032" s="312"/>
      <c r="M1032" s="312"/>
      <c r="N1032" s="312"/>
      <c r="O1032" s="312"/>
      <c r="P1032" s="312"/>
    </row>
    <row r="1033" spans="1:16" s="313" customFormat="1">
      <c r="A1033" s="312"/>
      <c r="B1033" s="427" t="s">
        <v>1626</v>
      </c>
      <c r="C1033" s="600">
        <v>997838310</v>
      </c>
      <c r="D1033" s="600">
        <v>202429618</v>
      </c>
      <c r="E1033" s="600">
        <v>-78701946</v>
      </c>
      <c r="F1033" s="600">
        <v>1121565982</v>
      </c>
      <c r="G1033" s="492"/>
      <c r="H1033" s="492"/>
      <c r="J1033" s="312"/>
      <c r="K1033" s="312"/>
      <c r="L1033" s="312"/>
      <c r="M1033" s="312"/>
      <c r="N1033" s="312"/>
      <c r="O1033" s="312"/>
      <c r="P1033" s="312"/>
    </row>
    <row r="1034" spans="1:16" s="313" customFormat="1">
      <c r="A1034" s="312"/>
      <c r="B1034" s="427" t="s">
        <v>1315</v>
      </c>
      <c r="C1034" s="600">
        <v>734298735</v>
      </c>
      <c r="D1034" s="600">
        <v>227910178</v>
      </c>
      <c r="E1034" s="600">
        <v>-169783407</v>
      </c>
      <c r="F1034" s="600">
        <v>792425506</v>
      </c>
      <c r="G1034" s="492"/>
      <c r="H1034" s="312"/>
      <c r="J1034" s="312"/>
      <c r="K1034" s="312"/>
      <c r="L1034" s="312"/>
      <c r="M1034" s="312"/>
      <c r="N1034" s="312"/>
      <c r="O1034" s="312"/>
      <c r="P1034" s="312"/>
    </row>
    <row r="1035" spans="1:16" s="313" customFormat="1">
      <c r="A1035" s="312"/>
      <c r="B1035" s="608"/>
      <c r="C1035" s="609"/>
      <c r="D1035" s="609"/>
      <c r="E1035" s="609"/>
      <c r="F1035" s="609"/>
      <c r="G1035" s="492"/>
      <c r="H1035" s="312"/>
      <c r="J1035" s="312"/>
      <c r="K1035" s="312"/>
      <c r="L1035" s="312"/>
      <c r="M1035" s="312"/>
      <c r="N1035" s="312"/>
      <c r="O1035" s="312"/>
      <c r="P1035" s="312"/>
    </row>
    <row r="1036" spans="1:16" s="313" customFormat="1">
      <c r="A1036" s="312"/>
      <c r="B1036" s="448" t="s">
        <v>553</v>
      </c>
      <c r="C1036" s="609"/>
      <c r="D1036" s="609"/>
      <c r="E1036" s="609"/>
      <c r="F1036" s="609"/>
      <c r="G1036" s="492"/>
      <c r="H1036" s="312"/>
      <c r="J1036" s="312"/>
      <c r="K1036" s="312"/>
      <c r="L1036" s="312"/>
      <c r="M1036" s="312"/>
      <c r="N1036" s="312"/>
      <c r="O1036" s="312"/>
      <c r="P1036" s="312"/>
    </row>
    <row r="1037" spans="1:16" s="313" customFormat="1" ht="28.95" customHeight="1">
      <c r="A1037" s="312"/>
      <c r="B1037" s="448" t="s">
        <v>1190</v>
      </c>
      <c r="C1037" s="448" t="s">
        <v>1320</v>
      </c>
      <c r="D1037" s="448" t="s">
        <v>1321</v>
      </c>
      <c r="E1037" s="448" t="s">
        <v>1322</v>
      </c>
      <c r="F1037" s="448" t="s">
        <v>1323</v>
      </c>
      <c r="G1037" s="492"/>
      <c r="H1037" s="312"/>
      <c r="J1037" s="312"/>
      <c r="K1037" s="312"/>
      <c r="L1037" s="312"/>
      <c r="M1037" s="312"/>
      <c r="N1037" s="312"/>
      <c r="O1037" s="312"/>
      <c r="P1037" s="312"/>
    </row>
    <row r="1038" spans="1:16" s="313" customFormat="1">
      <c r="A1038" s="312"/>
      <c r="B1038" s="429" t="s">
        <v>1325</v>
      </c>
      <c r="C1038" s="596">
        <v>370374203</v>
      </c>
      <c r="D1038" s="596">
        <v>0</v>
      </c>
      <c r="E1038" s="596">
        <v>36362778</v>
      </c>
      <c r="F1038" s="596">
        <v>406736981</v>
      </c>
      <c r="G1038" s="492"/>
      <c r="H1038" s="312"/>
      <c r="J1038" s="312"/>
      <c r="K1038" s="312"/>
      <c r="L1038" s="312"/>
      <c r="M1038" s="312"/>
      <c r="N1038" s="312"/>
      <c r="O1038" s="312"/>
      <c r="P1038" s="312"/>
    </row>
    <row r="1039" spans="1:16" s="313" customFormat="1">
      <c r="A1039" s="312"/>
      <c r="B1039" s="429" t="s">
        <v>1326</v>
      </c>
      <c r="C1039" s="596">
        <v>-36056876</v>
      </c>
      <c r="D1039" s="596">
        <v>0</v>
      </c>
      <c r="E1039" s="596">
        <v>0</v>
      </c>
      <c r="F1039" s="596">
        <v>-36056876</v>
      </c>
      <c r="G1039" s="312"/>
      <c r="H1039" s="312"/>
      <c r="J1039" s="312"/>
      <c r="K1039" s="312"/>
      <c r="L1039" s="312"/>
      <c r="M1039" s="312"/>
      <c r="N1039" s="312"/>
      <c r="O1039" s="312"/>
      <c r="P1039" s="312"/>
    </row>
    <row r="1040" spans="1:16" s="313" customFormat="1">
      <c r="A1040" s="312"/>
      <c r="B1040" s="427" t="s">
        <v>1626</v>
      </c>
      <c r="C1040" s="445">
        <v>334317327</v>
      </c>
      <c r="D1040" s="445">
        <v>0</v>
      </c>
      <c r="E1040" s="445">
        <v>36362778</v>
      </c>
      <c r="F1040" s="445">
        <v>370680105</v>
      </c>
      <c r="G1040" s="494"/>
      <c r="H1040" s="312"/>
      <c r="J1040" s="312"/>
      <c r="K1040" s="312"/>
      <c r="L1040" s="312"/>
      <c r="M1040" s="312"/>
      <c r="N1040" s="312"/>
      <c r="O1040" s="312"/>
      <c r="P1040" s="312"/>
    </row>
    <row r="1041" spans="1:16" s="313" customFormat="1">
      <c r="A1041" s="312"/>
      <c r="B1041" s="427" t="s">
        <v>1315</v>
      </c>
      <c r="C1041" s="445">
        <v>21707543</v>
      </c>
      <c r="D1041" s="445">
        <v>0</v>
      </c>
      <c r="E1041" s="445">
        <v>-7235861</v>
      </c>
      <c r="F1041" s="445">
        <v>14471687</v>
      </c>
      <c r="G1041" s="494"/>
      <c r="H1041" s="312"/>
      <c r="J1041" s="312"/>
      <c r="K1041" s="312"/>
      <c r="L1041" s="312"/>
      <c r="M1041" s="312"/>
      <c r="N1041" s="312"/>
      <c r="O1041" s="312"/>
      <c r="P1041" s="312"/>
    </row>
    <row r="1042" spans="1:16" s="313" customFormat="1">
      <c r="A1042" s="312"/>
      <c r="B1042" s="610"/>
      <c r="C1042" s="611"/>
      <c r="D1042" s="610"/>
      <c r="E1042" s="312"/>
      <c r="F1042" s="492"/>
      <c r="G1042" s="312"/>
      <c r="H1042" s="312"/>
      <c r="J1042" s="312"/>
      <c r="K1042" s="312"/>
      <c r="L1042" s="312"/>
      <c r="M1042" s="312"/>
      <c r="N1042" s="312"/>
      <c r="O1042" s="312"/>
      <c r="P1042" s="312"/>
    </row>
    <row r="1043" spans="1:16" s="313" customFormat="1">
      <c r="A1043" s="312"/>
      <c r="B1043" s="610"/>
      <c r="C1043" s="611"/>
      <c r="D1043" s="610"/>
      <c r="E1043" s="312"/>
      <c r="F1043" s="492"/>
      <c r="G1043" s="312"/>
      <c r="H1043" s="312"/>
      <c r="J1043" s="312"/>
      <c r="K1043" s="312"/>
      <c r="L1043" s="312"/>
      <c r="M1043" s="312"/>
      <c r="N1043" s="312"/>
      <c r="O1043" s="312"/>
      <c r="P1043" s="312"/>
    </row>
    <row r="1044" spans="1:16" s="313" customFormat="1">
      <c r="A1044" s="312"/>
      <c r="B1044" s="316" t="s">
        <v>1327</v>
      </c>
      <c r="C1044" s="466"/>
      <c r="D1044" s="612"/>
      <c r="E1044" s="312"/>
      <c r="F1044" s="613"/>
      <c r="G1044" s="312"/>
      <c r="H1044" s="312"/>
      <c r="J1044" s="312"/>
      <c r="K1044" s="312"/>
      <c r="L1044" s="312"/>
      <c r="M1044" s="312"/>
      <c r="N1044" s="312"/>
      <c r="O1044" s="312"/>
      <c r="P1044" s="312"/>
    </row>
    <row r="1045" spans="1:16" s="313" customFormat="1" ht="16.2" customHeight="1">
      <c r="A1045" s="312"/>
      <c r="B1045" s="583" t="s">
        <v>1328</v>
      </c>
      <c r="C1045" s="312"/>
      <c r="D1045" s="612"/>
      <c r="E1045" s="312"/>
      <c r="F1045" s="312"/>
      <c r="G1045" s="312"/>
      <c r="H1045" s="312"/>
      <c r="J1045" s="312"/>
      <c r="K1045" s="312"/>
      <c r="L1045" s="312"/>
      <c r="M1045" s="312"/>
      <c r="N1045" s="312"/>
      <c r="O1045" s="312"/>
      <c r="P1045" s="312"/>
    </row>
    <row r="1046" spans="1:16" s="313" customFormat="1" ht="12.45" customHeight="1">
      <c r="A1046" s="312"/>
      <c r="B1046" s="583"/>
      <c r="C1046" s="312"/>
      <c r="D1046" s="612"/>
      <c r="E1046" s="312"/>
      <c r="F1046" s="312"/>
      <c r="G1046" s="312"/>
      <c r="H1046" s="312"/>
      <c r="J1046" s="312"/>
      <c r="K1046" s="312"/>
      <c r="L1046" s="312"/>
      <c r="M1046" s="312"/>
      <c r="N1046" s="312"/>
      <c r="O1046" s="312"/>
      <c r="P1046" s="312"/>
    </row>
    <row r="1047" spans="1:16" s="313" customFormat="1" ht="27.6" customHeight="1">
      <c r="A1047" s="312"/>
      <c r="B1047" s="448" t="s">
        <v>1190</v>
      </c>
      <c r="C1047" s="564">
        <v>44742</v>
      </c>
      <c r="D1047" s="564">
        <v>44561</v>
      </c>
      <c r="E1047" s="337"/>
      <c r="F1047" s="312"/>
      <c r="G1047" s="312"/>
      <c r="H1047" s="312"/>
      <c r="J1047" s="312"/>
      <c r="K1047" s="312"/>
      <c r="L1047" s="312"/>
      <c r="M1047" s="312"/>
      <c r="N1047" s="312"/>
      <c r="O1047" s="312"/>
      <c r="P1047" s="312"/>
    </row>
    <row r="1048" spans="1:16">
      <c r="B1048" s="568" t="s">
        <v>253</v>
      </c>
      <c r="C1048" s="586">
        <v>177284109</v>
      </c>
      <c r="D1048" s="546">
        <v>263473908</v>
      </c>
    </row>
    <row r="1049" spans="1:16">
      <c r="B1049" s="568" t="s">
        <v>1329</v>
      </c>
      <c r="C1049" s="586">
        <v>43548</v>
      </c>
      <c r="D1049" s="546">
        <v>0</v>
      </c>
    </row>
    <row r="1050" spans="1:16">
      <c r="B1050" s="568" t="s">
        <v>254</v>
      </c>
      <c r="C1050" s="586">
        <v>0</v>
      </c>
      <c r="D1050" s="546">
        <v>129477</v>
      </c>
    </row>
    <row r="1051" spans="1:16">
      <c r="B1051" s="568" t="s">
        <v>1628</v>
      </c>
      <c r="C1051" s="586">
        <v>2776611</v>
      </c>
      <c r="D1051" s="546">
        <v>6444980</v>
      </c>
    </row>
    <row r="1052" spans="1:16">
      <c r="B1052" s="568" t="s">
        <v>1629</v>
      </c>
      <c r="C1052" s="586">
        <v>0</v>
      </c>
      <c r="D1052" s="546">
        <v>5866855</v>
      </c>
    </row>
    <row r="1053" spans="1:16">
      <c r="B1053" s="568" t="s">
        <v>260</v>
      </c>
      <c r="C1053" s="586">
        <v>4355833</v>
      </c>
      <c r="D1053" s="546">
        <v>2472234</v>
      </c>
    </row>
    <row r="1054" spans="1:16">
      <c r="B1054" s="568" t="s">
        <v>261</v>
      </c>
      <c r="C1054" s="586">
        <v>1801930</v>
      </c>
      <c r="D1054" s="546">
        <v>12613510</v>
      </c>
    </row>
    <row r="1055" spans="1:16">
      <c r="B1055" s="568" t="s">
        <v>262</v>
      </c>
      <c r="C1055" s="586">
        <v>1366824</v>
      </c>
      <c r="D1055" s="546">
        <v>1360304</v>
      </c>
    </row>
    <row r="1056" spans="1:16">
      <c r="B1056" s="568" t="s">
        <v>296</v>
      </c>
      <c r="C1056" s="586">
        <v>12374918</v>
      </c>
      <c r="D1056" s="546">
        <v>12374918</v>
      </c>
    </row>
    <row r="1057" spans="1:16">
      <c r="B1057" s="568" t="s">
        <v>654</v>
      </c>
      <c r="C1057" s="586">
        <v>41324400</v>
      </c>
      <c r="D1057" s="546">
        <v>0</v>
      </c>
    </row>
    <row r="1058" spans="1:16">
      <c r="B1058" s="568" t="s">
        <v>680</v>
      </c>
      <c r="C1058" s="586">
        <v>52333572</v>
      </c>
      <c r="D1058" s="546">
        <v>0</v>
      </c>
    </row>
    <row r="1059" spans="1:16">
      <c r="B1059" s="568" t="s">
        <v>677</v>
      </c>
      <c r="C1059" s="586">
        <v>2</v>
      </c>
      <c r="D1059" s="546"/>
    </row>
    <row r="1060" spans="1:16">
      <c r="B1060" s="568" t="s">
        <v>552</v>
      </c>
      <c r="C1060" s="586">
        <v>15115782</v>
      </c>
      <c r="D1060" s="546"/>
    </row>
    <row r="1061" spans="1:16">
      <c r="B1061" s="568" t="s">
        <v>1516</v>
      </c>
      <c r="C1061" s="586">
        <v>99961674</v>
      </c>
      <c r="D1061" s="546">
        <v>0</v>
      </c>
    </row>
    <row r="1062" spans="1:16">
      <c r="B1062" s="427" t="s">
        <v>1249</v>
      </c>
      <c r="C1062" s="587">
        <v>408739203</v>
      </c>
      <c r="D1062" s="587">
        <v>304736186</v>
      </c>
      <c r="E1062" s="492"/>
      <c r="F1062" s="614">
        <v>0</v>
      </c>
    </row>
    <row r="1063" spans="1:16">
      <c r="B1063" s="316"/>
      <c r="D1063" s="612"/>
    </row>
    <row r="1064" spans="1:16">
      <c r="B1064" s="316"/>
      <c r="D1064" s="612"/>
    </row>
    <row r="1065" spans="1:16">
      <c r="B1065" s="615" t="s">
        <v>1330</v>
      </c>
      <c r="C1065" s="479"/>
      <c r="D1065" s="612"/>
    </row>
    <row r="1066" spans="1:16" s="313" customFormat="1">
      <c r="A1066" s="312"/>
      <c r="B1066" s="312" t="s">
        <v>1331</v>
      </c>
      <c r="C1066" s="312"/>
      <c r="D1066" s="612"/>
      <c r="E1066" s="312"/>
      <c r="F1066" s="312"/>
      <c r="G1066" s="312"/>
      <c r="H1066" s="312"/>
      <c r="J1066" s="312"/>
      <c r="K1066" s="312"/>
      <c r="L1066" s="312"/>
      <c r="M1066" s="312"/>
      <c r="N1066" s="312"/>
      <c r="O1066" s="312"/>
      <c r="P1066" s="312"/>
    </row>
    <row r="1067" spans="1:16" s="313" customFormat="1">
      <c r="A1067" s="312"/>
      <c r="B1067" s="312"/>
      <c r="C1067" s="312"/>
      <c r="D1067" s="612"/>
      <c r="E1067" s="312"/>
      <c r="F1067" s="312"/>
      <c r="G1067" s="312"/>
      <c r="H1067" s="312"/>
      <c r="J1067" s="312"/>
      <c r="K1067" s="312"/>
      <c r="L1067" s="312"/>
      <c r="M1067" s="312"/>
      <c r="N1067" s="312"/>
      <c r="O1067" s="312"/>
      <c r="P1067" s="312"/>
    </row>
    <row r="1068" spans="1:16" s="313" customFormat="1" ht="16.95" customHeight="1">
      <c r="A1068" s="312"/>
      <c r="B1068" s="776" t="s">
        <v>1332</v>
      </c>
      <c r="C1068" s="777" t="s">
        <v>1333</v>
      </c>
      <c r="D1068" s="776" t="s">
        <v>1334</v>
      </c>
      <c r="E1068" s="312"/>
      <c r="F1068" s="312"/>
      <c r="G1068" s="312"/>
      <c r="H1068" s="312"/>
      <c r="J1068" s="312"/>
      <c r="K1068" s="312"/>
      <c r="L1068" s="312"/>
      <c r="M1068" s="312"/>
      <c r="N1068" s="312"/>
      <c r="O1068" s="312"/>
      <c r="P1068" s="312"/>
    </row>
    <row r="1069" spans="1:16" s="313" customFormat="1">
      <c r="A1069" s="312"/>
      <c r="B1069" s="776"/>
      <c r="C1069" s="778"/>
      <c r="D1069" s="776"/>
      <c r="E1069" s="312"/>
      <c r="F1069" s="312"/>
      <c r="G1069" s="312"/>
      <c r="H1069" s="312"/>
      <c r="J1069" s="312"/>
      <c r="K1069" s="312"/>
      <c r="L1069" s="312"/>
      <c r="M1069" s="312"/>
      <c r="N1069" s="312"/>
      <c r="O1069" s="312"/>
      <c r="P1069" s="312"/>
    </row>
    <row r="1070" spans="1:16" s="313" customFormat="1">
      <c r="A1070" s="312"/>
      <c r="B1070" s="700" t="s">
        <v>1186</v>
      </c>
      <c r="C1070" s="701"/>
      <c r="D1070" s="586"/>
      <c r="E1070" s="312"/>
      <c r="F1070" s="312"/>
      <c r="G1070" s="312"/>
      <c r="H1070" s="312"/>
      <c r="J1070" s="312"/>
      <c r="K1070" s="312"/>
      <c r="L1070" s="312"/>
      <c r="M1070" s="312"/>
      <c r="N1070" s="312"/>
      <c r="O1070" s="312"/>
      <c r="P1070" s="312"/>
    </row>
    <row r="1071" spans="1:16" s="313" customFormat="1">
      <c r="A1071" s="312"/>
      <c r="B1071" s="702" t="s">
        <v>100</v>
      </c>
      <c r="C1071" s="586">
        <v>13436558606</v>
      </c>
      <c r="D1071" s="586">
        <v>0</v>
      </c>
      <c r="E1071" s="312"/>
      <c r="F1071" s="312"/>
      <c r="G1071" s="312"/>
      <c r="H1071" s="312"/>
      <c r="J1071" s="312"/>
      <c r="K1071" s="312"/>
      <c r="L1071" s="312"/>
      <c r="M1071" s="312"/>
      <c r="N1071" s="312"/>
      <c r="O1071" s="312"/>
      <c r="P1071" s="312"/>
    </row>
    <row r="1072" spans="1:16" s="313" customFormat="1">
      <c r="A1072" s="312"/>
      <c r="B1072" s="427" t="s">
        <v>1605</v>
      </c>
      <c r="C1072" s="587">
        <v>13436558606</v>
      </c>
      <c r="D1072" s="586">
        <v>0</v>
      </c>
      <c r="E1072" s="616">
        <v>0</v>
      </c>
      <c r="F1072" s="616"/>
      <c r="G1072" s="312"/>
      <c r="H1072" s="312"/>
      <c r="J1072" s="312"/>
      <c r="K1072" s="312"/>
      <c r="L1072" s="312"/>
      <c r="M1072" s="312"/>
      <c r="N1072" s="312"/>
      <c r="O1072" s="312"/>
      <c r="P1072" s="312"/>
    </row>
    <row r="1073" spans="1:16" s="313" customFormat="1">
      <c r="A1073" s="312"/>
      <c r="B1073" s="427" t="s">
        <v>1274</v>
      </c>
      <c r="C1073" s="587">
        <v>1848050034</v>
      </c>
      <c r="D1073" s="586">
        <v>0</v>
      </c>
      <c r="E1073" s="616">
        <v>0</v>
      </c>
      <c r="F1073" s="616"/>
      <c r="G1073" s="312"/>
      <c r="H1073" s="312"/>
      <c r="J1073" s="312"/>
      <c r="K1073" s="312"/>
      <c r="L1073" s="312"/>
      <c r="M1073" s="312"/>
      <c r="N1073" s="312"/>
      <c r="O1073" s="312"/>
      <c r="P1073" s="312"/>
    </row>
    <row r="1074" spans="1:16" s="313" customFormat="1">
      <c r="A1074" s="312"/>
      <c r="B1074" s="588"/>
      <c r="C1074" s="617"/>
      <c r="D1074" s="617"/>
      <c r="E1074" s="312"/>
      <c r="F1074" s="312"/>
      <c r="G1074" s="312"/>
      <c r="H1074" s="312"/>
      <c r="J1074" s="312"/>
      <c r="K1074" s="312"/>
      <c r="L1074" s="312"/>
      <c r="M1074" s="312"/>
      <c r="N1074" s="312"/>
      <c r="O1074" s="312"/>
      <c r="P1074" s="312"/>
    </row>
    <row r="1075" spans="1:16" s="313" customFormat="1">
      <c r="A1075" s="312"/>
      <c r="B1075" s="588"/>
      <c r="C1075" s="617"/>
      <c r="D1075" s="617"/>
      <c r="E1075" s="312"/>
      <c r="F1075" s="312"/>
      <c r="G1075" s="312"/>
      <c r="H1075" s="312"/>
      <c r="J1075" s="312"/>
      <c r="K1075" s="312"/>
      <c r="L1075" s="312"/>
      <c r="M1075" s="312"/>
      <c r="N1075" s="312"/>
      <c r="O1075" s="312"/>
      <c r="P1075" s="312"/>
    </row>
    <row r="1076" spans="1:16" s="313" customFormat="1">
      <c r="A1076" s="312"/>
      <c r="B1076" s="316" t="s">
        <v>1335</v>
      </c>
      <c r="C1076" s="466"/>
      <c r="D1076" s="612"/>
      <c r="E1076" s="312"/>
      <c r="F1076" s="312"/>
      <c r="G1076" s="312"/>
      <c r="H1076" s="312"/>
      <c r="J1076" s="312"/>
      <c r="K1076" s="312"/>
      <c r="L1076" s="312"/>
      <c r="M1076" s="312"/>
      <c r="N1076" s="312"/>
      <c r="O1076" s="312"/>
      <c r="P1076" s="312"/>
    </row>
    <row r="1077" spans="1:16" s="313" customFormat="1">
      <c r="A1077" s="312"/>
      <c r="B1077" s="312" t="s">
        <v>1331</v>
      </c>
      <c r="C1077" s="312"/>
      <c r="D1077" s="612"/>
      <c r="E1077" s="312"/>
      <c r="F1077" s="312"/>
      <c r="G1077" s="312"/>
      <c r="H1077" s="312"/>
      <c r="J1077" s="312"/>
      <c r="K1077" s="312"/>
      <c r="L1077" s="312"/>
      <c r="M1077" s="312"/>
      <c r="N1077" s="312"/>
      <c r="O1077" s="312"/>
      <c r="P1077" s="312"/>
    </row>
    <row r="1078" spans="1:16" s="313" customFormat="1">
      <c r="A1078" s="312"/>
      <c r="B1078" s="312"/>
      <c r="C1078" s="312"/>
      <c r="D1078" s="612"/>
      <c r="E1078" s="312"/>
      <c r="F1078" s="312"/>
      <c r="G1078" s="312"/>
      <c r="H1078" s="312"/>
      <c r="J1078" s="312"/>
      <c r="K1078" s="312"/>
      <c r="L1078" s="312"/>
      <c r="M1078" s="312"/>
      <c r="N1078" s="312"/>
      <c r="O1078" s="312"/>
      <c r="P1078" s="312"/>
    </row>
    <row r="1079" spans="1:16" s="313" customFormat="1" ht="16.95" customHeight="1">
      <c r="A1079" s="312"/>
      <c r="B1079" s="776" t="s">
        <v>1190</v>
      </c>
      <c r="C1079" s="777" t="s">
        <v>1333</v>
      </c>
      <c r="D1079" s="776" t="s">
        <v>1334</v>
      </c>
      <c r="E1079" s="312"/>
      <c r="F1079" s="312"/>
      <c r="G1079" s="312"/>
      <c r="H1079" s="312"/>
      <c r="J1079" s="312"/>
      <c r="K1079" s="312"/>
      <c r="L1079" s="312"/>
      <c r="M1079" s="312"/>
      <c r="N1079" s="312"/>
      <c r="O1079" s="312"/>
      <c r="P1079" s="312"/>
    </row>
    <row r="1080" spans="1:16" s="313" customFormat="1">
      <c r="A1080" s="312"/>
      <c r="B1080" s="776"/>
      <c r="C1080" s="778"/>
      <c r="D1080" s="776"/>
      <c r="E1080" s="312"/>
      <c r="F1080" s="312"/>
      <c r="G1080" s="312"/>
      <c r="H1080" s="312"/>
      <c r="J1080" s="312"/>
      <c r="K1080" s="312"/>
      <c r="L1080" s="312"/>
      <c r="M1080" s="312"/>
      <c r="N1080" s="312"/>
      <c r="O1080" s="312"/>
      <c r="P1080" s="312"/>
    </row>
    <row r="1081" spans="1:16" s="313" customFormat="1">
      <c r="A1081" s="312"/>
      <c r="B1081" s="593" t="s">
        <v>1336</v>
      </c>
      <c r="C1081" s="586">
        <v>3771166</v>
      </c>
      <c r="D1081" s="586" t="s">
        <v>1316</v>
      </c>
      <c r="E1081" s="312"/>
      <c r="F1081" s="312"/>
      <c r="G1081" s="618"/>
      <c r="H1081" s="618"/>
      <c r="J1081" s="312"/>
      <c r="K1081" s="312"/>
      <c r="L1081" s="312"/>
      <c r="M1081" s="312"/>
      <c r="N1081" s="312"/>
      <c r="O1081" s="312"/>
      <c r="P1081" s="312"/>
    </row>
    <row r="1082" spans="1:16" s="313" customFormat="1">
      <c r="A1082" s="312"/>
      <c r="B1082" s="593" t="s">
        <v>1337</v>
      </c>
      <c r="C1082" s="586">
        <v>584417016</v>
      </c>
      <c r="D1082" s="586"/>
      <c r="E1082" s="312"/>
      <c r="F1082" s="312"/>
      <c r="G1082" s="618"/>
      <c r="H1082" s="618"/>
      <c r="J1082" s="312"/>
      <c r="K1082" s="312"/>
      <c r="L1082" s="312"/>
      <c r="M1082" s="312"/>
      <c r="N1082" s="312"/>
      <c r="O1082" s="312"/>
      <c r="P1082" s="312"/>
    </row>
    <row r="1083" spans="1:16" s="313" customFormat="1">
      <c r="A1083" s="312"/>
      <c r="B1083" s="593" t="s">
        <v>303</v>
      </c>
      <c r="C1083" s="586">
        <v>951232</v>
      </c>
      <c r="D1083" s="586" t="s">
        <v>1316</v>
      </c>
      <c r="E1083" s="312"/>
      <c r="F1083" s="312"/>
      <c r="G1083" s="618"/>
      <c r="H1083" s="618"/>
      <c r="J1083" s="312"/>
      <c r="K1083" s="312"/>
      <c r="L1083" s="312"/>
      <c r="M1083" s="312"/>
      <c r="N1083" s="312"/>
      <c r="O1083" s="312"/>
      <c r="P1083" s="312"/>
    </row>
    <row r="1084" spans="1:16" s="313" customFormat="1">
      <c r="A1084" s="312"/>
      <c r="B1084" s="593" t="s">
        <v>1338</v>
      </c>
      <c r="C1084" s="586">
        <v>4483084</v>
      </c>
      <c r="D1084" s="586"/>
      <c r="E1084" s="312"/>
      <c r="F1084" s="312"/>
      <c r="G1084" s="618"/>
      <c r="H1084" s="618"/>
      <c r="J1084" s="312"/>
      <c r="K1084" s="312"/>
      <c r="L1084" s="312"/>
      <c r="M1084" s="312"/>
      <c r="N1084" s="312"/>
      <c r="O1084" s="312"/>
      <c r="P1084" s="312"/>
    </row>
    <row r="1085" spans="1:16" s="313" customFormat="1">
      <c r="A1085" s="312"/>
      <c r="B1085" s="593" t="s">
        <v>1339</v>
      </c>
      <c r="C1085" s="586">
        <v>2895175</v>
      </c>
      <c r="D1085" s="586">
        <v>0</v>
      </c>
      <c r="E1085" s="312"/>
      <c r="F1085" s="312"/>
      <c r="G1085" s="471"/>
      <c r="H1085" s="312"/>
      <c r="J1085" s="312"/>
      <c r="K1085" s="312"/>
      <c r="L1085" s="312"/>
      <c r="M1085" s="312"/>
      <c r="N1085" s="312"/>
      <c r="O1085" s="312"/>
      <c r="P1085" s="312"/>
    </row>
    <row r="1086" spans="1:16" s="313" customFormat="1">
      <c r="A1086" s="312"/>
      <c r="B1086" s="427" t="s">
        <v>1605</v>
      </c>
      <c r="C1086" s="587">
        <v>596517673</v>
      </c>
      <c r="D1086" s="586" t="s">
        <v>1316</v>
      </c>
      <c r="E1086" s="492">
        <v>0</v>
      </c>
      <c r="F1086" s="471"/>
      <c r="G1086" s="471"/>
      <c r="H1086" s="471"/>
      <c r="J1086" s="312"/>
      <c r="K1086" s="312"/>
      <c r="L1086" s="312"/>
      <c r="M1086" s="312"/>
      <c r="N1086" s="312"/>
      <c r="O1086" s="312"/>
      <c r="P1086" s="312"/>
    </row>
    <row r="1087" spans="1:16" s="313" customFormat="1">
      <c r="A1087" s="312"/>
      <c r="B1087" s="427" t="s">
        <v>1274</v>
      </c>
      <c r="C1087" s="587">
        <v>147957960</v>
      </c>
      <c r="D1087" s="587" t="s">
        <v>1316</v>
      </c>
      <c r="E1087" s="492">
        <v>0</v>
      </c>
      <c r="F1087" s="492"/>
      <c r="G1087" s="471"/>
      <c r="H1087" s="312"/>
      <c r="J1087" s="312"/>
      <c r="K1087" s="312"/>
      <c r="L1087" s="312"/>
      <c r="M1087" s="312"/>
      <c r="N1087" s="312"/>
      <c r="O1087" s="312"/>
      <c r="P1087" s="312"/>
    </row>
    <row r="1088" spans="1:16" s="313" customFormat="1">
      <c r="A1088" s="312"/>
      <c r="B1088" s="588"/>
      <c r="C1088" s="617"/>
      <c r="D1088" s="617"/>
      <c r="E1088" s="312"/>
      <c r="F1088" s="312"/>
      <c r="G1088" s="312"/>
      <c r="H1088" s="471"/>
      <c r="J1088" s="312"/>
      <c r="K1088" s="312"/>
      <c r="L1088" s="312"/>
      <c r="M1088" s="312"/>
      <c r="N1088" s="312"/>
      <c r="O1088" s="312"/>
      <c r="P1088" s="312"/>
    </row>
    <row r="1089" spans="1:16" s="313" customFormat="1">
      <c r="A1089" s="312"/>
      <c r="B1089" s="588"/>
      <c r="C1089" s="617"/>
      <c r="D1089" s="617"/>
      <c r="E1089" s="312"/>
      <c r="F1089" s="312"/>
      <c r="G1089" s="312"/>
      <c r="H1089" s="471"/>
      <c r="J1089" s="312"/>
      <c r="K1089" s="312"/>
      <c r="L1089" s="312"/>
      <c r="M1089" s="312"/>
      <c r="N1089" s="312"/>
      <c r="O1089" s="312"/>
      <c r="P1089" s="312"/>
    </row>
    <row r="1090" spans="1:16" s="313" customFormat="1">
      <c r="A1090" s="312"/>
      <c r="B1090" s="316" t="s">
        <v>1340</v>
      </c>
      <c r="C1090" s="466"/>
      <c r="D1090" s="612"/>
      <c r="E1090" s="312"/>
      <c r="F1090" s="312"/>
      <c r="G1090" s="312"/>
      <c r="H1090" s="312"/>
      <c r="J1090" s="312"/>
      <c r="K1090" s="312"/>
      <c r="L1090" s="312"/>
      <c r="M1090" s="312"/>
      <c r="N1090" s="312"/>
      <c r="O1090" s="312"/>
      <c r="P1090" s="312"/>
    </row>
    <row r="1091" spans="1:16" s="313" customFormat="1">
      <c r="A1091" s="312"/>
      <c r="B1091" s="312" t="s">
        <v>1331</v>
      </c>
      <c r="C1091" s="312"/>
      <c r="D1091" s="612"/>
      <c r="E1091" s="312"/>
      <c r="F1091" s="312"/>
      <c r="G1091" s="312"/>
      <c r="H1091" s="312"/>
      <c r="J1091" s="312"/>
      <c r="K1091" s="312"/>
      <c r="L1091" s="312"/>
      <c r="M1091" s="312"/>
      <c r="N1091" s="312"/>
      <c r="O1091" s="312"/>
      <c r="P1091" s="312"/>
    </row>
    <row r="1092" spans="1:16" s="313" customFormat="1">
      <c r="A1092" s="312"/>
      <c r="B1092" s="312"/>
      <c r="C1092" s="312"/>
      <c r="D1092" s="612"/>
      <c r="E1092" s="312"/>
      <c r="F1092" s="312"/>
      <c r="G1092" s="312"/>
      <c r="H1092" s="312"/>
      <c r="J1092" s="312"/>
      <c r="K1092" s="312"/>
      <c r="L1092" s="312"/>
      <c r="M1092" s="312"/>
      <c r="N1092" s="312"/>
      <c r="O1092" s="312"/>
      <c r="P1092" s="312"/>
    </row>
    <row r="1093" spans="1:16" s="313" customFormat="1" ht="16.95" customHeight="1">
      <c r="A1093" s="312"/>
      <c r="B1093" s="776" t="s">
        <v>1190</v>
      </c>
      <c r="C1093" s="777" t="s">
        <v>1333</v>
      </c>
      <c r="D1093" s="776" t="s">
        <v>1334</v>
      </c>
      <c r="E1093" s="312"/>
      <c r="F1093" s="312"/>
      <c r="G1093" s="312"/>
      <c r="H1093" s="312"/>
      <c r="J1093" s="312"/>
      <c r="K1093" s="312"/>
      <c r="L1093" s="312"/>
      <c r="M1093" s="312"/>
      <c r="N1093" s="312"/>
      <c r="O1093" s="312"/>
      <c r="P1093" s="312"/>
    </row>
    <row r="1094" spans="1:16" s="313" customFormat="1">
      <c r="A1094" s="312"/>
      <c r="B1094" s="776"/>
      <c r="C1094" s="778"/>
      <c r="D1094" s="776"/>
      <c r="E1094" s="312"/>
      <c r="F1094" s="312"/>
      <c r="G1094" s="312"/>
      <c r="H1094" s="312"/>
      <c r="J1094" s="312"/>
      <c r="K1094" s="312"/>
      <c r="L1094" s="312"/>
      <c r="M1094" s="312"/>
      <c r="N1094" s="312"/>
      <c r="O1094" s="312"/>
      <c r="P1094" s="312"/>
    </row>
    <row r="1095" spans="1:16" s="313" customFormat="1">
      <c r="A1095" s="312"/>
      <c r="B1095" s="619" t="s">
        <v>1341</v>
      </c>
      <c r="C1095" s="586">
        <v>56527969</v>
      </c>
      <c r="D1095" s="620">
        <v>0</v>
      </c>
      <c r="E1095" s="312"/>
      <c r="F1095" s="312"/>
      <c r="G1095" s="312"/>
      <c r="H1095" s="312"/>
      <c r="J1095" s="312"/>
      <c r="K1095" s="312"/>
      <c r="L1095" s="312"/>
      <c r="M1095" s="312"/>
      <c r="N1095" s="312"/>
      <c r="O1095" s="312"/>
      <c r="P1095" s="312"/>
    </row>
    <row r="1096" spans="1:16" s="313" customFormat="1">
      <c r="A1096" s="312"/>
      <c r="B1096" s="619" t="s">
        <v>1342</v>
      </c>
      <c r="C1096" s="586">
        <v>88809461</v>
      </c>
      <c r="D1096" s="620">
        <v>0</v>
      </c>
      <c r="E1096" s="312"/>
      <c r="F1096" s="312"/>
      <c r="G1096" s="618"/>
      <c r="H1096" s="618"/>
      <c r="J1096" s="312"/>
      <c r="K1096" s="312"/>
      <c r="L1096" s="312"/>
      <c r="M1096" s="312"/>
      <c r="N1096" s="312"/>
      <c r="O1096" s="312"/>
      <c r="P1096" s="312"/>
    </row>
    <row r="1097" spans="1:16" s="313" customFormat="1">
      <c r="A1097" s="312"/>
      <c r="B1097" s="619" t="s">
        <v>1343</v>
      </c>
      <c r="C1097" s="586">
        <v>99325725</v>
      </c>
      <c r="D1097" s="620">
        <v>0</v>
      </c>
      <c r="E1097" s="312"/>
      <c r="F1097" s="312"/>
      <c r="G1097" s="618"/>
      <c r="H1097" s="618"/>
      <c r="J1097" s="312"/>
      <c r="K1097" s="312"/>
      <c r="L1097" s="312"/>
      <c r="M1097" s="312"/>
      <c r="N1097" s="312"/>
      <c r="O1097" s="312"/>
      <c r="P1097" s="312"/>
    </row>
    <row r="1098" spans="1:16">
      <c r="B1098" s="427" t="s">
        <v>1605</v>
      </c>
      <c r="C1098" s="621">
        <v>244663155</v>
      </c>
      <c r="D1098" s="622">
        <v>0</v>
      </c>
      <c r="E1098" s="492"/>
      <c r="F1098" s="616"/>
      <c r="G1098" s="471"/>
    </row>
    <row r="1099" spans="1:16">
      <c r="B1099" s="427" t="s">
        <v>1274</v>
      </c>
      <c r="C1099" s="621">
        <v>248478737</v>
      </c>
      <c r="D1099" s="622">
        <v>0</v>
      </c>
      <c r="E1099" s="492"/>
    </row>
    <row r="1100" spans="1:16">
      <c r="C1100" s="623"/>
      <c r="D1100" s="612"/>
    </row>
    <row r="1101" spans="1:16">
      <c r="B1101" s="316" t="s">
        <v>1344</v>
      </c>
      <c r="C1101" s="466"/>
      <c r="D1101" s="337"/>
    </row>
    <row r="1102" spans="1:16">
      <c r="B1102" s="615"/>
      <c r="C1102" s="337"/>
      <c r="D1102" s="337"/>
    </row>
    <row r="1103" spans="1:16">
      <c r="B1103" s="776" t="s">
        <v>1190</v>
      </c>
      <c r="C1103" s="777" t="s">
        <v>1333</v>
      </c>
      <c r="D1103" s="776" t="s">
        <v>1334</v>
      </c>
    </row>
    <row r="1104" spans="1:16">
      <c r="B1104" s="776"/>
      <c r="C1104" s="778"/>
      <c r="D1104" s="776"/>
    </row>
    <row r="1105" spans="2:8">
      <c r="B1105" s="619" t="s">
        <v>336</v>
      </c>
      <c r="C1105" s="586">
        <v>135316207</v>
      </c>
      <c r="D1105" s="624">
        <v>0</v>
      </c>
    </row>
    <row r="1106" spans="2:8">
      <c r="B1106" s="619" t="s">
        <v>338</v>
      </c>
      <c r="C1106" s="586">
        <v>5061518</v>
      </c>
      <c r="D1106" s="624">
        <v>0</v>
      </c>
    </row>
    <row r="1107" spans="2:8">
      <c r="B1107" s="619" t="s">
        <v>333</v>
      </c>
      <c r="C1107" s="586">
        <v>78150764</v>
      </c>
      <c r="D1107" s="624">
        <v>0</v>
      </c>
    </row>
    <row r="1108" spans="2:8">
      <c r="B1108" s="619" t="s">
        <v>339</v>
      </c>
      <c r="C1108" s="586">
        <v>6</v>
      </c>
      <c r="D1108" s="624"/>
    </row>
    <row r="1109" spans="2:8">
      <c r="B1109" s="427" t="s">
        <v>1605</v>
      </c>
      <c r="C1109" s="621">
        <v>218528495</v>
      </c>
      <c r="D1109" s="624">
        <v>0</v>
      </c>
      <c r="E1109" s="492">
        <v>5737500</v>
      </c>
    </row>
    <row r="1110" spans="2:8">
      <c r="B1110" s="427" t="s">
        <v>1274</v>
      </c>
      <c r="C1110" s="621">
        <v>241513713</v>
      </c>
      <c r="D1110" s="625">
        <v>0</v>
      </c>
      <c r="E1110" s="492">
        <v>0</v>
      </c>
    </row>
    <row r="1111" spans="2:8">
      <c r="B1111" s="316"/>
      <c r="D1111" s="612"/>
    </row>
    <row r="1112" spans="2:8">
      <c r="B1112" s="316"/>
      <c r="D1112" s="612"/>
    </row>
    <row r="1113" spans="2:8">
      <c r="B1113" s="316" t="s">
        <v>1345</v>
      </c>
      <c r="D1113" s="612"/>
    </row>
    <row r="1114" spans="2:8" ht="10.199999999999999" customHeight="1">
      <c r="B1114" s="615"/>
      <c r="D1114" s="612"/>
    </row>
    <row r="1115" spans="2:8">
      <c r="B1115" s="540" t="s">
        <v>1630</v>
      </c>
      <c r="C1115" s="540"/>
      <c r="D1115" s="540"/>
    </row>
    <row r="1116" spans="2:8">
      <c r="B1116" s="316"/>
      <c r="D1116" s="612"/>
    </row>
    <row r="1117" spans="2:8">
      <c r="B1117" s="316"/>
      <c r="D1117" s="612"/>
    </row>
    <row r="1118" spans="2:8">
      <c r="B1118" s="316" t="s">
        <v>1346</v>
      </c>
      <c r="C1118" s="479"/>
      <c r="D1118" s="612"/>
    </row>
    <row r="1119" spans="2:8">
      <c r="B1119" s="316"/>
      <c r="D1119" s="612"/>
    </row>
    <row r="1120" spans="2:8" ht="38.4" customHeight="1">
      <c r="B1120" s="448" t="s">
        <v>1347</v>
      </c>
      <c r="C1120" s="448" t="s">
        <v>1348</v>
      </c>
      <c r="D1120" s="448" t="s">
        <v>1631</v>
      </c>
      <c r="E1120" s="448" t="s">
        <v>1350</v>
      </c>
      <c r="F1120" s="448" t="s">
        <v>1351</v>
      </c>
      <c r="G1120" s="564">
        <v>44742</v>
      </c>
      <c r="H1120" s="564">
        <v>44561</v>
      </c>
    </row>
    <row r="1121" spans="2:9" ht="36" customHeight="1">
      <c r="B1121" s="626" t="s">
        <v>100</v>
      </c>
      <c r="C1121" s="626" t="s">
        <v>93</v>
      </c>
      <c r="D1121" s="626" t="s">
        <v>1352</v>
      </c>
      <c r="E1121" s="626" t="s">
        <v>1353</v>
      </c>
      <c r="F1121" s="626" t="s">
        <v>1317</v>
      </c>
      <c r="G1121" s="627">
        <v>13436558606</v>
      </c>
      <c r="H1121" s="627">
        <v>1848050034</v>
      </c>
      <c r="I1121" s="628"/>
    </row>
    <row r="1122" spans="2:9" ht="22.2" customHeight="1">
      <c r="B1122" s="626" t="s">
        <v>100</v>
      </c>
      <c r="C1122" s="626" t="s">
        <v>93</v>
      </c>
      <c r="D1122" s="626" t="s">
        <v>1354</v>
      </c>
      <c r="E1122" s="626" t="s">
        <v>1317</v>
      </c>
      <c r="F1122" s="626" t="s">
        <v>1317</v>
      </c>
      <c r="G1122" s="629">
        <v>9022713587</v>
      </c>
      <c r="H1122" s="629">
        <v>3377697668</v>
      </c>
      <c r="I1122" s="628"/>
    </row>
    <row r="1123" spans="2:9" ht="36" customHeight="1">
      <c r="B1123" s="626" t="s">
        <v>100</v>
      </c>
      <c r="C1123" s="626" t="s">
        <v>93</v>
      </c>
      <c r="D1123" s="626" t="s">
        <v>1355</v>
      </c>
      <c r="E1123" s="626" t="s">
        <v>1317</v>
      </c>
      <c r="F1123" s="626" t="s">
        <v>1317</v>
      </c>
      <c r="G1123" s="627">
        <v>11379548</v>
      </c>
      <c r="H1123" s="627">
        <v>4059103</v>
      </c>
      <c r="I1123" s="628"/>
    </row>
    <row r="1124" spans="2:9" ht="36" customHeight="1">
      <c r="B1124" s="626" t="s">
        <v>100</v>
      </c>
      <c r="C1124" s="626" t="s">
        <v>93</v>
      </c>
      <c r="D1124" s="626" t="s">
        <v>1356</v>
      </c>
      <c r="E1124" s="626" t="s">
        <v>1317</v>
      </c>
      <c r="F1124" s="626" t="s">
        <v>1317</v>
      </c>
      <c r="G1124" s="627">
        <v>66925000</v>
      </c>
      <c r="H1124" s="627">
        <v>66925000</v>
      </c>
      <c r="I1124" s="628"/>
    </row>
    <row r="1125" spans="2:9" ht="36" customHeight="1">
      <c r="B1125" s="626" t="s">
        <v>100</v>
      </c>
      <c r="C1125" s="626" t="s">
        <v>93</v>
      </c>
      <c r="D1125" s="626" t="s">
        <v>1357</v>
      </c>
      <c r="E1125" s="626" t="s">
        <v>1317</v>
      </c>
      <c r="F1125" s="626" t="s">
        <v>1317</v>
      </c>
      <c r="G1125" s="627">
        <v>31738636</v>
      </c>
      <c r="H1125" s="627">
        <v>31738636</v>
      </c>
      <c r="I1125" s="628"/>
    </row>
    <row r="1126" spans="2:9" ht="36" customHeight="1">
      <c r="B1126" s="626" t="s">
        <v>100</v>
      </c>
      <c r="C1126" s="626" t="s">
        <v>93</v>
      </c>
      <c r="D1126" s="626" t="s">
        <v>1632</v>
      </c>
      <c r="E1126" s="626" t="s">
        <v>1317</v>
      </c>
      <c r="F1126" s="626" t="s">
        <v>1317</v>
      </c>
      <c r="G1126" s="627">
        <v>4534091</v>
      </c>
      <c r="H1126" s="627">
        <v>0</v>
      </c>
      <c r="I1126" s="628"/>
    </row>
    <row r="1127" spans="2:9" ht="36" customHeight="1">
      <c r="B1127" s="626" t="s">
        <v>100</v>
      </c>
      <c r="C1127" s="626" t="s">
        <v>93</v>
      </c>
      <c r="D1127" s="626" t="s">
        <v>1633</v>
      </c>
      <c r="E1127" s="626" t="s">
        <v>1317</v>
      </c>
      <c r="F1127" s="626" t="s">
        <v>1317</v>
      </c>
      <c r="G1127" s="627">
        <v>4534091</v>
      </c>
      <c r="H1127" s="627">
        <v>0</v>
      </c>
      <c r="I1127" s="628"/>
    </row>
    <row r="1128" spans="2:9" ht="36" customHeight="1">
      <c r="B1128" s="626" t="s">
        <v>112</v>
      </c>
      <c r="C1128" s="626" t="s">
        <v>93</v>
      </c>
      <c r="D1128" s="626" t="s">
        <v>1634</v>
      </c>
      <c r="E1128" s="626" t="s">
        <v>1317</v>
      </c>
      <c r="F1128" s="626" t="s">
        <v>1317</v>
      </c>
      <c r="G1128" s="627">
        <v>0</v>
      </c>
      <c r="H1128" s="627">
        <v>17359589</v>
      </c>
      <c r="I1128" s="628"/>
    </row>
    <row r="1129" spans="2:9" ht="36" customHeight="1">
      <c r="B1129" s="626" t="s">
        <v>120</v>
      </c>
      <c r="C1129" s="626" t="s">
        <v>121</v>
      </c>
      <c r="D1129" s="626" t="s">
        <v>1487</v>
      </c>
      <c r="E1129" s="626" t="s">
        <v>1317</v>
      </c>
      <c r="F1129" s="626" t="s">
        <v>1317</v>
      </c>
      <c r="G1129" s="627">
        <v>428171</v>
      </c>
      <c r="H1129" s="627">
        <v>0</v>
      </c>
      <c r="I1129" s="628"/>
    </row>
    <row r="1130" spans="2:9" ht="36" customHeight="1">
      <c r="B1130" s="626" t="s">
        <v>63</v>
      </c>
      <c r="C1130" s="626" t="s">
        <v>114</v>
      </c>
      <c r="D1130" s="626" t="s">
        <v>1487</v>
      </c>
      <c r="E1130" s="626" t="s">
        <v>1317</v>
      </c>
      <c r="F1130" s="626" t="s">
        <v>1317</v>
      </c>
      <c r="G1130" s="627">
        <v>402000</v>
      </c>
      <c r="H1130" s="627">
        <v>0</v>
      </c>
      <c r="I1130" s="628"/>
    </row>
    <row r="1131" spans="2:9" ht="36" customHeight="1">
      <c r="B1131" s="626" t="s">
        <v>1674</v>
      </c>
      <c r="C1131" s="626" t="s">
        <v>93</v>
      </c>
      <c r="D1131" s="626" t="s">
        <v>1675</v>
      </c>
      <c r="E1131" s="626"/>
      <c r="F1131" s="626"/>
      <c r="G1131" s="627">
        <v>13269591</v>
      </c>
      <c r="H1131" s="627"/>
      <c r="I1131" s="628"/>
    </row>
    <row r="1132" spans="2:9">
      <c r="B1132" s="427" t="s">
        <v>1358</v>
      </c>
      <c r="C1132" s="630"/>
      <c r="D1132" s="630"/>
      <c r="E1132" s="630"/>
      <c r="F1132" s="630"/>
      <c r="G1132" s="631">
        <v>22592483321</v>
      </c>
      <c r="H1132" s="631">
        <v>5345830030</v>
      </c>
    </row>
    <row r="1133" spans="2:9">
      <c r="B1133" s="632"/>
      <c r="C1133" s="623"/>
      <c r="D1133" s="612"/>
    </row>
    <row r="1134" spans="2:9">
      <c r="B1134" s="632"/>
      <c r="C1134" s="623"/>
      <c r="D1134" s="612"/>
    </row>
    <row r="1135" spans="2:9">
      <c r="B1135" s="632"/>
      <c r="C1135" s="623"/>
      <c r="D1135" s="612"/>
    </row>
    <row r="1136" spans="2:9">
      <c r="B1136" s="316" t="s">
        <v>1359</v>
      </c>
      <c r="D1136" s="612"/>
    </row>
    <row r="1137" spans="2:4" ht="9" customHeight="1">
      <c r="B1137" s="615"/>
      <c r="D1137" s="612"/>
    </row>
    <row r="1138" spans="2:4">
      <c r="B1138" s="337" t="s">
        <v>1585</v>
      </c>
      <c r="D1138" s="612"/>
    </row>
    <row r="1139" spans="2:4">
      <c r="B1139" s="316"/>
      <c r="D1139" s="612"/>
    </row>
    <row r="1140" spans="2:4">
      <c r="B1140" s="316"/>
      <c r="D1140" s="612"/>
    </row>
    <row r="1141" spans="2:4">
      <c r="B1141" s="316" t="s">
        <v>1360</v>
      </c>
      <c r="C1141" s="466"/>
      <c r="D1141" s="612"/>
    </row>
    <row r="1142" spans="2:4">
      <c r="B1142" s="316"/>
      <c r="D1142" s="612"/>
    </row>
    <row r="1143" spans="2:4" ht="19.2" customHeight="1">
      <c r="B1143" s="779" t="s">
        <v>1190</v>
      </c>
      <c r="C1143" s="777" t="s">
        <v>1635</v>
      </c>
      <c r="D1143" s="776" t="s">
        <v>1636</v>
      </c>
    </row>
    <row r="1144" spans="2:4" ht="16.95" customHeight="1">
      <c r="B1144" s="779"/>
      <c r="C1144" s="778"/>
      <c r="D1144" s="776"/>
    </row>
    <row r="1145" spans="2:4">
      <c r="B1145" s="593" t="s">
        <v>639</v>
      </c>
      <c r="C1145" s="586">
        <v>571306648</v>
      </c>
      <c r="D1145" s="633">
        <v>0</v>
      </c>
    </row>
    <row r="1146" spans="2:4">
      <c r="B1146" s="593" t="s">
        <v>691</v>
      </c>
      <c r="C1146" s="586">
        <v>146816991</v>
      </c>
      <c r="D1146" s="633">
        <v>0</v>
      </c>
    </row>
    <row r="1147" spans="2:4">
      <c r="B1147" s="593" t="s">
        <v>334</v>
      </c>
      <c r="C1147" s="586">
        <v>80750000</v>
      </c>
      <c r="D1147" s="633">
        <v>0</v>
      </c>
    </row>
    <row r="1148" spans="2:4">
      <c r="B1148" s="593" t="s">
        <v>693</v>
      </c>
      <c r="C1148" s="586">
        <v>2055015</v>
      </c>
      <c r="D1148" s="633"/>
    </row>
    <row r="1149" spans="2:4">
      <c r="B1149" s="593" t="s">
        <v>341</v>
      </c>
      <c r="C1149" s="586">
        <v>172041644</v>
      </c>
      <c r="D1149" s="633">
        <v>0</v>
      </c>
    </row>
    <row r="1150" spans="2:4">
      <c r="B1150" s="593" t="s">
        <v>1361</v>
      </c>
      <c r="C1150" s="586">
        <v>1024520</v>
      </c>
      <c r="D1150" s="633">
        <v>0</v>
      </c>
    </row>
    <row r="1151" spans="2:4">
      <c r="B1151" s="593" t="s">
        <v>1362</v>
      </c>
      <c r="C1151" s="586">
        <v>170635</v>
      </c>
      <c r="D1151" s="633">
        <v>0</v>
      </c>
    </row>
    <row r="1152" spans="2:4">
      <c r="B1152" s="593" t="s">
        <v>344</v>
      </c>
      <c r="C1152" s="586">
        <v>54999998</v>
      </c>
      <c r="D1152" s="633">
        <v>0</v>
      </c>
    </row>
    <row r="1153" spans="2:6">
      <c r="B1153" s="593" t="s">
        <v>643</v>
      </c>
      <c r="C1153" s="586">
        <v>100635995</v>
      </c>
      <c r="D1153" s="633">
        <v>0</v>
      </c>
    </row>
    <row r="1154" spans="2:6">
      <c r="B1154" s="593" t="s">
        <v>645</v>
      </c>
      <c r="C1154" s="586">
        <v>2500000</v>
      </c>
      <c r="D1154" s="633">
        <v>0</v>
      </c>
    </row>
    <row r="1155" spans="2:6">
      <c r="B1155" s="593" t="s">
        <v>644</v>
      </c>
      <c r="C1155" s="586">
        <v>10345716</v>
      </c>
      <c r="D1155" s="633">
        <v>0</v>
      </c>
    </row>
    <row r="1156" spans="2:6">
      <c r="B1156" s="593" t="s">
        <v>1363</v>
      </c>
      <c r="C1156" s="586">
        <v>61635560</v>
      </c>
      <c r="D1156" s="633">
        <v>0</v>
      </c>
    </row>
    <row r="1157" spans="2:6">
      <c r="B1157" s="593" t="s">
        <v>1435</v>
      </c>
      <c r="C1157" s="586">
        <v>10000002</v>
      </c>
      <c r="D1157" s="633"/>
    </row>
    <row r="1158" spans="2:6">
      <c r="B1158" s="593" t="s">
        <v>646</v>
      </c>
      <c r="C1158" s="586">
        <v>6363636</v>
      </c>
      <c r="D1158" s="633">
        <v>0</v>
      </c>
    </row>
    <row r="1159" spans="2:6">
      <c r="B1159" s="593" t="s">
        <v>647</v>
      </c>
      <c r="C1159" s="586">
        <v>81666667</v>
      </c>
      <c r="D1159" s="633">
        <v>0</v>
      </c>
    </row>
    <row r="1160" spans="2:6">
      <c r="B1160" s="593" t="s">
        <v>642</v>
      </c>
      <c r="C1160" s="586">
        <v>76465806</v>
      </c>
      <c r="D1160" s="633">
        <v>0</v>
      </c>
    </row>
    <row r="1161" spans="2:6">
      <c r="B1161" s="427" t="s">
        <v>1605</v>
      </c>
      <c r="C1161" s="587">
        <v>1378778833</v>
      </c>
      <c r="D1161" s="634">
        <v>0</v>
      </c>
      <c r="F1161" s="492"/>
    </row>
    <row r="1162" spans="2:6">
      <c r="B1162" s="427" t="s">
        <v>1274</v>
      </c>
      <c r="C1162" s="587">
        <v>854597575</v>
      </c>
      <c r="D1162" s="634">
        <v>0</v>
      </c>
      <c r="F1162" s="492"/>
    </row>
    <row r="1163" spans="2:6">
      <c r="B1163" s="581"/>
      <c r="C1163" s="635"/>
    </row>
    <row r="1164" spans="2:6">
      <c r="B1164" s="581"/>
      <c r="C1164" s="635"/>
    </row>
    <row r="1165" spans="2:6">
      <c r="B1165" s="316" t="s">
        <v>1637</v>
      </c>
      <c r="C1165" s="479"/>
    </row>
    <row r="1166" spans="2:6">
      <c r="B1166" s="312" t="s">
        <v>1364</v>
      </c>
      <c r="C1166" s="479"/>
    </row>
    <row r="1168" spans="2:6" ht="17.399999999999999" customHeight="1">
      <c r="B1168" s="776" t="s">
        <v>1347</v>
      </c>
      <c r="C1168" s="776" t="s">
        <v>1348</v>
      </c>
      <c r="D1168" s="776" t="s">
        <v>1349</v>
      </c>
      <c r="E1168" s="779" t="s">
        <v>1365</v>
      </c>
      <c r="F1168" s="779"/>
    </row>
    <row r="1169" spans="2:11" ht="19.2" customHeight="1">
      <c r="B1169" s="776"/>
      <c r="C1169" s="776"/>
      <c r="D1169" s="776"/>
      <c r="E1169" s="564">
        <v>44742</v>
      </c>
      <c r="F1169" s="565">
        <v>44561</v>
      </c>
    </row>
    <row r="1170" spans="2:11" s="322" customFormat="1" ht="16.95" customHeight="1">
      <c r="B1170" s="449" t="s">
        <v>1366</v>
      </c>
      <c r="C1170" s="626" t="s">
        <v>93</v>
      </c>
      <c r="D1170" s="626" t="s">
        <v>1367</v>
      </c>
      <c r="E1170" s="636">
        <v>765027939</v>
      </c>
      <c r="F1170" s="637">
        <v>1993772737</v>
      </c>
      <c r="G1170" s="321"/>
      <c r="H1170" s="638"/>
      <c r="I1170" s="323"/>
    </row>
    <row r="1171" spans="2:11" s="322" customFormat="1" ht="16.95" customHeight="1">
      <c r="B1171" s="449" t="s">
        <v>1366</v>
      </c>
      <c r="C1171" s="626" t="s">
        <v>93</v>
      </c>
      <c r="D1171" s="626" t="s">
        <v>1368</v>
      </c>
      <c r="E1171" s="639">
        <v>3650228359</v>
      </c>
      <c r="F1171" s="637">
        <v>9986890201</v>
      </c>
      <c r="G1171" s="324"/>
      <c r="I1171" s="323"/>
    </row>
    <row r="1172" spans="2:11" s="322" customFormat="1" ht="33" customHeight="1">
      <c r="B1172" s="449" t="s">
        <v>1366</v>
      </c>
      <c r="C1172" s="626" t="s">
        <v>93</v>
      </c>
      <c r="D1172" s="626" t="s">
        <v>1369</v>
      </c>
      <c r="E1172" s="636">
        <v>852286413</v>
      </c>
      <c r="F1172" s="637">
        <v>17473245904</v>
      </c>
      <c r="G1172" s="325"/>
      <c r="I1172" s="323"/>
    </row>
    <row r="1173" spans="2:11" s="322" customFormat="1" ht="16.95" customHeight="1">
      <c r="B1173" s="449" t="s">
        <v>273</v>
      </c>
      <c r="C1173" s="626" t="s">
        <v>93</v>
      </c>
      <c r="D1173" s="626" t="s">
        <v>1638</v>
      </c>
      <c r="E1173" s="636">
        <v>4999000000</v>
      </c>
      <c r="F1173" s="637">
        <v>4999000000</v>
      </c>
      <c r="G1173" s="326"/>
      <c r="I1173" s="323"/>
      <c r="J1173" s="323"/>
      <c r="K1173" s="323"/>
    </row>
    <row r="1174" spans="2:11" s="322" customFormat="1" ht="33" customHeight="1">
      <c r="B1174" s="449" t="s">
        <v>273</v>
      </c>
      <c r="C1174" s="626" t="s">
        <v>93</v>
      </c>
      <c r="D1174" s="626" t="s">
        <v>1639</v>
      </c>
      <c r="E1174" s="636">
        <v>3454158107</v>
      </c>
      <c r="F1174" s="637">
        <v>2047406868</v>
      </c>
      <c r="G1174" s="325"/>
      <c r="I1174" s="323"/>
    </row>
    <row r="1175" spans="2:11" s="322" customFormat="1" ht="35.4" customHeight="1">
      <c r="B1175" s="449" t="s">
        <v>1366</v>
      </c>
      <c r="C1175" s="626" t="s">
        <v>93</v>
      </c>
      <c r="D1175" s="626" t="s">
        <v>1370</v>
      </c>
      <c r="E1175" s="636">
        <v>-13436558606</v>
      </c>
      <c r="F1175" s="637">
        <v>-1848050034</v>
      </c>
      <c r="G1175" s="325"/>
      <c r="I1175" s="323"/>
      <c r="J1175" s="323"/>
      <c r="K1175" s="323"/>
    </row>
    <row r="1176" spans="2:11" s="322" customFormat="1" ht="36.6" customHeight="1">
      <c r="B1176" s="449" t="s">
        <v>1366</v>
      </c>
      <c r="C1176" s="626" t="s">
        <v>93</v>
      </c>
      <c r="D1176" s="626" t="s">
        <v>1355</v>
      </c>
      <c r="E1176" s="636">
        <v>-11379548</v>
      </c>
      <c r="F1176" s="637">
        <v>-4059103</v>
      </c>
      <c r="G1176" s="325"/>
      <c r="I1176" s="323"/>
    </row>
    <row r="1177" spans="2:11" s="322" customFormat="1" ht="36.6" customHeight="1">
      <c r="B1177" s="449" t="s">
        <v>1366</v>
      </c>
      <c r="C1177" s="626" t="s">
        <v>93</v>
      </c>
      <c r="D1177" s="626" t="s">
        <v>1356</v>
      </c>
      <c r="E1177" s="636">
        <v>-66925000</v>
      </c>
      <c r="F1177" s="637">
        <v>-66925000</v>
      </c>
      <c r="G1177" s="325"/>
      <c r="I1177" s="323"/>
      <c r="J1177" s="323"/>
      <c r="K1177" s="323"/>
    </row>
    <row r="1178" spans="2:11" s="322" customFormat="1" ht="36.6" customHeight="1">
      <c r="B1178" s="449" t="s">
        <v>1366</v>
      </c>
      <c r="C1178" s="626" t="s">
        <v>93</v>
      </c>
      <c r="D1178" s="626" t="s">
        <v>1371</v>
      </c>
      <c r="E1178" s="636">
        <v>-31738636</v>
      </c>
      <c r="F1178" s="637">
        <v>-31738636</v>
      </c>
      <c r="G1178" s="325"/>
      <c r="I1178" s="323"/>
    </row>
    <row r="1179" spans="2:11" s="322" customFormat="1" ht="36.6" customHeight="1">
      <c r="B1179" s="449" t="s">
        <v>1366</v>
      </c>
      <c r="C1179" s="626" t="s">
        <v>93</v>
      </c>
      <c r="D1179" s="626" t="s">
        <v>1632</v>
      </c>
      <c r="E1179" s="636">
        <v>-4534091</v>
      </c>
      <c r="F1179" s="637">
        <v>0</v>
      </c>
      <c r="G1179" s="325"/>
      <c r="I1179" s="323"/>
    </row>
    <row r="1180" spans="2:11" s="322" customFormat="1" ht="36.6" customHeight="1">
      <c r="B1180" s="449" t="s">
        <v>1366</v>
      </c>
      <c r="C1180" s="626" t="s">
        <v>93</v>
      </c>
      <c r="D1180" s="626" t="s">
        <v>1633</v>
      </c>
      <c r="E1180" s="636">
        <v>-4534091</v>
      </c>
      <c r="F1180" s="637">
        <v>0</v>
      </c>
      <c r="G1180" s="325"/>
      <c r="I1180" s="323"/>
    </row>
    <row r="1181" spans="2:11" s="322" customFormat="1" ht="36.6" customHeight="1">
      <c r="B1181" s="449" t="s">
        <v>273</v>
      </c>
      <c r="C1181" s="626" t="s">
        <v>93</v>
      </c>
      <c r="D1181" s="626" t="s">
        <v>1640</v>
      </c>
      <c r="E1181" s="636">
        <v>0</v>
      </c>
      <c r="F1181" s="637">
        <v>-17359589</v>
      </c>
      <c r="G1181" s="325"/>
      <c r="I1181" s="323"/>
      <c r="J1181" s="323"/>
      <c r="K1181" s="323"/>
    </row>
    <row r="1182" spans="2:11" s="322" customFormat="1" ht="36.6" customHeight="1">
      <c r="B1182" s="449" t="s">
        <v>120</v>
      </c>
      <c r="C1182" s="626" t="s">
        <v>121</v>
      </c>
      <c r="D1182" s="626" t="s">
        <v>1487</v>
      </c>
      <c r="E1182" s="636">
        <v>-428171</v>
      </c>
      <c r="F1182" s="637">
        <v>0</v>
      </c>
      <c r="G1182" s="325"/>
      <c r="I1182" s="323"/>
      <c r="J1182" s="323"/>
      <c r="K1182" s="323"/>
    </row>
    <row r="1183" spans="2:11" s="322" customFormat="1" ht="36.6" customHeight="1">
      <c r="B1183" s="449" t="s">
        <v>63</v>
      </c>
      <c r="C1183" s="626" t="s">
        <v>114</v>
      </c>
      <c r="D1183" s="626" t="s">
        <v>1487</v>
      </c>
      <c r="E1183" s="636">
        <v>-402000</v>
      </c>
      <c r="F1183" s="637">
        <v>0</v>
      </c>
      <c r="G1183" s="325"/>
      <c r="I1183" s="323"/>
      <c r="J1183" s="323"/>
      <c r="K1183" s="323"/>
    </row>
    <row r="1184" spans="2:11" s="322" customFormat="1" ht="62.4">
      <c r="B1184" s="703" t="s">
        <v>1676</v>
      </c>
      <c r="C1184" s="704" t="s">
        <v>1678</v>
      </c>
      <c r="D1184" s="704" t="s">
        <v>1672</v>
      </c>
      <c r="E1184" s="705">
        <v>148836898</v>
      </c>
      <c r="F1184" s="697">
        <v>244724830</v>
      </c>
      <c r="G1184" s="325"/>
      <c r="I1184" s="323"/>
      <c r="J1184" s="323"/>
      <c r="K1184" s="323"/>
    </row>
    <row r="1185" spans="2:11" s="322" customFormat="1" ht="62.4">
      <c r="B1185" s="703" t="s">
        <v>1677</v>
      </c>
      <c r="C1185" s="704" t="s">
        <v>1678</v>
      </c>
      <c r="D1185" s="704" t="s">
        <v>1673</v>
      </c>
      <c r="E1185" s="705">
        <v>257571316</v>
      </c>
      <c r="F1185" s="697">
        <v>238208166</v>
      </c>
      <c r="G1185" s="325"/>
      <c r="I1185" s="323"/>
      <c r="J1185" s="323"/>
      <c r="K1185" s="323"/>
    </row>
    <row r="1186" spans="2:11" s="322" customFormat="1" ht="31.2">
      <c r="B1186" s="703" t="s">
        <v>20</v>
      </c>
      <c r="C1186" s="704" t="s">
        <v>93</v>
      </c>
      <c r="D1186" s="704" t="s">
        <v>1679</v>
      </c>
      <c r="E1186" s="705">
        <v>0</v>
      </c>
      <c r="F1186" s="697">
        <v>17359590</v>
      </c>
      <c r="G1186" s="325"/>
      <c r="I1186" s="323"/>
      <c r="J1186" s="323"/>
      <c r="K1186" s="323"/>
    </row>
    <row r="1187" spans="2:11">
      <c r="B1187" s="640" t="s">
        <v>1358</v>
      </c>
      <c r="C1187" s="641"/>
      <c r="D1187" s="641"/>
      <c r="E1187" s="600">
        <v>164200675</v>
      </c>
      <c r="F1187" s="600">
        <v>34532183348</v>
      </c>
      <c r="G1187" s="327"/>
      <c r="I1187" s="323"/>
      <c r="J1187" s="323"/>
      <c r="K1187" s="323"/>
    </row>
    <row r="1188" spans="2:11">
      <c r="B1188" s="709" t="s">
        <v>297</v>
      </c>
      <c r="C1188" s="710"/>
      <c r="D1188" s="711"/>
      <c r="E1188" s="712"/>
      <c r="F1188" s="713"/>
      <c r="G1188" s="327"/>
      <c r="I1188" s="323"/>
      <c r="J1188" s="323"/>
      <c r="K1188" s="323"/>
    </row>
    <row r="1189" spans="2:11">
      <c r="B1189" s="703" t="s">
        <v>20</v>
      </c>
      <c r="C1189" s="704" t="s">
        <v>93</v>
      </c>
      <c r="D1189" s="704" t="s">
        <v>1487</v>
      </c>
      <c r="E1189" s="714">
        <v>-13269591</v>
      </c>
      <c r="F1189" s="715">
        <v>0</v>
      </c>
      <c r="G1189" s="327"/>
      <c r="I1189" s="323"/>
      <c r="J1189" s="323"/>
      <c r="K1189" s="323"/>
    </row>
    <row r="1190" spans="2:11">
      <c r="B1190" s="709" t="s">
        <v>1680</v>
      </c>
      <c r="C1190" s="716"/>
      <c r="D1190" s="717"/>
      <c r="E1190" s="718">
        <v>-13269591</v>
      </c>
      <c r="F1190" s="719">
        <v>0</v>
      </c>
      <c r="G1190" s="327"/>
      <c r="I1190" s="323"/>
      <c r="J1190" s="323"/>
      <c r="K1190" s="323"/>
    </row>
    <row r="1191" spans="2:11">
      <c r="B1191" s="706"/>
      <c r="C1191" s="707"/>
      <c r="D1191" s="707"/>
      <c r="E1191" s="708"/>
      <c r="F1191" s="708"/>
      <c r="G1191" s="327"/>
      <c r="I1191" s="323"/>
      <c r="J1191" s="323"/>
      <c r="K1191" s="323"/>
    </row>
    <row r="1192" spans="2:11">
      <c r="B1192" s="706"/>
      <c r="C1192" s="707"/>
      <c r="D1192" s="707"/>
      <c r="E1192" s="708"/>
      <c r="F1192" s="708"/>
      <c r="G1192" s="327"/>
      <c r="I1192" s="323"/>
      <c r="J1192" s="323"/>
      <c r="K1192" s="323"/>
    </row>
    <row r="1193" spans="2:11">
      <c r="B1193" s="642"/>
      <c r="C1193" s="643"/>
      <c r="D1193" s="643"/>
      <c r="I1193" s="323"/>
      <c r="J1193" s="322"/>
      <c r="K1193" s="322"/>
    </row>
    <row r="1194" spans="2:11">
      <c r="B1194" s="642"/>
      <c r="C1194" s="643"/>
      <c r="D1194" s="643"/>
      <c r="I1194" s="323"/>
      <c r="J1194" s="323"/>
      <c r="K1194" s="323"/>
    </row>
    <row r="1195" spans="2:11">
      <c r="B1195" s="316" t="s">
        <v>1372</v>
      </c>
      <c r="C1195" s="479"/>
      <c r="D1195" s="643"/>
      <c r="I1195" s="323"/>
      <c r="J1195" s="322"/>
      <c r="K1195" s="322"/>
    </row>
    <row r="1196" spans="2:11">
      <c r="B1196" s="585" t="s">
        <v>1641</v>
      </c>
      <c r="C1196" s="643"/>
      <c r="D1196" s="643"/>
      <c r="I1196" s="323"/>
      <c r="J1196" s="323"/>
      <c r="K1196" s="323"/>
    </row>
    <row r="1197" spans="2:11">
      <c r="B1197" s="585"/>
      <c r="C1197" s="643"/>
      <c r="D1197" s="643"/>
      <c r="F1197" s="644"/>
      <c r="G1197" s="644"/>
    </row>
    <row r="1198" spans="2:11" ht="30" customHeight="1">
      <c r="B1198" s="448" t="s">
        <v>1373</v>
      </c>
      <c r="C1198" s="448" t="s">
        <v>1374</v>
      </c>
      <c r="D1198" s="448" t="s">
        <v>1375</v>
      </c>
      <c r="E1198" s="645"/>
      <c r="F1198" s="644"/>
      <c r="G1198" s="644"/>
      <c r="H1198" s="644"/>
      <c r="I1198" s="646"/>
    </row>
    <row r="1199" spans="2:11" ht="17.399999999999999" customHeight="1">
      <c r="B1199" s="647" t="s">
        <v>1366</v>
      </c>
      <c r="C1199" s="648"/>
      <c r="D1199" s="648"/>
      <c r="E1199" s="628"/>
      <c r="F1199" s="644"/>
      <c r="G1199" s="644"/>
      <c r="H1199" s="644"/>
      <c r="I1199" s="646"/>
    </row>
    <row r="1200" spans="2:11" ht="33.6">
      <c r="B1200" s="649" t="s">
        <v>1376</v>
      </c>
      <c r="C1200" s="648">
        <v>14116976</v>
      </c>
      <c r="D1200" s="648">
        <v>0</v>
      </c>
      <c r="E1200" s="628"/>
      <c r="F1200" s="644"/>
      <c r="G1200" s="644"/>
      <c r="H1200" s="644"/>
      <c r="I1200" s="646"/>
    </row>
    <row r="1201" spans="2:9" ht="33.6">
      <c r="B1201" s="649" t="s">
        <v>1377</v>
      </c>
      <c r="C1201" s="648">
        <v>1180066105</v>
      </c>
      <c r="D1201" s="648">
        <v>0</v>
      </c>
      <c r="E1201" s="628"/>
      <c r="F1201" s="644"/>
      <c r="G1201" s="644"/>
      <c r="H1201" s="644"/>
      <c r="I1201" s="646"/>
    </row>
    <row r="1202" spans="2:9" ht="16.95" customHeight="1">
      <c r="B1202" s="649" t="s">
        <v>1378</v>
      </c>
      <c r="C1202" s="648">
        <v>6399</v>
      </c>
      <c r="D1202" s="648">
        <v>1096</v>
      </c>
      <c r="E1202" s="650"/>
      <c r="F1202" s="644"/>
      <c r="G1202" s="644"/>
      <c r="H1202" s="644"/>
      <c r="I1202" s="646"/>
    </row>
    <row r="1203" spans="2:9" ht="16.95" customHeight="1">
      <c r="B1203" s="649" t="s">
        <v>1379</v>
      </c>
      <c r="C1203" s="648">
        <v>46852026</v>
      </c>
      <c r="D1203" s="648">
        <v>350178491</v>
      </c>
      <c r="E1203" s="628"/>
      <c r="F1203" s="644"/>
      <c r="G1203" s="644"/>
      <c r="H1203" s="644"/>
      <c r="I1203" s="646"/>
    </row>
    <row r="1204" spans="2:9" ht="16.95" customHeight="1">
      <c r="B1204" s="649" t="s">
        <v>1380</v>
      </c>
      <c r="C1204" s="648">
        <v>315558</v>
      </c>
      <c r="D1204" s="648">
        <v>0</v>
      </c>
      <c r="E1204" s="628"/>
      <c r="F1204" s="644"/>
      <c r="G1204" s="644"/>
      <c r="H1204" s="644"/>
      <c r="I1204" s="646"/>
    </row>
    <row r="1205" spans="2:9">
      <c r="B1205" s="651" t="s">
        <v>512</v>
      </c>
      <c r="C1205" s="648">
        <v>0</v>
      </c>
      <c r="D1205" s="648">
        <v>250540859</v>
      </c>
      <c r="E1205" s="652"/>
      <c r="F1205" s="644"/>
      <c r="G1205" s="644"/>
      <c r="H1205" s="644"/>
      <c r="I1205" s="646"/>
    </row>
    <row r="1206" spans="2:9">
      <c r="B1206" s="651" t="s">
        <v>514</v>
      </c>
      <c r="C1206" s="648">
        <v>0</v>
      </c>
      <c r="D1206" s="648">
        <v>25318166</v>
      </c>
      <c r="E1206" s="652"/>
      <c r="F1206" s="644"/>
      <c r="G1206" s="644"/>
      <c r="H1206" s="644"/>
      <c r="I1206" s="646"/>
    </row>
    <row r="1207" spans="2:9" ht="18.600000000000001" customHeight="1">
      <c r="B1207" s="647" t="s">
        <v>112</v>
      </c>
      <c r="C1207" s="648"/>
      <c r="D1207" s="648"/>
      <c r="E1207" s="628"/>
      <c r="F1207" s="644"/>
      <c r="G1207" s="644"/>
      <c r="H1207" s="644"/>
      <c r="I1207" s="646"/>
    </row>
    <row r="1208" spans="2:9">
      <c r="B1208" s="649" t="s">
        <v>405</v>
      </c>
      <c r="C1208" s="648">
        <v>10364092</v>
      </c>
      <c r="D1208" s="648"/>
      <c r="E1208" s="628"/>
      <c r="F1208" s="644"/>
      <c r="G1208" s="644"/>
      <c r="H1208" s="644"/>
      <c r="I1208" s="646"/>
    </row>
    <row r="1209" spans="2:9">
      <c r="B1209" s="649" t="s">
        <v>1642</v>
      </c>
      <c r="C1209" s="648">
        <v>13830023</v>
      </c>
      <c r="D1209" s="648"/>
      <c r="E1209" s="628"/>
      <c r="F1209" s="644"/>
      <c r="G1209" s="644"/>
      <c r="H1209" s="644"/>
      <c r="I1209" s="646"/>
    </row>
    <row r="1210" spans="2:9">
      <c r="B1210" s="649" t="s">
        <v>407</v>
      </c>
      <c r="C1210" s="648">
        <v>68981610</v>
      </c>
      <c r="D1210" s="648"/>
      <c r="E1210" s="628"/>
      <c r="F1210" s="644"/>
      <c r="G1210" s="644"/>
      <c r="H1210" s="644"/>
      <c r="I1210" s="646"/>
    </row>
    <row r="1211" spans="2:9">
      <c r="B1211" s="649" t="s">
        <v>1643</v>
      </c>
      <c r="C1211" s="648">
        <v>3807479</v>
      </c>
      <c r="D1211" s="648"/>
      <c r="E1211" s="628"/>
      <c r="F1211" s="644"/>
      <c r="G1211" s="644"/>
      <c r="H1211" s="644"/>
      <c r="I1211" s="646"/>
    </row>
    <row r="1212" spans="2:9">
      <c r="B1212" s="649" t="s">
        <v>1644</v>
      </c>
      <c r="C1212" s="648">
        <v>1406751239</v>
      </c>
      <c r="D1212" s="648"/>
      <c r="E1212" s="628"/>
      <c r="F1212" s="644"/>
      <c r="G1212" s="644"/>
      <c r="H1212" s="644"/>
      <c r="I1212" s="646"/>
    </row>
    <row r="1213" spans="2:9" ht="18.600000000000001" customHeight="1">
      <c r="B1213" s="647" t="s">
        <v>57</v>
      </c>
      <c r="C1213" s="648"/>
      <c r="D1213" s="648"/>
      <c r="E1213" s="628"/>
      <c r="F1213" s="644"/>
      <c r="G1213" s="653"/>
      <c r="H1213" s="653"/>
      <c r="I1213" s="646"/>
    </row>
    <row r="1214" spans="2:9">
      <c r="B1214" s="649" t="s">
        <v>1381</v>
      </c>
      <c r="C1214" s="648">
        <v>0</v>
      </c>
      <c r="D1214" s="648">
        <v>229004875</v>
      </c>
      <c r="E1214" s="628"/>
      <c r="F1214" s="644"/>
      <c r="G1214" s="653"/>
      <c r="H1214" s="653"/>
      <c r="I1214" s="646"/>
    </row>
    <row r="1215" spans="2:9" ht="18.600000000000001" customHeight="1">
      <c r="B1215" s="647" t="s">
        <v>63</v>
      </c>
      <c r="C1215" s="648"/>
      <c r="D1215" s="648"/>
      <c r="E1215" s="628"/>
      <c r="F1215" s="644"/>
      <c r="G1215" s="653"/>
      <c r="H1215" s="653"/>
      <c r="I1215" s="646"/>
    </row>
    <row r="1216" spans="2:9">
      <c r="B1216" s="649" t="s">
        <v>1488</v>
      </c>
      <c r="C1216" s="648">
        <v>0</v>
      </c>
      <c r="D1216" s="648">
        <v>103921975</v>
      </c>
      <c r="E1216" s="628"/>
      <c r="F1216" s="644"/>
      <c r="G1216" s="653"/>
      <c r="H1216" s="653"/>
      <c r="I1216" s="646"/>
    </row>
    <row r="1217" spans="2:13" ht="19.2" customHeight="1">
      <c r="B1217" s="647" t="s">
        <v>58</v>
      </c>
      <c r="C1217" s="648"/>
      <c r="D1217" s="648"/>
      <c r="E1217" s="628"/>
      <c r="F1217" s="644"/>
      <c r="G1217" s="653"/>
      <c r="H1217" s="653"/>
      <c r="I1217" s="653"/>
      <c r="J1217" s="653"/>
      <c r="K1217" s="653"/>
    </row>
    <row r="1218" spans="2:13">
      <c r="B1218" s="649" t="s">
        <v>1382</v>
      </c>
      <c r="C1218" s="648">
        <v>0</v>
      </c>
      <c r="D1218" s="648"/>
      <c r="E1218" s="628"/>
      <c r="F1218" s="644"/>
      <c r="G1218" s="653"/>
      <c r="H1218" s="653"/>
      <c r="I1218" s="653"/>
      <c r="J1218" s="653"/>
      <c r="K1218" s="653"/>
      <c r="L1218" s="653"/>
      <c r="M1218" s="653"/>
    </row>
    <row r="1219" spans="2:13" ht="19.2" customHeight="1">
      <c r="B1219" s="647" t="s">
        <v>1383</v>
      </c>
      <c r="C1219" s="648"/>
      <c r="D1219" s="648"/>
      <c r="E1219" s="628"/>
      <c r="F1219" s="654"/>
      <c r="G1219" s="653"/>
      <c r="H1219" s="653"/>
      <c r="I1219" s="653"/>
      <c r="J1219" s="653"/>
      <c r="K1219" s="653"/>
      <c r="L1219" s="653"/>
      <c r="M1219" s="653"/>
    </row>
    <row r="1220" spans="2:13">
      <c r="B1220" s="649" t="s">
        <v>592</v>
      </c>
      <c r="C1220" s="648">
        <v>0</v>
      </c>
      <c r="D1220" s="648">
        <v>18749684</v>
      </c>
      <c r="E1220" s="628"/>
      <c r="F1220" s="644"/>
      <c r="G1220" s="653"/>
      <c r="H1220" s="653"/>
      <c r="I1220" s="653"/>
      <c r="J1220" s="653"/>
      <c r="K1220" s="653"/>
      <c r="L1220" s="653"/>
      <c r="M1220" s="653"/>
    </row>
    <row r="1221" spans="2:13">
      <c r="B1221" s="647" t="s">
        <v>1429</v>
      </c>
      <c r="C1221" s="648"/>
      <c r="D1221" s="648"/>
      <c r="E1221" s="628"/>
      <c r="F1221" s="644"/>
      <c r="G1221" s="653"/>
      <c r="H1221" s="653"/>
      <c r="I1221" s="653"/>
      <c r="J1221" s="653"/>
      <c r="K1221" s="653"/>
      <c r="L1221" s="653"/>
      <c r="M1221" s="653"/>
    </row>
    <row r="1222" spans="2:13">
      <c r="B1222" s="649" t="s">
        <v>1384</v>
      </c>
      <c r="C1222" s="648">
        <v>0</v>
      </c>
      <c r="D1222" s="648"/>
      <c r="E1222" s="628"/>
      <c r="F1222" s="644"/>
      <c r="G1222" s="653"/>
      <c r="H1222" s="653"/>
      <c r="I1222" s="653"/>
      <c r="J1222" s="653"/>
      <c r="K1222" s="653"/>
      <c r="L1222" s="653"/>
      <c r="M1222" s="653"/>
    </row>
    <row r="1223" spans="2:13">
      <c r="B1223" s="647" t="s">
        <v>76</v>
      </c>
      <c r="C1223" s="648"/>
      <c r="D1223" s="648"/>
      <c r="E1223" s="628"/>
      <c r="F1223" s="644"/>
      <c r="G1223" s="653"/>
      <c r="H1223" s="653"/>
      <c r="I1223" s="653"/>
      <c r="J1223" s="653"/>
      <c r="K1223" s="653"/>
      <c r="L1223" s="653"/>
      <c r="M1223" s="653"/>
    </row>
    <row r="1224" spans="2:13">
      <c r="B1224" s="649" t="s">
        <v>1385</v>
      </c>
      <c r="C1224" s="648">
        <v>0</v>
      </c>
      <c r="D1224" s="648"/>
      <c r="E1224" s="628"/>
      <c r="F1224" s="655"/>
      <c r="G1224" s="653"/>
      <c r="H1224" s="653"/>
      <c r="I1224" s="653"/>
      <c r="J1224" s="653"/>
      <c r="K1224" s="653"/>
      <c r="L1224" s="653"/>
      <c r="M1224" s="653"/>
    </row>
    <row r="1225" spans="2:13">
      <c r="B1225" s="647" t="s">
        <v>71</v>
      </c>
      <c r="C1225" s="648"/>
      <c r="D1225" s="648"/>
      <c r="E1225" s="628"/>
      <c r="F1225" s="655"/>
      <c r="G1225" s="653"/>
      <c r="H1225" s="653"/>
      <c r="I1225" s="653"/>
      <c r="J1225" s="653"/>
      <c r="K1225" s="653"/>
      <c r="L1225" s="653"/>
      <c r="M1225" s="653"/>
    </row>
    <row r="1226" spans="2:13">
      <c r="B1226" s="649" t="s">
        <v>70</v>
      </c>
      <c r="C1226" s="648">
        <v>0</v>
      </c>
      <c r="D1226" s="648">
        <v>91000000</v>
      </c>
      <c r="E1226" s="628"/>
      <c r="F1226" s="655"/>
      <c r="G1226" s="653"/>
      <c r="H1226" s="653"/>
      <c r="I1226" s="653"/>
      <c r="J1226" s="653"/>
      <c r="K1226" s="653"/>
      <c r="L1226" s="653"/>
      <c r="M1226" s="653"/>
    </row>
    <row r="1227" spans="2:13">
      <c r="B1227" s="647" t="s">
        <v>118</v>
      </c>
      <c r="C1227" s="648"/>
      <c r="D1227" s="648"/>
      <c r="E1227" s="628"/>
      <c r="F1227" s="655"/>
      <c r="G1227" s="653"/>
      <c r="H1227" s="653"/>
      <c r="I1227" s="653"/>
      <c r="J1227" s="653"/>
      <c r="K1227" s="653"/>
      <c r="L1227" s="653"/>
      <c r="M1227" s="653"/>
    </row>
    <row r="1228" spans="2:13">
      <c r="B1228" s="649" t="s">
        <v>1386</v>
      </c>
      <c r="C1228" s="648">
        <v>0</v>
      </c>
      <c r="D1228" s="648"/>
      <c r="E1228" s="628"/>
      <c r="F1228" s="644"/>
      <c r="G1228" s="653"/>
      <c r="H1228" s="653"/>
      <c r="I1228" s="653"/>
      <c r="J1228" s="653"/>
      <c r="K1228" s="653"/>
      <c r="L1228" s="653"/>
      <c r="M1228" s="653"/>
    </row>
    <row r="1229" spans="2:13">
      <c r="B1229" s="647" t="s">
        <v>120</v>
      </c>
      <c r="C1229" s="648"/>
      <c r="D1229" s="648"/>
      <c r="E1229" s="628"/>
      <c r="F1229" s="644"/>
      <c r="G1229" s="653"/>
      <c r="H1229" s="653"/>
      <c r="I1229" s="653"/>
      <c r="J1229" s="653"/>
      <c r="K1229" s="653"/>
      <c r="L1229" s="653"/>
      <c r="M1229" s="653"/>
    </row>
    <row r="1230" spans="2:13">
      <c r="B1230" s="649" t="s">
        <v>1387</v>
      </c>
      <c r="C1230" s="648">
        <v>0</v>
      </c>
      <c r="D1230" s="648"/>
      <c r="E1230" s="628"/>
      <c r="F1230" s="644"/>
      <c r="G1230" s="653"/>
      <c r="H1230" s="653"/>
      <c r="I1230" s="653"/>
      <c r="J1230" s="653"/>
      <c r="K1230" s="653"/>
      <c r="L1230" s="653"/>
      <c r="M1230" s="653"/>
    </row>
    <row r="1231" spans="2:13">
      <c r="B1231" s="647" t="s">
        <v>123</v>
      </c>
      <c r="C1231" s="648"/>
      <c r="D1231" s="648"/>
      <c r="E1231" s="628"/>
      <c r="F1231" s="644"/>
      <c r="G1231" s="644"/>
      <c r="H1231" s="653"/>
      <c r="I1231" s="653"/>
      <c r="J1231" s="653"/>
      <c r="K1231" s="653"/>
      <c r="L1231" s="653"/>
      <c r="M1231" s="653"/>
    </row>
    <row r="1232" spans="2:13">
      <c r="B1232" s="649" t="s">
        <v>1388</v>
      </c>
      <c r="C1232" s="648">
        <v>0</v>
      </c>
      <c r="D1232" s="648"/>
      <c r="E1232" s="628"/>
      <c r="F1232" s="644"/>
      <c r="G1232" s="644"/>
      <c r="H1232" s="653"/>
      <c r="I1232" s="653"/>
      <c r="J1232" s="653"/>
      <c r="K1232" s="653"/>
      <c r="L1232" s="653"/>
      <c r="M1232" s="653"/>
    </row>
    <row r="1233" spans="2:13">
      <c r="B1233" s="647" t="s">
        <v>1681</v>
      </c>
      <c r="C1233" s="648"/>
      <c r="D1233" s="648"/>
      <c r="E1233" s="628"/>
      <c r="F1233" s="644"/>
      <c r="G1233" s="644"/>
      <c r="H1233" s="653"/>
      <c r="I1233" s="653"/>
      <c r="J1233" s="653"/>
      <c r="K1233" s="653"/>
      <c r="L1233" s="653"/>
      <c r="M1233" s="653"/>
    </row>
    <row r="1234" spans="2:13">
      <c r="B1234" s="649" t="s">
        <v>1682</v>
      </c>
      <c r="C1234" s="648">
        <v>1091721931</v>
      </c>
      <c r="D1234" s="648"/>
      <c r="E1234" s="628"/>
      <c r="F1234" s="644"/>
      <c r="G1234" s="644"/>
      <c r="H1234" s="653"/>
      <c r="I1234" s="653"/>
      <c r="J1234" s="653"/>
      <c r="K1234" s="653"/>
      <c r="L1234" s="653"/>
      <c r="M1234" s="653"/>
    </row>
    <row r="1235" spans="2:13">
      <c r="B1235" s="647" t="s">
        <v>1683</v>
      </c>
      <c r="C1235" s="648"/>
      <c r="D1235" s="648"/>
      <c r="E1235" s="628"/>
      <c r="F1235" s="644"/>
      <c r="G1235" s="644"/>
      <c r="H1235" s="653"/>
      <c r="I1235" s="653"/>
      <c r="J1235" s="653"/>
      <c r="K1235" s="653"/>
      <c r="L1235" s="653"/>
      <c r="M1235" s="653"/>
    </row>
    <row r="1236" spans="2:13">
      <c r="B1236" s="649" t="s">
        <v>1682</v>
      </c>
      <c r="C1236" s="648">
        <v>1493439468</v>
      </c>
      <c r="D1236" s="648"/>
      <c r="E1236" s="628"/>
      <c r="F1236" s="644"/>
      <c r="G1236" s="644"/>
      <c r="H1236" s="653"/>
      <c r="I1236" s="653"/>
      <c r="J1236" s="653"/>
      <c r="K1236" s="653"/>
      <c r="L1236" s="653"/>
      <c r="M1236" s="653"/>
    </row>
    <row r="1237" spans="2:13">
      <c r="B1237" s="647" t="s">
        <v>1684</v>
      </c>
      <c r="C1237" s="648"/>
      <c r="D1237" s="648"/>
      <c r="E1237" s="628"/>
      <c r="F1237" s="644"/>
      <c r="G1237" s="644"/>
      <c r="H1237" s="653"/>
      <c r="I1237" s="653"/>
      <c r="J1237" s="653"/>
      <c r="K1237" s="653"/>
      <c r="L1237" s="653"/>
      <c r="M1237" s="653"/>
    </row>
    <row r="1238" spans="2:13">
      <c r="B1238" s="649" t="s">
        <v>1685</v>
      </c>
      <c r="C1238" s="720">
        <v>14181618</v>
      </c>
      <c r="D1238" s="648"/>
      <c r="E1238" s="628"/>
      <c r="F1238" s="644"/>
      <c r="G1238" s="644"/>
      <c r="H1238" s="653"/>
      <c r="I1238" s="653"/>
      <c r="J1238" s="653"/>
      <c r="K1238" s="653"/>
      <c r="L1238" s="653"/>
      <c r="M1238" s="653"/>
    </row>
    <row r="1239" spans="2:13">
      <c r="B1239" s="647" t="s">
        <v>1684</v>
      </c>
      <c r="C1239" s="648"/>
      <c r="D1239" s="648"/>
      <c r="E1239" s="628"/>
      <c r="F1239" s="644"/>
      <c r="G1239" s="644"/>
      <c r="H1239" s="653"/>
      <c r="I1239" s="653"/>
      <c r="J1239" s="653"/>
      <c r="K1239" s="653"/>
      <c r="L1239" s="653"/>
      <c r="M1239" s="653"/>
    </row>
    <row r="1240" spans="2:13">
      <c r="B1240" s="649" t="s">
        <v>1686</v>
      </c>
      <c r="C1240" s="648"/>
      <c r="D1240" s="648">
        <v>17701686</v>
      </c>
      <c r="E1240" s="628"/>
      <c r="F1240" s="644"/>
      <c r="G1240" s="644"/>
      <c r="H1240" s="653"/>
      <c r="I1240" s="653"/>
      <c r="J1240" s="653"/>
      <c r="K1240" s="653"/>
      <c r="L1240" s="653"/>
      <c r="M1240" s="653"/>
    </row>
    <row r="1241" spans="2:13">
      <c r="B1241" s="649" t="s">
        <v>658</v>
      </c>
      <c r="C1241" s="648"/>
      <c r="D1241" s="648">
        <v>40000002</v>
      </c>
      <c r="E1241" s="628"/>
      <c r="F1241" s="644"/>
      <c r="G1241" s="644"/>
      <c r="H1241" s="653"/>
      <c r="I1241" s="653"/>
      <c r="J1241" s="653"/>
      <c r="K1241" s="653"/>
      <c r="L1241" s="653"/>
      <c r="M1241" s="653"/>
    </row>
    <row r="1242" spans="2:13">
      <c r="B1242" s="649" t="s">
        <v>1687</v>
      </c>
      <c r="C1242" s="648"/>
      <c r="D1242" s="648">
        <v>13872201</v>
      </c>
      <c r="E1242" s="628"/>
      <c r="F1242" s="644"/>
      <c r="G1242" s="644"/>
      <c r="H1242" s="653"/>
      <c r="I1242" s="653"/>
      <c r="J1242" s="653"/>
      <c r="K1242" s="653"/>
      <c r="L1242" s="653"/>
      <c r="M1242" s="653"/>
    </row>
    <row r="1243" spans="2:13">
      <c r="B1243" s="649" t="s">
        <v>407</v>
      </c>
      <c r="C1243" s="648"/>
      <c r="D1243" s="648">
        <v>69210670</v>
      </c>
      <c r="E1243" s="628"/>
      <c r="F1243" s="644"/>
      <c r="G1243" s="644"/>
      <c r="H1243" s="653"/>
      <c r="I1243" s="653"/>
      <c r="J1243" s="653"/>
      <c r="K1243" s="653"/>
      <c r="L1243" s="653"/>
      <c r="M1243" s="653"/>
    </row>
    <row r="1244" spans="2:13">
      <c r="B1244" s="649" t="s">
        <v>1688</v>
      </c>
      <c r="C1244" s="648"/>
      <c r="D1244" s="648">
        <v>10396634</v>
      </c>
      <c r="E1244" s="628"/>
      <c r="F1244" s="644"/>
      <c r="G1244" s="644"/>
      <c r="H1244" s="653"/>
      <c r="I1244" s="653"/>
      <c r="J1244" s="653"/>
      <c r="K1244" s="653"/>
      <c r="L1244" s="653"/>
      <c r="M1244" s="653"/>
    </row>
    <row r="1245" spans="2:13">
      <c r="B1245" s="649" t="s">
        <v>1502</v>
      </c>
      <c r="C1245" s="648"/>
      <c r="D1245" s="648">
        <v>31818182</v>
      </c>
      <c r="E1245" s="628"/>
      <c r="F1245" s="644"/>
      <c r="G1245" s="644"/>
      <c r="H1245" s="653"/>
      <c r="I1245" s="653"/>
      <c r="J1245" s="653"/>
      <c r="K1245" s="653"/>
      <c r="L1245" s="653"/>
      <c r="M1245" s="653"/>
    </row>
    <row r="1246" spans="2:13">
      <c r="B1246" s="649" t="s">
        <v>1689</v>
      </c>
      <c r="C1246" s="648"/>
      <c r="D1246" s="648">
        <v>62426355</v>
      </c>
      <c r="E1246" s="628"/>
      <c r="F1246" s="644"/>
      <c r="G1246" s="644"/>
      <c r="H1246" s="653"/>
      <c r="I1246" s="653"/>
      <c r="J1246" s="653"/>
      <c r="K1246" s="653"/>
      <c r="L1246" s="653"/>
      <c r="M1246" s="653"/>
    </row>
    <row r="1247" spans="2:13">
      <c r="B1247" s="425" t="s">
        <v>1605</v>
      </c>
      <c r="C1247" s="551">
        <v>5344434524</v>
      </c>
      <c r="D1247" s="551">
        <v>1314140876</v>
      </c>
      <c r="E1247" s="656"/>
      <c r="F1247" s="654"/>
      <c r="G1247" s="644"/>
      <c r="H1247" s="653"/>
      <c r="I1247" s="653"/>
      <c r="J1247" s="653"/>
      <c r="K1247" s="653"/>
      <c r="L1247" s="653"/>
      <c r="M1247" s="653"/>
    </row>
    <row r="1248" spans="2:13">
      <c r="B1248" s="425" t="s">
        <v>1645</v>
      </c>
      <c r="C1248" s="551">
        <v>2887625255</v>
      </c>
      <c r="D1248" s="551">
        <v>1406358426.8199999</v>
      </c>
      <c r="F1248" s="654"/>
      <c r="G1248" s="644"/>
      <c r="H1248" s="653"/>
      <c r="I1248" s="653"/>
      <c r="J1248" s="653"/>
      <c r="K1248" s="653"/>
      <c r="L1248" s="653"/>
      <c r="M1248" s="653"/>
    </row>
    <row r="1249" spans="2:13">
      <c r="B1249" s="585"/>
      <c r="C1249" s="643"/>
      <c r="D1249" s="642"/>
      <c r="F1249" s="644"/>
      <c r="G1249" s="644"/>
      <c r="H1249" s="653"/>
      <c r="I1249" s="653"/>
      <c r="J1249" s="653"/>
      <c r="K1249" s="653"/>
      <c r="L1249" s="653"/>
      <c r="M1249" s="653"/>
    </row>
    <row r="1250" spans="2:13" ht="13.5" customHeight="1">
      <c r="C1250" s="657"/>
      <c r="F1250" s="492"/>
      <c r="H1250" s="653"/>
      <c r="I1250" s="653"/>
      <c r="J1250" s="653"/>
      <c r="K1250" s="653"/>
      <c r="L1250" s="653"/>
      <c r="M1250" s="653"/>
    </row>
    <row r="1251" spans="2:13" ht="13.5" customHeight="1">
      <c r="B1251" s="316" t="s">
        <v>1646</v>
      </c>
      <c r="C1251" s="657"/>
      <c r="F1251" s="492"/>
      <c r="H1251" s="653"/>
      <c r="I1251" s="653"/>
      <c r="J1251" s="653"/>
      <c r="K1251" s="653"/>
      <c r="L1251" s="653"/>
      <c r="M1251" s="653"/>
    </row>
    <row r="1252" spans="2:13" ht="13.5" customHeight="1">
      <c r="B1252" s="312" t="s">
        <v>1647</v>
      </c>
      <c r="C1252" s="657"/>
      <c r="F1252" s="492"/>
      <c r="H1252" s="653"/>
      <c r="I1252" s="653"/>
      <c r="J1252" s="653"/>
      <c r="K1252" s="653"/>
      <c r="L1252" s="653"/>
      <c r="M1252" s="653"/>
    </row>
    <row r="1253" spans="2:13" ht="13.5" customHeight="1">
      <c r="B1253" s="316"/>
      <c r="C1253" s="657"/>
      <c r="F1253" s="492"/>
      <c r="H1253" s="653"/>
      <c r="I1253" s="653"/>
      <c r="J1253" s="653"/>
      <c r="K1253" s="653"/>
      <c r="L1253" s="653"/>
      <c r="M1253" s="653"/>
    </row>
    <row r="1254" spans="2:13" ht="33.6" customHeight="1">
      <c r="B1254" s="658" t="s">
        <v>1190</v>
      </c>
      <c r="C1254" s="462" t="s">
        <v>1648</v>
      </c>
      <c r="D1254" s="462" t="s">
        <v>1321</v>
      </c>
      <c r="E1254" s="462" t="s">
        <v>1389</v>
      </c>
      <c r="F1254" s="462" t="s">
        <v>1649</v>
      </c>
      <c r="H1254" s="653"/>
      <c r="I1254" s="653"/>
      <c r="J1254" s="653"/>
      <c r="K1254" s="653"/>
      <c r="L1254" s="653"/>
      <c r="M1254" s="653"/>
    </row>
    <row r="1255" spans="2:13" ht="16.95" customHeight="1">
      <c r="B1255" s="649" t="s">
        <v>568</v>
      </c>
      <c r="C1255" s="648">
        <v>25000000000</v>
      </c>
      <c r="D1255" s="648">
        <v>0</v>
      </c>
      <c r="E1255" s="648">
        <v>0</v>
      </c>
      <c r="F1255" s="648">
        <v>25000000000</v>
      </c>
      <c r="H1255" s="653"/>
      <c r="I1255" s="653"/>
      <c r="J1255" s="653"/>
      <c r="K1255" s="653"/>
      <c r="L1255" s="653"/>
      <c r="M1255" s="653"/>
    </row>
    <row r="1256" spans="2:13" ht="16.95" customHeight="1">
      <c r="B1256" s="649" t="s">
        <v>1390</v>
      </c>
      <c r="C1256" s="648">
        <v>4932000000</v>
      </c>
      <c r="D1256" s="648">
        <v>0</v>
      </c>
      <c r="E1256" s="648">
        <v>0</v>
      </c>
      <c r="F1256" s="648">
        <v>4932000000</v>
      </c>
      <c r="H1256" s="653"/>
      <c r="I1256" s="653"/>
      <c r="J1256" s="653"/>
      <c r="K1256" s="653"/>
      <c r="L1256" s="653"/>
      <c r="M1256" s="653"/>
    </row>
    <row r="1257" spans="2:13" ht="16.95" customHeight="1">
      <c r="B1257" s="649" t="s">
        <v>1650</v>
      </c>
      <c r="C1257" s="648">
        <v>150000000</v>
      </c>
      <c r="D1257" s="648">
        <v>0</v>
      </c>
      <c r="E1257" s="648"/>
      <c r="F1257" s="648">
        <v>150000000</v>
      </c>
      <c r="H1257" s="653"/>
      <c r="I1257" s="653"/>
      <c r="J1257" s="653"/>
      <c r="K1257" s="653"/>
      <c r="L1257" s="653"/>
      <c r="M1257" s="653"/>
    </row>
    <row r="1258" spans="2:13" ht="16.95" customHeight="1">
      <c r="B1258" s="649" t="s">
        <v>1651</v>
      </c>
      <c r="C1258" s="648">
        <v>261385024</v>
      </c>
      <c r="D1258" s="648">
        <v>0</v>
      </c>
      <c r="E1258" s="648">
        <v>0</v>
      </c>
      <c r="F1258" s="648">
        <v>261385024</v>
      </c>
      <c r="H1258" s="653"/>
      <c r="I1258" s="653"/>
      <c r="J1258" s="653"/>
      <c r="K1258" s="653"/>
      <c r="L1258" s="653"/>
      <c r="M1258" s="653"/>
    </row>
    <row r="1259" spans="2:13" ht="16.95" customHeight="1">
      <c r="B1259" s="649" t="s">
        <v>652</v>
      </c>
      <c r="C1259" s="648">
        <v>0</v>
      </c>
      <c r="D1259" s="648">
        <v>0</v>
      </c>
      <c r="E1259" s="648">
        <v>0</v>
      </c>
      <c r="F1259" s="648">
        <v>0</v>
      </c>
      <c r="H1259" s="653"/>
      <c r="I1259" s="653"/>
      <c r="J1259" s="653"/>
      <c r="K1259" s="653"/>
      <c r="L1259" s="653"/>
      <c r="M1259" s="653"/>
    </row>
    <row r="1260" spans="2:13" ht="16.95" customHeight="1">
      <c r="B1260" s="649" t="s">
        <v>364</v>
      </c>
      <c r="C1260" s="648">
        <v>620004237</v>
      </c>
      <c r="D1260" s="648">
        <v>0</v>
      </c>
      <c r="E1260" s="659">
        <v>0</v>
      </c>
      <c r="F1260" s="648">
        <v>620004237</v>
      </c>
      <c r="H1260" s="653"/>
      <c r="I1260" s="653"/>
      <c r="J1260" s="653"/>
      <c r="K1260" s="653"/>
      <c r="L1260" s="653"/>
      <c r="M1260" s="653"/>
    </row>
    <row r="1261" spans="2:13" ht="16.95" customHeight="1">
      <c r="B1261" s="660" t="s">
        <v>626</v>
      </c>
      <c r="C1261" s="661">
        <v>30963389261</v>
      </c>
      <c r="D1261" s="661">
        <v>0</v>
      </c>
      <c r="E1261" s="661">
        <v>0</v>
      </c>
      <c r="F1261" s="661">
        <v>30963389261</v>
      </c>
      <c r="G1261" s="616"/>
      <c r="H1261" s="653"/>
      <c r="I1261" s="653"/>
      <c r="J1261" s="653"/>
      <c r="K1261" s="653"/>
      <c r="L1261" s="653"/>
      <c r="M1261" s="653"/>
    </row>
    <row r="1262" spans="2:13" ht="13.5" customHeight="1">
      <c r="B1262" s="316"/>
      <c r="C1262" s="657"/>
      <c r="F1262" s="492"/>
      <c r="G1262" s="616"/>
      <c r="H1262" s="653"/>
      <c r="I1262" s="653"/>
      <c r="J1262" s="653"/>
      <c r="K1262" s="653"/>
      <c r="L1262" s="653"/>
      <c r="M1262" s="653"/>
    </row>
    <row r="1263" spans="2:13" ht="13.5" customHeight="1">
      <c r="B1263" s="316"/>
      <c r="C1263" s="657"/>
      <c r="F1263" s="492"/>
      <c r="G1263" s="616"/>
      <c r="H1263" s="653"/>
      <c r="I1263" s="653"/>
      <c r="J1263" s="653"/>
      <c r="K1263" s="653"/>
      <c r="L1263" s="653"/>
      <c r="M1263" s="653"/>
    </row>
    <row r="1264" spans="2:13">
      <c r="B1264" s="316" t="s">
        <v>1652</v>
      </c>
      <c r="C1264" s="657"/>
      <c r="J1264" s="492"/>
    </row>
    <row r="1265" spans="1:7">
      <c r="B1265" s="585" t="s">
        <v>1653</v>
      </c>
      <c r="C1265" s="657"/>
    </row>
    <row r="1266" spans="1:7">
      <c r="C1266" s="327"/>
    </row>
    <row r="1267" spans="1:7">
      <c r="B1267" s="316"/>
      <c r="C1267" s="327"/>
    </row>
    <row r="1268" spans="1:7">
      <c r="A1268" s="316"/>
      <c r="B1268" s="316" t="s">
        <v>1654</v>
      </c>
      <c r="C1268" s="327"/>
    </row>
    <row r="1269" spans="1:7">
      <c r="A1269" s="316"/>
      <c r="B1269" s="316"/>
      <c r="C1269" s="327"/>
    </row>
    <row r="1270" spans="1:7">
      <c r="B1270" s="316" t="s">
        <v>1655</v>
      </c>
      <c r="C1270" s="466"/>
    </row>
    <row r="1272" spans="1:7" ht="21.6" customHeight="1">
      <c r="B1272" s="658" t="s">
        <v>1190</v>
      </c>
      <c r="C1272" s="462">
        <v>44742</v>
      </c>
      <c r="D1272" s="462">
        <v>44377</v>
      </c>
    </row>
    <row r="1273" spans="1:7">
      <c r="B1273" s="619" t="s">
        <v>1391</v>
      </c>
      <c r="C1273" s="662">
        <v>2583432056</v>
      </c>
      <c r="D1273" s="662">
        <v>2128991488</v>
      </c>
    </row>
    <row r="1274" spans="1:7">
      <c r="B1274" s="619" t="s">
        <v>1690</v>
      </c>
      <c r="C1274" s="662">
        <v>7274712</v>
      </c>
      <c r="D1274" s="662">
        <v>7274713</v>
      </c>
    </row>
    <row r="1275" spans="1:7">
      <c r="B1275" s="619" t="s">
        <v>1691</v>
      </c>
      <c r="C1275" s="662">
        <v>179882110</v>
      </c>
      <c r="D1275" s="662">
        <v>78106986</v>
      </c>
    </row>
    <row r="1276" spans="1:7">
      <c r="B1276" s="483" t="s">
        <v>709</v>
      </c>
      <c r="C1276" s="663">
        <v>2770588878</v>
      </c>
      <c r="D1276" s="663">
        <v>2214373187</v>
      </c>
      <c r="E1276" s="664"/>
      <c r="F1276" s="664"/>
      <c r="G1276" s="664"/>
    </row>
    <row r="1277" spans="1:7">
      <c r="B1277" s="665"/>
      <c r="C1277" s="666"/>
      <c r="D1277" s="666"/>
      <c r="E1277" s="664"/>
      <c r="F1277" s="664"/>
      <c r="G1277" s="664"/>
    </row>
    <row r="1278" spans="1:7">
      <c r="B1278" s="316"/>
      <c r="F1278" s="492"/>
    </row>
    <row r="1279" spans="1:7">
      <c r="B1279" s="316" t="s">
        <v>1656</v>
      </c>
      <c r="C1279" s="466"/>
    </row>
    <row r="1280" spans="1:7">
      <c r="B1280" s="316"/>
    </row>
    <row r="1281" spans="2:6" ht="21.6" customHeight="1">
      <c r="B1281" s="658" t="s">
        <v>1190</v>
      </c>
      <c r="C1281" s="462">
        <v>44742</v>
      </c>
      <c r="D1281" s="462">
        <v>44377</v>
      </c>
    </row>
    <row r="1282" spans="2:6">
      <c r="B1282" s="667" t="s">
        <v>402</v>
      </c>
      <c r="C1282" s="586">
        <v>10760296</v>
      </c>
      <c r="D1282" s="662">
        <v>0</v>
      </c>
    </row>
    <row r="1283" spans="2:6">
      <c r="B1283" s="667" t="s">
        <v>410</v>
      </c>
      <c r="C1283" s="586">
        <v>6000000</v>
      </c>
      <c r="D1283" s="662">
        <v>3000000</v>
      </c>
    </row>
    <row r="1284" spans="2:6">
      <c r="B1284" s="667" t="s">
        <v>412</v>
      </c>
      <c r="C1284" s="586">
        <v>14430803</v>
      </c>
      <c r="D1284" s="662">
        <v>38742703</v>
      </c>
    </row>
    <row r="1285" spans="2:6">
      <c r="B1285" s="667" t="s">
        <v>1392</v>
      </c>
      <c r="C1285" s="586">
        <v>16419272</v>
      </c>
      <c r="D1285" s="662">
        <v>4448968</v>
      </c>
    </row>
    <row r="1286" spans="2:6">
      <c r="B1286" s="667" t="s">
        <v>1393</v>
      </c>
      <c r="C1286" s="586">
        <v>2680381</v>
      </c>
      <c r="D1286" s="662">
        <v>9579732</v>
      </c>
    </row>
    <row r="1287" spans="2:6">
      <c r="B1287" s="667" t="s">
        <v>1394</v>
      </c>
      <c r="C1287" s="586">
        <v>2890368</v>
      </c>
      <c r="D1287" s="662">
        <v>1107671</v>
      </c>
    </row>
    <row r="1288" spans="2:6">
      <c r="B1288" s="667" t="s">
        <v>418</v>
      </c>
      <c r="C1288" s="586">
        <v>1465821</v>
      </c>
      <c r="D1288" s="662">
        <v>235150</v>
      </c>
    </row>
    <row r="1289" spans="2:6">
      <c r="B1289" s="667" t="s">
        <v>1395</v>
      </c>
      <c r="C1289" s="586">
        <v>6940526</v>
      </c>
      <c r="D1289" s="662">
        <v>0</v>
      </c>
    </row>
    <row r="1290" spans="2:6">
      <c r="B1290" s="667" t="s">
        <v>943</v>
      </c>
      <c r="C1290" s="586">
        <v>272728</v>
      </c>
      <c r="D1290" s="662">
        <v>0</v>
      </c>
    </row>
    <row r="1291" spans="2:6">
      <c r="B1291" s="667" t="s">
        <v>422</v>
      </c>
      <c r="C1291" s="586">
        <v>219785972</v>
      </c>
      <c r="D1291" s="662">
        <v>22486435</v>
      </c>
    </row>
    <row r="1292" spans="2:6">
      <c r="B1292" s="667" t="s">
        <v>1692</v>
      </c>
      <c r="C1292" s="586">
        <v>0</v>
      </c>
      <c r="D1292" s="662">
        <v>268</v>
      </c>
    </row>
    <row r="1293" spans="2:6">
      <c r="B1293" s="667" t="s">
        <v>585</v>
      </c>
      <c r="C1293" s="586">
        <v>141</v>
      </c>
      <c r="D1293" s="662">
        <v>0</v>
      </c>
    </row>
    <row r="1294" spans="2:6">
      <c r="B1294" s="483" t="s">
        <v>709</v>
      </c>
      <c r="C1294" s="663">
        <f>SUM(C1282:C1293)</f>
        <v>281646308</v>
      </c>
      <c r="D1294" s="663">
        <f>SUM(D1282:D1293)</f>
        <v>79600927</v>
      </c>
      <c r="E1294" s="616"/>
      <c r="F1294" s="616"/>
    </row>
    <row r="1297" spans="2:7">
      <c r="B1297" s="316" t="s">
        <v>1657</v>
      </c>
      <c r="C1297" s="466"/>
      <c r="D1297" s="316"/>
    </row>
    <row r="1299" spans="2:7" ht="21.6" customHeight="1">
      <c r="B1299" s="658" t="s">
        <v>1190</v>
      </c>
      <c r="C1299" s="462">
        <v>44742</v>
      </c>
      <c r="D1299" s="462">
        <v>44377</v>
      </c>
    </row>
    <row r="1300" spans="2:7">
      <c r="B1300" s="668" t="s">
        <v>442</v>
      </c>
      <c r="C1300" s="669"/>
      <c r="D1300" s="670"/>
    </row>
    <row r="1301" spans="2:7">
      <c r="B1301" s="671" t="s">
        <v>655</v>
      </c>
      <c r="C1301" s="672">
        <v>0</v>
      </c>
      <c r="D1301" s="511">
        <v>1313100</v>
      </c>
    </row>
    <row r="1302" spans="2:7">
      <c r="B1302" s="671" t="s">
        <v>402</v>
      </c>
      <c r="C1302" s="672">
        <v>2493215458</v>
      </c>
      <c r="D1302" s="511">
        <v>65944461</v>
      </c>
    </row>
    <row r="1303" spans="2:7">
      <c r="B1303" s="671" t="s">
        <v>1396</v>
      </c>
      <c r="C1303" s="672">
        <v>477001706</v>
      </c>
      <c r="D1303" s="511">
        <v>2281546783</v>
      </c>
    </row>
    <row r="1304" spans="2:7">
      <c r="B1304" s="671" t="s">
        <v>1397</v>
      </c>
      <c r="C1304" s="672">
        <v>1027500139</v>
      </c>
      <c r="D1304" s="511">
        <v>5383611248</v>
      </c>
    </row>
    <row r="1305" spans="2:7">
      <c r="B1305" s="671" t="s">
        <v>958</v>
      </c>
      <c r="C1305" s="672">
        <v>0</v>
      </c>
      <c r="D1305" s="511">
        <v>170000000</v>
      </c>
    </row>
    <row r="1306" spans="2:7">
      <c r="B1306" s="671" t="s">
        <v>446</v>
      </c>
      <c r="C1306" s="672">
        <v>3641710</v>
      </c>
      <c r="D1306" s="511">
        <v>3409841</v>
      </c>
    </row>
    <row r="1307" spans="2:7">
      <c r="B1307" s="673" t="s">
        <v>1249</v>
      </c>
      <c r="C1307" s="663">
        <v>4001359013</v>
      </c>
      <c r="D1307" s="663">
        <v>7905825433</v>
      </c>
      <c r="E1307" s="492">
        <v>0</v>
      </c>
      <c r="F1307" s="492">
        <v>0</v>
      </c>
      <c r="G1307" s="616"/>
    </row>
    <row r="1308" spans="2:7">
      <c r="B1308" s="674" t="s">
        <v>961</v>
      </c>
      <c r="C1308" s="675"/>
      <c r="D1308" s="676"/>
    </row>
    <row r="1309" spans="2:7">
      <c r="B1309" s="671" t="s">
        <v>449</v>
      </c>
      <c r="C1309" s="511">
        <v>45608034</v>
      </c>
      <c r="D1309" s="677">
        <v>0</v>
      </c>
    </row>
    <row r="1310" spans="2:7">
      <c r="B1310" s="671" t="s">
        <v>450</v>
      </c>
      <c r="C1310" s="511">
        <v>49788329</v>
      </c>
      <c r="D1310" s="677">
        <v>36000000</v>
      </c>
    </row>
    <row r="1311" spans="2:7">
      <c r="B1311" s="671" t="s">
        <v>1443</v>
      </c>
      <c r="C1311" s="511">
        <v>52800000</v>
      </c>
      <c r="D1311" s="677"/>
    </row>
    <row r="1312" spans="2:7">
      <c r="B1312" s="671" t="s">
        <v>656</v>
      </c>
      <c r="C1312" s="511">
        <v>200000000</v>
      </c>
      <c r="D1312" s="677">
        <v>20000000</v>
      </c>
    </row>
    <row r="1313" spans="2:7">
      <c r="B1313" s="671" t="s">
        <v>658</v>
      </c>
      <c r="C1313" s="511">
        <v>41666665</v>
      </c>
      <c r="D1313" s="677">
        <v>330000000</v>
      </c>
    </row>
    <row r="1314" spans="2:7">
      <c r="B1314" s="673" t="s">
        <v>1249</v>
      </c>
      <c r="C1314" s="663">
        <v>389863028</v>
      </c>
      <c r="D1314" s="663">
        <v>386000000</v>
      </c>
      <c r="E1314" s="492"/>
      <c r="F1314" s="492">
        <v>0</v>
      </c>
      <c r="G1314" s="616"/>
    </row>
    <row r="1315" spans="2:7">
      <c r="B1315" s="674" t="s">
        <v>1398</v>
      </c>
      <c r="C1315" s="675"/>
      <c r="D1315" s="676"/>
    </row>
    <row r="1316" spans="2:7">
      <c r="B1316" s="671" t="s">
        <v>588</v>
      </c>
      <c r="C1316" s="511">
        <v>129633334</v>
      </c>
      <c r="D1316" s="677">
        <v>82066671</v>
      </c>
    </row>
    <row r="1317" spans="2:7">
      <c r="B1317" s="671" t="s">
        <v>458</v>
      </c>
      <c r="C1317" s="511">
        <v>294220272</v>
      </c>
      <c r="D1317" s="511">
        <v>203246750</v>
      </c>
      <c r="E1317" s="671"/>
    </row>
    <row r="1318" spans="2:7">
      <c r="B1318" s="671" t="s">
        <v>455</v>
      </c>
      <c r="C1318" s="511">
        <v>11083334</v>
      </c>
      <c r="D1318" s="511">
        <v>8255557</v>
      </c>
      <c r="E1318" s="671"/>
    </row>
    <row r="1319" spans="2:7">
      <c r="B1319" s="671" t="s">
        <v>456</v>
      </c>
      <c r="C1319" s="511">
        <v>3366666</v>
      </c>
      <c r="D1319" s="511">
        <v>10200006</v>
      </c>
      <c r="E1319" s="671"/>
    </row>
    <row r="1320" spans="2:7">
      <c r="B1320" s="671" t="s">
        <v>1693</v>
      </c>
      <c r="C1320" s="511">
        <v>0</v>
      </c>
      <c r="D1320" s="511">
        <v>17000010</v>
      </c>
      <c r="E1320" s="671"/>
    </row>
    <row r="1321" spans="2:7">
      <c r="B1321" s="671" t="s">
        <v>463</v>
      </c>
      <c r="C1321" s="511">
        <v>7462230</v>
      </c>
      <c r="D1321" s="511">
        <v>0</v>
      </c>
      <c r="E1321" s="671"/>
    </row>
    <row r="1322" spans="2:7">
      <c r="B1322" s="671" t="s">
        <v>1694</v>
      </c>
      <c r="C1322" s="511">
        <v>227500002</v>
      </c>
      <c r="D1322" s="511">
        <v>0</v>
      </c>
      <c r="E1322" s="671"/>
    </row>
    <row r="1323" spans="2:7">
      <c r="B1323" s="671" t="s">
        <v>591</v>
      </c>
      <c r="C1323" s="511">
        <v>61328326</v>
      </c>
      <c r="D1323" s="511">
        <v>33087330</v>
      </c>
      <c r="E1323" s="671"/>
    </row>
    <row r="1324" spans="2:7">
      <c r="B1324" s="671" t="s">
        <v>590</v>
      </c>
      <c r="C1324" s="511">
        <v>41101873</v>
      </c>
      <c r="D1324" s="511">
        <v>2000000</v>
      </c>
      <c r="E1324" s="671"/>
    </row>
    <row r="1325" spans="2:7">
      <c r="B1325" s="671" t="s">
        <v>1695</v>
      </c>
      <c r="C1325" s="511">
        <v>0</v>
      </c>
      <c r="D1325" s="511">
        <v>21221667</v>
      </c>
      <c r="E1325" s="671"/>
    </row>
    <row r="1326" spans="2:7">
      <c r="B1326" s="671" t="s">
        <v>469</v>
      </c>
      <c r="C1326" s="511">
        <v>90000000</v>
      </c>
      <c r="D1326" s="511">
        <v>59385780</v>
      </c>
      <c r="E1326" s="671"/>
    </row>
    <row r="1327" spans="2:7">
      <c r="B1327" s="671" t="s">
        <v>593</v>
      </c>
      <c r="C1327" s="511">
        <v>15115782</v>
      </c>
      <c r="D1327" s="511">
        <v>9925609</v>
      </c>
      <c r="E1327" s="671"/>
    </row>
    <row r="1328" spans="2:7">
      <c r="B1328" s="671" t="s">
        <v>594</v>
      </c>
      <c r="C1328" s="511">
        <v>118673374</v>
      </c>
      <c r="D1328" s="511">
        <v>88464824</v>
      </c>
      <c r="E1328" s="671"/>
    </row>
    <row r="1329" spans="2:5">
      <c r="B1329" s="671" t="s">
        <v>473</v>
      </c>
      <c r="C1329" s="511">
        <v>15370065</v>
      </c>
      <c r="D1329" s="511">
        <v>0</v>
      </c>
      <c r="E1329" s="671"/>
    </row>
    <row r="1330" spans="2:5">
      <c r="B1330" s="671" t="s">
        <v>598</v>
      </c>
      <c r="C1330" s="511">
        <v>520527</v>
      </c>
      <c r="D1330" s="511">
        <v>300000</v>
      </c>
      <c r="E1330" s="671"/>
    </row>
    <row r="1331" spans="2:5">
      <c r="B1331" s="671" t="s">
        <v>601</v>
      </c>
      <c r="C1331" s="511">
        <v>3696200</v>
      </c>
      <c r="D1331" s="511">
        <v>8538600</v>
      </c>
      <c r="E1331" s="671"/>
    </row>
    <row r="1332" spans="2:5">
      <c r="B1332" s="671" t="s">
        <v>604</v>
      </c>
      <c r="C1332" s="511">
        <v>122727</v>
      </c>
      <c r="D1332" s="511">
        <v>156818</v>
      </c>
      <c r="E1332" s="671"/>
    </row>
    <row r="1333" spans="2:5">
      <c r="B1333" s="671" t="s">
        <v>606</v>
      </c>
      <c r="C1333" s="511">
        <v>805455</v>
      </c>
      <c r="D1333" s="511">
        <v>0</v>
      </c>
      <c r="E1333" s="671"/>
    </row>
    <row r="1334" spans="2:5">
      <c r="B1334" s="671" t="s">
        <v>1696</v>
      </c>
      <c r="C1334" s="511">
        <v>10000002</v>
      </c>
      <c r="D1334" s="511">
        <v>0</v>
      </c>
      <c r="E1334" s="671"/>
    </row>
    <row r="1335" spans="2:5">
      <c r="B1335" s="671" t="s">
        <v>608</v>
      </c>
      <c r="C1335" s="511">
        <v>160000</v>
      </c>
      <c r="D1335" s="511">
        <v>1529761</v>
      </c>
      <c r="E1335" s="671"/>
    </row>
    <row r="1336" spans="2:5">
      <c r="B1336" s="671" t="s">
        <v>1697</v>
      </c>
      <c r="C1336" s="511">
        <v>3641710</v>
      </c>
      <c r="D1336" s="511">
        <v>3409841</v>
      </c>
      <c r="E1336" s="671"/>
    </row>
    <row r="1337" spans="2:5">
      <c r="B1337" s="671" t="s">
        <v>1698</v>
      </c>
      <c r="C1337" s="511">
        <v>14661701</v>
      </c>
      <c r="D1337" s="511">
        <v>1265100</v>
      </c>
      <c r="E1337" s="671"/>
    </row>
    <row r="1338" spans="2:5">
      <c r="B1338" s="671" t="s">
        <v>618</v>
      </c>
      <c r="C1338" s="511">
        <v>39980706</v>
      </c>
      <c r="D1338" s="511">
        <v>39980706</v>
      </c>
      <c r="E1338" s="671"/>
    </row>
    <row r="1339" spans="2:5">
      <c r="B1339" s="671" t="s">
        <v>707</v>
      </c>
      <c r="C1339" s="511">
        <v>0</v>
      </c>
      <c r="D1339" s="511">
        <v>166160</v>
      </c>
      <c r="E1339" s="671"/>
    </row>
    <row r="1340" spans="2:5">
      <c r="B1340" s="671" t="s">
        <v>508</v>
      </c>
      <c r="C1340" s="511">
        <v>4999998</v>
      </c>
      <c r="D1340" s="511">
        <v>0</v>
      </c>
      <c r="E1340" s="671"/>
    </row>
    <row r="1341" spans="2:5">
      <c r="B1341" s="671" t="s">
        <v>969</v>
      </c>
      <c r="C1341" s="511">
        <v>15499998</v>
      </c>
      <c r="D1341" s="511">
        <v>0</v>
      </c>
      <c r="E1341" s="671"/>
    </row>
    <row r="1342" spans="2:5">
      <c r="B1342" s="671" t="s">
        <v>1699</v>
      </c>
      <c r="C1342" s="511">
        <v>69091</v>
      </c>
      <c r="D1342" s="511">
        <v>0</v>
      </c>
      <c r="E1342" s="671"/>
    </row>
    <row r="1343" spans="2:5">
      <c r="B1343" s="671" t="s">
        <v>1700</v>
      </c>
      <c r="C1343" s="511">
        <v>25200</v>
      </c>
      <c r="D1343" s="511">
        <v>0</v>
      </c>
      <c r="E1343" s="671"/>
    </row>
    <row r="1344" spans="2:5">
      <c r="B1344" s="671" t="s">
        <v>506</v>
      </c>
      <c r="C1344" s="511">
        <v>0</v>
      </c>
      <c r="D1344" s="511">
        <v>819546</v>
      </c>
      <c r="E1344" s="671"/>
    </row>
    <row r="1345" spans="2:5">
      <c r="B1345" s="671" t="s">
        <v>1701</v>
      </c>
      <c r="C1345" s="511">
        <v>0</v>
      </c>
      <c r="D1345" s="511">
        <v>938459</v>
      </c>
      <c r="E1345" s="671"/>
    </row>
    <row r="1346" spans="2:5">
      <c r="B1346" s="671" t="s">
        <v>524</v>
      </c>
      <c r="C1346" s="511">
        <v>400000</v>
      </c>
      <c r="D1346" s="511">
        <v>1716050</v>
      </c>
      <c r="E1346" s="671"/>
    </row>
    <row r="1347" spans="2:5">
      <c r="B1347" s="671" t="s">
        <v>619</v>
      </c>
      <c r="C1347" s="511">
        <v>25676598</v>
      </c>
      <c r="D1347" s="511">
        <v>25676598</v>
      </c>
      <c r="E1347" s="671"/>
    </row>
    <row r="1348" spans="2:5">
      <c r="B1348" s="671" t="s">
        <v>510</v>
      </c>
      <c r="C1348" s="511">
        <v>211320</v>
      </c>
      <c r="D1348" s="511">
        <v>0</v>
      </c>
      <c r="E1348" s="671"/>
    </row>
    <row r="1349" spans="2:5">
      <c r="B1349" s="671" t="s">
        <v>332</v>
      </c>
      <c r="C1349" s="511">
        <v>45583335</v>
      </c>
      <c r="D1349" s="511">
        <v>18000000</v>
      </c>
      <c r="E1349" s="671"/>
    </row>
    <row r="1350" spans="2:5">
      <c r="B1350" s="671" t="s">
        <v>462</v>
      </c>
      <c r="C1350" s="511">
        <v>4120908</v>
      </c>
      <c r="D1350" s="511">
        <v>0</v>
      </c>
      <c r="E1350" s="671"/>
    </row>
    <row r="1351" spans="2:5">
      <c r="B1351" s="671" t="s">
        <v>463</v>
      </c>
      <c r="C1351" s="511">
        <v>93253333</v>
      </c>
      <c r="D1351" s="511">
        <v>51950776</v>
      </c>
      <c r="E1351" s="671"/>
    </row>
    <row r="1352" spans="2:5">
      <c r="B1352" s="671" t="s">
        <v>464</v>
      </c>
      <c r="C1352" s="511">
        <v>101957334</v>
      </c>
      <c r="D1352" s="511">
        <v>74331818</v>
      </c>
      <c r="E1352" s="671"/>
    </row>
    <row r="1353" spans="2:5">
      <c r="B1353" s="671" t="s">
        <v>984</v>
      </c>
      <c r="C1353" s="511">
        <v>299092</v>
      </c>
      <c r="D1353" s="511">
        <v>0</v>
      </c>
      <c r="E1353" s="671"/>
    </row>
    <row r="1354" spans="2:5">
      <c r="B1354" s="671" t="s">
        <v>498</v>
      </c>
      <c r="C1354" s="511">
        <v>7848438</v>
      </c>
      <c r="D1354" s="511">
        <v>0</v>
      </c>
      <c r="E1354" s="671"/>
    </row>
    <row r="1355" spans="2:5">
      <c r="B1355" s="671" t="s">
        <v>499</v>
      </c>
      <c r="C1355" s="511">
        <v>25905866</v>
      </c>
      <c r="D1355" s="511">
        <v>9000000</v>
      </c>
      <c r="E1355" s="671"/>
    </row>
    <row r="1356" spans="2:5">
      <c r="B1356" s="671" t="s">
        <v>500</v>
      </c>
      <c r="C1356" s="511">
        <v>10330123</v>
      </c>
      <c r="D1356" s="511">
        <v>10957817</v>
      </c>
      <c r="E1356" s="671"/>
    </row>
    <row r="1357" spans="2:5">
      <c r="B1357" s="671" t="s">
        <v>1658</v>
      </c>
      <c r="C1357" s="511">
        <v>4478763</v>
      </c>
      <c r="D1357" s="511">
        <v>1631744</v>
      </c>
      <c r="E1357" s="671"/>
    </row>
    <row r="1358" spans="2:5">
      <c r="B1358" s="671" t="s">
        <v>502</v>
      </c>
      <c r="C1358" s="511">
        <v>34589688</v>
      </c>
      <c r="D1358" s="511">
        <v>1412530</v>
      </c>
      <c r="E1358" s="671"/>
    </row>
    <row r="1359" spans="2:5">
      <c r="B1359" s="671" t="s">
        <v>505</v>
      </c>
      <c r="C1359" s="511">
        <v>17719364</v>
      </c>
      <c r="D1359" s="511">
        <v>10403182</v>
      </c>
      <c r="E1359" s="671"/>
    </row>
    <row r="1360" spans="2:5">
      <c r="B1360" s="671" t="s">
        <v>706</v>
      </c>
      <c r="C1360" s="511">
        <v>2500000</v>
      </c>
      <c r="D1360" s="511">
        <v>90000000</v>
      </c>
      <c r="E1360" s="671"/>
    </row>
    <row r="1361" spans="2:5">
      <c r="B1361" s="671" t="s">
        <v>507</v>
      </c>
      <c r="C1361" s="511">
        <v>0</v>
      </c>
      <c r="D1361" s="511">
        <v>2399999</v>
      </c>
      <c r="E1361" s="671"/>
    </row>
    <row r="1362" spans="2:5">
      <c r="B1362" s="671" t="s">
        <v>508</v>
      </c>
      <c r="C1362" s="511">
        <v>0</v>
      </c>
      <c r="D1362" s="511">
        <v>0</v>
      </c>
      <c r="E1362" s="671"/>
    </row>
    <row r="1363" spans="2:5">
      <c r="B1363" s="671" t="s">
        <v>509</v>
      </c>
      <c r="C1363" s="511">
        <v>833340</v>
      </c>
      <c r="D1363" s="511">
        <v>0</v>
      </c>
      <c r="E1363" s="671"/>
    </row>
    <row r="1364" spans="2:5">
      <c r="B1364" s="671" t="s">
        <v>510</v>
      </c>
      <c r="C1364" s="511">
        <v>4618081</v>
      </c>
      <c r="D1364" s="511">
        <v>550251</v>
      </c>
      <c r="E1364" s="671"/>
    </row>
    <row r="1365" spans="2:5">
      <c r="B1365" s="671" t="s">
        <v>514</v>
      </c>
      <c r="C1365" s="511">
        <v>5456147</v>
      </c>
      <c r="D1365" s="511">
        <v>7681264</v>
      </c>
      <c r="E1365" s="671"/>
    </row>
    <row r="1366" spans="2:5">
      <c r="B1366" s="671" t="s">
        <v>515</v>
      </c>
      <c r="C1366" s="511">
        <v>25318166</v>
      </c>
      <c r="D1366" s="511">
        <v>7291384</v>
      </c>
      <c r="E1366" s="671"/>
    </row>
    <row r="1367" spans="2:5">
      <c r="B1367" s="671" t="s">
        <v>521</v>
      </c>
      <c r="C1367" s="511">
        <v>14367279</v>
      </c>
      <c r="D1367" s="511">
        <v>25524855</v>
      </c>
      <c r="E1367" s="671"/>
    </row>
    <row r="1368" spans="2:5">
      <c r="B1368" s="671" t="s">
        <v>1659</v>
      </c>
      <c r="C1368" s="511">
        <v>578358</v>
      </c>
      <c r="D1368" s="511">
        <v>0</v>
      </c>
      <c r="E1368" s="671"/>
    </row>
    <row r="1369" spans="2:5">
      <c r="B1369" s="671" t="s">
        <v>1702</v>
      </c>
      <c r="C1369" s="511">
        <v>8307602</v>
      </c>
      <c r="D1369" s="511">
        <v>12670644</v>
      </c>
      <c r="E1369" s="671"/>
    </row>
    <row r="1370" spans="2:5">
      <c r="B1370" s="671" t="s">
        <v>523</v>
      </c>
      <c r="C1370" s="511">
        <v>181710809</v>
      </c>
      <c r="D1370" s="511">
        <v>216528286</v>
      </c>
      <c r="E1370" s="671"/>
    </row>
    <row r="1371" spans="2:5">
      <c r="B1371" s="671" t="s">
        <v>506</v>
      </c>
      <c r="C1371" s="511">
        <v>600000</v>
      </c>
      <c r="D1371" s="511">
        <v>872727</v>
      </c>
      <c r="E1371" s="671"/>
    </row>
    <row r="1372" spans="2:5">
      <c r="B1372" s="671" t="s">
        <v>466</v>
      </c>
      <c r="C1372" s="511">
        <v>62426355</v>
      </c>
      <c r="D1372" s="511">
        <v>30420220</v>
      </c>
      <c r="E1372" s="671"/>
    </row>
    <row r="1373" spans="2:5">
      <c r="B1373" s="671" t="s">
        <v>595</v>
      </c>
      <c r="C1373" s="511">
        <v>13872201</v>
      </c>
      <c r="D1373" s="511">
        <v>0</v>
      </c>
      <c r="E1373" s="671"/>
    </row>
    <row r="1374" spans="2:5">
      <c r="B1374" s="671" t="s">
        <v>407</v>
      </c>
      <c r="C1374" s="511">
        <v>69210670</v>
      </c>
      <c r="D1374" s="511">
        <v>0</v>
      </c>
      <c r="E1374" s="671"/>
    </row>
    <row r="1375" spans="2:5">
      <c r="B1375" s="671" t="s">
        <v>596</v>
      </c>
      <c r="C1375" s="511">
        <v>10396634</v>
      </c>
      <c r="D1375" s="511">
        <v>0</v>
      </c>
      <c r="E1375" s="671"/>
    </row>
    <row r="1376" spans="2:5">
      <c r="B1376" s="671" t="s">
        <v>1502</v>
      </c>
      <c r="C1376" s="511">
        <v>31818182</v>
      </c>
      <c r="D1376" s="511">
        <v>0</v>
      </c>
      <c r="E1376" s="671"/>
    </row>
    <row r="1377" spans="2:7">
      <c r="B1377" s="671" t="s">
        <v>592</v>
      </c>
      <c r="C1377" s="511">
        <v>2072756</v>
      </c>
      <c r="D1377" s="511">
        <v>1013541</v>
      </c>
      <c r="E1377" s="671"/>
    </row>
    <row r="1378" spans="2:7">
      <c r="B1378" s="671" t="s">
        <v>611</v>
      </c>
      <c r="C1378" s="511">
        <v>40000002</v>
      </c>
      <c r="D1378" s="511">
        <v>44480960</v>
      </c>
      <c r="E1378" s="671"/>
    </row>
    <row r="1379" spans="2:7">
      <c r="B1379" s="671" t="s">
        <v>514</v>
      </c>
      <c r="C1379" s="511">
        <v>2696389</v>
      </c>
      <c r="D1379" s="511">
        <v>0</v>
      </c>
      <c r="E1379" s="671"/>
    </row>
    <row r="1380" spans="2:7">
      <c r="B1380" s="671" t="s">
        <v>621</v>
      </c>
      <c r="C1380" s="511">
        <v>17701686</v>
      </c>
      <c r="D1380" s="511">
        <v>0</v>
      </c>
      <c r="E1380" s="671"/>
    </row>
    <row r="1381" spans="2:7">
      <c r="B1381" s="673" t="s">
        <v>1249</v>
      </c>
      <c r="C1381" s="663">
        <v>1846264058</v>
      </c>
      <c r="D1381" s="663">
        <v>1154407170</v>
      </c>
      <c r="E1381" s="678"/>
      <c r="F1381" s="492"/>
      <c r="G1381" s="616"/>
    </row>
    <row r="1382" spans="2:7">
      <c r="B1382" s="679"/>
      <c r="C1382" s="666"/>
      <c r="D1382" s="666"/>
      <c r="E1382" s="337"/>
      <c r="F1382" s="492"/>
      <c r="G1382" s="616"/>
    </row>
    <row r="1383" spans="2:7">
      <c r="B1383" s="657"/>
      <c r="C1383" s="657"/>
      <c r="D1383" s="657"/>
    </row>
    <row r="1384" spans="2:7">
      <c r="B1384" s="657"/>
      <c r="C1384" s="657"/>
      <c r="D1384" s="657"/>
    </row>
    <row r="1385" spans="2:7">
      <c r="B1385" s="316" t="s">
        <v>1660</v>
      </c>
      <c r="C1385" s="466"/>
    </row>
    <row r="1387" spans="2:7" ht="21.6" customHeight="1">
      <c r="B1387" s="658" t="s">
        <v>1190</v>
      </c>
      <c r="C1387" s="462">
        <v>44742</v>
      </c>
      <c r="D1387" s="462">
        <v>44377</v>
      </c>
    </row>
    <row r="1388" spans="2:7">
      <c r="B1388" s="680" t="s">
        <v>1399</v>
      </c>
      <c r="C1388" s="593"/>
      <c r="D1388" s="593"/>
    </row>
    <row r="1389" spans="2:7">
      <c r="B1389" s="543" t="s">
        <v>949</v>
      </c>
      <c r="C1389" s="681">
        <v>5666190</v>
      </c>
      <c r="D1389" s="511">
        <v>0</v>
      </c>
    </row>
    <row r="1390" spans="2:7">
      <c r="B1390" s="543" t="s">
        <v>1661</v>
      </c>
      <c r="C1390" s="681">
        <v>1406751239</v>
      </c>
      <c r="D1390" s="596">
        <v>843609264</v>
      </c>
    </row>
    <row r="1391" spans="2:7">
      <c r="B1391" s="543" t="s">
        <v>1662</v>
      </c>
      <c r="C1391" s="681">
        <v>7538594</v>
      </c>
      <c r="D1391" s="596">
        <v>27671219</v>
      </c>
    </row>
    <row r="1392" spans="2:7">
      <c r="B1392" s="543" t="s">
        <v>426</v>
      </c>
      <c r="C1392" s="596">
        <v>2322</v>
      </c>
      <c r="D1392" s="596">
        <v>6390</v>
      </c>
    </row>
    <row r="1393" spans="1:16">
      <c r="B1393" s="680" t="s">
        <v>1249</v>
      </c>
      <c r="C1393" s="601">
        <v>1419958345</v>
      </c>
      <c r="D1393" s="601">
        <v>871286873</v>
      </c>
      <c r="E1393" s="494">
        <v>0</v>
      </c>
      <c r="F1393" s="494">
        <v>0</v>
      </c>
    </row>
    <row r="1394" spans="1:16">
      <c r="B1394" s="680" t="s">
        <v>1400</v>
      </c>
      <c r="C1394" s="682"/>
      <c r="D1394" s="682"/>
      <c r="F1394" s="471"/>
    </row>
    <row r="1395" spans="1:16">
      <c r="B1395" s="543" t="s">
        <v>526</v>
      </c>
      <c r="C1395" s="433">
        <v>-10255</v>
      </c>
      <c r="D1395" s="433">
        <v>-5798</v>
      </c>
    </row>
    <row r="1396" spans="1:16" s="313" customFormat="1">
      <c r="A1396" s="312"/>
      <c r="B1396" s="680" t="s">
        <v>1249</v>
      </c>
      <c r="C1396" s="445">
        <v>-10255</v>
      </c>
      <c r="D1396" s="445">
        <v>-5798</v>
      </c>
      <c r="E1396" s="494"/>
      <c r="F1396" s="494">
        <v>0</v>
      </c>
      <c r="G1396" s="312"/>
      <c r="H1396" s="312"/>
      <c r="J1396" s="312"/>
      <c r="K1396" s="312"/>
      <c r="L1396" s="312"/>
      <c r="M1396" s="312"/>
      <c r="N1396" s="312"/>
      <c r="O1396" s="312"/>
      <c r="P1396" s="312"/>
    </row>
    <row r="1397" spans="1:16" s="313" customFormat="1">
      <c r="A1397" s="312"/>
      <c r="B1397" s="679"/>
      <c r="C1397" s="683"/>
      <c r="D1397" s="683"/>
      <c r="E1397" s="312"/>
      <c r="F1397" s="312"/>
      <c r="G1397" s="312"/>
      <c r="H1397" s="312"/>
      <c r="J1397" s="312"/>
      <c r="K1397" s="312"/>
      <c r="L1397" s="312"/>
      <c r="M1397" s="312"/>
      <c r="N1397" s="312"/>
      <c r="O1397" s="312"/>
      <c r="P1397" s="312"/>
    </row>
    <row r="1398" spans="1:16" s="313" customFormat="1">
      <c r="A1398" s="312"/>
      <c r="B1398" s="679"/>
      <c r="C1398" s="683"/>
      <c r="D1398" s="683"/>
      <c r="E1398" s="312"/>
      <c r="F1398" s="312"/>
      <c r="G1398" s="312"/>
      <c r="H1398" s="312"/>
      <c r="J1398" s="312"/>
      <c r="K1398" s="312"/>
      <c r="L1398" s="312"/>
      <c r="M1398" s="312"/>
      <c r="N1398" s="312"/>
      <c r="O1398" s="312"/>
      <c r="P1398" s="312"/>
    </row>
    <row r="1399" spans="1:16" s="313" customFormat="1">
      <c r="A1399" s="312"/>
      <c r="B1399" s="316" t="s">
        <v>1663</v>
      </c>
      <c r="C1399" s="466"/>
      <c r="D1399" s="683"/>
      <c r="E1399" s="312"/>
      <c r="F1399" s="312"/>
      <c r="G1399" s="312"/>
      <c r="H1399" s="312"/>
      <c r="J1399" s="312"/>
      <c r="K1399" s="312"/>
      <c r="L1399" s="312"/>
      <c r="M1399" s="312"/>
      <c r="N1399" s="312"/>
      <c r="O1399" s="312"/>
      <c r="P1399" s="312"/>
    </row>
    <row r="1400" spans="1:16" s="313" customFormat="1">
      <c r="A1400" s="312"/>
      <c r="B1400" s="684"/>
      <c r="C1400" s="683"/>
      <c r="D1400" s="683"/>
      <c r="E1400" s="312"/>
      <c r="F1400" s="312"/>
      <c r="G1400" s="312"/>
      <c r="H1400" s="312"/>
      <c r="J1400" s="312"/>
      <c r="K1400" s="312"/>
      <c r="L1400" s="312"/>
      <c r="M1400" s="312"/>
      <c r="N1400" s="312"/>
      <c r="O1400" s="312"/>
      <c r="P1400" s="312"/>
    </row>
    <row r="1401" spans="1:16" s="313" customFormat="1" ht="21.6" customHeight="1">
      <c r="A1401" s="312"/>
      <c r="B1401" s="658" t="s">
        <v>1401</v>
      </c>
      <c r="C1401" s="462">
        <v>44742</v>
      </c>
      <c r="D1401" s="462">
        <v>44377</v>
      </c>
      <c r="E1401" s="312"/>
      <c r="F1401" s="312"/>
      <c r="G1401" s="312"/>
      <c r="H1401" s="312"/>
      <c r="J1401" s="312"/>
      <c r="K1401" s="312"/>
      <c r="L1401" s="312"/>
      <c r="M1401" s="312"/>
      <c r="N1401" s="312"/>
      <c r="O1401" s="312"/>
      <c r="P1401" s="312"/>
    </row>
    <row r="1402" spans="1:16" s="313" customFormat="1">
      <c r="A1402" s="312"/>
      <c r="B1402" s="685" t="s">
        <v>1664</v>
      </c>
      <c r="C1402" s="686">
        <v>612814</v>
      </c>
      <c r="D1402" s="687">
        <v>2985129</v>
      </c>
      <c r="E1402" s="312"/>
      <c r="F1402" s="312"/>
      <c r="G1402" s="312"/>
      <c r="H1402" s="312"/>
      <c r="J1402" s="312"/>
      <c r="K1402" s="312"/>
      <c r="L1402" s="312"/>
      <c r="M1402" s="312"/>
      <c r="N1402" s="312"/>
      <c r="O1402" s="312"/>
      <c r="P1402" s="312"/>
    </row>
    <row r="1403" spans="1:16" s="313" customFormat="1">
      <c r="A1403" s="312"/>
      <c r="B1403" s="685" t="s">
        <v>948</v>
      </c>
      <c r="C1403" s="686">
        <v>-2398587820</v>
      </c>
      <c r="D1403" s="686">
        <v>-307351572</v>
      </c>
      <c r="E1403" s="312"/>
      <c r="F1403" s="312"/>
      <c r="G1403" s="312"/>
      <c r="H1403" s="312"/>
      <c r="J1403" s="312"/>
      <c r="K1403" s="312"/>
      <c r="L1403" s="312"/>
      <c r="M1403" s="312"/>
      <c r="N1403" s="312"/>
      <c r="O1403" s="312"/>
      <c r="P1403" s="312"/>
    </row>
    <row r="1404" spans="1:16" s="313" customFormat="1">
      <c r="A1404" s="312"/>
      <c r="B1404" s="688" t="s">
        <v>709</v>
      </c>
      <c r="C1404" s="689">
        <v>-2397975006</v>
      </c>
      <c r="D1404" s="689">
        <v>-304366443</v>
      </c>
      <c r="E1404" s="312"/>
      <c r="F1404" s="312"/>
      <c r="G1404" s="312"/>
      <c r="H1404" s="312"/>
      <c r="J1404" s="312"/>
      <c r="K1404" s="312"/>
      <c r="L1404" s="312"/>
      <c r="M1404" s="312"/>
      <c r="N1404" s="312"/>
      <c r="O1404" s="312"/>
      <c r="P1404" s="312"/>
    </row>
    <row r="1405" spans="1:16" s="313" customFormat="1" ht="12.75" customHeight="1">
      <c r="A1405" s="312"/>
      <c r="B1405" s="673"/>
      <c r="C1405" s="690"/>
      <c r="D1405" s="691"/>
      <c r="E1405" s="312"/>
      <c r="F1405" s="312"/>
      <c r="G1405" s="312"/>
      <c r="H1405" s="312"/>
      <c r="J1405" s="312"/>
      <c r="K1405" s="312"/>
      <c r="L1405" s="312"/>
      <c r="M1405" s="312"/>
      <c r="N1405" s="312"/>
      <c r="O1405" s="312"/>
      <c r="P1405" s="312"/>
    </row>
    <row r="1406" spans="1:16" s="313" customFormat="1" ht="21.6" customHeight="1">
      <c r="A1406" s="312"/>
      <c r="B1406" s="658" t="s">
        <v>1402</v>
      </c>
      <c r="C1406" s="462">
        <v>44742</v>
      </c>
      <c r="D1406" s="462">
        <v>44377</v>
      </c>
      <c r="E1406" s="312"/>
      <c r="F1406" s="312"/>
      <c r="G1406" s="312"/>
      <c r="H1406" s="312"/>
      <c r="J1406" s="312"/>
      <c r="K1406" s="312"/>
      <c r="L1406" s="312"/>
      <c r="M1406" s="312"/>
      <c r="N1406" s="312"/>
      <c r="O1406" s="312"/>
      <c r="P1406" s="312"/>
    </row>
    <row r="1407" spans="1:16" s="313" customFormat="1">
      <c r="A1407" s="312"/>
      <c r="B1407" s="685" t="s">
        <v>1403</v>
      </c>
      <c r="C1407" s="686">
        <v>-254263541</v>
      </c>
      <c r="D1407" s="686">
        <v>-148301269</v>
      </c>
      <c r="E1407" s="312"/>
      <c r="F1407" s="312"/>
      <c r="G1407" s="312"/>
      <c r="H1407" s="312"/>
      <c r="J1407" s="312"/>
      <c r="K1407" s="312"/>
      <c r="L1407" s="312"/>
      <c r="M1407" s="312"/>
      <c r="N1407" s="312"/>
      <c r="O1407" s="312"/>
      <c r="P1407" s="312"/>
    </row>
    <row r="1408" spans="1:16" s="313" customFormat="1">
      <c r="A1408" s="312"/>
      <c r="B1408" s="685" t="s">
        <v>1404</v>
      </c>
      <c r="C1408" s="686">
        <v>1991618597</v>
      </c>
      <c r="D1408" s="686">
        <v>251371295</v>
      </c>
      <c r="E1408" s="312"/>
      <c r="F1408" s="312"/>
      <c r="G1408" s="312"/>
      <c r="H1408" s="312"/>
      <c r="J1408" s="312"/>
      <c r="K1408" s="312"/>
      <c r="L1408" s="312"/>
      <c r="M1408" s="312"/>
      <c r="N1408" s="312"/>
      <c r="O1408" s="312"/>
      <c r="P1408" s="312"/>
    </row>
    <row r="1409" spans="1:16" s="313" customFormat="1">
      <c r="A1409" s="312"/>
      <c r="B1409" s="688" t="s">
        <v>709</v>
      </c>
      <c r="C1409" s="689">
        <v>1737355056</v>
      </c>
      <c r="D1409" s="689">
        <v>103070026</v>
      </c>
      <c r="E1409" s="312"/>
      <c r="F1409" s="327"/>
      <c r="G1409" s="327"/>
      <c r="H1409" s="327"/>
      <c r="J1409" s="312"/>
      <c r="K1409" s="312"/>
      <c r="L1409" s="312"/>
      <c r="M1409" s="312"/>
      <c r="N1409" s="312"/>
      <c r="O1409" s="312"/>
      <c r="P1409" s="312"/>
    </row>
    <row r="1410" spans="1:16" s="313" customFormat="1">
      <c r="A1410" s="312"/>
      <c r="B1410" s="688" t="s">
        <v>1405</v>
      </c>
      <c r="C1410" s="689">
        <v>-660619950</v>
      </c>
      <c r="D1410" s="689">
        <v>-201296417</v>
      </c>
      <c r="E1410" s="494"/>
      <c r="F1410" s="494"/>
      <c r="G1410" s="312"/>
      <c r="H1410" s="312"/>
      <c r="J1410" s="312"/>
      <c r="K1410" s="312"/>
      <c r="L1410" s="312"/>
      <c r="M1410" s="312"/>
      <c r="N1410" s="312"/>
      <c r="O1410" s="312"/>
      <c r="P1410" s="312"/>
    </row>
    <row r="1411" spans="1:16" s="313" customFormat="1">
      <c r="A1411" s="312"/>
      <c r="B1411" s="684"/>
      <c r="C1411" s="683"/>
      <c r="D1411" s="683"/>
      <c r="E1411" s="312"/>
      <c r="F1411" s="312"/>
      <c r="G1411" s="312"/>
      <c r="H1411" s="312"/>
      <c r="J1411" s="312"/>
      <c r="K1411" s="312"/>
      <c r="L1411" s="312"/>
      <c r="M1411" s="312"/>
      <c r="N1411" s="312"/>
      <c r="O1411" s="312"/>
      <c r="P1411" s="312"/>
    </row>
    <row r="1412" spans="1:16">
      <c r="B1412" s="316" t="s">
        <v>1665</v>
      </c>
      <c r="C1412" s="466"/>
      <c r="D1412" s="683"/>
    </row>
    <row r="1414" spans="1:16" ht="21.6" customHeight="1">
      <c r="B1414" s="658" t="s">
        <v>1666</v>
      </c>
      <c r="C1414" s="462">
        <v>44742</v>
      </c>
      <c r="D1414" s="462">
        <v>44377</v>
      </c>
    </row>
    <row r="1415" spans="1:16">
      <c r="B1415" s="619" t="s">
        <v>1406</v>
      </c>
      <c r="C1415" s="662">
        <v>6473750</v>
      </c>
      <c r="D1415" s="687">
        <v>441566</v>
      </c>
    </row>
    <row r="1416" spans="1:16">
      <c r="B1416" s="483" t="s">
        <v>709</v>
      </c>
      <c r="C1416" s="663">
        <v>6473750</v>
      </c>
      <c r="D1416" s="663">
        <v>441566</v>
      </c>
      <c r="E1416" s="492">
        <v>0</v>
      </c>
      <c r="F1416" s="492">
        <v>0</v>
      </c>
    </row>
    <row r="1417" spans="1:16">
      <c r="B1417" s="316"/>
      <c r="C1417" s="692"/>
      <c r="D1417" s="693"/>
    </row>
    <row r="1418" spans="1:16">
      <c r="A1418" s="694"/>
      <c r="B1418" s="316"/>
      <c r="C1418" s="692"/>
      <c r="D1418" s="693"/>
      <c r="F1418" s="695"/>
    </row>
    <row r="1419" spans="1:16">
      <c r="A1419" s="694"/>
      <c r="C1419" s="692"/>
      <c r="D1419" s="693"/>
      <c r="E1419" s="695"/>
      <c r="F1419" s="695"/>
    </row>
    <row r="1423" spans="1:16">
      <c r="B1423" s="309"/>
    </row>
    <row r="1424" spans="1:16">
      <c r="B1424" s="340"/>
    </row>
    <row r="1425" spans="2:2">
      <c r="B1425" s="341"/>
    </row>
    <row r="1426" spans="2:2">
      <c r="B1426" s="342"/>
    </row>
    <row r="1427" spans="2:2">
      <c r="B1427" s="309"/>
    </row>
  </sheetData>
  <mergeCells count="55">
    <mergeCell ref="E1168:F1168"/>
    <mergeCell ref="B1143:B1144"/>
    <mergeCell ref="C1143:C1144"/>
    <mergeCell ref="D1143:D1144"/>
    <mergeCell ref="B1168:B1169"/>
    <mergeCell ref="C1168:C1169"/>
    <mergeCell ref="D1168:D1169"/>
    <mergeCell ref="B1093:B1094"/>
    <mergeCell ref="C1093:C1094"/>
    <mergeCell ref="D1093:D1094"/>
    <mergeCell ref="B1103:B1104"/>
    <mergeCell ref="C1103:C1104"/>
    <mergeCell ref="D1103:D1104"/>
    <mergeCell ref="H1015:M1015"/>
    <mergeCell ref="B1068:B1069"/>
    <mergeCell ref="C1068:C1069"/>
    <mergeCell ref="D1068:D1069"/>
    <mergeCell ref="B1079:B1080"/>
    <mergeCell ref="C1079:C1080"/>
    <mergeCell ref="D1079:D1080"/>
    <mergeCell ref="B1015:B1016"/>
    <mergeCell ref="C1015:G1015"/>
    <mergeCell ref="B569:F569"/>
    <mergeCell ref="B953:F953"/>
    <mergeCell ref="B960:F960"/>
    <mergeCell ref="B989:D989"/>
    <mergeCell ref="B1005:D1005"/>
    <mergeCell ref="B140:G140"/>
    <mergeCell ref="H140:J140"/>
    <mergeCell ref="B141:B142"/>
    <mergeCell ref="C141:C142"/>
    <mergeCell ref="D141:D142"/>
    <mergeCell ref="E141:F141"/>
    <mergeCell ref="G141:G142"/>
    <mergeCell ref="H141:H142"/>
    <mergeCell ref="I141:I142"/>
    <mergeCell ref="J141:J142"/>
    <mergeCell ref="H23:H24"/>
    <mergeCell ref="B58:B59"/>
    <mergeCell ref="C58:C59"/>
    <mergeCell ref="D58:D59"/>
    <mergeCell ref="E58:E59"/>
    <mergeCell ref="F58:F59"/>
    <mergeCell ref="B23:B24"/>
    <mergeCell ref="C23:C24"/>
    <mergeCell ref="D23:D24"/>
    <mergeCell ref="E23:E24"/>
    <mergeCell ref="F23:F24"/>
    <mergeCell ref="G23:G24"/>
    <mergeCell ref="B20:H20"/>
    <mergeCell ref="B3:M3"/>
    <mergeCell ref="B4:M4"/>
    <mergeCell ref="B5:M5"/>
    <mergeCell ref="B6:M6"/>
    <mergeCell ref="B12:K12"/>
  </mergeCells>
  <hyperlinks>
    <hyperlink ref="K8" location="INDICE!A1" display="Índice" xr:uid="{D4A8DE77-A345-4542-AEF8-B9CD4FC85349}"/>
  </hyperlinks>
  <pageMargins left="0.23622047244094491" right="0.23622047244094491" top="0.74803149606299213" bottom="0.74803149606299213" header="0.31496062992125984" footer="0.31496062992125984"/>
  <pageSetup paperSize="9" scale="10" orientation="landscape" r:id="rId1"/>
  <ignoredErrors>
    <ignoredError sqref="C1294:D129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F8B29-043F-43AA-B489-6EA5B955A645}">
  <sheetPr>
    <tabColor rgb="FF0070C0"/>
    <pageSetUpPr fitToPage="1"/>
  </sheetPr>
  <dimension ref="A1:V56"/>
  <sheetViews>
    <sheetView showGridLines="0" topLeftCell="A23" zoomScale="90" zoomScaleNormal="90" zoomScaleSheetLayoutView="100" workbookViewId="0">
      <selection activeCell="B45" sqref="B45"/>
    </sheetView>
  </sheetViews>
  <sheetFormatPr baseColWidth="10" defaultColWidth="9.33203125" defaultRowHeight="13.8"/>
  <cols>
    <col min="1" max="1" width="4.33203125" style="309" customWidth="1"/>
    <col min="2" max="2" width="52.6640625" style="309" customWidth="1"/>
    <col min="3" max="3" width="20.33203125" style="309" customWidth="1"/>
    <col min="4" max="4" width="19.33203125" style="309" customWidth="1"/>
    <col min="5" max="5" width="15" style="309" customWidth="1"/>
    <col min="6" max="6" width="17.33203125" style="309" customWidth="1"/>
    <col min="7" max="7" width="17.88671875" style="309" customWidth="1"/>
    <col min="8" max="8" width="16.5546875" style="309" customWidth="1"/>
    <col min="9" max="9" width="16.88671875" style="311" bestFit="1" customWidth="1"/>
    <col min="10" max="10" width="18.6640625" style="309" customWidth="1"/>
    <col min="11" max="11" width="12.6640625" style="309" customWidth="1"/>
    <col min="12" max="12" width="14.5546875" style="309" bestFit="1" customWidth="1"/>
    <col min="13" max="13" width="14.5546875" style="309" customWidth="1"/>
    <col min="14" max="14" width="11.44140625" style="309" bestFit="1" customWidth="1"/>
    <col min="15" max="16384" width="9.33203125" style="309"/>
  </cols>
  <sheetData>
    <row r="1" spans="1:22" s="25" customFormat="1"/>
    <row r="2" spans="1:22" s="21" customFormat="1" ht="20.399999999999999" customHeight="1">
      <c r="B2" s="22"/>
      <c r="C2" s="22"/>
      <c r="D2" s="22"/>
      <c r="E2" s="22"/>
      <c r="F2" s="22"/>
      <c r="G2" s="22"/>
      <c r="H2" s="22"/>
      <c r="I2" s="22"/>
      <c r="J2" s="22"/>
      <c r="K2" s="22"/>
      <c r="L2" s="22"/>
      <c r="M2" s="22"/>
      <c r="N2" s="22"/>
      <c r="O2" s="22"/>
      <c r="P2" s="22"/>
      <c r="Q2" s="22"/>
      <c r="R2" s="22"/>
      <c r="S2" s="22"/>
      <c r="T2" s="22"/>
      <c r="U2" s="22"/>
      <c r="V2" s="22"/>
    </row>
    <row r="3" spans="1:22" s="21" customFormat="1" ht="18">
      <c r="B3" s="725"/>
      <c r="C3" s="725"/>
      <c r="D3" s="725"/>
      <c r="E3" s="725"/>
      <c r="F3" s="725"/>
      <c r="G3" s="725"/>
      <c r="H3" s="725"/>
      <c r="I3" s="725"/>
      <c r="J3" s="725"/>
      <c r="K3" s="725"/>
      <c r="L3" s="725"/>
      <c r="O3" s="23"/>
      <c r="P3" s="23"/>
    </row>
    <row r="4" spans="1:22" s="21" customFormat="1" ht="18">
      <c r="B4" s="725"/>
      <c r="C4" s="725"/>
      <c r="D4" s="725"/>
      <c r="E4" s="725"/>
      <c r="F4" s="725"/>
      <c r="G4" s="725"/>
      <c r="H4" s="725"/>
      <c r="I4" s="725"/>
      <c r="J4" s="725"/>
      <c r="K4" s="725"/>
      <c r="L4" s="725"/>
      <c r="O4" s="23"/>
      <c r="P4" s="23"/>
    </row>
    <row r="5" spans="1:22" s="21" customFormat="1" ht="18.600000000000001" customHeight="1">
      <c r="B5" s="725"/>
      <c r="C5" s="725"/>
      <c r="D5" s="725"/>
      <c r="E5" s="725"/>
      <c r="F5" s="725"/>
      <c r="G5" s="725"/>
      <c r="H5" s="725"/>
      <c r="I5" s="725"/>
      <c r="J5" s="725"/>
      <c r="K5" s="725"/>
      <c r="L5" s="725"/>
      <c r="O5" s="23"/>
      <c r="P5" s="23"/>
    </row>
    <row r="6" spans="1:22" s="21" customFormat="1" ht="20.399999999999999" customHeight="1">
      <c r="B6" s="24"/>
      <c r="C6" s="24"/>
      <c r="D6" s="24"/>
      <c r="E6" s="24"/>
      <c r="F6" s="24"/>
      <c r="G6" s="24"/>
      <c r="H6" s="24"/>
      <c r="I6" s="24"/>
      <c r="J6" s="24"/>
      <c r="K6" s="24"/>
      <c r="L6" s="24"/>
      <c r="M6" s="24"/>
      <c r="N6" s="24"/>
      <c r="O6" s="24"/>
      <c r="P6" s="24"/>
      <c r="Q6" s="24"/>
      <c r="R6" s="24"/>
      <c r="S6" s="24"/>
      <c r="T6" s="24"/>
      <c r="U6" s="24"/>
      <c r="V6" s="24"/>
    </row>
    <row r="7" spans="1:22">
      <c r="A7" s="330"/>
      <c r="C7" s="328"/>
      <c r="D7" s="329"/>
      <c r="E7" s="331"/>
      <c r="F7" s="331"/>
      <c r="I7" s="26" t="s">
        <v>14</v>
      </c>
    </row>
    <row r="8" spans="1:22">
      <c r="B8" s="310" t="s">
        <v>1407</v>
      </c>
    </row>
    <row r="10" spans="1:22">
      <c r="B10" s="51" t="s">
        <v>1408</v>
      </c>
    </row>
    <row r="11" spans="1:22">
      <c r="B11" s="309" t="s">
        <v>1409</v>
      </c>
    </row>
    <row r="13" spans="1:22">
      <c r="B13" s="51" t="s">
        <v>1410</v>
      </c>
    </row>
    <row r="14" spans="1:22">
      <c r="B14" s="309" t="s">
        <v>1411</v>
      </c>
    </row>
    <row r="16" spans="1:22">
      <c r="B16" s="51" t="s">
        <v>1412</v>
      </c>
    </row>
    <row r="17" spans="2:9" ht="43.5" customHeight="1">
      <c r="B17" s="765" t="s">
        <v>1667</v>
      </c>
      <c r="C17" s="765"/>
      <c r="D17" s="765"/>
      <c r="E17" s="765"/>
      <c r="F17" s="765"/>
      <c r="G17" s="765"/>
      <c r="H17" s="765"/>
    </row>
    <row r="19" spans="2:9">
      <c r="B19" s="310" t="s">
        <v>1413</v>
      </c>
    </row>
    <row r="20" spans="2:9" ht="28.5" customHeight="1">
      <c r="B20" s="787" t="s">
        <v>1414</v>
      </c>
      <c r="C20" s="787"/>
      <c r="D20" s="787"/>
      <c r="E20" s="787"/>
      <c r="F20" s="787"/>
      <c r="G20" s="787"/>
      <c r="H20" s="787"/>
      <c r="I20" s="332"/>
    </row>
    <row r="22" spans="2:9">
      <c r="B22" s="310" t="s">
        <v>1415</v>
      </c>
    </row>
    <row r="23" spans="2:9">
      <c r="B23" s="309" t="s">
        <v>1416</v>
      </c>
    </row>
    <row r="25" spans="2:9">
      <c r="B25" s="310" t="s">
        <v>1417</v>
      </c>
    </row>
    <row r="26" spans="2:9" ht="33" customHeight="1">
      <c r="B26" s="765" t="s">
        <v>1418</v>
      </c>
      <c r="C26" s="765"/>
      <c r="D26" s="765"/>
      <c r="E26" s="765"/>
      <c r="F26" s="765"/>
      <c r="G26" s="765"/>
      <c r="H26" s="765"/>
    </row>
    <row r="27" spans="2:9">
      <c r="B27" s="51"/>
    </row>
    <row r="28" spans="2:9">
      <c r="B28" s="310" t="s">
        <v>1419</v>
      </c>
    </row>
    <row r="29" spans="2:9">
      <c r="B29" s="309" t="s">
        <v>1420</v>
      </c>
    </row>
    <row r="31" spans="2:9">
      <c r="B31" s="310" t="s">
        <v>1421</v>
      </c>
    </row>
    <row r="32" spans="2:9" ht="1.2" customHeight="1">
      <c r="B32" s="310"/>
    </row>
    <row r="33" spans="2:9">
      <c r="B33" s="768" t="s">
        <v>1422</v>
      </c>
      <c r="C33" s="768"/>
      <c r="D33" s="768"/>
      <c r="E33" s="768"/>
      <c r="F33" s="768"/>
      <c r="G33" s="768"/>
      <c r="H33" s="768"/>
    </row>
    <row r="34" spans="2:9" ht="10.5" customHeight="1">
      <c r="B34" s="299"/>
      <c r="C34" s="299"/>
      <c r="D34" s="299"/>
      <c r="E34" s="299"/>
      <c r="F34" s="299"/>
      <c r="G34" s="299"/>
      <c r="H34" s="299"/>
    </row>
    <row r="35" spans="2:9">
      <c r="B35" s="310" t="s">
        <v>1423</v>
      </c>
    </row>
    <row r="36" spans="2:9" ht="31.95" customHeight="1">
      <c r="B36" s="765" t="s">
        <v>1668</v>
      </c>
      <c r="C36" s="765"/>
      <c r="D36" s="765"/>
      <c r="E36" s="765"/>
      <c r="F36" s="765"/>
      <c r="G36" s="765"/>
      <c r="H36" s="765"/>
    </row>
    <row r="37" spans="2:9">
      <c r="B37" s="333"/>
      <c r="C37" s="333"/>
      <c r="D37" s="333"/>
      <c r="E37" s="333"/>
      <c r="F37" s="333"/>
      <c r="G37" s="333"/>
      <c r="H37" s="333"/>
    </row>
    <row r="38" spans="2:9">
      <c r="B38" s="333"/>
      <c r="C38" s="333"/>
      <c r="D38" s="333"/>
      <c r="E38" s="333"/>
      <c r="F38" s="333"/>
      <c r="G38" s="333"/>
      <c r="H38" s="333"/>
    </row>
    <row r="39" spans="2:9">
      <c r="B39" s="333"/>
      <c r="C39" s="333"/>
      <c r="D39" s="333"/>
      <c r="E39" s="333"/>
      <c r="F39" s="333"/>
      <c r="G39" s="333"/>
      <c r="H39" s="333"/>
    </row>
    <row r="40" spans="2:9">
      <c r="B40" s="333"/>
      <c r="C40" s="333"/>
      <c r="D40" s="333"/>
      <c r="E40" s="333"/>
      <c r="F40" s="333"/>
      <c r="G40" s="333"/>
      <c r="H40" s="333"/>
    </row>
    <row r="41" spans="2:9">
      <c r="B41" s="333"/>
      <c r="C41" s="333"/>
      <c r="D41" s="333"/>
      <c r="E41" s="333"/>
      <c r="F41" s="333"/>
      <c r="G41" s="333"/>
      <c r="H41" s="333"/>
    </row>
    <row r="42" spans="2:9">
      <c r="B42" s="333"/>
      <c r="C42" s="333"/>
      <c r="D42" s="333"/>
      <c r="E42" s="333"/>
      <c r="F42" s="333"/>
      <c r="G42" s="333"/>
      <c r="H42" s="333"/>
    </row>
    <row r="44" spans="2:9" ht="15.6">
      <c r="B44" s="254" t="s">
        <v>1083</v>
      </c>
      <c r="C44" s="253"/>
      <c r="F44" s="252"/>
      <c r="G44" s="254"/>
      <c r="H44" s="269"/>
      <c r="I44" s="254" t="s">
        <v>1084</v>
      </c>
    </row>
    <row r="45" spans="2:9" ht="15.6">
      <c r="B45" s="253" t="s">
        <v>1705</v>
      </c>
      <c r="C45" s="253"/>
      <c r="F45" s="238"/>
      <c r="G45" s="253"/>
      <c r="H45" s="269"/>
      <c r="I45" s="253" t="s">
        <v>1085</v>
      </c>
    </row>
    <row r="46" spans="2:9">
      <c r="B46" s="786"/>
      <c r="C46" s="786"/>
      <c r="D46" s="334"/>
      <c r="E46" s="2"/>
      <c r="G46" s="2"/>
      <c r="H46" s="334"/>
      <c r="I46" s="335"/>
    </row>
    <row r="54" spans="2:2">
      <c r="B54" s="340"/>
    </row>
    <row r="55" spans="2:2">
      <c r="B55" s="341"/>
    </row>
    <row r="56" spans="2:2" ht="15.6">
      <c r="B56" s="342"/>
    </row>
  </sheetData>
  <mergeCells count="9">
    <mergeCell ref="B33:H33"/>
    <mergeCell ref="B36:H36"/>
    <mergeCell ref="B46:C46"/>
    <mergeCell ref="B3:L3"/>
    <mergeCell ref="B4:L4"/>
    <mergeCell ref="B5:L5"/>
    <mergeCell ref="B17:H17"/>
    <mergeCell ref="B20:H20"/>
    <mergeCell ref="B26:H26"/>
  </mergeCells>
  <hyperlinks>
    <hyperlink ref="I7" location="Índice!A1" display="Índice" xr:uid="{E25D13FA-27BD-4729-BBDC-BBBF44CE68A8}"/>
  </hyperlinks>
  <pageMargins left="0.23622047244094491" right="0.23622047244094491"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ADBC-A92F-45C7-AA36-8BE6468FE9BC}">
  <sheetPr>
    <tabColor rgb="FF0070C0"/>
  </sheetPr>
  <dimension ref="A2:V117"/>
  <sheetViews>
    <sheetView showGridLines="0" topLeftCell="D75" zoomScale="90" zoomScaleNormal="90" workbookViewId="0">
      <selection activeCell="G79" sqref="G79"/>
    </sheetView>
  </sheetViews>
  <sheetFormatPr baseColWidth="10" defaultColWidth="8.6640625" defaultRowHeight="13.8"/>
  <cols>
    <col min="1" max="1" width="2.44140625" style="25" customWidth="1"/>
    <col min="2" max="2" width="16.6640625" style="25" customWidth="1"/>
    <col min="3" max="3" width="26.6640625" style="25" customWidth="1"/>
    <col min="4" max="4" width="16" style="25" customWidth="1"/>
    <col min="5" max="9" width="12.109375" style="25" customWidth="1"/>
    <col min="10" max="11" width="2.88671875" style="25" customWidth="1"/>
    <col min="12" max="12" width="27" style="25" customWidth="1"/>
    <col min="13" max="13" width="29.88671875" style="25" customWidth="1"/>
    <col min="14" max="15" width="8.77734375" style="25" bestFit="1" customWidth="1"/>
    <col min="16" max="16" width="8.6640625" style="25"/>
    <col min="17" max="17" width="8.77734375" style="25" bestFit="1" customWidth="1"/>
    <col min="18" max="18" width="11" style="25" bestFit="1" customWidth="1"/>
    <col min="19" max="19" width="12.88671875" style="25" customWidth="1"/>
    <col min="20" max="20" width="9" style="25" bestFit="1" customWidth="1"/>
    <col min="21" max="16384" width="8.6640625" style="25"/>
  </cols>
  <sheetData>
    <row r="2" spans="1:22" s="21" customFormat="1" ht="20.399999999999999" customHeight="1">
      <c r="B2" s="22"/>
      <c r="C2" s="22"/>
      <c r="D2" s="22"/>
      <c r="E2" s="22"/>
      <c r="F2" s="22"/>
      <c r="G2" s="22"/>
      <c r="H2" s="22"/>
      <c r="I2" s="22"/>
      <c r="J2" s="22"/>
      <c r="K2" s="22"/>
      <c r="L2" s="22"/>
      <c r="M2" s="22"/>
      <c r="N2" s="22"/>
      <c r="O2" s="22"/>
      <c r="P2" s="22"/>
      <c r="Q2" s="22"/>
      <c r="R2" s="22"/>
      <c r="S2" s="22"/>
      <c r="T2" s="22"/>
      <c r="U2" s="22"/>
      <c r="V2" s="22"/>
    </row>
    <row r="3" spans="1:22" s="21" customFormat="1" ht="18">
      <c r="B3" s="725"/>
      <c r="C3" s="725"/>
      <c r="D3" s="725"/>
      <c r="E3" s="725"/>
      <c r="F3" s="725"/>
      <c r="G3" s="725"/>
      <c r="H3" s="725"/>
      <c r="I3" s="725"/>
      <c r="J3" s="725"/>
      <c r="K3" s="725"/>
      <c r="L3" s="725"/>
      <c r="O3" s="23"/>
      <c r="P3" s="23"/>
    </row>
    <row r="4" spans="1:22" s="21" customFormat="1" ht="18">
      <c r="B4" s="725"/>
      <c r="C4" s="725"/>
      <c r="D4" s="725"/>
      <c r="E4" s="725"/>
      <c r="F4" s="725"/>
      <c r="G4" s="725"/>
      <c r="H4" s="725"/>
      <c r="I4" s="725"/>
      <c r="J4" s="725"/>
      <c r="K4" s="725"/>
      <c r="L4" s="725"/>
      <c r="O4" s="23"/>
      <c r="P4" s="23"/>
    </row>
    <row r="5" spans="1:22" s="21" customFormat="1" ht="18.600000000000001" customHeight="1">
      <c r="B5" s="725"/>
      <c r="C5" s="725"/>
      <c r="D5" s="725"/>
      <c r="E5" s="725"/>
      <c r="F5" s="725"/>
      <c r="G5" s="725"/>
      <c r="H5" s="725"/>
      <c r="I5" s="725"/>
      <c r="J5" s="725"/>
      <c r="K5" s="725"/>
      <c r="L5" s="725"/>
      <c r="O5" s="23"/>
      <c r="P5" s="23"/>
    </row>
    <row r="6" spans="1:22" s="21" customFormat="1" ht="20.399999999999999" customHeight="1">
      <c r="B6" s="24"/>
      <c r="C6" s="24"/>
      <c r="D6" s="24"/>
      <c r="E6" s="24"/>
      <c r="F6" s="24"/>
      <c r="G6" s="24"/>
      <c r="H6" s="24"/>
      <c r="I6" s="24"/>
      <c r="J6" s="24"/>
      <c r="K6" s="24"/>
      <c r="L6" s="24"/>
      <c r="M6" s="24"/>
      <c r="N6" s="24"/>
      <c r="O6" s="24"/>
      <c r="P6" s="24"/>
      <c r="Q6" s="24"/>
      <c r="R6" s="24"/>
      <c r="S6" s="24"/>
      <c r="T6" s="24"/>
      <c r="U6" s="24"/>
      <c r="V6" s="24"/>
    </row>
    <row r="7" spans="1:22" ht="14.4">
      <c r="B7" s="26" t="s">
        <v>14</v>
      </c>
    </row>
    <row r="8" spans="1:22" ht="15.6">
      <c r="B8" s="726" t="s">
        <v>15</v>
      </c>
      <c r="C8" s="726"/>
      <c r="D8" s="726"/>
      <c r="E8" s="726"/>
      <c r="F8" s="726"/>
      <c r="G8" s="726"/>
      <c r="H8" s="726"/>
      <c r="I8" s="726"/>
      <c r="J8" s="726"/>
      <c r="K8" s="726"/>
      <c r="L8" s="726"/>
      <c r="M8" s="726"/>
      <c r="N8" s="726"/>
      <c r="O8" s="726"/>
      <c r="P8" s="726"/>
      <c r="Q8" s="726"/>
      <c r="R8" s="726"/>
      <c r="S8" s="726"/>
    </row>
    <row r="9" spans="1:22" ht="13.95" customHeight="1">
      <c r="B9" s="727" t="s">
        <v>16</v>
      </c>
      <c r="C9" s="727"/>
      <c r="D9" s="727"/>
      <c r="E9" s="727"/>
      <c r="F9" s="727"/>
      <c r="G9" s="727"/>
      <c r="H9" s="727"/>
      <c r="I9" s="727"/>
      <c r="J9" s="727"/>
      <c r="K9" s="727"/>
      <c r="L9" s="727"/>
      <c r="M9" s="727"/>
      <c r="N9" s="727"/>
      <c r="O9" s="727"/>
      <c r="P9" s="727"/>
      <c r="Q9" s="727"/>
      <c r="R9" s="727"/>
      <c r="S9" s="727"/>
    </row>
    <row r="10" spans="1:22" ht="18.600000000000001" customHeight="1" thickBot="1">
      <c r="B10" s="723" t="s">
        <v>1428</v>
      </c>
      <c r="C10" s="723"/>
      <c r="D10" s="723"/>
      <c r="E10" s="723"/>
      <c r="F10" s="723"/>
      <c r="G10" s="723"/>
      <c r="H10" s="723"/>
      <c r="I10" s="723"/>
      <c r="J10" s="723"/>
      <c r="K10" s="723"/>
      <c r="L10" s="723"/>
      <c r="M10" s="723"/>
      <c r="N10" s="723"/>
      <c r="O10" s="723"/>
      <c r="P10" s="723"/>
      <c r="Q10" s="723"/>
      <c r="R10" s="723"/>
      <c r="S10" s="723"/>
    </row>
    <row r="11" spans="1:22" ht="15" thickTop="1">
      <c r="A11" s="27"/>
      <c r="B11" s="28"/>
      <c r="C11" s="28"/>
      <c r="D11" s="29"/>
      <c r="E11" s="29"/>
      <c r="F11" s="29"/>
      <c r="G11" s="29"/>
      <c r="H11" s="29"/>
      <c r="I11" s="29"/>
      <c r="J11" s="30"/>
      <c r="K11" s="29"/>
      <c r="L11" s="29"/>
      <c r="M11" s="31"/>
      <c r="N11" s="31"/>
      <c r="O11" s="31"/>
      <c r="P11" s="31"/>
      <c r="Q11" s="31"/>
      <c r="R11" s="31"/>
      <c r="S11" s="31"/>
      <c r="T11" s="31"/>
      <c r="U11" s="31"/>
      <c r="V11" s="32"/>
    </row>
    <row r="12" spans="1:22" ht="14.4">
      <c r="A12" s="33"/>
      <c r="B12" s="34" t="s">
        <v>17</v>
      </c>
      <c r="C12" s="34"/>
      <c r="D12" s="2"/>
      <c r="E12" s="2"/>
      <c r="F12" s="2"/>
      <c r="G12" s="2"/>
      <c r="H12" s="2"/>
      <c r="I12" s="2"/>
      <c r="J12" s="35"/>
      <c r="L12" s="34" t="s">
        <v>18</v>
      </c>
      <c r="M12" s="34"/>
      <c r="N12" s="2"/>
      <c r="V12" s="36"/>
    </row>
    <row r="13" spans="1:22" ht="14.4">
      <c r="A13" s="33"/>
      <c r="B13" s="37"/>
      <c r="C13" s="37"/>
      <c r="D13" s="2"/>
      <c r="E13" s="2"/>
      <c r="F13" s="2"/>
      <c r="G13" s="2"/>
      <c r="H13" s="2"/>
      <c r="I13" s="2"/>
      <c r="J13" s="35"/>
      <c r="L13" s="37"/>
      <c r="M13" s="37"/>
      <c r="N13" s="2"/>
      <c r="V13" s="36"/>
    </row>
    <row r="14" spans="1:22" ht="14.4">
      <c r="A14" s="33"/>
      <c r="B14" s="38" t="s">
        <v>19</v>
      </c>
      <c r="C14" s="38"/>
      <c r="D14" s="39" t="s">
        <v>20</v>
      </c>
      <c r="E14" s="2"/>
      <c r="F14" s="2"/>
      <c r="G14" s="2"/>
      <c r="H14" s="2"/>
      <c r="I14" s="2"/>
      <c r="J14" s="35"/>
      <c r="L14" s="38" t="s">
        <v>19</v>
      </c>
      <c r="M14" s="38"/>
      <c r="N14" s="39" t="s">
        <v>21</v>
      </c>
      <c r="V14" s="36"/>
    </row>
    <row r="15" spans="1:22" ht="14.4">
      <c r="A15" s="33"/>
      <c r="B15" s="38" t="s">
        <v>22</v>
      </c>
      <c r="C15" s="38"/>
      <c r="D15" s="39" t="s">
        <v>23</v>
      </c>
      <c r="E15" s="2"/>
      <c r="F15" s="2"/>
      <c r="G15" s="2"/>
      <c r="H15" s="2"/>
      <c r="I15" s="2"/>
      <c r="J15" s="35"/>
      <c r="L15" s="38" t="s">
        <v>22</v>
      </c>
      <c r="M15" s="38"/>
      <c r="N15" s="39" t="s">
        <v>24</v>
      </c>
      <c r="V15" s="36"/>
    </row>
    <row r="16" spans="1:22" ht="14.4">
      <c r="A16" s="33"/>
      <c r="B16" s="38" t="s">
        <v>25</v>
      </c>
      <c r="C16" s="38"/>
      <c r="D16" s="40">
        <v>27</v>
      </c>
      <c r="E16" s="2"/>
      <c r="F16" s="2"/>
      <c r="G16" s="2"/>
      <c r="H16" s="2"/>
      <c r="I16" s="2"/>
      <c r="J16" s="35"/>
      <c r="L16" s="38"/>
      <c r="M16" s="38"/>
      <c r="N16" s="40"/>
      <c r="V16" s="36"/>
    </row>
    <row r="17" spans="1:22" ht="14.4">
      <c r="A17" s="33"/>
      <c r="B17" s="38" t="s">
        <v>26</v>
      </c>
      <c r="C17" s="38"/>
      <c r="D17" s="39" t="s">
        <v>27</v>
      </c>
      <c r="E17" s="2"/>
      <c r="F17" s="2"/>
      <c r="G17" s="2"/>
      <c r="H17" s="2"/>
      <c r="I17" s="2"/>
      <c r="J17" s="35"/>
      <c r="L17" s="38" t="s">
        <v>26</v>
      </c>
      <c r="M17" s="38"/>
      <c r="N17" s="39" t="s">
        <v>28</v>
      </c>
      <c r="V17" s="36"/>
    </row>
    <row r="18" spans="1:22" ht="14.4">
      <c r="A18" s="33"/>
      <c r="B18" s="38" t="s">
        <v>29</v>
      </c>
      <c r="C18" s="38"/>
      <c r="D18" s="39" t="s">
        <v>30</v>
      </c>
      <c r="E18" s="2"/>
      <c r="F18" s="2"/>
      <c r="G18" s="2"/>
      <c r="H18" s="2"/>
      <c r="I18" s="2"/>
      <c r="J18" s="35"/>
      <c r="L18" s="38" t="s">
        <v>29</v>
      </c>
      <c r="M18" s="38"/>
      <c r="N18" s="39" t="s">
        <v>31</v>
      </c>
      <c r="V18" s="36"/>
    </row>
    <row r="19" spans="1:22" ht="14.4">
      <c r="A19" s="33"/>
      <c r="B19" s="38" t="s">
        <v>32</v>
      </c>
      <c r="C19" s="38"/>
      <c r="D19" s="39" t="s">
        <v>33</v>
      </c>
      <c r="E19" s="2"/>
      <c r="F19" s="2"/>
      <c r="G19" s="2"/>
      <c r="H19" s="2"/>
      <c r="I19" s="2"/>
      <c r="J19" s="35"/>
      <c r="L19" s="38" t="s">
        <v>32</v>
      </c>
      <c r="M19" s="38"/>
      <c r="N19" s="41" t="s">
        <v>34</v>
      </c>
      <c r="V19" s="36"/>
    </row>
    <row r="20" spans="1:22" ht="14.4">
      <c r="A20" s="33"/>
      <c r="B20" s="38" t="s">
        <v>35</v>
      </c>
      <c r="C20" s="38"/>
      <c r="D20" s="41" t="s">
        <v>36</v>
      </c>
      <c r="E20" s="2"/>
      <c r="F20" s="2"/>
      <c r="G20" s="2"/>
      <c r="H20" s="2"/>
      <c r="I20" s="2"/>
      <c r="J20" s="35"/>
      <c r="L20" s="38" t="s">
        <v>35</v>
      </c>
      <c r="M20" s="38"/>
      <c r="N20" s="41" t="s">
        <v>37</v>
      </c>
      <c r="V20" s="36"/>
    </row>
    <row r="21" spans="1:22" ht="14.4">
      <c r="A21" s="33"/>
      <c r="B21" s="38" t="s">
        <v>38</v>
      </c>
      <c r="C21" s="38"/>
      <c r="D21" s="39" t="s">
        <v>27</v>
      </c>
      <c r="E21" s="2"/>
      <c r="F21" s="2"/>
      <c r="G21" s="2"/>
      <c r="H21" s="2"/>
      <c r="I21" s="2"/>
      <c r="J21" s="35"/>
      <c r="L21" s="38" t="s">
        <v>38</v>
      </c>
      <c r="M21" s="38"/>
      <c r="N21" s="39" t="s">
        <v>28</v>
      </c>
      <c r="V21" s="36"/>
    </row>
    <row r="22" spans="1:22" ht="14.4">
      <c r="A22" s="33"/>
      <c r="B22" s="42"/>
      <c r="C22" s="42"/>
      <c r="D22" s="2"/>
      <c r="E22" s="2"/>
      <c r="F22" s="2"/>
      <c r="G22" s="2"/>
      <c r="H22" s="2"/>
      <c r="I22" s="2"/>
      <c r="J22" s="35"/>
      <c r="L22" s="2"/>
      <c r="M22" s="2"/>
      <c r="N22" s="2"/>
      <c r="V22" s="36"/>
    </row>
    <row r="23" spans="1:22" ht="14.4">
      <c r="A23" s="33"/>
      <c r="B23" s="34" t="s">
        <v>39</v>
      </c>
      <c r="C23" s="34"/>
      <c r="D23" s="2"/>
      <c r="E23" s="2"/>
      <c r="F23" s="2"/>
      <c r="G23" s="2"/>
      <c r="H23" s="2"/>
      <c r="I23" s="2"/>
      <c r="J23" s="35"/>
      <c r="L23" s="34" t="s">
        <v>40</v>
      </c>
      <c r="M23" s="2"/>
      <c r="N23" s="2"/>
      <c r="V23" s="36"/>
    </row>
    <row r="24" spans="1:22" ht="14.4">
      <c r="A24" s="33"/>
      <c r="B24" s="37"/>
      <c r="C24" s="37"/>
      <c r="D24" s="2"/>
      <c r="E24" s="2"/>
      <c r="F24" s="2"/>
      <c r="G24" s="2"/>
      <c r="H24" s="2"/>
      <c r="I24" s="2"/>
      <c r="J24" s="35"/>
      <c r="L24" s="37"/>
      <c r="M24" s="2"/>
      <c r="N24" s="2"/>
      <c r="V24" s="36"/>
    </row>
    <row r="25" spans="1:22" ht="14.4">
      <c r="A25" s="33"/>
      <c r="B25" s="38" t="s">
        <v>41</v>
      </c>
      <c r="C25" s="38"/>
      <c r="D25" s="39" t="s">
        <v>42</v>
      </c>
      <c r="E25" s="2"/>
      <c r="F25" s="2"/>
      <c r="G25" s="2"/>
      <c r="H25" s="2"/>
      <c r="I25" s="2"/>
      <c r="J25" s="35"/>
      <c r="L25" s="38" t="s">
        <v>41</v>
      </c>
      <c r="M25" s="2"/>
      <c r="N25" s="43" t="s">
        <v>43</v>
      </c>
      <c r="V25" s="36"/>
    </row>
    <row r="26" spans="1:22" ht="14.4">
      <c r="A26" s="33"/>
      <c r="B26" s="38" t="s">
        <v>44</v>
      </c>
      <c r="C26" s="38"/>
      <c r="D26" s="39" t="s">
        <v>45</v>
      </c>
      <c r="E26" s="2"/>
      <c r="F26" s="2"/>
      <c r="G26" s="2"/>
      <c r="H26" s="2"/>
      <c r="I26" s="2"/>
      <c r="J26" s="35"/>
      <c r="L26" s="38" t="s">
        <v>44</v>
      </c>
      <c r="M26" s="2"/>
      <c r="N26" s="43" t="s">
        <v>46</v>
      </c>
      <c r="V26" s="36"/>
    </row>
    <row r="27" spans="1:22" ht="14.4">
      <c r="A27" s="33"/>
      <c r="B27" s="38" t="s">
        <v>47</v>
      </c>
      <c r="C27" s="38"/>
      <c r="D27" s="39" t="s">
        <v>48</v>
      </c>
      <c r="E27" s="2"/>
      <c r="F27" s="2"/>
      <c r="G27" s="2"/>
      <c r="H27" s="2"/>
      <c r="I27" s="2"/>
      <c r="J27" s="35"/>
      <c r="L27" s="38" t="s">
        <v>47</v>
      </c>
      <c r="M27" s="2"/>
      <c r="N27" s="39" t="s">
        <v>49</v>
      </c>
      <c r="V27" s="36"/>
    </row>
    <row r="28" spans="1:22" ht="14.4">
      <c r="A28" s="33"/>
      <c r="B28" s="38" t="s">
        <v>41</v>
      </c>
      <c r="C28" s="38"/>
      <c r="D28" s="39" t="s">
        <v>50</v>
      </c>
      <c r="E28" s="2"/>
      <c r="F28" s="2"/>
      <c r="G28" s="2"/>
      <c r="H28" s="2"/>
      <c r="I28" s="2"/>
      <c r="J28" s="35"/>
      <c r="L28" s="38" t="s">
        <v>41</v>
      </c>
      <c r="M28" s="2"/>
      <c r="N28" s="39" t="s">
        <v>49</v>
      </c>
      <c r="V28" s="36"/>
    </row>
    <row r="29" spans="1:22">
      <c r="A29" s="33"/>
      <c r="B29" s="38" t="s">
        <v>44</v>
      </c>
      <c r="C29" s="38"/>
      <c r="D29" s="39" t="s">
        <v>51</v>
      </c>
      <c r="J29" s="36"/>
      <c r="L29" s="38" t="s">
        <v>44</v>
      </c>
      <c r="N29" s="39" t="s">
        <v>49</v>
      </c>
      <c r="V29" s="36"/>
    </row>
    <row r="30" spans="1:22">
      <c r="A30" s="33"/>
      <c r="J30" s="36"/>
      <c r="V30" s="36"/>
    </row>
    <row r="31" spans="1:22">
      <c r="A31" s="33"/>
      <c r="B31" s="44" t="s">
        <v>52</v>
      </c>
      <c r="C31" s="45"/>
      <c r="J31" s="36"/>
      <c r="L31" s="728" t="s">
        <v>53</v>
      </c>
      <c r="M31" s="728"/>
      <c r="N31" s="728"/>
      <c r="V31" s="36"/>
    </row>
    <row r="32" spans="1:22">
      <c r="A32" s="33"/>
      <c r="J32" s="36"/>
      <c r="V32" s="36"/>
    </row>
    <row r="33" spans="1:22">
      <c r="A33" s="33"/>
      <c r="B33" s="729" t="s">
        <v>54</v>
      </c>
      <c r="C33" s="729"/>
      <c r="D33" s="729" t="s">
        <v>55</v>
      </c>
      <c r="E33" s="729"/>
      <c r="F33" s="729"/>
      <c r="J33" s="36"/>
      <c r="L33" s="46" t="s">
        <v>54</v>
      </c>
      <c r="M33" s="46" t="s">
        <v>55</v>
      </c>
      <c r="V33" s="36"/>
    </row>
    <row r="34" spans="1:22" ht="13.95" customHeight="1">
      <c r="A34" s="33"/>
      <c r="B34" s="730" t="s">
        <v>56</v>
      </c>
      <c r="C34" s="730"/>
      <c r="D34" s="731" t="s">
        <v>57</v>
      </c>
      <c r="E34" s="731"/>
      <c r="F34" s="731"/>
      <c r="J34" s="36"/>
      <c r="L34" s="732" t="s">
        <v>56</v>
      </c>
      <c r="M34" s="47" t="s">
        <v>57</v>
      </c>
      <c r="V34" s="36"/>
    </row>
    <row r="35" spans="1:22" ht="13.95" customHeight="1">
      <c r="A35" s="33"/>
      <c r="B35" s="730"/>
      <c r="C35" s="730"/>
      <c r="D35" s="731" t="s">
        <v>58</v>
      </c>
      <c r="E35" s="731"/>
      <c r="F35" s="731"/>
      <c r="J35" s="36"/>
      <c r="L35" s="732"/>
      <c r="M35" s="47" t="s">
        <v>58</v>
      </c>
      <c r="V35" s="36"/>
    </row>
    <row r="36" spans="1:22" ht="13.95" customHeight="1">
      <c r="A36" s="33"/>
      <c r="B36" s="733" t="s">
        <v>59</v>
      </c>
      <c r="C36" s="733"/>
      <c r="D36" s="733"/>
      <c r="E36" s="733"/>
      <c r="F36" s="733"/>
      <c r="J36" s="36"/>
      <c r="L36" s="729" t="s">
        <v>59</v>
      </c>
      <c r="M36" s="729"/>
      <c r="V36" s="36"/>
    </row>
    <row r="37" spans="1:22" ht="15.75" customHeight="1">
      <c r="A37" s="33"/>
      <c r="B37" s="731" t="s">
        <v>60</v>
      </c>
      <c r="C37" s="731"/>
      <c r="D37" s="731" t="s">
        <v>57</v>
      </c>
      <c r="E37" s="731"/>
      <c r="F37" s="731"/>
      <c r="J37" s="36"/>
      <c r="L37" s="47" t="s">
        <v>60</v>
      </c>
      <c r="M37" s="47" t="s">
        <v>57</v>
      </c>
      <c r="V37" s="36"/>
    </row>
    <row r="38" spans="1:22" ht="15.75" customHeight="1">
      <c r="A38" s="33"/>
      <c r="B38" s="731" t="s">
        <v>61</v>
      </c>
      <c r="C38" s="731"/>
      <c r="D38" s="731" t="s">
        <v>58</v>
      </c>
      <c r="E38" s="731"/>
      <c r="F38" s="731"/>
      <c r="J38" s="36"/>
      <c r="L38" s="47" t="s">
        <v>61</v>
      </c>
      <c r="M38" s="47" t="s">
        <v>58</v>
      </c>
      <c r="V38" s="36"/>
    </row>
    <row r="39" spans="1:22" ht="15.75" customHeight="1">
      <c r="A39" s="33"/>
      <c r="B39" s="731" t="s">
        <v>62</v>
      </c>
      <c r="C39" s="731"/>
      <c r="D39" s="731" t="s">
        <v>63</v>
      </c>
      <c r="E39" s="731"/>
      <c r="F39" s="731"/>
      <c r="J39" s="36"/>
      <c r="L39" s="47" t="s">
        <v>62</v>
      </c>
      <c r="M39" s="47" t="s">
        <v>63</v>
      </c>
      <c r="V39" s="36"/>
    </row>
    <row r="40" spans="1:22" ht="15.75" customHeight="1">
      <c r="A40" s="33"/>
      <c r="B40" s="731" t="s">
        <v>64</v>
      </c>
      <c r="C40" s="731"/>
      <c r="D40" s="731" t="s">
        <v>65</v>
      </c>
      <c r="E40" s="731"/>
      <c r="F40" s="731"/>
      <c r="J40" s="36"/>
      <c r="L40" s="47" t="s">
        <v>64</v>
      </c>
      <c r="M40" s="47" t="s">
        <v>65</v>
      </c>
      <c r="V40" s="36"/>
    </row>
    <row r="41" spans="1:22" ht="15.75" customHeight="1">
      <c r="A41" s="33"/>
      <c r="B41" s="731" t="s">
        <v>66</v>
      </c>
      <c r="C41" s="731"/>
      <c r="D41" s="731" t="s">
        <v>67</v>
      </c>
      <c r="E41" s="731"/>
      <c r="F41" s="731"/>
      <c r="J41" s="36"/>
      <c r="L41" s="47" t="s">
        <v>66</v>
      </c>
      <c r="M41" s="47" t="s">
        <v>67</v>
      </c>
      <c r="V41" s="36"/>
    </row>
    <row r="42" spans="1:22">
      <c r="A42" s="33"/>
      <c r="B42" s="733" t="s">
        <v>68</v>
      </c>
      <c r="C42" s="733"/>
      <c r="D42" s="733"/>
      <c r="E42" s="733"/>
      <c r="F42" s="733"/>
      <c r="J42" s="36"/>
      <c r="L42" s="729" t="s">
        <v>68</v>
      </c>
      <c r="M42" s="729"/>
      <c r="V42" s="36"/>
    </row>
    <row r="43" spans="1:22" ht="15.75" customHeight="1">
      <c r="A43" s="33"/>
      <c r="B43" s="731" t="s">
        <v>69</v>
      </c>
      <c r="C43" s="731"/>
      <c r="D43" s="731" t="s">
        <v>58</v>
      </c>
      <c r="E43" s="731"/>
      <c r="F43" s="731"/>
      <c r="J43" s="36"/>
      <c r="L43" s="48" t="s">
        <v>70</v>
      </c>
      <c r="M43" s="48" t="s">
        <v>71</v>
      </c>
      <c r="N43" s="49"/>
      <c r="O43" s="49"/>
      <c r="P43" s="49"/>
      <c r="V43" s="36"/>
    </row>
    <row r="44" spans="1:22" ht="15.75" customHeight="1">
      <c r="A44" s="33"/>
      <c r="B44" s="731" t="s">
        <v>72</v>
      </c>
      <c r="C44" s="731"/>
      <c r="D44" s="731" t="s">
        <v>1429</v>
      </c>
      <c r="E44" s="731"/>
      <c r="F44" s="731"/>
      <c r="J44" s="36"/>
      <c r="N44" s="49"/>
      <c r="O44" s="49"/>
      <c r="P44" s="49"/>
      <c r="V44" s="36"/>
    </row>
    <row r="45" spans="1:22" ht="15.75" customHeight="1">
      <c r="A45" s="33"/>
      <c r="B45" s="731" t="s">
        <v>73</v>
      </c>
      <c r="C45" s="731"/>
      <c r="D45" s="731" t="s">
        <v>74</v>
      </c>
      <c r="E45" s="731"/>
      <c r="F45" s="731"/>
      <c r="J45" s="36"/>
      <c r="V45" s="36"/>
    </row>
    <row r="46" spans="1:22" ht="15.75" customHeight="1">
      <c r="A46" s="33"/>
      <c r="B46" s="731" t="s">
        <v>75</v>
      </c>
      <c r="C46" s="731"/>
      <c r="D46" s="731" t="s">
        <v>76</v>
      </c>
      <c r="E46" s="731"/>
      <c r="F46" s="731"/>
      <c r="J46" s="36"/>
      <c r="V46" s="36"/>
    </row>
    <row r="47" spans="1:22" ht="15" customHeight="1">
      <c r="A47" s="33"/>
      <c r="B47" s="731" t="s">
        <v>77</v>
      </c>
      <c r="C47" s="731"/>
      <c r="D47" s="731" t="s">
        <v>78</v>
      </c>
      <c r="E47" s="731"/>
      <c r="F47" s="731"/>
      <c r="J47" s="36"/>
      <c r="V47" s="36"/>
    </row>
    <row r="48" spans="1:22" ht="15.75" customHeight="1">
      <c r="A48" s="33"/>
      <c r="B48" s="731" t="s">
        <v>79</v>
      </c>
      <c r="C48" s="731"/>
      <c r="D48" s="731" t="s">
        <v>80</v>
      </c>
      <c r="E48" s="731"/>
      <c r="F48" s="731"/>
      <c r="J48" s="36"/>
      <c r="V48" s="36"/>
    </row>
    <row r="49" spans="1:22" ht="15.75" customHeight="1">
      <c r="A49" s="33"/>
      <c r="B49" s="731" t="s">
        <v>81</v>
      </c>
      <c r="C49" s="731"/>
      <c r="D49" s="731" t="s">
        <v>82</v>
      </c>
      <c r="E49" s="731"/>
      <c r="F49" s="731"/>
      <c r="J49" s="36"/>
      <c r="V49" s="36"/>
    </row>
    <row r="50" spans="1:22" ht="15.75" customHeight="1">
      <c r="A50" s="33"/>
      <c r="B50" s="50"/>
      <c r="C50" s="50"/>
      <c r="D50" s="50"/>
      <c r="E50" s="50"/>
      <c r="F50" s="50"/>
      <c r="J50" s="36"/>
      <c r="V50" s="36"/>
    </row>
    <row r="51" spans="1:22">
      <c r="A51" s="33"/>
      <c r="J51" s="36"/>
      <c r="V51" s="36"/>
    </row>
    <row r="52" spans="1:22" ht="14.4">
      <c r="A52" s="33"/>
      <c r="B52" s="734" t="s">
        <v>83</v>
      </c>
      <c r="C52" s="734"/>
      <c r="J52" s="36"/>
      <c r="L52" s="51" t="s">
        <v>83</v>
      </c>
      <c r="M52" s="52"/>
      <c r="N52" s="52"/>
      <c r="V52" s="36"/>
    </row>
    <row r="53" spans="1:22" ht="6.6" customHeight="1">
      <c r="A53" s="33"/>
      <c r="J53" s="36"/>
      <c r="L53" s="52"/>
      <c r="M53" s="52"/>
      <c r="N53" s="52"/>
      <c r="V53" s="36"/>
    </row>
    <row r="54" spans="1:22" ht="41.4" customHeight="1">
      <c r="A54" s="33"/>
      <c r="B54" s="738" t="s">
        <v>1431</v>
      </c>
      <c r="C54" s="738"/>
      <c r="D54" s="738"/>
      <c r="E54" s="738"/>
      <c r="F54" s="738"/>
      <c r="G54" s="738"/>
      <c r="H54" s="738"/>
      <c r="I54" s="738"/>
      <c r="J54" s="36"/>
      <c r="L54" s="738" t="s">
        <v>1430</v>
      </c>
      <c r="M54" s="738"/>
      <c r="N54" s="738"/>
      <c r="O54" s="738"/>
      <c r="P54" s="738"/>
      <c r="Q54" s="738"/>
      <c r="R54" s="738"/>
      <c r="S54" s="738"/>
      <c r="T54" s="738"/>
      <c r="U54" s="738"/>
      <c r="V54" s="739"/>
    </row>
    <row r="55" spans="1:22" ht="34.799999999999997" customHeight="1">
      <c r="A55" s="33"/>
      <c r="B55" s="724" t="s">
        <v>84</v>
      </c>
      <c r="C55" s="724"/>
      <c r="D55" s="724"/>
      <c r="E55" s="724"/>
      <c r="F55" s="724"/>
      <c r="G55" s="724"/>
      <c r="H55" s="724"/>
      <c r="I55" s="724"/>
      <c r="J55" s="36"/>
      <c r="N55" s="52"/>
      <c r="V55" s="36"/>
    </row>
    <row r="56" spans="1:22" ht="34.799999999999997" customHeight="1">
      <c r="A56" s="33"/>
      <c r="B56" s="724" t="s">
        <v>85</v>
      </c>
      <c r="C56" s="724"/>
      <c r="D56" s="724"/>
      <c r="E56" s="724"/>
      <c r="F56" s="724"/>
      <c r="G56" s="724"/>
      <c r="H56" s="724"/>
      <c r="I56" s="724"/>
      <c r="J56" s="36"/>
      <c r="N56" s="52"/>
      <c r="V56" s="36"/>
    </row>
    <row r="57" spans="1:22" ht="14.4">
      <c r="A57" s="33"/>
      <c r="B57" s="53"/>
      <c r="C57" s="53"/>
      <c r="D57" s="53"/>
      <c r="E57" s="53"/>
      <c r="F57" s="53"/>
      <c r="G57" s="53"/>
      <c r="H57" s="53"/>
      <c r="I57" s="53"/>
      <c r="J57" s="36"/>
      <c r="N57" s="52"/>
      <c r="V57" s="36"/>
    </row>
    <row r="58" spans="1:22" ht="14.4">
      <c r="A58" s="33"/>
      <c r="B58" s="724" t="s">
        <v>1426</v>
      </c>
      <c r="C58" s="724"/>
      <c r="D58" s="724"/>
      <c r="E58" s="724"/>
      <c r="F58" s="724"/>
      <c r="G58" s="724"/>
      <c r="H58" s="724"/>
      <c r="I58" s="724"/>
      <c r="J58" s="36"/>
      <c r="N58" s="52"/>
      <c r="V58" s="36"/>
    </row>
    <row r="59" spans="1:22" ht="14.4">
      <c r="A59" s="33"/>
      <c r="C59" s="53"/>
      <c r="D59" s="53"/>
      <c r="E59" s="53"/>
      <c r="F59" s="53"/>
      <c r="G59" s="53"/>
      <c r="H59" s="53"/>
      <c r="I59" s="53"/>
      <c r="J59" s="36"/>
      <c r="N59" s="52"/>
      <c r="V59" s="36"/>
    </row>
    <row r="60" spans="1:22" ht="14.4">
      <c r="A60" s="33"/>
      <c r="B60" s="54" t="s">
        <v>86</v>
      </c>
      <c r="C60" s="54"/>
      <c r="D60" s="55">
        <v>30000000000</v>
      </c>
      <c r="J60" s="36"/>
      <c r="L60" s="54" t="s">
        <v>86</v>
      </c>
      <c r="M60" s="55">
        <v>5000000000</v>
      </c>
      <c r="N60" s="52"/>
      <c r="V60" s="36"/>
    </row>
    <row r="61" spans="1:22" ht="14.4">
      <c r="A61" s="33"/>
      <c r="B61" s="54" t="s">
        <v>87</v>
      </c>
      <c r="C61" s="54"/>
      <c r="D61" s="55">
        <v>25000000000</v>
      </c>
      <c r="J61" s="36"/>
      <c r="L61" s="54" t="s">
        <v>87</v>
      </c>
      <c r="M61" s="55">
        <v>5000000000</v>
      </c>
      <c r="N61" s="52"/>
      <c r="V61" s="36"/>
    </row>
    <row r="62" spans="1:22" ht="14.4">
      <c r="A62" s="33"/>
      <c r="B62" s="54" t="s">
        <v>88</v>
      </c>
      <c r="C62" s="54"/>
      <c r="D62" s="55">
        <v>25000000000</v>
      </c>
      <c r="J62" s="36"/>
      <c r="L62" s="54" t="s">
        <v>88</v>
      </c>
      <c r="M62" s="55">
        <v>5000000000</v>
      </c>
      <c r="N62" s="52"/>
      <c r="V62" s="36"/>
    </row>
    <row r="63" spans="1:22">
      <c r="A63" s="33"/>
      <c r="B63" s="54" t="s">
        <v>89</v>
      </c>
      <c r="C63" s="54"/>
      <c r="D63" s="55">
        <v>1000000</v>
      </c>
      <c r="J63" s="36"/>
      <c r="L63" s="54" t="s">
        <v>89</v>
      </c>
      <c r="M63" s="55">
        <v>1000000</v>
      </c>
      <c r="V63" s="36"/>
    </row>
    <row r="64" spans="1:22">
      <c r="A64" s="33"/>
      <c r="B64" s="54" t="s">
        <v>90</v>
      </c>
      <c r="D64" s="55">
        <v>2560000000</v>
      </c>
      <c r="J64" s="36"/>
      <c r="V64" s="36"/>
    </row>
    <row r="65" spans="1:22">
      <c r="A65" s="33"/>
      <c r="J65" s="36"/>
      <c r="V65" s="36"/>
    </row>
    <row r="66" spans="1:22">
      <c r="A66" s="33"/>
      <c r="B66" s="54"/>
      <c r="C66" s="54"/>
      <c r="D66" s="55"/>
      <c r="J66" s="36"/>
      <c r="V66" s="36"/>
    </row>
    <row r="67" spans="1:22">
      <c r="A67" s="33"/>
      <c r="B67" s="740" t="s">
        <v>91</v>
      </c>
      <c r="C67" s="740"/>
      <c r="D67" s="740"/>
      <c r="E67" s="740"/>
      <c r="F67" s="740"/>
      <c r="G67" s="740"/>
      <c r="H67" s="740"/>
      <c r="I67" s="740"/>
      <c r="J67" s="36"/>
      <c r="L67" s="729" t="s">
        <v>91</v>
      </c>
      <c r="M67" s="729"/>
      <c r="N67" s="729"/>
      <c r="O67" s="729"/>
      <c r="P67" s="729"/>
      <c r="Q67" s="729"/>
      <c r="R67" s="729"/>
      <c r="S67" s="729"/>
      <c r="V67" s="36"/>
    </row>
    <row r="68" spans="1:22" ht="45" customHeight="1">
      <c r="A68" s="33"/>
      <c r="B68" s="56" t="s">
        <v>92</v>
      </c>
      <c r="C68" s="56" t="s">
        <v>93</v>
      </c>
      <c r="D68" s="56" t="s">
        <v>94</v>
      </c>
      <c r="E68" s="56" t="s">
        <v>95</v>
      </c>
      <c r="F68" s="56" t="s">
        <v>96</v>
      </c>
      <c r="G68" s="56" t="s">
        <v>97</v>
      </c>
      <c r="H68" s="56" t="s">
        <v>98</v>
      </c>
      <c r="I68" s="56" t="s">
        <v>99</v>
      </c>
      <c r="J68" s="36"/>
      <c r="L68" s="56" t="s">
        <v>92</v>
      </c>
      <c r="M68" s="56" t="s">
        <v>93</v>
      </c>
      <c r="N68" s="56" t="s">
        <v>94</v>
      </c>
      <c r="O68" s="56" t="s">
        <v>95</v>
      </c>
      <c r="P68" s="56" t="s">
        <v>96</v>
      </c>
      <c r="Q68" s="56" t="s">
        <v>97</v>
      </c>
      <c r="R68" s="56" t="s">
        <v>98</v>
      </c>
      <c r="S68" s="56" t="s">
        <v>99</v>
      </c>
      <c r="V68" s="36"/>
    </row>
    <row r="69" spans="1:22" ht="26.4">
      <c r="A69" s="33"/>
      <c r="B69" s="57">
        <v>1</v>
      </c>
      <c r="C69" s="48" t="s">
        <v>100</v>
      </c>
      <c r="D69" s="58" t="s">
        <v>101</v>
      </c>
      <c r="E69" s="59">
        <v>24999</v>
      </c>
      <c r="F69" s="57" t="s">
        <v>102</v>
      </c>
      <c r="G69" s="59">
        <v>24999</v>
      </c>
      <c r="H69" s="60">
        <v>24999000000</v>
      </c>
      <c r="I69" s="61">
        <f>+H69/(H70+H69)</f>
        <v>0.99995999999999996</v>
      </c>
      <c r="J69" s="36"/>
      <c r="L69" s="57">
        <v>1</v>
      </c>
      <c r="M69" s="48" t="s">
        <v>20</v>
      </c>
      <c r="N69" s="59">
        <v>4999</v>
      </c>
      <c r="O69" s="59">
        <v>4999</v>
      </c>
      <c r="P69" s="57" t="s">
        <v>102</v>
      </c>
      <c r="Q69" s="59">
        <v>4999</v>
      </c>
      <c r="R69" s="60">
        <v>4999000000</v>
      </c>
      <c r="S69" s="62">
        <f>+R69/(R69+R70)</f>
        <v>0.99980000000000002</v>
      </c>
      <c r="V69" s="36"/>
    </row>
    <row r="70" spans="1:22">
      <c r="A70" s="33"/>
      <c r="B70" s="57">
        <v>2</v>
      </c>
      <c r="C70" s="48" t="s">
        <v>103</v>
      </c>
      <c r="D70" s="59">
        <v>10000</v>
      </c>
      <c r="E70" s="57">
        <v>1</v>
      </c>
      <c r="F70" s="57" t="s">
        <v>102</v>
      </c>
      <c r="G70" s="57">
        <v>1</v>
      </c>
      <c r="H70" s="60">
        <v>1000000</v>
      </c>
      <c r="I70" s="343">
        <f>+H70/(H70+H69)</f>
        <v>4.0000000000000003E-5</v>
      </c>
      <c r="J70" s="36"/>
      <c r="L70" s="57">
        <v>2</v>
      </c>
      <c r="M70" s="48" t="s">
        <v>104</v>
      </c>
      <c r="N70" s="57">
        <v>1</v>
      </c>
      <c r="O70" s="57">
        <v>1</v>
      </c>
      <c r="P70" s="57" t="s">
        <v>102</v>
      </c>
      <c r="Q70" s="57">
        <v>1</v>
      </c>
      <c r="R70" s="60">
        <v>1000000</v>
      </c>
      <c r="S70" s="62">
        <f>+R70/(R69+R70)</f>
        <v>2.0000000000000001E-4</v>
      </c>
      <c r="V70" s="36"/>
    </row>
    <row r="71" spans="1:22">
      <c r="A71" s="33"/>
      <c r="J71" s="36"/>
      <c r="L71" s="63"/>
      <c r="M71" s="63"/>
      <c r="N71" s="63"/>
      <c r="O71" s="63"/>
      <c r="P71" s="63"/>
      <c r="Q71" s="63"/>
      <c r="R71" s="64"/>
      <c r="S71" s="63"/>
      <c r="V71" s="36"/>
    </row>
    <row r="72" spans="1:22">
      <c r="A72" s="33"/>
      <c r="B72" s="740" t="s">
        <v>105</v>
      </c>
      <c r="C72" s="740"/>
      <c r="D72" s="740"/>
      <c r="E72" s="740"/>
      <c r="F72" s="740"/>
      <c r="G72" s="740"/>
      <c r="H72" s="740"/>
      <c r="I72" s="740"/>
      <c r="J72" s="36"/>
      <c r="L72" s="729" t="s">
        <v>105</v>
      </c>
      <c r="M72" s="729"/>
      <c r="N72" s="729"/>
      <c r="O72" s="729"/>
      <c r="P72" s="729"/>
      <c r="Q72" s="729"/>
      <c r="R72" s="729"/>
      <c r="S72" s="729"/>
      <c r="V72" s="36"/>
    </row>
    <row r="73" spans="1:22" ht="47.4" customHeight="1">
      <c r="A73" s="33"/>
      <c r="B73" s="56" t="s">
        <v>92</v>
      </c>
      <c r="C73" s="56" t="s">
        <v>93</v>
      </c>
      <c r="D73" s="56" t="s">
        <v>94</v>
      </c>
      <c r="E73" s="56" t="s">
        <v>95</v>
      </c>
      <c r="F73" s="56" t="s">
        <v>96</v>
      </c>
      <c r="G73" s="56" t="s">
        <v>97</v>
      </c>
      <c r="H73" s="56" t="s">
        <v>98</v>
      </c>
      <c r="I73" s="56" t="s">
        <v>106</v>
      </c>
      <c r="J73" s="36"/>
      <c r="L73" s="56" t="s">
        <v>92</v>
      </c>
      <c r="M73" s="56" t="s">
        <v>93</v>
      </c>
      <c r="N73" s="56" t="s">
        <v>94</v>
      </c>
      <c r="O73" s="56" t="s">
        <v>95</v>
      </c>
      <c r="P73" s="56" t="s">
        <v>96</v>
      </c>
      <c r="Q73" s="56" t="s">
        <v>97</v>
      </c>
      <c r="R73" s="56" t="s">
        <v>98</v>
      </c>
      <c r="S73" s="56" t="s">
        <v>106</v>
      </c>
      <c r="V73" s="36"/>
    </row>
    <row r="74" spans="1:22" ht="26.4">
      <c r="A74" s="33"/>
      <c r="B74" s="57">
        <v>1</v>
      </c>
      <c r="C74" s="48" t="s">
        <v>100</v>
      </c>
      <c r="D74" s="58" t="s">
        <v>101</v>
      </c>
      <c r="E74" s="59">
        <v>24999</v>
      </c>
      <c r="F74" s="57" t="s">
        <v>102</v>
      </c>
      <c r="G74" s="59">
        <v>24999</v>
      </c>
      <c r="H74" s="60">
        <v>24999000000</v>
      </c>
      <c r="I74" s="61">
        <f>+H74/(H75+H74)</f>
        <v>0.99995999999999996</v>
      </c>
      <c r="J74" s="36"/>
      <c r="L74" s="57">
        <v>1</v>
      </c>
      <c r="M74" s="48" t="s">
        <v>20</v>
      </c>
      <c r="N74" s="59">
        <v>4999</v>
      </c>
      <c r="O74" s="59">
        <v>4999</v>
      </c>
      <c r="P74" s="57" t="s">
        <v>102</v>
      </c>
      <c r="Q74" s="59">
        <v>4999</v>
      </c>
      <c r="R74" s="60">
        <v>4999000000</v>
      </c>
      <c r="S74" s="62">
        <f>+R74/(R74+R75)</f>
        <v>0.99980000000000002</v>
      </c>
      <c r="V74" s="36"/>
    </row>
    <row r="75" spans="1:22">
      <c r="A75" s="33"/>
      <c r="B75" s="57">
        <v>2</v>
      </c>
      <c r="C75" s="48" t="s">
        <v>103</v>
      </c>
      <c r="D75" s="57">
        <v>1</v>
      </c>
      <c r="E75" s="57">
        <v>1</v>
      </c>
      <c r="F75" s="57" t="s">
        <v>102</v>
      </c>
      <c r="G75" s="57">
        <v>1</v>
      </c>
      <c r="H75" s="60">
        <v>1000000</v>
      </c>
      <c r="I75" s="343">
        <f>+H75/(H75+H74)</f>
        <v>4.0000000000000003E-5</v>
      </c>
      <c r="J75" s="36"/>
      <c r="L75" s="57">
        <v>2</v>
      </c>
      <c r="M75" s="48" t="s">
        <v>104</v>
      </c>
      <c r="N75" s="57">
        <v>1</v>
      </c>
      <c r="O75" s="57">
        <v>1</v>
      </c>
      <c r="P75" s="57" t="s">
        <v>102</v>
      </c>
      <c r="Q75" s="57">
        <v>1</v>
      </c>
      <c r="R75" s="60">
        <v>1000000</v>
      </c>
      <c r="S75" s="62">
        <f>+R75/(R74+R75)</f>
        <v>2.0000000000000001E-4</v>
      </c>
      <c r="V75" s="36"/>
    </row>
    <row r="76" spans="1:22">
      <c r="A76" s="33"/>
      <c r="J76" s="36"/>
      <c r="V76" s="36"/>
    </row>
    <row r="77" spans="1:22">
      <c r="A77" s="33"/>
      <c r="J77" s="36"/>
      <c r="V77" s="36"/>
    </row>
    <row r="78" spans="1:22">
      <c r="A78" s="33"/>
      <c r="B78" s="65" t="s">
        <v>107</v>
      </c>
      <c r="C78" s="65"/>
      <c r="J78" s="36"/>
      <c r="L78" s="65" t="s">
        <v>107</v>
      </c>
      <c r="V78" s="36"/>
    </row>
    <row r="79" spans="1:22">
      <c r="A79" s="33"/>
      <c r="J79" s="36"/>
      <c r="V79" s="36"/>
    </row>
    <row r="80" spans="1:22">
      <c r="A80" s="33"/>
      <c r="B80" s="65" t="s">
        <v>1703</v>
      </c>
      <c r="C80" s="65"/>
      <c r="J80" s="36"/>
      <c r="L80" s="65" t="s">
        <v>1703</v>
      </c>
      <c r="V80" s="36"/>
    </row>
    <row r="81" spans="1:22">
      <c r="A81" s="33"/>
      <c r="B81" s="65" t="s">
        <v>1704</v>
      </c>
      <c r="C81" s="65"/>
      <c r="J81" s="36"/>
      <c r="L81" s="65" t="s">
        <v>1704</v>
      </c>
      <c r="V81" s="36"/>
    </row>
    <row r="82" spans="1:22">
      <c r="A82" s="33"/>
      <c r="J82" s="36"/>
      <c r="L82" s="65"/>
      <c r="V82" s="36"/>
    </row>
    <row r="83" spans="1:22" ht="10.95" customHeight="1">
      <c r="A83" s="33"/>
      <c r="J83" s="36"/>
      <c r="V83" s="36"/>
    </row>
    <row r="84" spans="1:22" ht="7.95" customHeight="1">
      <c r="A84" s="33"/>
      <c r="B84" s="65" t="s">
        <v>108</v>
      </c>
      <c r="C84" s="65"/>
      <c r="J84" s="36"/>
      <c r="L84" s="65" t="s">
        <v>108</v>
      </c>
      <c r="V84" s="36"/>
    </row>
    <row r="85" spans="1:22">
      <c r="A85" s="33"/>
      <c r="J85" s="36"/>
      <c r="V85" s="36"/>
    </row>
    <row r="86" spans="1:22" ht="10.95" customHeight="1">
      <c r="A86" s="33"/>
      <c r="B86" s="741" t="s">
        <v>109</v>
      </c>
      <c r="C86" s="741"/>
      <c r="D86" s="742" t="s">
        <v>110</v>
      </c>
      <c r="E86" s="742"/>
      <c r="J86" s="36"/>
      <c r="L86" s="66" t="s">
        <v>109</v>
      </c>
      <c r="M86" s="67" t="s">
        <v>110</v>
      </c>
      <c r="V86" s="36"/>
    </row>
    <row r="87" spans="1:22" ht="15" customHeight="1">
      <c r="A87" s="33"/>
      <c r="B87" s="68" t="s">
        <v>100</v>
      </c>
      <c r="C87" s="68"/>
      <c r="D87" s="743" t="s">
        <v>111</v>
      </c>
      <c r="E87" s="744"/>
      <c r="J87" s="36"/>
      <c r="L87" s="69" t="s">
        <v>57</v>
      </c>
      <c r="M87" s="70" t="s">
        <v>60</v>
      </c>
      <c r="V87" s="36"/>
    </row>
    <row r="88" spans="1:22">
      <c r="A88" s="33"/>
      <c r="B88" s="71" t="s">
        <v>112</v>
      </c>
      <c r="C88" s="72"/>
      <c r="D88" s="743" t="s">
        <v>113</v>
      </c>
      <c r="E88" s="744"/>
      <c r="J88" s="36"/>
      <c r="L88" s="69" t="s">
        <v>58</v>
      </c>
      <c r="M88" s="70" t="s">
        <v>61</v>
      </c>
      <c r="V88" s="36"/>
    </row>
    <row r="89" spans="1:22">
      <c r="A89" s="33"/>
      <c r="B89" s="68" t="s">
        <v>57</v>
      </c>
      <c r="C89" s="68"/>
      <c r="D89" s="73" t="s">
        <v>60</v>
      </c>
      <c r="E89" s="74"/>
      <c r="J89" s="36"/>
      <c r="L89" s="69" t="s">
        <v>63</v>
      </c>
      <c r="M89" s="70" t="s">
        <v>62</v>
      </c>
      <c r="V89" s="36"/>
    </row>
    <row r="90" spans="1:22" ht="14.4" customHeight="1">
      <c r="A90" s="33"/>
      <c r="B90" s="68" t="s">
        <v>58</v>
      </c>
      <c r="C90" s="68"/>
      <c r="D90" s="73" t="s">
        <v>61</v>
      </c>
      <c r="E90" s="74"/>
      <c r="J90" s="36"/>
      <c r="L90" s="69" t="s">
        <v>65</v>
      </c>
      <c r="M90" s="70" t="s">
        <v>64</v>
      </c>
      <c r="V90" s="36"/>
    </row>
    <row r="91" spans="1:22">
      <c r="A91" s="33"/>
      <c r="B91" s="68" t="s">
        <v>63</v>
      </c>
      <c r="C91" s="68"/>
      <c r="D91" s="73" t="s">
        <v>114</v>
      </c>
      <c r="E91" s="74"/>
      <c r="J91" s="36"/>
      <c r="L91" s="69" t="s">
        <v>67</v>
      </c>
      <c r="M91" s="70" t="s">
        <v>66</v>
      </c>
      <c r="V91" s="36"/>
    </row>
    <row r="92" spans="1:22">
      <c r="A92" s="33"/>
      <c r="B92" s="68" t="s">
        <v>65</v>
      </c>
      <c r="C92" s="68"/>
      <c r="D92" s="73" t="s">
        <v>115</v>
      </c>
      <c r="E92" s="74"/>
      <c r="J92" s="36"/>
      <c r="L92" s="75" t="s">
        <v>1429</v>
      </c>
      <c r="M92" s="76" t="s">
        <v>72</v>
      </c>
      <c r="V92" s="36"/>
    </row>
    <row r="93" spans="1:22" ht="15.75" customHeight="1">
      <c r="A93" s="33"/>
      <c r="B93" s="68" t="s">
        <v>67</v>
      </c>
      <c r="C93" s="68"/>
      <c r="D93" s="73" t="s">
        <v>66</v>
      </c>
      <c r="E93" s="74"/>
      <c r="J93" s="36"/>
      <c r="L93" s="69" t="s">
        <v>20</v>
      </c>
      <c r="M93" s="70" t="s">
        <v>111</v>
      </c>
      <c r="V93" s="36"/>
    </row>
    <row r="94" spans="1:22">
      <c r="A94" s="33"/>
      <c r="B94" s="745" t="s">
        <v>1429</v>
      </c>
      <c r="C94" s="745"/>
      <c r="D94" s="73" t="s">
        <v>72</v>
      </c>
      <c r="E94" s="74"/>
      <c r="J94" s="36"/>
      <c r="V94" s="36"/>
    </row>
    <row r="95" spans="1:22">
      <c r="A95" s="33"/>
      <c r="B95" s="71" t="s">
        <v>76</v>
      </c>
      <c r="C95" s="72"/>
      <c r="D95" s="71" t="s">
        <v>116</v>
      </c>
      <c r="E95" s="72"/>
      <c r="J95" s="36"/>
      <c r="L95" s="38" t="s">
        <v>117</v>
      </c>
      <c r="V95" s="36"/>
    </row>
    <row r="96" spans="1:22">
      <c r="A96" s="33"/>
      <c r="B96" s="71" t="s">
        <v>118</v>
      </c>
      <c r="C96" s="72"/>
      <c r="D96" s="71" t="s">
        <v>77</v>
      </c>
      <c r="E96" s="72"/>
      <c r="J96" s="36"/>
      <c r="L96" s="38" t="s">
        <v>119</v>
      </c>
      <c r="V96" s="36"/>
    </row>
    <row r="97" spans="1:22">
      <c r="A97" s="33"/>
      <c r="B97" s="71" t="s">
        <v>120</v>
      </c>
      <c r="C97" s="72"/>
      <c r="D97" s="71" t="s">
        <v>121</v>
      </c>
      <c r="E97" s="72"/>
      <c r="J97" s="36"/>
      <c r="L97" s="77" t="s">
        <v>122</v>
      </c>
      <c r="V97" s="36"/>
    </row>
    <row r="98" spans="1:22">
      <c r="A98" s="33"/>
      <c r="B98" s="71" t="s">
        <v>123</v>
      </c>
      <c r="C98" s="72"/>
      <c r="D98" s="71" t="s">
        <v>81</v>
      </c>
      <c r="E98" s="72"/>
      <c r="J98" s="36"/>
      <c r="L98" s="38" t="s">
        <v>124</v>
      </c>
      <c r="V98" s="36"/>
    </row>
    <row r="99" spans="1:22">
      <c r="A99" s="33"/>
      <c r="B99" s="78"/>
      <c r="C99" s="78"/>
      <c r="D99" s="78"/>
      <c r="E99" s="78"/>
      <c r="J99" s="36"/>
      <c r="L99" s="38"/>
      <c r="V99" s="36"/>
    </row>
    <row r="100" spans="1:22">
      <c r="A100" s="33"/>
      <c r="B100" s="78"/>
      <c r="C100" s="78"/>
      <c r="D100" s="78"/>
      <c r="E100" s="78"/>
      <c r="J100" s="36"/>
      <c r="L100" s="38"/>
      <c r="V100" s="36"/>
    </row>
    <row r="101" spans="1:22">
      <c r="A101" s="33"/>
      <c r="B101" s="38" t="s">
        <v>125</v>
      </c>
      <c r="C101" s="38"/>
      <c r="J101" s="36"/>
      <c r="V101" s="36"/>
    </row>
    <row r="102" spans="1:22">
      <c r="A102" s="33"/>
      <c r="B102" s="38" t="s">
        <v>126</v>
      </c>
      <c r="C102" s="38"/>
      <c r="J102" s="36"/>
      <c r="V102" s="36"/>
    </row>
    <row r="103" spans="1:22">
      <c r="A103" s="33"/>
      <c r="B103" s="77" t="s">
        <v>127</v>
      </c>
      <c r="C103" s="77"/>
      <c r="J103" s="36"/>
      <c r="V103" s="36"/>
    </row>
    <row r="104" spans="1:22">
      <c r="A104" s="33"/>
      <c r="B104" s="38" t="s">
        <v>128</v>
      </c>
      <c r="C104" s="38"/>
      <c r="J104" s="36"/>
      <c r="V104" s="36"/>
    </row>
    <row r="105" spans="1:22">
      <c r="A105" s="33"/>
      <c r="J105" s="36"/>
      <c r="V105" s="36"/>
    </row>
    <row r="106" spans="1:22">
      <c r="A106" s="33"/>
      <c r="B106" s="38" t="s">
        <v>129</v>
      </c>
      <c r="C106" s="38"/>
      <c r="J106" s="36"/>
      <c r="V106" s="36"/>
    </row>
    <row r="107" spans="1:22">
      <c r="A107" s="33"/>
      <c r="B107" s="38" t="s">
        <v>130</v>
      </c>
      <c r="C107" s="38"/>
      <c r="J107" s="36"/>
      <c r="V107" s="36"/>
    </row>
    <row r="108" spans="1:22">
      <c r="A108" s="33"/>
      <c r="B108" s="77" t="s">
        <v>122</v>
      </c>
      <c r="C108" s="77"/>
      <c r="J108" s="36"/>
      <c r="V108" s="36"/>
    </row>
    <row r="109" spans="1:22">
      <c r="A109" s="33"/>
      <c r="B109" s="38" t="s">
        <v>131</v>
      </c>
      <c r="C109" s="38"/>
      <c r="J109" s="36"/>
      <c r="V109" s="36"/>
    </row>
    <row r="110" spans="1:22" ht="28.5" customHeight="1" thickBot="1">
      <c r="A110" s="33"/>
      <c r="J110" s="36"/>
      <c r="V110" s="36"/>
    </row>
    <row r="111" spans="1:22" ht="14.4" thickBot="1">
      <c r="A111" s="33"/>
      <c r="B111" s="735" t="s">
        <v>132</v>
      </c>
      <c r="C111" s="736"/>
      <c r="D111" s="736"/>
      <c r="E111" s="736"/>
      <c r="F111" s="736"/>
      <c r="G111" s="736"/>
      <c r="H111" s="736"/>
      <c r="I111" s="737"/>
      <c r="J111" s="36"/>
      <c r="V111" s="36"/>
    </row>
    <row r="112" spans="1:22" ht="14.4" thickBot="1">
      <c r="A112" s="33"/>
      <c r="B112" s="746" t="s">
        <v>133</v>
      </c>
      <c r="C112" s="747"/>
      <c r="D112" s="79" t="s">
        <v>134</v>
      </c>
      <c r="E112" s="747" t="s">
        <v>135</v>
      </c>
      <c r="F112" s="747"/>
      <c r="G112" s="747"/>
      <c r="H112" s="747"/>
      <c r="I112" s="748"/>
      <c r="J112" s="36"/>
      <c r="V112" s="36"/>
    </row>
    <row r="113" spans="1:22" ht="14.4" thickBot="1">
      <c r="A113" s="33"/>
      <c r="B113" s="749" t="s">
        <v>136</v>
      </c>
      <c r="C113" s="750"/>
      <c r="D113" s="80">
        <v>0.5887</v>
      </c>
      <c r="E113" s="751" t="s">
        <v>137</v>
      </c>
      <c r="F113" s="752"/>
      <c r="G113" s="752"/>
      <c r="H113" s="752"/>
      <c r="I113" s="753"/>
      <c r="J113" s="36"/>
      <c r="V113" s="36"/>
    </row>
    <row r="114" spans="1:22" ht="29.4" customHeight="1" thickBot="1">
      <c r="A114" s="33"/>
      <c r="B114" s="754" t="s">
        <v>138</v>
      </c>
      <c r="C114" s="755"/>
      <c r="D114" s="81">
        <v>0.4113</v>
      </c>
      <c r="E114" s="756" t="s">
        <v>139</v>
      </c>
      <c r="F114" s="756"/>
      <c r="G114" s="756"/>
      <c r="H114" s="756"/>
      <c r="I114" s="757"/>
      <c r="J114" s="36"/>
      <c r="V114" s="36"/>
    </row>
    <row r="115" spans="1:22" ht="29.4" customHeight="1">
      <c r="A115" s="33"/>
      <c r="B115" s="82"/>
      <c r="J115" s="36"/>
      <c r="V115" s="36"/>
    </row>
    <row r="116" spans="1:22" ht="14.4" thickBot="1">
      <c r="A116" s="83"/>
      <c r="B116" s="83"/>
      <c r="C116" s="83"/>
      <c r="D116" s="83"/>
      <c r="E116" s="83"/>
      <c r="F116" s="83"/>
      <c r="G116" s="83"/>
      <c r="H116" s="83"/>
      <c r="I116" s="83"/>
      <c r="J116" s="84"/>
      <c r="K116" s="83"/>
      <c r="L116" s="83"/>
      <c r="M116" s="83"/>
      <c r="N116" s="83"/>
      <c r="O116" s="83"/>
      <c r="P116" s="83"/>
      <c r="Q116" s="83"/>
      <c r="R116" s="83"/>
      <c r="S116" s="83"/>
      <c r="T116" s="83"/>
      <c r="U116" s="83"/>
      <c r="V116" s="84"/>
    </row>
    <row r="117" spans="1:22" ht="14.4" thickTop="1"/>
  </sheetData>
  <mergeCells count="63">
    <mergeCell ref="B112:C112"/>
    <mergeCell ref="E112:I112"/>
    <mergeCell ref="B113:C113"/>
    <mergeCell ref="E113:I113"/>
    <mergeCell ref="B114:C114"/>
    <mergeCell ref="E114:I114"/>
    <mergeCell ref="B111:I111"/>
    <mergeCell ref="L54:V54"/>
    <mergeCell ref="B55:I55"/>
    <mergeCell ref="B56:I56"/>
    <mergeCell ref="B67:I67"/>
    <mergeCell ref="L67:S67"/>
    <mergeCell ref="B72:I72"/>
    <mergeCell ref="L72:S72"/>
    <mergeCell ref="B54:I54"/>
    <mergeCell ref="B86:C86"/>
    <mergeCell ref="D86:E86"/>
    <mergeCell ref="D87:E87"/>
    <mergeCell ref="D88:E88"/>
    <mergeCell ref="B94:C94"/>
    <mergeCell ref="B48:C48"/>
    <mergeCell ref="D48:F48"/>
    <mergeCell ref="B49:C49"/>
    <mergeCell ref="D49:F49"/>
    <mergeCell ref="B52:C52"/>
    <mergeCell ref="B45:C45"/>
    <mergeCell ref="D45:F45"/>
    <mergeCell ref="B46:C46"/>
    <mergeCell ref="D46:F46"/>
    <mergeCell ref="B47:C47"/>
    <mergeCell ref="D47:F47"/>
    <mergeCell ref="L42:M42"/>
    <mergeCell ref="B43:C43"/>
    <mergeCell ref="D43:F43"/>
    <mergeCell ref="B44:C44"/>
    <mergeCell ref="D44:F44"/>
    <mergeCell ref="B40:C40"/>
    <mergeCell ref="D40:F40"/>
    <mergeCell ref="B41:C41"/>
    <mergeCell ref="D41:F41"/>
    <mergeCell ref="B42:F42"/>
    <mergeCell ref="B37:C37"/>
    <mergeCell ref="D37:F37"/>
    <mergeCell ref="B38:C38"/>
    <mergeCell ref="D38:F38"/>
    <mergeCell ref="B39:C39"/>
    <mergeCell ref="D39:F39"/>
    <mergeCell ref="B10:S10"/>
    <mergeCell ref="B58:I58"/>
    <mergeCell ref="B3:L3"/>
    <mergeCell ref="B4:L4"/>
    <mergeCell ref="B5:L5"/>
    <mergeCell ref="B8:S8"/>
    <mergeCell ref="B9:S9"/>
    <mergeCell ref="L31:N31"/>
    <mergeCell ref="B33:C33"/>
    <mergeCell ref="D33:F33"/>
    <mergeCell ref="B34:C35"/>
    <mergeCell ref="D34:F34"/>
    <mergeCell ref="L34:L35"/>
    <mergeCell ref="D35:F35"/>
    <mergeCell ref="B36:F36"/>
    <mergeCell ref="L36:M36"/>
  </mergeCells>
  <hyperlinks>
    <hyperlink ref="D20" r:id="rId1" xr:uid="{F6C23A4E-2659-4E01-9369-C4F11640D0FA}"/>
    <hyperlink ref="B7" location="Índice!A1" display="Índice" xr:uid="{2E5B428F-6E39-48F5-BD72-F4D173A2CF84}"/>
    <hyperlink ref="N20" r:id="rId2" display="www.regionalcasadebolsa.com.py" xr:uid="{1CA469C6-CF4E-49BF-A10D-F3689539307D}"/>
  </hyperlinks>
  <pageMargins left="0.75" right="0.75" top="1" bottom="1" header="0.5" footer="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21B9-190B-488E-82D5-5F0AAC10815F}">
  <sheetPr>
    <tabColor rgb="FF92D050"/>
  </sheetPr>
  <dimension ref="A1:E467"/>
  <sheetViews>
    <sheetView showGridLines="0" zoomScale="90" zoomScaleNormal="90" workbookViewId="0">
      <pane xSplit="2" ySplit="7" topLeftCell="C448" activePane="bottomRight" state="frozen"/>
      <selection activeCell="B101" sqref="B101"/>
      <selection pane="topRight" activeCell="B101" sqref="B101"/>
      <selection pane="bottomLeft" activeCell="B101" sqref="B101"/>
      <selection pane="bottomRight" activeCell="A455" sqref="A455"/>
    </sheetView>
  </sheetViews>
  <sheetFormatPr baseColWidth="10" defaultColWidth="11.5546875" defaultRowHeight="15" customHeight="1"/>
  <cols>
    <col min="1" max="1" width="15.88671875" style="87" customWidth="1"/>
    <col min="2" max="2" width="49" style="87" customWidth="1"/>
    <col min="3" max="3" width="18.33203125" style="417" customWidth="1"/>
    <col min="4" max="4" width="19.44140625" style="87" customWidth="1"/>
    <col min="5" max="5" width="9.5546875" style="87" bestFit="1" customWidth="1"/>
    <col min="6" max="16384" width="11.5546875" style="87"/>
  </cols>
  <sheetData>
    <row r="1" spans="1:5" ht="18.600000000000001" customHeight="1">
      <c r="A1" s="85" t="s">
        <v>20</v>
      </c>
      <c r="B1" s="86"/>
      <c r="C1" s="411"/>
    </row>
    <row r="3" spans="1:5" ht="15" customHeight="1">
      <c r="B3" s="88" t="s">
        <v>140</v>
      </c>
      <c r="C3" s="412"/>
      <c r="D3" s="89"/>
    </row>
    <row r="4" spans="1:5" ht="15" customHeight="1">
      <c r="A4" s="90"/>
      <c r="B4" s="86"/>
      <c r="C4" s="411"/>
    </row>
    <row r="5" spans="1:5" ht="15" customHeight="1">
      <c r="B5" s="91" t="s">
        <v>1445</v>
      </c>
      <c r="C5" s="411"/>
    </row>
    <row r="6" spans="1:5" ht="15" customHeight="1">
      <c r="B6" s="86"/>
      <c r="C6" s="411"/>
    </row>
    <row r="7" spans="1:5" s="94" customFormat="1" ht="15" customHeight="1">
      <c r="A7" s="92" t="s">
        <v>141</v>
      </c>
      <c r="B7" s="92" t="s">
        <v>142</v>
      </c>
      <c r="C7" s="413" t="s">
        <v>143</v>
      </c>
      <c r="D7" s="92" t="s">
        <v>144</v>
      </c>
      <c r="E7" s="93" t="s">
        <v>145</v>
      </c>
    </row>
    <row r="8" spans="1:5" ht="15" customHeight="1">
      <c r="A8" s="95">
        <v>1</v>
      </c>
      <c r="B8" s="95" t="s">
        <v>146</v>
      </c>
      <c r="C8" s="414">
        <v>200783334954</v>
      </c>
      <c r="D8" s="96">
        <v>29404850.190000001</v>
      </c>
      <c r="E8" s="87">
        <f>VLOOKUP(A8,'Consolidado 06.2022'!$B:$C,1,)</f>
        <v>1</v>
      </c>
    </row>
    <row r="9" spans="1:5" ht="15" customHeight="1">
      <c r="A9" s="95">
        <v>11</v>
      </c>
      <c r="B9" s="95" t="s">
        <v>147</v>
      </c>
      <c r="C9" s="414">
        <v>189470100704</v>
      </c>
      <c r="D9" s="96">
        <v>27708611.84</v>
      </c>
      <c r="E9" s="87">
        <f>VLOOKUP(A9,'Consolidado 06.2022'!$B:$C,1,)</f>
        <v>11</v>
      </c>
    </row>
    <row r="10" spans="1:5" ht="15" customHeight="1">
      <c r="A10" s="95">
        <v>111</v>
      </c>
      <c r="B10" s="95" t="s">
        <v>148</v>
      </c>
      <c r="C10" s="414">
        <v>1350719970</v>
      </c>
      <c r="D10" s="96">
        <v>197534.34</v>
      </c>
      <c r="E10" s="87">
        <f>VLOOKUP(A10,'Consolidado 06.2022'!$B:$C,1,)</f>
        <v>111</v>
      </c>
    </row>
    <row r="11" spans="1:5" ht="15" customHeight="1">
      <c r="A11" s="95">
        <v>11103</v>
      </c>
      <c r="B11" s="95" t="s">
        <v>149</v>
      </c>
      <c r="C11" s="414">
        <v>1350719970</v>
      </c>
      <c r="D11" s="96">
        <v>197534.34</v>
      </c>
      <c r="E11" s="87">
        <f>VLOOKUP(A11,'Consolidado 06.2022'!$B:$C,1,)</f>
        <v>11103</v>
      </c>
    </row>
    <row r="12" spans="1:5" ht="15" customHeight="1">
      <c r="A12" s="100">
        <v>1110301</v>
      </c>
      <c r="B12" s="100" t="s">
        <v>150</v>
      </c>
      <c r="C12" s="415">
        <v>261977591</v>
      </c>
      <c r="D12" s="101">
        <v>38312.589999999997</v>
      </c>
      <c r="E12" s="102">
        <f>VLOOKUP(A12,'Consolidado 06.2022'!$B:$C,1,)</f>
        <v>1110301</v>
      </c>
    </row>
    <row r="13" spans="1:5" s="392" customFormat="1" ht="15" customHeight="1">
      <c r="A13" s="390">
        <v>111030102</v>
      </c>
      <c r="B13" s="390" t="s">
        <v>152</v>
      </c>
      <c r="C13" s="414">
        <v>28344</v>
      </c>
      <c r="D13" s="391">
        <v>4.1500000000000004</v>
      </c>
      <c r="E13" s="392">
        <f>VLOOKUP(A13,'Consolidado 06.2022'!$B:$C,1,)</f>
        <v>111030102</v>
      </c>
    </row>
    <row r="14" spans="1:5" ht="15" customHeight="1">
      <c r="A14" s="95">
        <v>111030103</v>
      </c>
      <c r="B14" s="95" t="s">
        <v>153</v>
      </c>
      <c r="C14" s="414">
        <v>7027989</v>
      </c>
      <c r="D14" s="96">
        <v>1027.8</v>
      </c>
      <c r="E14" s="87">
        <f>VLOOKUP(A14,'Consolidado 06.2022'!$B:$C,1,)</f>
        <v>111030103</v>
      </c>
    </row>
    <row r="15" spans="1:5" ht="15" customHeight="1">
      <c r="A15" s="95">
        <v>111030104</v>
      </c>
      <c r="B15" s="95" t="s">
        <v>154</v>
      </c>
      <c r="C15" s="414">
        <v>7000000</v>
      </c>
      <c r="D15" s="96">
        <v>1023.71</v>
      </c>
      <c r="E15" s="87">
        <f>VLOOKUP(A15,'Consolidado 06.2022'!$B:$C,1,)</f>
        <v>111030104</v>
      </c>
    </row>
    <row r="16" spans="1:5" ht="15" customHeight="1">
      <c r="A16" s="95">
        <v>111030106</v>
      </c>
      <c r="B16" s="95" t="s">
        <v>155</v>
      </c>
      <c r="C16" s="414">
        <v>7428913</v>
      </c>
      <c r="D16" s="96">
        <v>1086.43</v>
      </c>
      <c r="E16" s="87">
        <f>VLOOKUP(A16,'Consolidado 06.2022'!$B:$C,1,)</f>
        <v>111030106</v>
      </c>
    </row>
    <row r="17" spans="1:5" ht="15" customHeight="1">
      <c r="A17" s="95">
        <v>111030107</v>
      </c>
      <c r="B17" s="95" t="s">
        <v>156</v>
      </c>
      <c r="C17" s="414">
        <v>300662</v>
      </c>
      <c r="D17" s="96">
        <v>43.97</v>
      </c>
      <c r="E17" s="87">
        <f>VLOOKUP(A17,'Consolidado 06.2022'!$B:$C,1,)</f>
        <v>111030107</v>
      </c>
    </row>
    <row r="18" spans="1:5" ht="15" customHeight="1">
      <c r="A18" s="95">
        <v>111030108</v>
      </c>
      <c r="B18" s="95" t="s">
        <v>1509</v>
      </c>
      <c r="C18" s="414">
        <v>7944691</v>
      </c>
      <c r="D18" s="96">
        <v>1161.8599999999999</v>
      </c>
      <c r="E18" s="87">
        <f>VLOOKUP(A18,'Consolidado 06.2022'!$B:$C,1,)</f>
        <v>111030108</v>
      </c>
    </row>
    <row r="19" spans="1:5" ht="15" customHeight="1">
      <c r="A19" s="95">
        <v>111030109</v>
      </c>
      <c r="B19" s="95" t="s">
        <v>158</v>
      </c>
      <c r="C19" s="414">
        <v>3982</v>
      </c>
      <c r="D19" s="96">
        <v>0.57999999999999996</v>
      </c>
      <c r="E19" s="87">
        <f>VLOOKUP(A19,'Consolidado 06.2022'!$B:$C,1,)</f>
        <v>111030109</v>
      </c>
    </row>
    <row r="20" spans="1:5" ht="15" customHeight="1">
      <c r="A20" s="95">
        <v>111030110</v>
      </c>
      <c r="B20" s="95" t="s">
        <v>729</v>
      </c>
      <c r="C20" s="414">
        <v>182450</v>
      </c>
      <c r="D20" s="96">
        <v>26.68</v>
      </c>
      <c r="E20" s="87" t="e">
        <f>VLOOKUP(A20,'Consolidado 06.2022'!$B:$C,1,)</f>
        <v>#N/A</v>
      </c>
    </row>
    <row r="21" spans="1:5" ht="15" customHeight="1">
      <c r="A21" s="95">
        <v>111030111</v>
      </c>
      <c r="B21" s="95" t="s">
        <v>159</v>
      </c>
      <c r="C21" s="414">
        <v>36702</v>
      </c>
      <c r="D21" s="96">
        <v>5.37</v>
      </c>
      <c r="E21" s="87">
        <f>VLOOKUP(A21,'Consolidado 06.2022'!$B:$C,1,)</f>
        <v>111030111</v>
      </c>
    </row>
    <row r="22" spans="1:5" ht="15" customHeight="1">
      <c r="A22" s="95">
        <v>111030112</v>
      </c>
      <c r="B22" s="95" t="s">
        <v>160</v>
      </c>
      <c r="C22" s="414">
        <v>263042</v>
      </c>
      <c r="D22" s="96">
        <v>38.47</v>
      </c>
      <c r="E22" s="87">
        <f>VLOOKUP(A22,'Consolidado 06.2022'!$B:$C,1,)</f>
        <v>111030112</v>
      </c>
    </row>
    <row r="23" spans="1:5" ht="15" customHeight="1">
      <c r="A23" s="95">
        <v>111030113</v>
      </c>
      <c r="B23" s="95" t="s">
        <v>161</v>
      </c>
      <c r="C23" s="414">
        <v>10047228</v>
      </c>
      <c r="D23" s="96">
        <v>1469.34</v>
      </c>
      <c r="E23" s="87">
        <f>VLOOKUP(A23,'Consolidado 06.2022'!$B:$C,1,)</f>
        <v>111030113</v>
      </c>
    </row>
    <row r="24" spans="1:5" ht="15" customHeight="1">
      <c r="A24" s="95">
        <v>111030114</v>
      </c>
      <c r="B24" s="95" t="s">
        <v>162</v>
      </c>
      <c r="C24" s="414">
        <v>6693960</v>
      </c>
      <c r="D24" s="96">
        <v>978.95</v>
      </c>
      <c r="E24" s="87">
        <f>VLOOKUP(A24,'Consolidado 06.2022'!$B:$C,1,)</f>
        <v>111030114</v>
      </c>
    </row>
    <row r="25" spans="1:5" ht="15" customHeight="1">
      <c r="A25" s="95">
        <v>111030116</v>
      </c>
      <c r="B25" s="95" t="s">
        <v>163</v>
      </c>
      <c r="C25" s="414">
        <v>3800000</v>
      </c>
      <c r="D25" s="96">
        <v>555.73</v>
      </c>
      <c r="E25" s="87">
        <f>VLOOKUP(A25,'Consolidado 06.2022'!$B:$C,1,)</f>
        <v>111030116</v>
      </c>
    </row>
    <row r="26" spans="1:5" ht="15" customHeight="1">
      <c r="A26" s="95">
        <v>111030117</v>
      </c>
      <c r="B26" s="95" t="s">
        <v>164</v>
      </c>
      <c r="C26" s="414">
        <v>1001731</v>
      </c>
      <c r="D26" s="96">
        <v>146.5</v>
      </c>
      <c r="E26" s="87">
        <f>VLOOKUP(A26,'Consolidado 06.2022'!$B:$C,1,)</f>
        <v>111030117</v>
      </c>
    </row>
    <row r="27" spans="1:5" ht="15" customHeight="1">
      <c r="A27" s="95">
        <v>111030118</v>
      </c>
      <c r="B27" s="95" t="s">
        <v>165</v>
      </c>
      <c r="C27" s="414">
        <v>98487176</v>
      </c>
      <c r="D27" s="96">
        <v>14403.13</v>
      </c>
      <c r="E27" s="87">
        <f>VLOOKUP(A27,'Consolidado 06.2022'!$B:$C,1,)</f>
        <v>111030118</v>
      </c>
    </row>
    <row r="28" spans="1:5" ht="15" customHeight="1">
      <c r="A28" s="95">
        <v>111030119</v>
      </c>
      <c r="B28" s="95" t="s">
        <v>1446</v>
      </c>
      <c r="C28" s="414">
        <v>3293281</v>
      </c>
      <c r="D28" s="96">
        <v>481.62</v>
      </c>
      <c r="E28" s="87">
        <f>VLOOKUP(A28,'Consolidado 06.2022'!$B:$C,1,)</f>
        <v>111030119</v>
      </c>
    </row>
    <row r="29" spans="1:5" ht="15" customHeight="1">
      <c r="A29" s="95">
        <v>111030120</v>
      </c>
      <c r="B29" s="95" t="s">
        <v>732</v>
      </c>
      <c r="C29" s="414">
        <v>1787672</v>
      </c>
      <c r="D29" s="96">
        <v>261.44</v>
      </c>
      <c r="E29" s="87">
        <f>VLOOKUP(A29,'Consolidado 06.2022'!$B:$C,1,)</f>
        <v>111030120</v>
      </c>
    </row>
    <row r="30" spans="1:5" ht="15" customHeight="1">
      <c r="A30" s="95">
        <v>111030121</v>
      </c>
      <c r="B30" s="95" t="s">
        <v>167</v>
      </c>
      <c r="C30" s="414">
        <v>75842113</v>
      </c>
      <c r="D30" s="96">
        <v>11091.43</v>
      </c>
      <c r="E30" s="87">
        <f>VLOOKUP(A30,'Consolidado 06.2022'!$B:$C,1,)</f>
        <v>111030121</v>
      </c>
    </row>
    <row r="31" spans="1:5" ht="15" customHeight="1">
      <c r="A31" s="95">
        <v>111030122</v>
      </c>
      <c r="B31" s="95" t="s">
        <v>168</v>
      </c>
      <c r="C31" s="414">
        <v>23344122</v>
      </c>
      <c r="D31" s="96">
        <v>3413.93</v>
      </c>
      <c r="E31" s="87">
        <f>VLOOKUP(A31,'Consolidado 06.2022'!$B:$C,1,)</f>
        <v>111030122</v>
      </c>
    </row>
    <row r="32" spans="1:5" ht="15" customHeight="1">
      <c r="A32" s="95">
        <v>111030123</v>
      </c>
      <c r="B32" s="95" t="s">
        <v>1447</v>
      </c>
      <c r="C32" s="414">
        <v>5463533</v>
      </c>
      <c r="D32" s="96">
        <v>799.01</v>
      </c>
      <c r="E32" s="87">
        <f>VLOOKUP(A32,'Consolidado 06.2022'!$B:$C,1,)</f>
        <v>111030123</v>
      </c>
    </row>
    <row r="33" spans="1:5" ht="15" customHeight="1">
      <c r="A33" s="95">
        <v>111030124</v>
      </c>
      <c r="B33" s="95" t="s">
        <v>1448</v>
      </c>
      <c r="C33" s="414">
        <v>2000000</v>
      </c>
      <c r="D33" s="96">
        <v>292.49</v>
      </c>
      <c r="E33" s="87">
        <f>VLOOKUP(A33,'Consolidado 06.2022'!$B:$C,1,)</f>
        <v>111030124</v>
      </c>
    </row>
    <row r="34" spans="1:5" ht="15" customHeight="1">
      <c r="A34" s="100">
        <v>1110302</v>
      </c>
      <c r="B34" s="100" t="s">
        <v>169</v>
      </c>
      <c r="C34" s="415">
        <v>1088742379</v>
      </c>
      <c r="D34" s="101">
        <v>159221.75</v>
      </c>
      <c r="E34" s="102">
        <f>VLOOKUP(A34,'Consolidado 06.2022'!$B:$C,1,)</f>
        <v>1110302</v>
      </c>
    </row>
    <row r="35" spans="1:5" ht="15" customHeight="1">
      <c r="A35" s="95">
        <v>111030201</v>
      </c>
      <c r="B35" s="95" t="s">
        <v>170</v>
      </c>
      <c r="C35" s="414">
        <v>1</v>
      </c>
      <c r="D35" s="96">
        <v>0</v>
      </c>
      <c r="E35" s="87">
        <f>VLOOKUP(A35,'Consolidado 06.2022'!$B:$C,1,)</f>
        <v>111030201</v>
      </c>
    </row>
    <row r="36" spans="1:5" ht="15" customHeight="1">
      <c r="A36" s="95">
        <v>111030202</v>
      </c>
      <c r="B36" s="95" t="s">
        <v>171</v>
      </c>
      <c r="C36" s="414">
        <v>581286244</v>
      </c>
      <c r="D36" s="96">
        <v>85009.47</v>
      </c>
      <c r="E36" s="87">
        <f>VLOOKUP(A36,'Consolidado 06.2022'!$B:$C,1,)</f>
        <v>111030202</v>
      </c>
    </row>
    <row r="37" spans="1:5" ht="15" customHeight="1">
      <c r="A37" s="95">
        <v>111030203</v>
      </c>
      <c r="B37" s="95" t="s">
        <v>172</v>
      </c>
      <c r="C37" s="414">
        <v>47338782</v>
      </c>
      <c r="D37" s="96">
        <v>6923</v>
      </c>
      <c r="E37" s="87">
        <f>VLOOKUP(A37,'Consolidado 06.2022'!$B:$C,1,)</f>
        <v>111030203</v>
      </c>
    </row>
    <row r="38" spans="1:5" ht="15" customHeight="1">
      <c r="A38" s="95">
        <v>111030204</v>
      </c>
      <c r="B38" s="95" t="s">
        <v>173</v>
      </c>
      <c r="C38" s="414">
        <v>52166681</v>
      </c>
      <c r="D38" s="96">
        <v>7629.05</v>
      </c>
      <c r="E38" s="87">
        <f>VLOOKUP(A38,'Consolidado 06.2022'!$B:$C,1,)</f>
        <v>111030204</v>
      </c>
    </row>
    <row r="39" spans="1:5" ht="15" customHeight="1">
      <c r="A39" s="95">
        <v>111030206</v>
      </c>
      <c r="B39" s="95" t="s">
        <v>174</v>
      </c>
      <c r="C39" s="414">
        <v>43415878</v>
      </c>
      <c r="D39" s="96">
        <v>6349.3</v>
      </c>
      <c r="E39" s="87">
        <f>VLOOKUP(A39,'Consolidado 06.2022'!$B:$C,1,)</f>
        <v>111030206</v>
      </c>
    </row>
    <row r="40" spans="1:5" ht="15" customHeight="1">
      <c r="A40" s="95">
        <v>111030207</v>
      </c>
      <c r="B40" s="95" t="s">
        <v>175</v>
      </c>
      <c r="C40" s="414">
        <v>626352</v>
      </c>
      <c r="D40" s="96">
        <v>91.6</v>
      </c>
      <c r="E40" s="87">
        <f>VLOOKUP(A40,'Consolidado 06.2022'!$B:$C,1,)</f>
        <v>111030207</v>
      </c>
    </row>
    <row r="41" spans="1:5" ht="15" customHeight="1">
      <c r="A41" s="95">
        <v>111030209</v>
      </c>
      <c r="B41" s="95" t="s">
        <v>176</v>
      </c>
      <c r="C41" s="414">
        <v>34668</v>
      </c>
      <c r="D41" s="96">
        <v>5.07</v>
      </c>
      <c r="E41" s="87">
        <f>VLOOKUP(A41,'Consolidado 06.2022'!$B:$C,1,)</f>
        <v>111030209</v>
      </c>
    </row>
    <row r="42" spans="1:5" ht="15" customHeight="1">
      <c r="A42" s="95">
        <v>111030210</v>
      </c>
      <c r="B42" s="95" t="s">
        <v>177</v>
      </c>
      <c r="C42" s="414">
        <v>52164636</v>
      </c>
      <c r="D42" s="96">
        <v>7628.75</v>
      </c>
      <c r="E42" s="87">
        <f>VLOOKUP(A42,'Consolidado 06.2022'!$B:$C,1,)</f>
        <v>111030210</v>
      </c>
    </row>
    <row r="43" spans="1:5" ht="15" customHeight="1">
      <c r="A43" s="95">
        <v>111030211</v>
      </c>
      <c r="B43" s="95" t="s">
        <v>1510</v>
      </c>
      <c r="C43" s="414">
        <v>22860878</v>
      </c>
      <c r="D43" s="96">
        <v>3343.26</v>
      </c>
      <c r="E43" s="87">
        <f>VLOOKUP(A43,'Consolidado 06.2022'!$B:$C,1,)</f>
        <v>111030211</v>
      </c>
    </row>
    <row r="44" spans="1:5" ht="15" customHeight="1">
      <c r="A44" s="95">
        <v>111030212</v>
      </c>
      <c r="B44" s="95" t="s">
        <v>179</v>
      </c>
      <c r="C44" s="414">
        <v>45566603</v>
      </c>
      <c r="D44" s="96">
        <v>6663.83</v>
      </c>
      <c r="E44" s="87">
        <f>VLOOKUP(A44,'Consolidado 06.2022'!$B:$C,1,)</f>
        <v>111030212</v>
      </c>
    </row>
    <row r="45" spans="1:5" ht="15" customHeight="1">
      <c r="A45" s="95">
        <v>111030214</v>
      </c>
      <c r="B45" s="95" t="s">
        <v>1449</v>
      </c>
      <c r="C45" s="414">
        <v>42633192</v>
      </c>
      <c r="D45" s="96">
        <v>6234.84</v>
      </c>
      <c r="E45" s="87">
        <f>VLOOKUP(A45,'Consolidado 06.2022'!$B:$C,1,)</f>
        <v>111030214</v>
      </c>
    </row>
    <row r="46" spans="1:5" ht="15" customHeight="1">
      <c r="A46" s="95">
        <v>111030216</v>
      </c>
      <c r="B46" s="95" t="s">
        <v>180</v>
      </c>
      <c r="C46" s="414">
        <v>6841251</v>
      </c>
      <c r="D46" s="96">
        <v>1000.49</v>
      </c>
      <c r="E46" s="87">
        <f>VLOOKUP(A46,'Consolidado 06.2022'!$B:$C,1,)</f>
        <v>111030216</v>
      </c>
    </row>
    <row r="47" spans="1:5" ht="15" customHeight="1">
      <c r="A47" s="95">
        <v>111030217</v>
      </c>
      <c r="B47" s="95" t="s">
        <v>181</v>
      </c>
      <c r="C47" s="414">
        <v>93216304</v>
      </c>
      <c r="D47" s="96">
        <v>13632.3</v>
      </c>
      <c r="E47" s="87">
        <f>VLOOKUP(A47,'Consolidado 06.2022'!$B:$C,1,)</f>
        <v>111030217</v>
      </c>
    </row>
    <row r="48" spans="1:5" ht="15" customHeight="1">
      <c r="A48" s="95">
        <v>111030218</v>
      </c>
      <c r="B48" s="95" t="s">
        <v>182</v>
      </c>
      <c r="C48" s="414">
        <v>28237311</v>
      </c>
      <c r="D48" s="96">
        <v>4129.53</v>
      </c>
      <c r="E48" s="87">
        <f>VLOOKUP(A48,'Consolidado 06.2022'!$B:$C,1,)</f>
        <v>111030218</v>
      </c>
    </row>
    <row r="49" spans="1:5" ht="15" customHeight="1">
      <c r="A49" s="95">
        <v>111030219</v>
      </c>
      <c r="B49" s="95" t="s">
        <v>183</v>
      </c>
      <c r="C49" s="414">
        <v>19565557</v>
      </c>
      <c r="D49" s="96">
        <v>2861.34</v>
      </c>
      <c r="E49" s="87">
        <f>VLOOKUP(A49,'Consolidado 06.2022'!$B:$C,1,)</f>
        <v>111030219</v>
      </c>
    </row>
    <row r="50" spans="1:5" ht="15" customHeight="1">
      <c r="A50" s="95">
        <v>111030220</v>
      </c>
      <c r="B50" s="95" t="s">
        <v>1450</v>
      </c>
      <c r="C50" s="414">
        <v>25334761</v>
      </c>
      <c r="D50" s="96">
        <v>3705.05</v>
      </c>
      <c r="E50" s="87">
        <f>VLOOKUP(A50,'Consolidado 06.2022'!$B:$C,1,)</f>
        <v>111030220</v>
      </c>
    </row>
    <row r="51" spans="1:5" ht="15" customHeight="1">
      <c r="A51" s="95">
        <v>111030221</v>
      </c>
      <c r="B51" s="95" t="s">
        <v>1447</v>
      </c>
      <c r="C51" s="414">
        <v>20744958</v>
      </c>
      <c r="D51" s="96">
        <v>3033.82</v>
      </c>
      <c r="E51" s="87" t="e">
        <f>VLOOKUP(A51,'Consolidado 06.2022'!$B:$C,1,)</f>
        <v>#N/A</v>
      </c>
    </row>
    <row r="52" spans="1:5" ht="15" customHeight="1">
      <c r="A52" s="95">
        <v>111030222</v>
      </c>
      <c r="B52" s="95" t="s">
        <v>1511</v>
      </c>
      <c r="C52" s="414">
        <v>6708322</v>
      </c>
      <c r="D52" s="96">
        <v>981.05</v>
      </c>
      <c r="E52" s="87">
        <f>VLOOKUP(A52,'Consolidado 06.2022'!$B:$C,1,)</f>
        <v>111030222</v>
      </c>
    </row>
    <row r="53" spans="1:5" ht="15" customHeight="1">
      <c r="A53" s="100">
        <v>112</v>
      </c>
      <c r="B53" s="100" t="s">
        <v>184</v>
      </c>
      <c r="C53" s="415">
        <v>187761109906</v>
      </c>
      <c r="D53" s="101">
        <v>27458885.02</v>
      </c>
      <c r="E53" s="102">
        <f>VLOOKUP(A53,'Consolidado 06.2022'!$B:$C,1,)</f>
        <v>112</v>
      </c>
    </row>
    <row r="54" spans="1:5" ht="15" customHeight="1">
      <c r="A54" s="95">
        <v>11201</v>
      </c>
      <c r="B54" s="95" t="s">
        <v>185</v>
      </c>
      <c r="C54" s="414">
        <v>28587976021</v>
      </c>
      <c r="D54" s="96">
        <v>4180812.23</v>
      </c>
      <c r="E54" s="87">
        <f>VLOOKUP(A54,'Consolidado 06.2022'!$B:$C,1,)</f>
        <v>11201</v>
      </c>
    </row>
    <row r="55" spans="1:5" ht="15" customHeight="1">
      <c r="A55" s="95">
        <v>112011</v>
      </c>
      <c r="B55" s="95" t="s">
        <v>186</v>
      </c>
      <c r="C55" s="414">
        <v>28587976021</v>
      </c>
      <c r="D55" s="96">
        <v>4180812.23</v>
      </c>
      <c r="E55" s="87">
        <f>VLOOKUP(A55,'Consolidado 06.2022'!$B:$C,1,)</f>
        <v>112011</v>
      </c>
    </row>
    <row r="56" spans="1:5" ht="15" customHeight="1">
      <c r="A56" s="95">
        <v>1120111</v>
      </c>
      <c r="B56" s="95" t="s">
        <v>187</v>
      </c>
      <c r="C56" s="414">
        <v>375000000</v>
      </c>
      <c r="D56" s="96">
        <v>54841.4</v>
      </c>
      <c r="E56" s="87">
        <f>VLOOKUP(A56,'Consolidado 06.2022'!$B:$C,1,)</f>
        <v>1120111</v>
      </c>
    </row>
    <row r="57" spans="1:5" ht="15" customHeight="1">
      <c r="A57" s="95">
        <v>11201111</v>
      </c>
      <c r="B57" s="95" t="s">
        <v>188</v>
      </c>
      <c r="C57" s="414">
        <v>375000000</v>
      </c>
      <c r="D57" s="96">
        <v>54841.4</v>
      </c>
      <c r="E57" s="87">
        <f>VLOOKUP(A57,'Consolidado 06.2022'!$B:$C,1,)</f>
        <v>11201111</v>
      </c>
    </row>
    <row r="58" spans="1:5" ht="15" customHeight="1">
      <c r="A58" s="95">
        <v>1120111101</v>
      </c>
      <c r="B58" s="95" t="s">
        <v>189</v>
      </c>
      <c r="C58" s="414">
        <v>375000000</v>
      </c>
      <c r="D58" s="96">
        <v>54841.4</v>
      </c>
      <c r="E58" s="87">
        <f>VLOOKUP(A58,'Consolidado 06.2022'!$B:$C,1,)</f>
        <v>1120111101</v>
      </c>
    </row>
    <row r="59" spans="1:5" ht="15" customHeight="1">
      <c r="A59" s="95">
        <v>1120112</v>
      </c>
      <c r="B59" s="95" t="s">
        <v>190</v>
      </c>
      <c r="C59" s="414">
        <v>7937625600</v>
      </c>
      <c r="D59" s="96">
        <v>1160827.97</v>
      </c>
      <c r="E59" s="87">
        <f>VLOOKUP(A59,'Consolidado 06.2022'!$B:$C,1,)</f>
        <v>1120112</v>
      </c>
    </row>
    <row r="60" spans="1:5" ht="15" customHeight="1">
      <c r="A60" s="95">
        <v>11201121</v>
      </c>
      <c r="B60" s="95" t="s">
        <v>191</v>
      </c>
      <c r="C60" s="414">
        <v>700000000</v>
      </c>
      <c r="D60" s="96">
        <v>102370.61</v>
      </c>
      <c r="E60" s="87">
        <f>VLOOKUP(A60,'Consolidado 06.2022'!$B:$C,1,)</f>
        <v>11201121</v>
      </c>
    </row>
    <row r="61" spans="1:5" ht="15" customHeight="1">
      <c r="A61" s="95">
        <v>1120112101</v>
      </c>
      <c r="B61" s="95" t="s">
        <v>192</v>
      </c>
      <c r="C61" s="414">
        <v>700000000</v>
      </c>
      <c r="D61" s="96">
        <v>102370.61</v>
      </c>
      <c r="E61" s="87">
        <f>VLOOKUP(A61,'Consolidado 06.2022'!$B:$C,1,)</f>
        <v>1120112101</v>
      </c>
    </row>
    <row r="62" spans="1:5" ht="15" customHeight="1">
      <c r="A62" s="95">
        <v>11201122</v>
      </c>
      <c r="B62" s="95" t="s">
        <v>193</v>
      </c>
      <c r="C62" s="414">
        <v>232488600</v>
      </c>
      <c r="D62" s="96">
        <v>34000</v>
      </c>
      <c r="E62" s="87">
        <f>VLOOKUP(A62,'Consolidado 06.2022'!$B:$C,1,)</f>
        <v>11201122</v>
      </c>
    </row>
    <row r="63" spans="1:5" ht="15" customHeight="1">
      <c r="A63" s="95">
        <v>1120112202</v>
      </c>
      <c r="B63" s="95" t="s">
        <v>194</v>
      </c>
      <c r="C63" s="414">
        <v>232488600</v>
      </c>
      <c r="D63" s="96">
        <v>34000</v>
      </c>
      <c r="E63" s="87">
        <f>VLOOKUP(A63,'Consolidado 06.2022'!$B:$C,1,)</f>
        <v>1120112202</v>
      </c>
    </row>
    <row r="64" spans="1:5" ht="15" customHeight="1">
      <c r="A64" s="95">
        <v>11201123</v>
      </c>
      <c r="B64" s="95" t="s">
        <v>195</v>
      </c>
      <c r="C64" s="414">
        <v>7005137000</v>
      </c>
      <c r="D64" s="96">
        <v>1024457.36</v>
      </c>
      <c r="E64" s="87">
        <f>VLOOKUP(A64,'Consolidado 06.2022'!$B:$C,1,)</f>
        <v>11201123</v>
      </c>
    </row>
    <row r="65" spans="1:5" ht="15" customHeight="1">
      <c r="A65" s="95">
        <v>1120112301</v>
      </c>
      <c r="B65" s="95" t="s">
        <v>196</v>
      </c>
      <c r="C65" s="414">
        <v>6800000000</v>
      </c>
      <c r="D65" s="96">
        <v>994457.36</v>
      </c>
      <c r="E65" s="87">
        <f>VLOOKUP(A65,'Consolidado 06.2022'!$B:$C,1,)</f>
        <v>1120112301</v>
      </c>
    </row>
    <row r="66" spans="1:5" ht="15" customHeight="1">
      <c r="A66" s="95">
        <v>1120112302</v>
      </c>
      <c r="B66" s="95" t="s">
        <v>197</v>
      </c>
      <c r="C66" s="414">
        <v>205137000</v>
      </c>
      <c r="D66" s="96">
        <v>30000</v>
      </c>
      <c r="E66" s="87">
        <f>VLOOKUP(A66,'Consolidado 06.2022'!$B:$C,1,)</f>
        <v>1120112302</v>
      </c>
    </row>
    <row r="67" spans="1:5" ht="15" customHeight="1">
      <c r="A67" s="95">
        <v>1120113</v>
      </c>
      <c r="B67" s="95" t="s">
        <v>198</v>
      </c>
      <c r="C67" s="414">
        <v>13718000000</v>
      </c>
      <c r="D67" s="96">
        <v>2006171.49</v>
      </c>
      <c r="E67" s="87">
        <f>VLOOKUP(A67,'Consolidado 06.2022'!$B:$C,1,)</f>
        <v>1120113</v>
      </c>
    </row>
    <row r="68" spans="1:5" ht="15" customHeight="1">
      <c r="A68" s="95">
        <v>11201131</v>
      </c>
      <c r="B68" s="95" t="s">
        <v>199</v>
      </c>
      <c r="C68" s="414">
        <v>13718000000</v>
      </c>
      <c r="D68" s="96">
        <v>2006171.49</v>
      </c>
      <c r="E68" s="87">
        <f>VLOOKUP(A68,'Consolidado 06.2022'!$B:$C,1,)</f>
        <v>11201131</v>
      </c>
    </row>
    <row r="69" spans="1:5" ht="15" customHeight="1">
      <c r="A69" s="95">
        <v>1120113101</v>
      </c>
      <c r="B69" s="95" t="s">
        <v>200</v>
      </c>
      <c r="C69" s="414">
        <v>13718000000</v>
      </c>
      <c r="D69" s="96">
        <v>2006171.49</v>
      </c>
      <c r="E69" s="87">
        <f>VLOOKUP(A69,'Consolidado 06.2022'!$B:$C,1,)</f>
        <v>1120113101</v>
      </c>
    </row>
    <row r="70" spans="1:5" ht="15" customHeight="1">
      <c r="A70" s="95">
        <v>1120114</v>
      </c>
      <c r="B70" s="95" t="s">
        <v>201</v>
      </c>
      <c r="C70" s="414">
        <v>1249933689</v>
      </c>
      <c r="D70" s="96">
        <v>182794.96</v>
      </c>
      <c r="E70" s="87">
        <f>VLOOKUP(A70,'Consolidado 06.2022'!$B:$C,1,)</f>
        <v>1120114</v>
      </c>
    </row>
    <row r="71" spans="1:5" ht="15" customHeight="1">
      <c r="A71" s="95">
        <v>11201141</v>
      </c>
      <c r="B71" s="95" t="s">
        <v>191</v>
      </c>
      <c r="C71" s="414">
        <v>6837900</v>
      </c>
      <c r="D71" s="96">
        <v>1000</v>
      </c>
      <c r="E71" s="87" t="e">
        <f>VLOOKUP(A71,'Consolidado 06.2022'!$B:$C,1,)</f>
        <v>#N/A</v>
      </c>
    </row>
    <row r="72" spans="1:5" ht="15" customHeight="1">
      <c r="A72" s="95">
        <v>1120114102</v>
      </c>
      <c r="B72" s="95" t="s">
        <v>388</v>
      </c>
      <c r="C72" s="414">
        <v>6837900</v>
      </c>
      <c r="D72" s="96">
        <v>1000</v>
      </c>
      <c r="E72" s="87" t="e">
        <f>VLOOKUP(A72,'Consolidado 06.2022'!$B:$C,1,)</f>
        <v>#N/A</v>
      </c>
    </row>
    <row r="73" spans="1:5" ht="15" customHeight="1">
      <c r="A73" s="95">
        <v>11201142</v>
      </c>
      <c r="B73" s="95" t="s">
        <v>193</v>
      </c>
      <c r="C73" s="414">
        <v>88892700</v>
      </c>
      <c r="D73" s="96">
        <v>13000</v>
      </c>
      <c r="E73" s="87">
        <f>VLOOKUP(A73,'Consolidado 06.2022'!$B:$C,1,)</f>
        <v>11201142</v>
      </c>
    </row>
    <row r="74" spans="1:5" s="99" customFormat="1" ht="15" customHeight="1">
      <c r="A74" s="97">
        <v>1120114202</v>
      </c>
      <c r="B74" s="97" t="s">
        <v>389</v>
      </c>
      <c r="C74" s="416">
        <v>88892700</v>
      </c>
      <c r="D74" s="98">
        <v>13000</v>
      </c>
      <c r="E74" s="99" t="e">
        <f>VLOOKUP(A74,'Consolidado 06.2022'!$B:$C,1,)</f>
        <v>#N/A</v>
      </c>
    </row>
    <row r="75" spans="1:5" ht="15" customHeight="1">
      <c r="A75" s="95">
        <v>11201143</v>
      </c>
      <c r="B75" s="95" t="s">
        <v>195</v>
      </c>
      <c r="C75" s="414">
        <v>1154203089</v>
      </c>
      <c r="D75" s="96">
        <v>168794.96</v>
      </c>
      <c r="E75" s="87">
        <f>VLOOKUP(A75,'Consolidado 06.2022'!$B:$C,1,)</f>
        <v>11201143</v>
      </c>
    </row>
    <row r="76" spans="1:5" ht="15" customHeight="1">
      <c r="A76" s="95">
        <v>1120114301</v>
      </c>
      <c r="B76" s="95" t="s">
        <v>202</v>
      </c>
      <c r="C76" s="414">
        <v>504602589</v>
      </c>
      <c r="D76" s="96">
        <v>73794.960000000006</v>
      </c>
      <c r="E76" s="87" t="e">
        <f>VLOOKUP(A76,'Consolidado 06.2022'!$B:$C,1,)</f>
        <v>#N/A</v>
      </c>
    </row>
    <row r="77" spans="1:5" ht="15" customHeight="1">
      <c r="A77" s="95">
        <v>1120114302</v>
      </c>
      <c r="B77" s="95" t="s">
        <v>391</v>
      </c>
      <c r="C77" s="414">
        <v>649600500</v>
      </c>
      <c r="D77" s="96">
        <v>95000</v>
      </c>
      <c r="E77" s="87">
        <f>VLOOKUP(A77,'Consolidado 06.2022'!$B:$C,1,)</f>
        <v>1120114302</v>
      </c>
    </row>
    <row r="78" spans="1:5" ht="15" customHeight="1">
      <c r="A78" s="95">
        <v>1120115</v>
      </c>
      <c r="B78" s="95" t="s">
        <v>750</v>
      </c>
      <c r="C78" s="414">
        <v>1277933080</v>
      </c>
      <c r="D78" s="96">
        <v>186889.7</v>
      </c>
      <c r="E78" s="87" t="e">
        <f>VLOOKUP(A78,'Consolidado 06.2022'!$B:$C,1,)</f>
        <v>#N/A</v>
      </c>
    </row>
    <row r="79" spans="1:5" ht="15" customHeight="1">
      <c r="A79" s="95">
        <v>11201153</v>
      </c>
      <c r="B79" s="95" t="s">
        <v>1512</v>
      </c>
      <c r="C79" s="414">
        <v>1277933080</v>
      </c>
      <c r="D79" s="96">
        <v>186889.7</v>
      </c>
      <c r="E79" s="87" t="e">
        <f>VLOOKUP(A79,'Consolidado 06.2022'!$B:$C,1,)</f>
        <v>#N/A</v>
      </c>
    </row>
    <row r="80" spans="1:5" ht="15" customHeight="1">
      <c r="A80" s="95">
        <v>1120115301</v>
      </c>
      <c r="B80" s="95" t="s">
        <v>1513</v>
      </c>
      <c r="C80" s="414">
        <v>1277933080</v>
      </c>
      <c r="D80" s="96">
        <v>186889.7</v>
      </c>
      <c r="E80" s="87" t="e">
        <f>VLOOKUP(A80,'Consolidado 06.2022'!$B:$C,1,)</f>
        <v>#N/A</v>
      </c>
    </row>
    <row r="81" spans="1:5" ht="15" customHeight="1">
      <c r="A81" s="95">
        <v>1120116</v>
      </c>
      <c r="B81" s="95" t="s">
        <v>203</v>
      </c>
      <c r="C81" s="414">
        <v>4029483652</v>
      </c>
      <c r="D81" s="96">
        <v>589286.71</v>
      </c>
      <c r="E81" s="87">
        <f>VLOOKUP(A81,'Consolidado 06.2022'!$B:$C,1,)</f>
        <v>1120116</v>
      </c>
    </row>
    <row r="82" spans="1:5" ht="15" customHeight="1">
      <c r="A82" s="95">
        <v>11201161</v>
      </c>
      <c r="B82" s="95" t="s">
        <v>204</v>
      </c>
      <c r="C82" s="414">
        <v>40833883082</v>
      </c>
      <c r="D82" s="96">
        <v>5971699.3600000003</v>
      </c>
      <c r="E82" s="87">
        <f>VLOOKUP(A82,'Consolidado 06.2022'!$B:$C,1,)</f>
        <v>11201161</v>
      </c>
    </row>
    <row r="83" spans="1:5" ht="15" customHeight="1">
      <c r="A83" s="95">
        <v>1120116101</v>
      </c>
      <c r="B83" s="95" t="s">
        <v>205</v>
      </c>
      <c r="C83" s="414">
        <v>3353261918</v>
      </c>
      <c r="D83" s="96">
        <v>490393.53</v>
      </c>
      <c r="E83" s="87">
        <f>VLOOKUP(A83,'Consolidado 06.2022'!$B:$C,1,)</f>
        <v>1120116101</v>
      </c>
    </row>
    <row r="84" spans="1:5" s="99" customFormat="1" ht="15" customHeight="1">
      <c r="A84" s="97">
        <v>1120116104</v>
      </c>
      <c r="B84" s="97" t="s">
        <v>206</v>
      </c>
      <c r="C84" s="416">
        <v>647585576</v>
      </c>
      <c r="D84" s="98">
        <v>94705.33</v>
      </c>
      <c r="E84" s="99">
        <f>VLOOKUP(A84,'Consolidado 06.2022'!$B:$C,1,)</f>
        <v>1120116104</v>
      </c>
    </row>
    <row r="85" spans="1:5" ht="15" customHeight="1">
      <c r="A85" s="95">
        <v>1120116105</v>
      </c>
      <c r="B85" s="95" t="s">
        <v>207</v>
      </c>
      <c r="C85" s="414">
        <v>2062556431</v>
      </c>
      <c r="D85" s="96">
        <v>301635.95</v>
      </c>
      <c r="E85" s="87">
        <f>VLOOKUP(A85,'Consolidado 06.2022'!$B:$C,1,)</f>
        <v>1120116105</v>
      </c>
    </row>
    <row r="86" spans="1:5" ht="15" customHeight="1">
      <c r="A86" s="95">
        <v>1120116106</v>
      </c>
      <c r="B86" s="95" t="s">
        <v>208</v>
      </c>
      <c r="C86" s="414">
        <v>3862637809</v>
      </c>
      <c r="D86" s="96">
        <v>564886.56000000006</v>
      </c>
      <c r="E86" s="87">
        <f>VLOOKUP(A86,'Consolidado 06.2022'!$B:$C,1,)</f>
        <v>1120116106</v>
      </c>
    </row>
    <row r="87" spans="1:5" ht="15" customHeight="1">
      <c r="A87" s="95">
        <v>1120116107</v>
      </c>
      <c r="B87" s="95" t="s">
        <v>209</v>
      </c>
      <c r="C87" s="414">
        <v>17798815626</v>
      </c>
      <c r="D87" s="96">
        <v>2602965.1800000002</v>
      </c>
      <c r="E87" s="87">
        <f>VLOOKUP(A87,'Consolidado 06.2022'!$B:$C,1,)</f>
        <v>1120116107</v>
      </c>
    </row>
    <row r="88" spans="1:5" ht="15" customHeight="1">
      <c r="A88" s="95">
        <v>1120116108</v>
      </c>
      <c r="B88" s="95" t="s">
        <v>757</v>
      </c>
      <c r="C88" s="414">
        <v>8548013318</v>
      </c>
      <c r="D88" s="96">
        <v>1250093.3500000001</v>
      </c>
      <c r="E88" s="87">
        <f>VLOOKUP(A88,'Consolidado 06.2022'!$B:$C,1,)</f>
        <v>1120116108</v>
      </c>
    </row>
    <row r="89" spans="1:5" ht="15" customHeight="1">
      <c r="A89" s="95">
        <v>1120116114</v>
      </c>
      <c r="B89" s="95" t="s">
        <v>210</v>
      </c>
      <c r="C89" s="414">
        <v>754152</v>
      </c>
      <c r="D89" s="96">
        <v>110.29</v>
      </c>
      <c r="E89" s="87">
        <f>VLOOKUP(A89,'Consolidado 06.2022'!$B:$C,1,)</f>
        <v>1120116114</v>
      </c>
    </row>
    <row r="90" spans="1:5" ht="15" customHeight="1">
      <c r="A90" s="95">
        <v>1120116117</v>
      </c>
      <c r="B90" s="95" t="s">
        <v>211</v>
      </c>
      <c r="C90" s="414">
        <v>37369013</v>
      </c>
      <c r="D90" s="96">
        <v>5464.98</v>
      </c>
      <c r="E90" s="87">
        <f>VLOOKUP(A90,'Consolidado 06.2022'!$B:$C,1,)</f>
        <v>1120116117</v>
      </c>
    </row>
    <row r="91" spans="1:5" ht="15" customHeight="1">
      <c r="A91" s="95">
        <v>1120116118</v>
      </c>
      <c r="B91" s="95" t="s">
        <v>212</v>
      </c>
      <c r="C91" s="414">
        <v>4396912475</v>
      </c>
      <c r="D91" s="96">
        <v>643020.88</v>
      </c>
      <c r="E91" s="87">
        <f>VLOOKUP(A91,'Consolidado 06.2022'!$B:$C,1,)</f>
        <v>1120116118</v>
      </c>
    </row>
    <row r="92" spans="1:5" ht="15" customHeight="1">
      <c r="A92" s="95">
        <v>1120116129</v>
      </c>
      <c r="B92" s="95" t="s">
        <v>213</v>
      </c>
      <c r="C92" s="414">
        <v>108262500</v>
      </c>
      <c r="D92" s="96">
        <v>15832.71</v>
      </c>
      <c r="E92" s="87">
        <f>VLOOKUP(A92,'Consolidado 06.2022'!$B:$C,1,)</f>
        <v>1120116129</v>
      </c>
    </row>
    <row r="93" spans="1:5" ht="15" customHeight="1">
      <c r="A93" s="95">
        <v>1120116132</v>
      </c>
      <c r="B93" s="95" t="s">
        <v>666</v>
      </c>
      <c r="C93" s="414">
        <v>17714264</v>
      </c>
      <c r="D93" s="96">
        <v>2590.6</v>
      </c>
      <c r="E93" s="87">
        <f>VLOOKUP(A93,'Consolidado 06.2022'!$B:$C,1,)</f>
        <v>1120116132</v>
      </c>
    </row>
    <row r="94" spans="1:5" s="99" customFormat="1" ht="15" customHeight="1">
      <c r="A94" s="97">
        <v>11201162</v>
      </c>
      <c r="B94" s="97" t="s">
        <v>214</v>
      </c>
      <c r="C94" s="416">
        <v>-36804399430</v>
      </c>
      <c r="D94" s="98">
        <v>-5382412.6500000004</v>
      </c>
      <c r="E94" s="99">
        <f>VLOOKUP(A94,'Consolidado 06.2022'!$B:$C,1,)</f>
        <v>11201162</v>
      </c>
    </row>
    <row r="95" spans="1:5" ht="15" customHeight="1">
      <c r="A95" s="95">
        <v>1120116201</v>
      </c>
      <c r="B95" s="95" t="s">
        <v>215</v>
      </c>
      <c r="C95" s="414">
        <v>-3319152055</v>
      </c>
      <c r="D95" s="96">
        <v>-485405.18</v>
      </c>
      <c r="E95" s="87">
        <f>VLOOKUP(A95,'Consolidado 06.2022'!$B:$C,1,)</f>
        <v>1120116201</v>
      </c>
    </row>
    <row r="96" spans="1:5" ht="15" customHeight="1">
      <c r="A96" s="95">
        <v>1120116204</v>
      </c>
      <c r="B96" s="95" t="s">
        <v>216</v>
      </c>
      <c r="C96" s="414">
        <v>-631229593</v>
      </c>
      <c r="D96" s="96">
        <v>-92313.37</v>
      </c>
      <c r="E96" s="87">
        <f>VLOOKUP(A96,'Consolidado 06.2022'!$B:$C,1,)</f>
        <v>1120116204</v>
      </c>
    </row>
    <row r="97" spans="1:5" ht="15" customHeight="1">
      <c r="A97" s="95">
        <v>1120116205</v>
      </c>
      <c r="B97" s="95" t="s">
        <v>217</v>
      </c>
      <c r="C97" s="414">
        <v>-1260333564</v>
      </c>
      <c r="D97" s="96">
        <v>-184315.88</v>
      </c>
      <c r="E97" s="87">
        <f>VLOOKUP(A97,'Consolidado 06.2022'!$B:$C,1,)</f>
        <v>1120116205</v>
      </c>
    </row>
    <row r="98" spans="1:5" ht="15" customHeight="1">
      <c r="A98" s="95">
        <v>1120116206</v>
      </c>
      <c r="B98" s="95" t="s">
        <v>218</v>
      </c>
      <c r="C98" s="414">
        <v>-3447049871</v>
      </c>
      <c r="D98" s="96">
        <v>-504109.43</v>
      </c>
      <c r="E98" s="87">
        <f>VLOOKUP(A98,'Consolidado 06.2022'!$B:$C,1,)</f>
        <v>1120116206</v>
      </c>
    </row>
    <row r="99" spans="1:5" ht="15" customHeight="1">
      <c r="A99" s="95">
        <v>1120116207</v>
      </c>
      <c r="B99" s="95" t="s">
        <v>219</v>
      </c>
      <c r="C99" s="414">
        <v>-17561301706</v>
      </c>
      <c r="D99" s="96">
        <v>-2568230.2599999998</v>
      </c>
      <c r="E99" s="87">
        <f>VLOOKUP(A99,'Consolidado 06.2022'!$B:$C,1,)</f>
        <v>1120116207</v>
      </c>
    </row>
    <row r="100" spans="1:5" ht="15" customHeight="1">
      <c r="A100" s="95">
        <v>1120116208</v>
      </c>
      <c r="B100" s="95" t="s">
        <v>220</v>
      </c>
      <c r="C100" s="414">
        <v>-8427277201</v>
      </c>
      <c r="D100" s="96">
        <v>-1232436.45</v>
      </c>
      <c r="E100" s="87">
        <f>VLOOKUP(A100,'Consolidado 06.2022'!$B:$C,1,)</f>
        <v>1120116208</v>
      </c>
    </row>
    <row r="101" spans="1:5" ht="15" customHeight="1">
      <c r="A101" s="95">
        <v>1120116214</v>
      </c>
      <c r="B101" s="95" t="s">
        <v>776</v>
      </c>
      <c r="C101" s="414">
        <v>-753947</v>
      </c>
      <c r="D101" s="96">
        <v>-110.26</v>
      </c>
      <c r="E101" s="87">
        <f>VLOOKUP(A101,'Consolidado 06.2022'!$B:$C,1,)</f>
        <v>1120116214</v>
      </c>
    </row>
    <row r="102" spans="1:5" ht="15" customHeight="1">
      <c r="A102" s="95">
        <v>1120116217</v>
      </c>
      <c r="B102" s="95" t="s">
        <v>221</v>
      </c>
      <c r="C102" s="414">
        <v>-22326692</v>
      </c>
      <c r="D102" s="96">
        <v>-3265.14</v>
      </c>
      <c r="E102" s="87">
        <f>VLOOKUP(A102,'Consolidado 06.2022'!$B:$C,1,)</f>
        <v>1120116217</v>
      </c>
    </row>
    <row r="103" spans="1:5" ht="15" customHeight="1">
      <c r="A103" s="95">
        <v>1120116218</v>
      </c>
      <c r="B103" s="95" t="s">
        <v>222</v>
      </c>
      <c r="C103" s="414">
        <v>-2011264759</v>
      </c>
      <c r="D103" s="96">
        <v>-294134.86</v>
      </c>
      <c r="E103" s="87">
        <f>VLOOKUP(A103,'Consolidado 06.2022'!$B:$C,1,)</f>
        <v>1120116218</v>
      </c>
    </row>
    <row r="104" spans="1:5" ht="15" customHeight="1">
      <c r="A104" s="95">
        <v>1120116229</v>
      </c>
      <c r="B104" s="95" t="s">
        <v>223</v>
      </c>
      <c r="C104" s="414">
        <v>-106354358</v>
      </c>
      <c r="D104" s="96">
        <v>-15553.66</v>
      </c>
      <c r="E104" s="87">
        <f>VLOOKUP(A104,'Consolidado 06.2022'!$B:$C,1,)</f>
        <v>1120116229</v>
      </c>
    </row>
    <row r="105" spans="1:5" ht="15" customHeight="1">
      <c r="A105" s="95">
        <v>1120116232</v>
      </c>
      <c r="B105" s="95" t="s">
        <v>668</v>
      </c>
      <c r="C105" s="414">
        <v>-17355684</v>
      </c>
      <c r="D105" s="96">
        <v>-2538.16</v>
      </c>
      <c r="E105" s="87">
        <f>VLOOKUP(A105,'Consolidado 06.2022'!$B:$C,1,)</f>
        <v>1120116232</v>
      </c>
    </row>
    <row r="106" spans="1:5" ht="15" customHeight="1">
      <c r="A106" s="95">
        <v>11203</v>
      </c>
      <c r="B106" s="95" t="s">
        <v>224</v>
      </c>
      <c r="C106" s="414">
        <v>159173133885</v>
      </c>
      <c r="D106" s="96">
        <v>23278072.789999999</v>
      </c>
      <c r="E106" s="87">
        <f>VLOOKUP(A106,'Consolidado 06.2022'!$B:$C,1,)</f>
        <v>11203</v>
      </c>
    </row>
    <row r="107" spans="1:5" ht="15" customHeight="1">
      <c r="A107" s="95">
        <v>112031</v>
      </c>
      <c r="B107" s="95" t="s">
        <v>225</v>
      </c>
      <c r="C107" s="414">
        <v>158192587654</v>
      </c>
      <c r="D107" s="96">
        <v>23134674.050000001</v>
      </c>
      <c r="E107" s="87">
        <f>VLOOKUP(A107,'Consolidado 06.2022'!$B:$C,1,)</f>
        <v>112031</v>
      </c>
    </row>
    <row r="108" spans="1:5" ht="15" customHeight="1">
      <c r="A108" s="95">
        <v>11203101</v>
      </c>
      <c r="B108" s="95" t="s">
        <v>226</v>
      </c>
      <c r="C108" s="414">
        <v>158192587654</v>
      </c>
      <c r="D108" s="96">
        <v>23134674.050000001</v>
      </c>
      <c r="E108" s="87">
        <f>VLOOKUP(A108,'Consolidado 06.2022'!$B:$C,1,)</f>
        <v>11203101</v>
      </c>
    </row>
    <row r="109" spans="1:5" ht="15" customHeight="1">
      <c r="A109" s="95">
        <v>1120310101</v>
      </c>
      <c r="B109" s="95" t="s">
        <v>227</v>
      </c>
      <c r="C109" s="414">
        <v>43291000000</v>
      </c>
      <c r="D109" s="96">
        <v>6331037.3099999996</v>
      </c>
      <c r="E109" s="87">
        <f>VLOOKUP(A109,'Consolidado 06.2022'!$B:$C,1,)</f>
        <v>1120310101</v>
      </c>
    </row>
    <row r="110" spans="1:5" ht="15" customHeight="1">
      <c r="A110" s="95">
        <v>1120310102</v>
      </c>
      <c r="B110" s="95" t="s">
        <v>228</v>
      </c>
      <c r="C110" s="414">
        <v>105051587654</v>
      </c>
      <c r="D110" s="96">
        <v>15363136</v>
      </c>
      <c r="E110" s="87">
        <f>VLOOKUP(A110,'Consolidado 06.2022'!$B:$C,1,)</f>
        <v>1120310102</v>
      </c>
    </row>
    <row r="111" spans="1:5" ht="15" customHeight="1">
      <c r="A111" s="95">
        <v>1120310103</v>
      </c>
      <c r="B111" s="95" t="s">
        <v>229</v>
      </c>
      <c r="C111" s="414">
        <v>9850000000</v>
      </c>
      <c r="D111" s="96">
        <v>1440500.74</v>
      </c>
      <c r="E111" s="87">
        <f>VLOOKUP(A111,'Consolidado 06.2022'!$B:$C,1,)</f>
        <v>1120310103</v>
      </c>
    </row>
    <row r="112" spans="1:5" ht="15" customHeight="1">
      <c r="A112" s="95">
        <v>112032</v>
      </c>
      <c r="B112" s="95" t="s">
        <v>230</v>
      </c>
      <c r="C112" s="414">
        <v>980546231</v>
      </c>
      <c r="D112" s="96">
        <v>143398.74</v>
      </c>
      <c r="E112" s="87">
        <f>VLOOKUP(A112,'Consolidado 06.2022'!$B:$C,1,)</f>
        <v>112032</v>
      </c>
    </row>
    <row r="113" spans="1:5" ht="15" customHeight="1">
      <c r="A113" s="95">
        <v>11203201</v>
      </c>
      <c r="B113" s="95" t="s">
        <v>230</v>
      </c>
      <c r="C113" s="414">
        <v>978391986</v>
      </c>
      <c r="D113" s="96">
        <v>143083.69</v>
      </c>
      <c r="E113" s="87">
        <f>VLOOKUP(A113,'Consolidado 06.2022'!$B:$C,1,)</f>
        <v>11203201</v>
      </c>
    </row>
    <row r="114" spans="1:5" ht="15" customHeight="1">
      <c r="A114" s="95">
        <v>1120320104</v>
      </c>
      <c r="B114" s="95" t="s">
        <v>194</v>
      </c>
      <c r="C114" s="414">
        <v>633370061</v>
      </c>
      <c r="D114" s="96">
        <v>92626.4</v>
      </c>
      <c r="E114" s="87" t="e">
        <f>VLOOKUP(A114,'Consolidado 06.2022'!$B:$C,1,)</f>
        <v>#N/A</v>
      </c>
    </row>
    <row r="115" spans="1:5" ht="15" customHeight="1">
      <c r="A115" s="95">
        <v>1120320108</v>
      </c>
      <c r="B115" s="95" t="s">
        <v>386</v>
      </c>
      <c r="C115" s="414">
        <v>320021925</v>
      </c>
      <c r="D115" s="96">
        <v>46801.2</v>
      </c>
      <c r="E115" s="87">
        <f>VLOOKUP(A115,'Consolidado 06.2022'!$B:$C,1,)</f>
        <v>1120320108</v>
      </c>
    </row>
    <row r="116" spans="1:5" ht="15" customHeight="1">
      <c r="A116" s="95">
        <v>1120320117</v>
      </c>
      <c r="B116" s="95" t="s">
        <v>390</v>
      </c>
      <c r="C116" s="414">
        <v>25000000</v>
      </c>
      <c r="D116" s="96">
        <v>3656.09</v>
      </c>
      <c r="E116" s="87" t="e">
        <f>VLOOKUP(A116,'Consolidado 06.2022'!$B:$C,1,)</f>
        <v>#N/A</v>
      </c>
    </row>
    <row r="117" spans="1:5" ht="15" customHeight="1">
      <c r="A117" s="95">
        <v>11203202</v>
      </c>
      <c r="B117" s="95" t="s">
        <v>232</v>
      </c>
      <c r="C117" s="414">
        <v>7254184</v>
      </c>
      <c r="D117" s="96">
        <v>1060.8800000000001</v>
      </c>
      <c r="E117" s="87">
        <f>VLOOKUP(A117,'Consolidado 06.2022'!$B:$C,1,)</f>
        <v>11203202</v>
      </c>
    </row>
    <row r="118" spans="1:5" ht="15" customHeight="1">
      <c r="A118" s="95">
        <v>1120320201</v>
      </c>
      <c r="B118" s="95" t="s">
        <v>1514</v>
      </c>
      <c r="C118" s="414">
        <v>2375000</v>
      </c>
      <c r="D118" s="96">
        <v>347.33</v>
      </c>
      <c r="E118" s="87" t="e">
        <f>VLOOKUP(A118,'Consolidado 06.2022'!$B:$C,1,)</f>
        <v>#N/A</v>
      </c>
    </row>
    <row r="119" spans="1:5" ht="15" customHeight="1">
      <c r="A119" s="95">
        <v>1120320202</v>
      </c>
      <c r="B119" s="95" t="s">
        <v>233</v>
      </c>
      <c r="C119" s="414">
        <v>4879184</v>
      </c>
      <c r="D119" s="96">
        <v>713.55</v>
      </c>
      <c r="E119" s="87" t="e">
        <f>VLOOKUP(A119,'Consolidado 06.2022'!$B:$C,1,)</f>
        <v>#N/A</v>
      </c>
    </row>
    <row r="120" spans="1:5" ht="15" customHeight="1">
      <c r="A120" s="95">
        <v>11203203</v>
      </c>
      <c r="B120" s="95" t="s">
        <v>234</v>
      </c>
      <c r="C120" s="414">
        <v>-5099939</v>
      </c>
      <c r="D120" s="96">
        <v>-745.83</v>
      </c>
      <c r="E120" s="87" t="e">
        <f>VLOOKUP(A120,'Consolidado 06.2022'!$B:$C,1,)</f>
        <v>#N/A</v>
      </c>
    </row>
    <row r="121" spans="1:5" ht="15" customHeight="1">
      <c r="A121" s="95">
        <v>1120320301</v>
      </c>
      <c r="B121" s="95" t="s">
        <v>1515</v>
      </c>
      <c r="C121" s="414">
        <v>-2355479</v>
      </c>
      <c r="D121" s="96">
        <v>-344.47</v>
      </c>
      <c r="E121" s="87" t="e">
        <f>VLOOKUP(A121,'Consolidado 06.2022'!$B:$C,1,)</f>
        <v>#N/A</v>
      </c>
    </row>
    <row r="122" spans="1:5" ht="15" customHeight="1">
      <c r="A122" s="95">
        <v>1120320302</v>
      </c>
      <c r="B122" s="95" t="s">
        <v>235</v>
      </c>
      <c r="C122" s="414">
        <v>-2744460</v>
      </c>
      <c r="D122" s="96">
        <v>-401.36</v>
      </c>
      <c r="E122" s="87" t="e">
        <f>VLOOKUP(A122,'Consolidado 06.2022'!$B:$C,1,)</f>
        <v>#N/A</v>
      </c>
    </row>
    <row r="123" spans="1:5" ht="15" customHeight="1">
      <c r="A123" s="100">
        <v>113</v>
      </c>
      <c r="B123" s="100" t="s">
        <v>236</v>
      </c>
      <c r="C123" s="415">
        <v>254311658</v>
      </c>
      <c r="D123" s="101">
        <v>37191.49</v>
      </c>
      <c r="E123" s="102">
        <f>VLOOKUP(A123,'Consolidado 06.2022'!$B:$C,1,)</f>
        <v>113</v>
      </c>
    </row>
    <row r="124" spans="1:5" ht="15" customHeight="1">
      <c r="A124" s="95">
        <v>11301</v>
      </c>
      <c r="B124" s="95" t="s">
        <v>237</v>
      </c>
      <c r="C124" s="414">
        <v>13978307</v>
      </c>
      <c r="D124" s="96">
        <v>2044.23</v>
      </c>
      <c r="E124" s="87">
        <f>VLOOKUP(A124,'Consolidado 06.2022'!$B:$C,1,)</f>
        <v>11301</v>
      </c>
    </row>
    <row r="125" spans="1:5" ht="15" customHeight="1">
      <c r="A125" s="95">
        <v>1130101</v>
      </c>
      <c r="B125" s="95" t="s">
        <v>238</v>
      </c>
      <c r="C125" s="414">
        <v>11403462</v>
      </c>
      <c r="D125" s="96">
        <v>1667.68</v>
      </c>
      <c r="E125" s="87">
        <f>VLOOKUP(A125,'Consolidado 06.2022'!$B:$C,1,)</f>
        <v>1130101</v>
      </c>
    </row>
    <row r="126" spans="1:5" ht="15" customHeight="1">
      <c r="A126" s="95">
        <v>113010101</v>
      </c>
      <c r="B126" s="95" t="s">
        <v>239</v>
      </c>
      <c r="C126" s="414">
        <v>7317954</v>
      </c>
      <c r="D126" s="96">
        <v>1070.2</v>
      </c>
      <c r="E126" s="87" t="e">
        <f>VLOOKUP(A126,'Consolidado 06.2022'!$B:$C,1,)</f>
        <v>#N/A</v>
      </c>
    </row>
    <row r="127" spans="1:5" ht="15" customHeight="1">
      <c r="A127" s="95">
        <v>113010102</v>
      </c>
      <c r="B127" s="95" t="s">
        <v>240</v>
      </c>
      <c r="C127" s="414">
        <v>4085508</v>
      </c>
      <c r="D127" s="96">
        <v>597.48</v>
      </c>
      <c r="E127" s="87">
        <f>VLOOKUP(A127,'Consolidado 06.2022'!$B:$C,1,)</f>
        <v>113010102</v>
      </c>
    </row>
    <row r="128" spans="1:5" ht="15" customHeight="1">
      <c r="A128" s="95">
        <v>1130102</v>
      </c>
      <c r="B128" s="95" t="s">
        <v>241</v>
      </c>
      <c r="C128" s="414">
        <v>2574845</v>
      </c>
      <c r="D128" s="96">
        <v>376.55</v>
      </c>
      <c r="E128" s="87">
        <f>VLOOKUP(A128,'Consolidado 06.2022'!$B:$C,1,)</f>
        <v>1130102</v>
      </c>
    </row>
    <row r="129" spans="1:5" ht="15" customHeight="1">
      <c r="A129" s="95">
        <v>113010201</v>
      </c>
      <c r="B129" s="95" t="s">
        <v>242</v>
      </c>
      <c r="C129" s="414">
        <v>307876</v>
      </c>
      <c r="D129" s="96">
        <v>45.02</v>
      </c>
      <c r="E129" s="87" t="e">
        <f>VLOOKUP(A129,'Consolidado 06.2022'!$B:$C,1,)</f>
        <v>#N/A</v>
      </c>
    </row>
    <row r="130" spans="1:5" s="99" customFormat="1" ht="15" customHeight="1">
      <c r="A130" s="97">
        <v>113010202</v>
      </c>
      <c r="B130" s="97" t="s">
        <v>243</v>
      </c>
      <c r="C130" s="416">
        <v>2266969</v>
      </c>
      <c r="D130" s="98">
        <v>331.53</v>
      </c>
      <c r="E130" s="99">
        <f>VLOOKUP(A130,'Consolidado 06.2022'!$B:$C,1,)</f>
        <v>113010202</v>
      </c>
    </row>
    <row r="131" spans="1:5" ht="15" customHeight="1">
      <c r="A131" s="95">
        <v>11302</v>
      </c>
      <c r="B131" s="95" t="s">
        <v>244</v>
      </c>
      <c r="C131" s="414">
        <v>5564174</v>
      </c>
      <c r="D131" s="96">
        <v>813.72</v>
      </c>
      <c r="E131" s="87">
        <f>VLOOKUP(A131,'Consolidado 06.2022'!$B:$C,1,)</f>
        <v>11302</v>
      </c>
    </row>
    <row r="132" spans="1:5" ht="15" customHeight="1">
      <c r="A132" s="95">
        <v>1130202</v>
      </c>
      <c r="B132" s="95" t="s">
        <v>245</v>
      </c>
      <c r="C132" s="414">
        <v>3300000</v>
      </c>
      <c r="D132" s="96">
        <v>482.6</v>
      </c>
      <c r="E132" s="87">
        <f>VLOOKUP(A132,'Consolidado 06.2022'!$B:$C,1,)</f>
        <v>1130202</v>
      </c>
    </row>
    <row r="133" spans="1:5" ht="15" customHeight="1">
      <c r="A133" s="95">
        <v>113020201</v>
      </c>
      <c r="B133" s="95" t="s">
        <v>246</v>
      </c>
      <c r="C133" s="414">
        <v>3300000</v>
      </c>
      <c r="D133" s="96">
        <v>482.6</v>
      </c>
      <c r="E133" s="87">
        <f>VLOOKUP(A133,'Consolidado 06.2022'!$B:$C,1,)</f>
        <v>113020201</v>
      </c>
    </row>
    <row r="134" spans="1:5" ht="15" customHeight="1">
      <c r="A134" s="95">
        <v>1130203</v>
      </c>
      <c r="B134" s="95" t="s">
        <v>247</v>
      </c>
      <c r="C134" s="414">
        <v>2264174</v>
      </c>
      <c r="D134" s="96">
        <v>331.12</v>
      </c>
      <c r="E134" s="87">
        <f>VLOOKUP(A134,'Consolidado 06.2022'!$B:$C,1,)</f>
        <v>1130203</v>
      </c>
    </row>
    <row r="135" spans="1:5" ht="15" customHeight="1">
      <c r="A135" s="95">
        <v>113020301</v>
      </c>
      <c r="B135" s="95" t="s">
        <v>248</v>
      </c>
      <c r="C135" s="414">
        <v>2264174</v>
      </c>
      <c r="D135" s="96">
        <v>331.12</v>
      </c>
      <c r="E135" s="87">
        <f>VLOOKUP(A135,'Consolidado 06.2022'!$B:$C,1,)</f>
        <v>113020301</v>
      </c>
    </row>
    <row r="136" spans="1:5" ht="15" customHeight="1">
      <c r="A136" s="95">
        <v>11303</v>
      </c>
      <c r="B136" s="95" t="s">
        <v>250</v>
      </c>
      <c r="C136" s="414">
        <v>13236930</v>
      </c>
      <c r="D136" s="96">
        <v>1935.82</v>
      </c>
      <c r="E136" s="87">
        <f>VLOOKUP(A136,'Consolidado 06.2022'!$B:$C,1,)</f>
        <v>11303</v>
      </c>
    </row>
    <row r="137" spans="1:5" ht="15" customHeight="1">
      <c r="A137" s="95">
        <v>1130301</v>
      </c>
      <c r="B137" s="95" t="s">
        <v>251</v>
      </c>
      <c r="C137" s="414">
        <v>13236930</v>
      </c>
      <c r="D137" s="96">
        <v>1935.82</v>
      </c>
      <c r="E137" s="87">
        <f>VLOOKUP(A137,'Consolidado 06.2022'!$B:$C,1,)</f>
        <v>1130301</v>
      </c>
    </row>
    <row r="138" spans="1:5" ht="15" customHeight="1">
      <c r="A138" s="95">
        <v>113030101</v>
      </c>
      <c r="B138" s="95" t="s">
        <v>251</v>
      </c>
      <c r="C138" s="414">
        <v>1954392</v>
      </c>
      <c r="D138" s="96">
        <v>285.82</v>
      </c>
      <c r="E138" s="87">
        <f>VLOOKUP(A138,'Consolidado 06.2022'!$B:$C,1,)</f>
        <v>113030101</v>
      </c>
    </row>
    <row r="139" spans="1:5" ht="15" customHeight="1">
      <c r="A139" s="95">
        <v>113030102</v>
      </c>
      <c r="B139" s="95" t="s">
        <v>251</v>
      </c>
      <c r="C139" s="414">
        <v>11282538</v>
      </c>
      <c r="D139" s="96">
        <v>1650</v>
      </c>
      <c r="E139" s="87">
        <f>VLOOKUP(A139,'Consolidado 06.2022'!$B:$C,1,)</f>
        <v>113030102</v>
      </c>
    </row>
    <row r="140" spans="1:5" ht="15" customHeight="1">
      <c r="A140" s="95">
        <v>11308</v>
      </c>
      <c r="B140" s="95" t="s">
        <v>252</v>
      </c>
      <c r="C140" s="414">
        <v>221532247</v>
      </c>
      <c r="D140" s="96">
        <v>32397.72</v>
      </c>
      <c r="E140" s="87">
        <f>VLOOKUP(A140,'Consolidado 06.2022'!$B:$C,1,)</f>
        <v>11308</v>
      </c>
    </row>
    <row r="141" spans="1:5" ht="15" customHeight="1">
      <c r="A141" s="95">
        <v>1130801</v>
      </c>
      <c r="B141" s="95" t="s">
        <v>253</v>
      </c>
      <c r="C141" s="414">
        <v>121527025</v>
      </c>
      <c r="D141" s="96">
        <v>17772.57</v>
      </c>
      <c r="E141" s="87" t="e">
        <f>VLOOKUP(A141,'Consolidado 06.2022'!$B:$C,1,)</f>
        <v>#N/A</v>
      </c>
    </row>
    <row r="142" spans="1:5" ht="15" customHeight="1">
      <c r="A142" s="95">
        <v>1130804</v>
      </c>
      <c r="B142" s="95" t="s">
        <v>632</v>
      </c>
      <c r="C142" s="414">
        <v>43548</v>
      </c>
      <c r="D142" s="96">
        <v>6.37</v>
      </c>
      <c r="E142" s="87" t="e">
        <f>VLOOKUP(A142,'Consolidado 06.2022'!$B:$C,1,)</f>
        <v>#N/A</v>
      </c>
    </row>
    <row r="143" spans="1:5" ht="15" customHeight="1">
      <c r="A143" s="95">
        <v>1130807</v>
      </c>
      <c r="B143" s="95" t="s">
        <v>1516</v>
      </c>
      <c r="C143" s="414">
        <v>99961674</v>
      </c>
      <c r="D143" s="96">
        <v>14618.77</v>
      </c>
      <c r="E143" s="87" t="e">
        <f>VLOOKUP(A143,'Consolidado 06.2022'!$B:$C,1,)</f>
        <v>#N/A</v>
      </c>
    </row>
    <row r="144" spans="1:5" ht="15" customHeight="1">
      <c r="A144" s="95">
        <v>115</v>
      </c>
      <c r="B144" s="95" t="s">
        <v>258</v>
      </c>
      <c r="C144" s="414">
        <v>103959170</v>
      </c>
      <c r="D144" s="96">
        <v>15000.99</v>
      </c>
      <c r="E144" s="87">
        <f>VLOOKUP(A144,'Consolidado 06.2022'!$B:$C,1,)</f>
        <v>115</v>
      </c>
    </row>
    <row r="145" spans="1:5" ht="15" customHeight="1">
      <c r="A145" s="95">
        <v>11501</v>
      </c>
      <c r="B145" s="95" t="s">
        <v>259</v>
      </c>
      <c r="C145" s="414">
        <v>101182559</v>
      </c>
      <c r="D145" s="96">
        <v>14597.52</v>
      </c>
      <c r="E145" s="87">
        <f>VLOOKUP(A145,'Consolidado 06.2022'!$B:$C,1,)</f>
        <v>11501</v>
      </c>
    </row>
    <row r="146" spans="1:5" ht="15" customHeight="1">
      <c r="A146" s="95">
        <v>1150102</v>
      </c>
      <c r="B146" s="95" t="s">
        <v>654</v>
      </c>
      <c r="C146" s="414">
        <v>41324400</v>
      </c>
      <c r="D146" s="96">
        <v>6000</v>
      </c>
      <c r="E146" s="87">
        <f>VLOOKUP(A146,'Consolidado 06.2022'!$B:$C,1,)</f>
        <v>1150102</v>
      </c>
    </row>
    <row r="147" spans="1:5" ht="15" customHeight="1">
      <c r="A147" s="95">
        <v>1150103</v>
      </c>
      <c r="B147" s="95" t="s">
        <v>260</v>
      </c>
      <c r="C147" s="414">
        <v>4355833</v>
      </c>
      <c r="D147" s="96">
        <v>637.52</v>
      </c>
      <c r="E147" s="87">
        <f>VLOOKUP(A147,'Consolidado 06.2022'!$B:$C,1,)</f>
        <v>1150103</v>
      </c>
    </row>
    <row r="148" spans="1:5" ht="15" customHeight="1">
      <c r="A148" s="95">
        <v>1150104</v>
      </c>
      <c r="B148" s="95" t="s">
        <v>680</v>
      </c>
      <c r="C148" s="414">
        <v>52333572</v>
      </c>
      <c r="D148" s="96">
        <v>7500</v>
      </c>
      <c r="E148" s="87">
        <f>VLOOKUP(A148,'Consolidado 06.2022'!$B:$C,1,)</f>
        <v>1150104</v>
      </c>
    </row>
    <row r="149" spans="1:5" ht="15" customHeight="1">
      <c r="A149" s="95">
        <v>1150105</v>
      </c>
      <c r="B149" s="95" t="s">
        <v>261</v>
      </c>
      <c r="C149" s="414">
        <v>1801930</v>
      </c>
      <c r="D149" s="96">
        <v>260</v>
      </c>
      <c r="E149" s="87">
        <f>VLOOKUP(A149,'Consolidado 06.2022'!$B:$C,1,)</f>
        <v>1150105</v>
      </c>
    </row>
    <row r="150" spans="1:5" ht="15" customHeight="1">
      <c r="A150" s="95">
        <v>1150106</v>
      </c>
      <c r="B150" s="95" t="s">
        <v>262</v>
      </c>
      <c r="C150" s="414">
        <v>1366824</v>
      </c>
      <c r="D150" s="96">
        <v>200</v>
      </c>
      <c r="E150" s="87">
        <f>VLOOKUP(A150,'Consolidado 06.2022'!$B:$C,1,)</f>
        <v>1150106</v>
      </c>
    </row>
    <row r="151" spans="1:5" ht="15" customHeight="1">
      <c r="A151" s="95">
        <v>11502</v>
      </c>
      <c r="B151" s="95" t="s">
        <v>264</v>
      </c>
      <c r="C151" s="414">
        <v>2776611</v>
      </c>
      <c r="D151" s="96">
        <v>403.47</v>
      </c>
      <c r="E151" s="87">
        <f>VLOOKUP(A151,'Consolidado 06.2022'!$B:$C,1,)</f>
        <v>11502</v>
      </c>
    </row>
    <row r="152" spans="1:5" ht="15" customHeight="1">
      <c r="A152" s="95">
        <v>1150205</v>
      </c>
      <c r="B152" s="95" t="s">
        <v>265</v>
      </c>
      <c r="C152" s="414">
        <v>2776611</v>
      </c>
      <c r="D152" s="96">
        <v>403.47</v>
      </c>
      <c r="E152" s="87">
        <f>VLOOKUP(A152,'Consolidado 06.2022'!$B:$C,1,)</f>
        <v>1150205</v>
      </c>
    </row>
    <row r="153" spans="1:5" ht="15" customHeight="1">
      <c r="A153" s="95">
        <v>12</v>
      </c>
      <c r="B153" s="95" t="s">
        <v>266</v>
      </c>
      <c r="C153" s="414">
        <v>11313234250</v>
      </c>
      <c r="D153" s="96">
        <v>1696238.35</v>
      </c>
      <c r="E153" s="87">
        <f>VLOOKUP(A153,'Consolidado 06.2022'!$B:$C,1,)</f>
        <v>12</v>
      </c>
    </row>
    <row r="154" spans="1:5" ht="15" customHeight="1">
      <c r="A154" s="95">
        <v>121</v>
      </c>
      <c r="B154" s="95" t="s">
        <v>267</v>
      </c>
      <c r="C154" s="414">
        <v>9353158107</v>
      </c>
      <c r="D154" s="96">
        <v>1402926.26</v>
      </c>
      <c r="E154" s="87">
        <f>VLOOKUP(A154,'Consolidado 06.2022'!$B:$C,1,)</f>
        <v>121</v>
      </c>
    </row>
    <row r="155" spans="1:5" ht="15" customHeight="1">
      <c r="A155" s="95">
        <v>12101</v>
      </c>
      <c r="B155" s="95" t="s">
        <v>268</v>
      </c>
      <c r="C155" s="414">
        <v>8453158107</v>
      </c>
      <c r="D155" s="96">
        <v>1271306.8999999999</v>
      </c>
      <c r="E155" s="87">
        <f>VLOOKUP(A155,'Consolidado 06.2022'!$B:$C,1,)</f>
        <v>12101</v>
      </c>
    </row>
    <row r="156" spans="1:5" ht="15" customHeight="1">
      <c r="A156" s="95">
        <v>121011</v>
      </c>
      <c r="B156" s="95" t="s">
        <v>269</v>
      </c>
      <c r="C156" s="414">
        <v>8453158107</v>
      </c>
      <c r="D156" s="96">
        <v>1271306.8999999999</v>
      </c>
      <c r="E156" s="87">
        <f>VLOOKUP(A156,'Consolidado 06.2022'!$B:$C,1,)</f>
        <v>121011</v>
      </c>
    </row>
    <row r="157" spans="1:5" ht="15" customHeight="1">
      <c r="A157" s="95">
        <v>12101103</v>
      </c>
      <c r="B157" s="95" t="s">
        <v>270</v>
      </c>
      <c r="C157" s="414">
        <v>4999000000</v>
      </c>
      <c r="D157" s="96">
        <v>763725.42</v>
      </c>
      <c r="E157" s="87">
        <f>VLOOKUP(A157,'Consolidado 06.2022'!$B:$C,1,)</f>
        <v>12101103</v>
      </c>
    </row>
    <row r="158" spans="1:5" ht="15" customHeight="1">
      <c r="A158" s="95">
        <v>1210110301</v>
      </c>
      <c r="B158" s="95" t="s">
        <v>271</v>
      </c>
      <c r="C158" s="414">
        <v>4999000000</v>
      </c>
      <c r="D158" s="96">
        <v>763725.42</v>
      </c>
      <c r="E158" s="87">
        <f>VLOOKUP(A158,'Consolidado 06.2022'!$B:$C,1,)</f>
        <v>1210110301</v>
      </c>
    </row>
    <row r="159" spans="1:5" s="99" customFormat="1" ht="15" customHeight="1">
      <c r="A159" s="97">
        <v>12101108</v>
      </c>
      <c r="B159" s="97" t="s">
        <v>272</v>
      </c>
      <c r="C159" s="416">
        <v>3454158107</v>
      </c>
      <c r="D159" s="98">
        <v>507581.48</v>
      </c>
      <c r="E159" s="99">
        <f>VLOOKUP(A159,'Consolidado 06.2022'!$B:$C,1,)</f>
        <v>12101108</v>
      </c>
    </row>
    <row r="160" spans="1:5" ht="15" customHeight="1">
      <c r="A160" s="95">
        <v>1210110801</v>
      </c>
      <c r="B160" s="95" t="s">
        <v>273</v>
      </c>
      <c r="C160" s="414">
        <v>3454158107</v>
      </c>
      <c r="D160" s="96">
        <v>507581.48</v>
      </c>
      <c r="E160" s="87">
        <f>VLOOKUP(A160,'Consolidado 06.2022'!$B:$C,1,)</f>
        <v>1210110801</v>
      </c>
    </row>
    <row r="161" spans="1:5" ht="15" customHeight="1">
      <c r="A161" s="95">
        <v>12103</v>
      </c>
      <c r="B161" s="95" t="s">
        <v>274</v>
      </c>
      <c r="C161" s="414">
        <v>900000000</v>
      </c>
      <c r="D161" s="96">
        <v>131619.35999999999</v>
      </c>
      <c r="E161" s="87">
        <f>VLOOKUP(A161,'Consolidado 06.2022'!$B:$C,1,)</f>
        <v>12103</v>
      </c>
    </row>
    <row r="162" spans="1:5" ht="15" customHeight="1">
      <c r="A162" s="95">
        <v>1210301</v>
      </c>
      <c r="B162" s="95" t="s">
        <v>275</v>
      </c>
      <c r="C162" s="414">
        <v>900000000</v>
      </c>
      <c r="D162" s="96">
        <v>131619.35999999999</v>
      </c>
      <c r="E162" s="87">
        <f>VLOOKUP(A162,'Consolidado 06.2022'!$B:$C,1,)</f>
        <v>1210301</v>
      </c>
    </row>
    <row r="163" spans="1:5" ht="15" customHeight="1">
      <c r="A163" s="95">
        <v>127</v>
      </c>
      <c r="B163" s="95" t="s">
        <v>276</v>
      </c>
      <c r="C163" s="414">
        <v>1058186951</v>
      </c>
      <c r="D163" s="96">
        <v>156216.35</v>
      </c>
      <c r="E163" s="87">
        <f>VLOOKUP(A163,'Consolidado 06.2022'!$B:$C,1,)</f>
        <v>127</v>
      </c>
    </row>
    <row r="164" spans="1:5" ht="15" customHeight="1">
      <c r="A164" s="95">
        <v>12701</v>
      </c>
      <c r="B164" s="95" t="s">
        <v>277</v>
      </c>
      <c r="C164" s="414">
        <v>1058186951</v>
      </c>
      <c r="D164" s="96">
        <v>156216.35</v>
      </c>
      <c r="E164" s="87">
        <f>VLOOKUP(A164,'Consolidado 06.2022'!$B:$C,1,)</f>
        <v>12701</v>
      </c>
    </row>
    <row r="165" spans="1:5" ht="15" customHeight="1">
      <c r="A165" s="95">
        <v>1270102</v>
      </c>
      <c r="B165" s="95" t="s">
        <v>278</v>
      </c>
      <c r="C165" s="414">
        <v>122540485</v>
      </c>
      <c r="D165" s="96">
        <v>18105.099999999999</v>
      </c>
      <c r="E165" s="87">
        <f>VLOOKUP(A165,'Consolidado 06.2022'!$B:$C,1,)</f>
        <v>1270102</v>
      </c>
    </row>
    <row r="166" spans="1:5" ht="15" customHeight="1">
      <c r="A166" s="95">
        <v>1270103</v>
      </c>
      <c r="B166" s="95" t="s">
        <v>279</v>
      </c>
      <c r="C166" s="414">
        <v>250626991</v>
      </c>
      <c r="D166" s="96">
        <v>37054.620000000003</v>
      </c>
      <c r="E166" s="87">
        <f>VLOOKUP(A166,'Consolidado 06.2022'!$B:$C,1,)</f>
        <v>1270103</v>
      </c>
    </row>
    <row r="167" spans="1:5" ht="15" customHeight="1">
      <c r="A167" s="95">
        <v>1270104</v>
      </c>
      <c r="B167" s="95" t="s">
        <v>280</v>
      </c>
      <c r="C167" s="414">
        <v>468274422</v>
      </c>
      <c r="D167" s="96">
        <v>68604.149999999994</v>
      </c>
      <c r="E167" s="87">
        <f>VLOOKUP(A167,'Consolidado 06.2022'!$B:$C,1,)</f>
        <v>1270104</v>
      </c>
    </row>
    <row r="168" spans="1:5" ht="15" customHeight="1">
      <c r="A168" s="95">
        <v>1270107</v>
      </c>
      <c r="B168" s="95" t="s">
        <v>281</v>
      </c>
      <c r="C168" s="414">
        <v>316522493</v>
      </c>
      <c r="D168" s="96">
        <v>47288.01</v>
      </c>
      <c r="E168" s="87">
        <f>VLOOKUP(A168,'Consolidado 06.2022'!$B:$C,1,)</f>
        <v>1270107</v>
      </c>
    </row>
    <row r="169" spans="1:5" ht="15" customHeight="1">
      <c r="A169" s="95">
        <v>1270120</v>
      </c>
      <c r="B169" s="95" t="s">
        <v>282</v>
      </c>
      <c r="C169" s="414">
        <v>-99777440</v>
      </c>
      <c r="D169" s="96">
        <v>-14835.53</v>
      </c>
      <c r="E169" s="87">
        <f>VLOOKUP(A169,'Consolidado 06.2022'!$B:$C,1,)</f>
        <v>1270120</v>
      </c>
    </row>
    <row r="170" spans="1:5" ht="15" customHeight="1">
      <c r="A170" s="95">
        <v>127012002</v>
      </c>
      <c r="B170" s="95" t="s">
        <v>854</v>
      </c>
      <c r="C170" s="414">
        <v>-5514324</v>
      </c>
      <c r="D170" s="96">
        <v>-814.74</v>
      </c>
      <c r="E170" s="87">
        <f>VLOOKUP(A170,'Consolidado 06.2022'!$B:$C,1,)</f>
        <v>127012002</v>
      </c>
    </row>
    <row r="171" spans="1:5" ht="15" customHeight="1">
      <c r="A171" s="95">
        <v>127012003</v>
      </c>
      <c r="B171" s="95" t="s">
        <v>283</v>
      </c>
      <c r="C171" s="414">
        <v>-37890753</v>
      </c>
      <c r="D171" s="96">
        <v>-5604.2</v>
      </c>
      <c r="E171" s="87">
        <f>VLOOKUP(A171,'Consolidado 06.2022'!$B:$C,1,)</f>
        <v>127012003</v>
      </c>
    </row>
    <row r="172" spans="1:5" ht="15" customHeight="1">
      <c r="A172" s="95">
        <v>127012004</v>
      </c>
      <c r="B172" s="95" t="s">
        <v>284</v>
      </c>
      <c r="C172" s="414">
        <v>-42128849</v>
      </c>
      <c r="D172" s="96">
        <v>-6288.53</v>
      </c>
      <c r="E172" s="87">
        <f>VLOOKUP(A172,'Consolidado 06.2022'!$B:$C,1,)</f>
        <v>127012004</v>
      </c>
    </row>
    <row r="173" spans="1:5" ht="15" customHeight="1">
      <c r="A173" s="95">
        <v>127012006</v>
      </c>
      <c r="B173" s="95" t="s">
        <v>1452</v>
      </c>
      <c r="C173" s="414">
        <v>-14243514</v>
      </c>
      <c r="D173" s="96">
        <v>-2128.06</v>
      </c>
      <c r="E173" s="87">
        <f>VLOOKUP(A173,'Consolidado 06.2022'!$B:$C,1,)</f>
        <v>127012006</v>
      </c>
    </row>
    <row r="174" spans="1:5" ht="15" customHeight="1">
      <c r="A174" s="95">
        <v>128</v>
      </c>
      <c r="B174" s="95" t="s">
        <v>285</v>
      </c>
      <c r="C174" s="414">
        <v>889514274</v>
      </c>
      <c r="D174" s="96">
        <v>135175.74</v>
      </c>
      <c r="E174" s="87">
        <f>VLOOKUP(A174,'Consolidado 06.2022'!$B:$C,1,)</f>
        <v>128</v>
      </c>
    </row>
    <row r="175" spans="1:5" ht="15" customHeight="1">
      <c r="A175" s="95">
        <v>12801</v>
      </c>
      <c r="B175" s="95" t="s">
        <v>286</v>
      </c>
      <c r="C175" s="414">
        <v>424253188</v>
      </c>
      <c r="D175" s="96">
        <v>62078.85</v>
      </c>
      <c r="E175" s="87">
        <f>VLOOKUP(A175,'Consolidado 06.2022'!$B:$C,1,)</f>
        <v>12801</v>
      </c>
    </row>
    <row r="176" spans="1:5" ht="15" customHeight="1">
      <c r="A176" s="95">
        <v>1280102</v>
      </c>
      <c r="B176" s="95" t="s">
        <v>287</v>
      </c>
      <c r="C176" s="414">
        <v>424253188</v>
      </c>
      <c r="D176" s="96">
        <v>62078.85</v>
      </c>
      <c r="E176" s="87" t="e">
        <f>VLOOKUP(A176,'Consolidado 06.2022'!$B:$C,1,)</f>
        <v>#N/A</v>
      </c>
    </row>
    <row r="177" spans="1:5" ht="15" customHeight="1">
      <c r="A177" s="95">
        <v>12802</v>
      </c>
      <c r="B177" s="95" t="s">
        <v>288</v>
      </c>
      <c r="C177" s="414">
        <v>697338814</v>
      </c>
      <c r="D177" s="96">
        <v>112044.48</v>
      </c>
      <c r="E177" s="87" t="e">
        <f>VLOOKUP(A177,'Consolidado 06.2022'!$B:$C,1,)</f>
        <v>#N/A</v>
      </c>
    </row>
    <row r="178" spans="1:5" ht="15" customHeight="1">
      <c r="A178" s="95">
        <v>12803</v>
      </c>
      <c r="B178" s="95" t="s">
        <v>289</v>
      </c>
      <c r="C178" s="414">
        <v>8000000</v>
      </c>
      <c r="D178" s="96">
        <v>1288.27</v>
      </c>
      <c r="E178" s="87">
        <f>VLOOKUP(A178,'Consolidado 06.2022'!$B:$C,1,)</f>
        <v>12803</v>
      </c>
    </row>
    <row r="179" spans="1:5" ht="15" customHeight="1">
      <c r="A179" s="95">
        <v>12804</v>
      </c>
      <c r="B179" s="95" t="s">
        <v>290</v>
      </c>
      <c r="C179" s="414">
        <v>57764419</v>
      </c>
      <c r="D179" s="96">
        <v>9621.58</v>
      </c>
      <c r="E179" s="87">
        <f>VLOOKUP(A179,'Consolidado 06.2022'!$B:$C,1,)</f>
        <v>12804</v>
      </c>
    </row>
    <row r="180" spans="1:5" ht="15" customHeight="1">
      <c r="A180" s="95">
        <v>1280401</v>
      </c>
      <c r="B180" s="95" t="s">
        <v>291</v>
      </c>
      <c r="C180" s="414">
        <v>57764419</v>
      </c>
      <c r="D180" s="96">
        <v>9621.58</v>
      </c>
      <c r="E180" s="87" t="e">
        <f>VLOOKUP(A180,'Consolidado 06.2022'!$B:$C,1,)</f>
        <v>#N/A</v>
      </c>
    </row>
    <row r="181" spans="1:5" ht="15" customHeight="1">
      <c r="A181" s="95">
        <v>12808</v>
      </c>
      <c r="B181" s="95" t="s">
        <v>292</v>
      </c>
      <c r="C181" s="414">
        <v>150232250</v>
      </c>
      <c r="D181" s="96">
        <v>21818.16</v>
      </c>
      <c r="E181" s="87">
        <f>VLOOKUP(A181,'Consolidado 06.2022'!$B:$C,1,)</f>
        <v>12808</v>
      </c>
    </row>
    <row r="182" spans="1:5" ht="15" customHeight="1">
      <c r="A182" s="95">
        <v>12820</v>
      </c>
      <c r="B182" s="95" t="s">
        <v>293</v>
      </c>
      <c r="C182" s="414">
        <v>-448074397</v>
      </c>
      <c r="D182" s="96">
        <v>-71675.600000000006</v>
      </c>
      <c r="E182" s="87">
        <f>VLOOKUP(A182,'Consolidado 06.2022'!$B:$C,1,)</f>
        <v>12820</v>
      </c>
    </row>
    <row r="183" spans="1:5" ht="15" customHeight="1">
      <c r="A183" s="95">
        <v>1282001</v>
      </c>
      <c r="B183" s="95" t="s">
        <v>286</v>
      </c>
      <c r="C183" s="414">
        <v>-73550328</v>
      </c>
      <c r="D183" s="96">
        <v>-10808.62</v>
      </c>
      <c r="E183" s="87" t="e">
        <f>VLOOKUP(A183,'Consolidado 06.2022'!$B:$C,1,)</f>
        <v>#N/A</v>
      </c>
    </row>
    <row r="184" spans="1:5" ht="15" customHeight="1">
      <c r="A184" s="95">
        <v>1282002</v>
      </c>
      <c r="B184" s="95" t="s">
        <v>289</v>
      </c>
      <c r="C184" s="414">
        <v>-4000010</v>
      </c>
      <c r="D184" s="96">
        <v>-644.13</v>
      </c>
      <c r="E184" s="87" t="e">
        <f>VLOOKUP(A184,'Consolidado 06.2022'!$B:$C,1,)</f>
        <v>#N/A</v>
      </c>
    </row>
    <row r="185" spans="1:5" ht="15" customHeight="1">
      <c r="A185" s="95">
        <v>1282003</v>
      </c>
      <c r="B185" s="95" t="s">
        <v>291</v>
      </c>
      <c r="C185" s="414">
        <v>-46910660</v>
      </c>
      <c r="D185" s="96">
        <v>-7833.58</v>
      </c>
      <c r="E185" s="87" t="e">
        <f>VLOOKUP(A185,'Consolidado 06.2022'!$B:$C,1,)</f>
        <v>#N/A</v>
      </c>
    </row>
    <row r="186" spans="1:5" ht="15" customHeight="1">
      <c r="A186" s="95">
        <v>1282004</v>
      </c>
      <c r="B186" s="95" t="s">
        <v>294</v>
      </c>
      <c r="C186" s="414">
        <v>-323613399</v>
      </c>
      <c r="D186" s="96">
        <v>-52389.27</v>
      </c>
      <c r="E186" s="87">
        <f>VLOOKUP(A186,'Consolidado 06.2022'!$B:$C,1,)</f>
        <v>1282004</v>
      </c>
    </row>
    <row r="187" spans="1:5" ht="15" customHeight="1">
      <c r="A187" s="95">
        <v>129</v>
      </c>
      <c r="B187" s="95" t="s">
        <v>295</v>
      </c>
      <c r="C187" s="414">
        <v>12374918</v>
      </c>
      <c r="D187" s="96">
        <v>1920</v>
      </c>
      <c r="E187" s="87">
        <f>VLOOKUP(A187,'Consolidado 06.2022'!$B:$C,1,)</f>
        <v>129</v>
      </c>
    </row>
    <row r="188" spans="1:5" ht="15" customHeight="1">
      <c r="A188" s="95">
        <v>12901</v>
      </c>
      <c r="B188" s="95" t="s">
        <v>296</v>
      </c>
      <c r="C188" s="414">
        <v>12374918</v>
      </c>
      <c r="D188" s="96">
        <v>1920</v>
      </c>
      <c r="E188" s="87">
        <f>VLOOKUP(A188,'Consolidado 06.2022'!$B:$C,1,)</f>
        <v>12901</v>
      </c>
    </row>
    <row r="189" spans="1:5" ht="15" customHeight="1">
      <c r="A189" s="95">
        <v>2</v>
      </c>
      <c r="B189" s="95" t="s">
        <v>297</v>
      </c>
      <c r="C189" s="414">
        <v>169819978354</v>
      </c>
      <c r="D189" s="96">
        <v>24791063.5</v>
      </c>
      <c r="E189" s="87">
        <f>VLOOKUP(A189,'Consolidado 06.2022'!$B:$C,1,)</f>
        <v>2</v>
      </c>
    </row>
    <row r="190" spans="1:5" ht="15" customHeight="1">
      <c r="A190" s="95">
        <v>21</v>
      </c>
      <c r="B190" s="95" t="s">
        <v>298</v>
      </c>
      <c r="C190" s="414">
        <v>169819978354</v>
      </c>
      <c r="D190" s="96">
        <v>24791063.5</v>
      </c>
      <c r="E190" s="87">
        <f>VLOOKUP(A190,'Consolidado 06.2022'!$B:$C,1,)</f>
        <v>21</v>
      </c>
    </row>
    <row r="191" spans="1:5" ht="15" customHeight="1">
      <c r="A191" s="95">
        <v>211</v>
      </c>
      <c r="B191" s="95" t="s">
        <v>299</v>
      </c>
      <c r="C191" s="414">
        <v>811925238</v>
      </c>
      <c r="D191" s="96">
        <v>118529.52</v>
      </c>
      <c r="E191" s="87">
        <f>VLOOKUP(A191,'Consolidado 06.2022'!$B:$C,1,)</f>
        <v>211</v>
      </c>
    </row>
    <row r="192" spans="1:5" ht="15" customHeight="1">
      <c r="A192" s="95">
        <v>21101</v>
      </c>
      <c r="B192" s="95" t="s">
        <v>300</v>
      </c>
      <c r="C192" s="414">
        <v>596517673</v>
      </c>
      <c r="D192" s="96">
        <v>87083.37</v>
      </c>
      <c r="E192" s="87">
        <f>VLOOKUP(A192,'Consolidado 06.2022'!$B:$C,1,)</f>
        <v>21101</v>
      </c>
    </row>
    <row r="193" spans="1:5" ht="15" customHeight="1">
      <c r="A193" s="95">
        <v>2110101</v>
      </c>
      <c r="B193" s="95" t="s">
        <v>241</v>
      </c>
      <c r="C193" s="414">
        <v>593622498</v>
      </c>
      <c r="D193" s="96">
        <v>86659.58</v>
      </c>
      <c r="E193" s="87">
        <f>VLOOKUP(A193,'Consolidado 06.2022'!$B:$C,1,)</f>
        <v>2110101</v>
      </c>
    </row>
    <row r="194" spans="1:5" ht="15" customHeight="1">
      <c r="A194" s="95">
        <v>211010101</v>
      </c>
      <c r="B194" s="95" t="s">
        <v>301</v>
      </c>
      <c r="C194" s="414">
        <v>3771166</v>
      </c>
      <c r="D194" s="96">
        <v>550.53</v>
      </c>
      <c r="E194" s="87">
        <f>VLOOKUP(A194,'Consolidado 06.2022'!$B:$C,1,)</f>
        <v>211010101</v>
      </c>
    </row>
    <row r="195" spans="1:5" ht="15" customHeight="1">
      <c r="A195" s="95">
        <v>211010102</v>
      </c>
      <c r="B195" s="95" t="s">
        <v>302</v>
      </c>
      <c r="C195" s="414">
        <v>584417016</v>
      </c>
      <c r="D195" s="96">
        <v>85315.73</v>
      </c>
      <c r="E195" s="87">
        <f>VLOOKUP(A195,'Consolidado 06.2022'!$B:$C,1,)</f>
        <v>211010102</v>
      </c>
    </row>
    <row r="196" spans="1:5" ht="15" customHeight="1">
      <c r="A196" s="95">
        <v>211010103</v>
      </c>
      <c r="B196" s="95" t="s">
        <v>303</v>
      </c>
      <c r="C196" s="414">
        <v>951232</v>
      </c>
      <c r="D196" s="96">
        <v>138.86000000000001</v>
      </c>
      <c r="E196" s="87">
        <f>VLOOKUP(A196,'Consolidado 06.2022'!$B:$C,1,)</f>
        <v>211010103</v>
      </c>
    </row>
    <row r="197" spans="1:5" ht="15" customHeight="1">
      <c r="A197" s="95">
        <v>211010104</v>
      </c>
      <c r="B197" s="95" t="s">
        <v>304</v>
      </c>
      <c r="C197" s="414">
        <v>4483084</v>
      </c>
      <c r="D197" s="96">
        <v>654.46</v>
      </c>
      <c r="E197" s="87">
        <f>VLOOKUP(A197,'Consolidado 06.2022'!$B:$C,1,)</f>
        <v>211010104</v>
      </c>
    </row>
    <row r="198" spans="1:5" ht="15" customHeight="1">
      <c r="A198" s="95">
        <v>2110103</v>
      </c>
      <c r="B198" s="95" t="s">
        <v>305</v>
      </c>
      <c r="C198" s="414">
        <v>2895175</v>
      </c>
      <c r="D198" s="96">
        <v>423.79</v>
      </c>
      <c r="E198" s="87">
        <f>VLOOKUP(A198,'Consolidado 06.2022'!$B:$C,1,)</f>
        <v>2110103</v>
      </c>
    </row>
    <row r="199" spans="1:5" ht="15" customHeight="1">
      <c r="A199" s="95">
        <v>211010301</v>
      </c>
      <c r="B199" s="95" t="s">
        <v>306</v>
      </c>
      <c r="C199" s="414">
        <v>2895175</v>
      </c>
      <c r="D199" s="96">
        <v>423.79</v>
      </c>
      <c r="E199" s="87">
        <f>VLOOKUP(A199,'Consolidado 06.2022'!$B:$C,1,)</f>
        <v>211010301</v>
      </c>
    </row>
    <row r="200" spans="1:5" ht="15" customHeight="1">
      <c r="A200" s="95">
        <v>21103</v>
      </c>
      <c r="B200" s="95" t="s">
        <v>307</v>
      </c>
      <c r="C200" s="414">
        <v>12940719</v>
      </c>
      <c r="D200" s="96">
        <v>1889.15</v>
      </c>
      <c r="E200" s="87">
        <f>VLOOKUP(A200,'Consolidado 06.2022'!$B:$C,1,)</f>
        <v>21103</v>
      </c>
    </row>
    <row r="201" spans="1:5" ht="15" customHeight="1">
      <c r="A201" s="95">
        <v>211030101</v>
      </c>
      <c r="B201" s="95" t="s">
        <v>307</v>
      </c>
      <c r="C201" s="414">
        <v>1561171</v>
      </c>
      <c r="D201" s="96">
        <v>227.91</v>
      </c>
      <c r="E201" s="87">
        <f>VLOOKUP(A201,'Consolidado 06.2022'!$B:$C,1,)</f>
        <v>211030101</v>
      </c>
    </row>
    <row r="202" spans="1:5" ht="15" customHeight="1">
      <c r="A202" s="95">
        <v>211030103</v>
      </c>
      <c r="B202" s="95" t="s">
        <v>308</v>
      </c>
      <c r="C202" s="414">
        <v>11379548</v>
      </c>
      <c r="D202" s="96">
        <v>1661.24</v>
      </c>
      <c r="E202" s="87">
        <f>VLOOKUP(A202,'Consolidado 06.2022'!$B:$C,1,)</f>
        <v>211030103</v>
      </c>
    </row>
    <row r="203" spans="1:5" s="99" customFormat="1" ht="15" customHeight="1">
      <c r="A203" s="97">
        <v>21107</v>
      </c>
      <c r="B203" s="97" t="s">
        <v>309</v>
      </c>
      <c r="C203" s="416">
        <v>202466846</v>
      </c>
      <c r="D203" s="98">
        <v>29557</v>
      </c>
      <c r="E203" s="99">
        <f>VLOOKUP(A203,'Consolidado 06.2022'!$B:$C,1,)</f>
        <v>21107</v>
      </c>
    </row>
    <row r="204" spans="1:5" ht="15" customHeight="1">
      <c r="A204" s="95">
        <v>2110701</v>
      </c>
      <c r="B204" s="95" t="s">
        <v>310</v>
      </c>
      <c r="C204" s="414">
        <v>56527969</v>
      </c>
      <c r="D204" s="96">
        <v>8252.2099999999991</v>
      </c>
      <c r="E204" s="87" t="e">
        <f>VLOOKUP(A204,'Consolidado 06.2022'!$B:$C,1,)</f>
        <v>#N/A</v>
      </c>
    </row>
    <row r="205" spans="1:5" ht="15" customHeight="1">
      <c r="A205" s="95">
        <v>2110702</v>
      </c>
      <c r="B205" s="95" t="s">
        <v>311</v>
      </c>
      <c r="C205" s="414">
        <v>46613152</v>
      </c>
      <c r="D205" s="96">
        <v>6804.79</v>
      </c>
      <c r="E205" s="87">
        <f>VLOOKUP(A205,'Consolidado 06.2022'!$B:$C,1,)</f>
        <v>2110702</v>
      </c>
    </row>
    <row r="206" spans="1:5" ht="15" customHeight="1">
      <c r="A206" s="95">
        <v>2110703</v>
      </c>
      <c r="B206" s="95" t="s">
        <v>312</v>
      </c>
      <c r="C206" s="414">
        <v>99325725</v>
      </c>
      <c r="D206" s="96">
        <v>14500</v>
      </c>
      <c r="E206" s="87" t="e">
        <f>VLOOKUP(A206,'Consolidado 06.2022'!$B:$C,1,)</f>
        <v>#N/A</v>
      </c>
    </row>
    <row r="207" spans="1:5" ht="15" customHeight="1">
      <c r="A207" s="95">
        <v>213</v>
      </c>
      <c r="B207" s="95" t="s">
        <v>313</v>
      </c>
      <c r="C207" s="414">
        <v>167976805129</v>
      </c>
      <c r="D207" s="96">
        <v>24521982.34</v>
      </c>
      <c r="E207" s="87">
        <f>VLOOKUP(A207,'Consolidado 06.2022'!$B:$C,1,)</f>
        <v>213</v>
      </c>
    </row>
    <row r="208" spans="1:5" ht="15" customHeight="1">
      <c r="A208" s="95">
        <v>21301</v>
      </c>
      <c r="B208" s="95" t="s">
        <v>314</v>
      </c>
      <c r="C208" s="414">
        <v>13436558606</v>
      </c>
      <c r="D208" s="96">
        <v>1961527.08</v>
      </c>
      <c r="E208" s="87">
        <f>VLOOKUP(A208,'Consolidado 06.2022'!$B:$C,1,)</f>
        <v>21301</v>
      </c>
    </row>
    <row r="209" spans="1:5" ht="15" customHeight="1">
      <c r="A209" s="95">
        <v>2130101</v>
      </c>
      <c r="B209" s="95" t="s">
        <v>689</v>
      </c>
      <c r="C209" s="414">
        <v>11871555014</v>
      </c>
      <c r="D209" s="96">
        <v>1733061.07</v>
      </c>
      <c r="E209" s="87">
        <f>VLOOKUP(A209,'Consolidado 06.2022'!$B:$C,1,)</f>
        <v>2130101</v>
      </c>
    </row>
    <row r="210" spans="1:5" ht="15" customHeight="1">
      <c r="A210" s="95">
        <v>213010101</v>
      </c>
      <c r="B210" s="95" t="s">
        <v>1517</v>
      </c>
      <c r="C210" s="414">
        <v>11871555014</v>
      </c>
      <c r="D210" s="96">
        <v>1733061.07</v>
      </c>
      <c r="E210" s="87">
        <f>VLOOKUP(A210,'Consolidado 06.2022'!$B:$C,1,)</f>
        <v>213010101</v>
      </c>
    </row>
    <row r="211" spans="1:5" ht="15" customHeight="1">
      <c r="A211" s="95">
        <v>2130102</v>
      </c>
      <c r="B211" s="95" t="s">
        <v>315</v>
      </c>
      <c r="C211" s="414">
        <v>1565003592</v>
      </c>
      <c r="D211" s="96">
        <v>228466.01</v>
      </c>
      <c r="E211" s="87">
        <f>VLOOKUP(A211,'Consolidado 06.2022'!$B:$C,1,)</f>
        <v>2130102</v>
      </c>
    </row>
    <row r="212" spans="1:5" ht="15" customHeight="1">
      <c r="A212" s="95">
        <v>213010201</v>
      </c>
      <c r="B212" s="95" t="s">
        <v>316</v>
      </c>
      <c r="C212" s="414">
        <v>1565003592</v>
      </c>
      <c r="D212" s="96">
        <v>228466.01</v>
      </c>
      <c r="E212" s="87">
        <f>VLOOKUP(A212,'Consolidado 06.2022'!$B:$C,1,)</f>
        <v>213010201</v>
      </c>
    </row>
    <row r="213" spans="1:5" ht="15" customHeight="1">
      <c r="A213" s="95">
        <v>21303</v>
      </c>
      <c r="B213" s="95" t="s">
        <v>317</v>
      </c>
      <c r="C213" s="414">
        <v>154540246523</v>
      </c>
      <c r="D213" s="96">
        <v>22560455.260000002</v>
      </c>
      <c r="E213" s="87">
        <f>VLOOKUP(A213,'Consolidado 06.2022'!$B:$C,1,)</f>
        <v>21303</v>
      </c>
    </row>
    <row r="214" spans="1:5" s="99" customFormat="1" ht="15" customHeight="1">
      <c r="A214" s="97">
        <v>2130301</v>
      </c>
      <c r="B214" s="97" t="s">
        <v>318</v>
      </c>
      <c r="C214" s="416">
        <v>1937085909</v>
      </c>
      <c r="D214" s="98">
        <v>282784.2</v>
      </c>
      <c r="E214" s="99">
        <f>VLOOKUP(A214,'Consolidado 06.2022'!$B:$C,1,)</f>
        <v>2130301</v>
      </c>
    </row>
    <row r="215" spans="1:5" s="99" customFormat="1" ht="15" customHeight="1">
      <c r="A215" s="97">
        <v>213030101</v>
      </c>
      <c r="B215" s="97" t="s">
        <v>319</v>
      </c>
      <c r="C215" s="416">
        <v>529473399</v>
      </c>
      <c r="D215" s="98">
        <v>77294.820000000007</v>
      </c>
      <c r="E215" s="99">
        <f>VLOOKUP(A215,'Consolidado 06.2022'!$B:$C,1,)</f>
        <v>213030101</v>
      </c>
    </row>
    <row r="216" spans="1:5" s="99" customFormat="1" ht="15" customHeight="1">
      <c r="A216" s="97">
        <v>213030102</v>
      </c>
      <c r="B216" s="97" t="s">
        <v>320</v>
      </c>
      <c r="C216" s="416">
        <v>1081490346</v>
      </c>
      <c r="D216" s="98">
        <v>157880.65</v>
      </c>
      <c r="E216" s="99">
        <f>VLOOKUP(A216,'Consolidado 06.2022'!$B:$C,1,)</f>
        <v>213030102</v>
      </c>
    </row>
    <row r="217" spans="1:5" s="99" customFormat="1" ht="15" customHeight="1">
      <c r="A217" s="97">
        <v>213030103</v>
      </c>
      <c r="B217" s="97" t="s">
        <v>321</v>
      </c>
      <c r="C217" s="416">
        <v>326122164</v>
      </c>
      <c r="D217" s="98">
        <v>47608.73</v>
      </c>
      <c r="E217" s="99">
        <f>VLOOKUP(A217,'Consolidado 06.2022'!$B:$C,1,)</f>
        <v>213030103</v>
      </c>
    </row>
    <row r="218" spans="1:5" s="99" customFormat="1" ht="15" customHeight="1">
      <c r="A218" s="97">
        <v>2130302</v>
      </c>
      <c r="B218" s="97" t="s">
        <v>322</v>
      </c>
      <c r="C218" s="416">
        <v>-1354769317</v>
      </c>
      <c r="D218" s="98">
        <v>-197775.1</v>
      </c>
      <c r="E218" s="99">
        <f>VLOOKUP(A218,'Consolidado 06.2022'!$B:$C,1,)</f>
        <v>2130302</v>
      </c>
    </row>
    <row r="219" spans="1:5" s="99" customFormat="1" ht="15" customHeight="1">
      <c r="A219" s="97">
        <v>213030201</v>
      </c>
      <c r="B219" s="97" t="s">
        <v>323</v>
      </c>
      <c r="C219" s="416">
        <v>-391964087</v>
      </c>
      <c r="D219" s="98">
        <v>-57220.62</v>
      </c>
      <c r="E219" s="99">
        <f>VLOOKUP(A219,'Consolidado 06.2022'!$B:$C,1,)</f>
        <v>213030201</v>
      </c>
    </row>
    <row r="220" spans="1:5" s="99" customFormat="1" ht="15" customHeight="1">
      <c r="A220" s="97">
        <v>213030202</v>
      </c>
      <c r="B220" s="97" t="s">
        <v>324</v>
      </c>
      <c r="C220" s="416">
        <v>-940868615</v>
      </c>
      <c r="D220" s="98">
        <v>-137352.07999999999</v>
      </c>
      <c r="E220" s="99">
        <f>VLOOKUP(A220,'Consolidado 06.2022'!$B:$C,1,)</f>
        <v>213030202</v>
      </c>
    </row>
    <row r="221" spans="1:5" s="99" customFormat="1" ht="15" customHeight="1">
      <c r="A221" s="97">
        <v>213030203</v>
      </c>
      <c r="B221" s="97" t="s">
        <v>325</v>
      </c>
      <c r="C221" s="416">
        <v>-21936615</v>
      </c>
      <c r="D221" s="98">
        <v>-3202.4</v>
      </c>
      <c r="E221" s="99">
        <f>VLOOKUP(A221,'Consolidado 06.2022'!$B:$C,1,)</f>
        <v>213030203</v>
      </c>
    </row>
    <row r="222" spans="1:5" s="99" customFormat="1" ht="15" customHeight="1">
      <c r="A222" s="97">
        <v>2130303</v>
      </c>
      <c r="B222" s="97" t="s">
        <v>326</v>
      </c>
      <c r="C222" s="416">
        <v>153957929931</v>
      </c>
      <c r="D222" s="98">
        <v>22475446.16</v>
      </c>
      <c r="E222" s="99">
        <f>VLOOKUP(A222,'Consolidado 06.2022'!$B:$C,1,)</f>
        <v>2130303</v>
      </c>
    </row>
    <row r="223" spans="1:5" s="99" customFormat="1" ht="15" customHeight="1">
      <c r="A223" s="97">
        <v>213030301</v>
      </c>
      <c r="B223" s="97" t="s">
        <v>327</v>
      </c>
      <c r="C223" s="416">
        <v>39490316453</v>
      </c>
      <c r="D223" s="98">
        <v>5764967.6200000001</v>
      </c>
      <c r="E223" s="99">
        <f>VLOOKUP(A223,'Consolidado 06.2022'!$B:$C,1,)</f>
        <v>213030301</v>
      </c>
    </row>
    <row r="224" spans="1:5" ht="15" customHeight="1">
      <c r="A224" s="95">
        <v>213030302</v>
      </c>
      <c r="B224" s="95" t="s">
        <v>328</v>
      </c>
      <c r="C224" s="414">
        <v>105749085440</v>
      </c>
      <c r="D224" s="96">
        <v>15437710.01</v>
      </c>
      <c r="E224" s="87">
        <f>VLOOKUP(A224,'Consolidado 06.2022'!$B:$C,1,)</f>
        <v>213030302</v>
      </c>
    </row>
    <row r="225" spans="1:5" ht="15" customHeight="1">
      <c r="A225" s="95">
        <v>213030303</v>
      </c>
      <c r="B225" s="95" t="s">
        <v>329</v>
      </c>
      <c r="C225" s="414">
        <v>8718528038</v>
      </c>
      <c r="D225" s="96">
        <v>1272768.53</v>
      </c>
      <c r="E225" s="87">
        <f>VLOOKUP(A225,'Consolidado 06.2022'!$B:$C,1,)</f>
        <v>213030303</v>
      </c>
    </row>
    <row r="226" spans="1:5" ht="15" customHeight="1">
      <c r="A226" s="95">
        <v>214</v>
      </c>
      <c r="B226" s="95" t="s">
        <v>330</v>
      </c>
      <c r="C226" s="414">
        <v>1031247987</v>
      </c>
      <c r="D226" s="96">
        <v>150551.64000000001</v>
      </c>
      <c r="E226" s="87">
        <f>VLOOKUP(A226,'Consolidado 06.2022'!$B:$C,1,)</f>
        <v>214</v>
      </c>
    </row>
    <row r="227" spans="1:5" ht="15" customHeight="1">
      <c r="A227" s="95">
        <v>21401</v>
      </c>
      <c r="B227" s="95" t="s">
        <v>331</v>
      </c>
      <c r="C227" s="414">
        <v>516235018</v>
      </c>
      <c r="D227" s="96">
        <v>75362.23</v>
      </c>
      <c r="E227" s="87">
        <f>VLOOKUP(A227,'Consolidado 06.2022'!$B:$C,1,)</f>
        <v>21401</v>
      </c>
    </row>
    <row r="228" spans="1:5" ht="15" customHeight="1">
      <c r="A228" s="95">
        <v>2140104</v>
      </c>
      <c r="B228" s="95" t="s">
        <v>332</v>
      </c>
      <c r="C228" s="414">
        <v>227338096</v>
      </c>
      <c r="D228" s="96">
        <v>33187.800000000003</v>
      </c>
      <c r="E228" s="87">
        <f>VLOOKUP(A228,'Consolidado 06.2022'!$B:$C,1,)</f>
        <v>2140104</v>
      </c>
    </row>
    <row r="229" spans="1:5" ht="15" customHeight="1">
      <c r="A229" s="95">
        <v>2140105</v>
      </c>
      <c r="B229" s="95" t="s">
        <v>691</v>
      </c>
      <c r="C229" s="414">
        <v>135733657</v>
      </c>
      <c r="D229" s="96">
        <v>19814.990000000002</v>
      </c>
      <c r="E229" s="87">
        <f>VLOOKUP(A229,'Consolidado 06.2022'!$B:$C,1,)</f>
        <v>2140105</v>
      </c>
    </row>
    <row r="230" spans="1:5" ht="15" customHeight="1">
      <c r="A230" s="95">
        <v>2140107</v>
      </c>
      <c r="B230" s="95" t="s">
        <v>333</v>
      </c>
      <c r="C230" s="414">
        <v>72413264</v>
      </c>
      <c r="D230" s="96">
        <v>10571.2</v>
      </c>
      <c r="E230" s="87">
        <f>VLOOKUP(A230,'Consolidado 06.2022'!$B:$C,1,)</f>
        <v>2140107</v>
      </c>
    </row>
    <row r="231" spans="1:5" ht="15" customHeight="1">
      <c r="A231" s="95">
        <v>2140108</v>
      </c>
      <c r="B231" s="95" t="s">
        <v>334</v>
      </c>
      <c r="C231" s="414">
        <v>80750000</v>
      </c>
      <c r="D231" s="96">
        <v>11788.24</v>
      </c>
      <c r="E231" s="87">
        <f>VLOOKUP(A231,'Consolidado 06.2022'!$B:$C,1,)</f>
        <v>2140108</v>
      </c>
    </row>
    <row r="232" spans="1:5" ht="15" customHeight="1">
      <c r="A232" s="95">
        <v>2140110</v>
      </c>
      <c r="B232" s="95" t="s">
        <v>891</v>
      </c>
      <c r="C232" s="414">
        <v>1</v>
      </c>
      <c r="D232" s="96">
        <v>0</v>
      </c>
      <c r="E232" s="87" t="e">
        <f>VLOOKUP(A232,'Consolidado 06.2022'!$B:$C,1,)</f>
        <v>#N/A</v>
      </c>
    </row>
    <row r="233" spans="1:5" ht="15" customHeight="1">
      <c r="A233" s="95">
        <v>21402</v>
      </c>
      <c r="B233" s="95" t="s">
        <v>335</v>
      </c>
      <c r="C233" s="414">
        <v>140377731</v>
      </c>
      <c r="D233" s="96">
        <v>20492.95</v>
      </c>
      <c r="E233" s="87">
        <f>VLOOKUP(A233,'Consolidado 06.2022'!$B:$C,1,)</f>
        <v>21402</v>
      </c>
    </row>
    <row r="234" spans="1:5" ht="15" customHeight="1">
      <c r="A234" s="95">
        <v>2140201</v>
      </c>
      <c r="B234" s="95" t="s">
        <v>336</v>
      </c>
      <c r="C234" s="414">
        <v>135316207</v>
      </c>
      <c r="D234" s="96">
        <v>19754.05</v>
      </c>
      <c r="E234" s="87">
        <f>VLOOKUP(A234,'Consolidado 06.2022'!$B:$C,1,)</f>
        <v>2140201</v>
      </c>
    </row>
    <row r="235" spans="1:5" ht="15" customHeight="1">
      <c r="A235" s="95">
        <v>2140202</v>
      </c>
      <c r="B235" s="95" t="s">
        <v>337</v>
      </c>
      <c r="C235" s="414">
        <v>5061518</v>
      </c>
      <c r="D235" s="96">
        <v>738.9</v>
      </c>
      <c r="E235" s="87">
        <f>VLOOKUP(A235,'Consolidado 06.2022'!$B:$C,1,)</f>
        <v>2140202</v>
      </c>
    </row>
    <row r="236" spans="1:5" ht="15" customHeight="1">
      <c r="A236" s="95">
        <v>214020203</v>
      </c>
      <c r="B236" s="95" t="s">
        <v>338</v>
      </c>
      <c r="C236" s="414">
        <v>5061518</v>
      </c>
      <c r="D236" s="96">
        <v>738.9</v>
      </c>
      <c r="E236" s="87">
        <f>VLOOKUP(A236,'Consolidado 06.2022'!$B:$C,1,)</f>
        <v>214020203</v>
      </c>
    </row>
    <row r="237" spans="1:5" ht="15" customHeight="1">
      <c r="A237" s="95">
        <v>2140203</v>
      </c>
      <c r="B237" s="95" t="s">
        <v>339</v>
      </c>
      <c r="C237" s="414">
        <v>6</v>
      </c>
      <c r="D237" s="96">
        <v>0</v>
      </c>
      <c r="E237" s="87">
        <f>VLOOKUP(A237,'Consolidado 06.2022'!$B:$C,1,)</f>
        <v>2140203</v>
      </c>
    </row>
    <row r="238" spans="1:5" ht="15" customHeight="1">
      <c r="A238" s="95">
        <v>21404</v>
      </c>
      <c r="B238" s="95" t="s">
        <v>340</v>
      </c>
      <c r="C238" s="414">
        <v>374635238</v>
      </c>
      <c r="D238" s="96">
        <v>54696.46</v>
      </c>
      <c r="E238" s="87">
        <f>VLOOKUP(A238,'Consolidado 06.2022'!$B:$C,1,)</f>
        <v>21404</v>
      </c>
    </row>
    <row r="239" spans="1:5" ht="15" customHeight="1">
      <c r="A239" s="95">
        <v>2140403</v>
      </c>
      <c r="B239" s="95" t="s">
        <v>642</v>
      </c>
      <c r="C239" s="414">
        <v>24539897</v>
      </c>
      <c r="D239" s="96">
        <v>3582.44</v>
      </c>
      <c r="E239" s="87">
        <f>VLOOKUP(A239,'Consolidado 06.2022'!$B:$C,1,)</f>
        <v>2140403</v>
      </c>
    </row>
    <row r="240" spans="1:5" ht="15" customHeight="1">
      <c r="A240" s="95">
        <v>2140404</v>
      </c>
      <c r="B240" s="95" t="s">
        <v>341</v>
      </c>
      <c r="C240" s="414">
        <v>82041644</v>
      </c>
      <c r="D240" s="96">
        <v>11976.79</v>
      </c>
      <c r="E240" s="87">
        <f>VLOOKUP(A240,'Consolidado 06.2022'!$B:$C,1,)</f>
        <v>2140404</v>
      </c>
    </row>
    <row r="241" spans="1:5" ht="15" customHeight="1">
      <c r="A241" s="95">
        <v>2140407</v>
      </c>
      <c r="B241" s="95" t="s">
        <v>643</v>
      </c>
      <c r="C241" s="414">
        <v>100635995</v>
      </c>
      <c r="D241" s="96">
        <v>14696.87</v>
      </c>
      <c r="E241" s="87">
        <f>VLOOKUP(A241,'Consolidado 06.2022'!$B:$C,1,)</f>
        <v>2140407</v>
      </c>
    </row>
    <row r="242" spans="1:5" s="99" customFormat="1" ht="15" customHeight="1">
      <c r="A242" s="97">
        <v>2140408</v>
      </c>
      <c r="B242" s="97" t="s">
        <v>644</v>
      </c>
      <c r="C242" s="416">
        <v>4056686</v>
      </c>
      <c r="D242" s="98">
        <v>592.21</v>
      </c>
      <c r="E242" s="99">
        <f>VLOOKUP(A242,'Consolidado 06.2022'!$B:$C,1,)</f>
        <v>2140408</v>
      </c>
    </row>
    <row r="243" spans="1:5" ht="15" customHeight="1">
      <c r="A243" s="95">
        <v>2140410</v>
      </c>
      <c r="B243" s="95" t="s">
        <v>645</v>
      </c>
      <c r="C243" s="414">
        <v>2500000</v>
      </c>
      <c r="D243" s="96">
        <v>364.96</v>
      </c>
      <c r="E243" s="87">
        <f>VLOOKUP(A243,'Consolidado 06.2022'!$B:$C,1,)</f>
        <v>2140410</v>
      </c>
    </row>
    <row r="244" spans="1:5" ht="15" customHeight="1">
      <c r="A244" s="95">
        <v>2140411</v>
      </c>
      <c r="B244" s="95" t="s">
        <v>646</v>
      </c>
      <c r="C244" s="414">
        <v>6363636</v>
      </c>
      <c r="D244" s="96">
        <v>928.99</v>
      </c>
      <c r="E244" s="87">
        <f>VLOOKUP(A244,'Consolidado 06.2022'!$B:$C,1,)</f>
        <v>2140411</v>
      </c>
    </row>
    <row r="245" spans="1:5" ht="15" customHeight="1">
      <c r="A245" s="95">
        <v>2140412</v>
      </c>
      <c r="B245" s="95" t="s">
        <v>1453</v>
      </c>
      <c r="C245" s="414">
        <v>41666665</v>
      </c>
      <c r="D245" s="96">
        <v>6082.68</v>
      </c>
      <c r="E245" s="87">
        <f>VLOOKUP(A245,'Consolidado 06.2022'!$B:$C,1,)</f>
        <v>2140412</v>
      </c>
    </row>
    <row r="246" spans="1:5" ht="15" customHeight="1">
      <c r="A246" s="95">
        <v>2140413</v>
      </c>
      <c r="B246" s="95" t="s">
        <v>342</v>
      </c>
      <c r="C246" s="414">
        <v>1024520</v>
      </c>
      <c r="D246" s="96">
        <v>149.56</v>
      </c>
      <c r="E246" s="87">
        <f>VLOOKUP(A246,'Consolidado 06.2022'!$B:$C,1,)</f>
        <v>2140413</v>
      </c>
    </row>
    <row r="247" spans="1:5" ht="15" customHeight="1">
      <c r="A247" s="95">
        <v>2140414</v>
      </c>
      <c r="B247" s="95" t="s">
        <v>343</v>
      </c>
      <c r="C247" s="414">
        <v>170635</v>
      </c>
      <c r="D247" s="96">
        <v>24.91</v>
      </c>
      <c r="E247" s="87">
        <f>VLOOKUP(A247,'Consolidado 06.2022'!$B:$C,1,)</f>
        <v>2140414</v>
      </c>
    </row>
    <row r="248" spans="1:5" ht="15" customHeight="1">
      <c r="A248" s="95">
        <v>2140415</v>
      </c>
      <c r="B248" s="95" t="s">
        <v>344</v>
      </c>
      <c r="C248" s="414">
        <v>50000000</v>
      </c>
      <c r="D248" s="96">
        <v>7299.22</v>
      </c>
      <c r="E248" s="87">
        <f>VLOOKUP(A248,'Consolidado 06.2022'!$B:$C,1,)</f>
        <v>2140415</v>
      </c>
    </row>
    <row r="249" spans="1:5" ht="15" customHeight="1">
      <c r="A249" s="95">
        <v>2140419</v>
      </c>
      <c r="B249" s="95" t="s">
        <v>347</v>
      </c>
      <c r="C249" s="414">
        <v>61635560</v>
      </c>
      <c r="D249" s="96">
        <v>8997.83</v>
      </c>
      <c r="E249" s="87">
        <f>VLOOKUP(A249,'Consolidado 06.2022'!$B:$C,1,)</f>
        <v>2140419</v>
      </c>
    </row>
    <row r="250" spans="1:5" ht="15" customHeight="1">
      <c r="A250" s="95">
        <v>6</v>
      </c>
      <c r="B250" s="95" t="s">
        <v>349</v>
      </c>
      <c r="C250" s="414">
        <v>497283364136</v>
      </c>
      <c r="D250" s="96">
        <v>74048862.420000002</v>
      </c>
      <c r="E250" s="87" t="e">
        <f>VLOOKUP(A250,'Consolidado 06.2022'!$B:$C,1,)</f>
        <v>#N/A</v>
      </c>
    </row>
    <row r="251" spans="1:5" ht="15" customHeight="1">
      <c r="A251" s="95">
        <v>651</v>
      </c>
      <c r="B251" s="95" t="s">
        <v>350</v>
      </c>
      <c r="C251" s="414">
        <v>497283364136</v>
      </c>
      <c r="D251" s="96">
        <v>74048862.420000002</v>
      </c>
      <c r="E251" s="87" t="e">
        <f>VLOOKUP(A251,'Consolidado 06.2022'!$B:$C,1,)</f>
        <v>#N/A</v>
      </c>
    </row>
    <row r="252" spans="1:5" ht="15" customHeight="1">
      <c r="A252" s="95">
        <v>7</v>
      </c>
      <c r="B252" s="95" t="s">
        <v>351</v>
      </c>
      <c r="C252" s="414">
        <v>497283364136</v>
      </c>
      <c r="D252" s="96">
        <v>74048862.390000001</v>
      </c>
      <c r="E252" s="87" t="e">
        <f>VLOOKUP(A252,'Consolidado 06.2022'!$B:$C,1,)</f>
        <v>#N/A</v>
      </c>
    </row>
    <row r="253" spans="1:5" ht="15" customHeight="1">
      <c r="A253" s="95">
        <v>751</v>
      </c>
      <c r="B253" s="95" t="s">
        <v>352</v>
      </c>
      <c r="C253" s="414">
        <v>497283364136</v>
      </c>
      <c r="D253" s="96">
        <v>74048862.390000001</v>
      </c>
      <c r="E253" s="87" t="e">
        <f>VLOOKUP(A253,'Consolidado 06.2022'!$B:$C,1,)</f>
        <v>#N/A</v>
      </c>
    </row>
    <row r="254" spans="1:5" ht="15" customHeight="1">
      <c r="A254" s="95"/>
      <c r="B254" s="95"/>
      <c r="C254" s="414"/>
      <c r="D254" s="96"/>
      <c r="E254" s="87" t="e">
        <f>VLOOKUP(A254,'Consolidado 06.2022'!$B:$C,1,)</f>
        <v>#N/A</v>
      </c>
    </row>
    <row r="255" spans="1:5" ht="15" customHeight="1">
      <c r="A255" s="95">
        <v>3</v>
      </c>
      <c r="B255" s="95" t="s">
        <v>353</v>
      </c>
      <c r="C255" s="414">
        <v>30963356600</v>
      </c>
      <c r="D255" s="96">
        <v>4613787</v>
      </c>
      <c r="E255" s="87">
        <f>VLOOKUP(A255,'Consolidado 06.2022'!$B:$C,1,)</f>
        <v>3</v>
      </c>
    </row>
    <row r="256" spans="1:5" ht="15" customHeight="1">
      <c r="A256" s="95">
        <v>310</v>
      </c>
      <c r="B256" s="95" t="s">
        <v>354</v>
      </c>
      <c r="C256" s="414">
        <v>30082000000</v>
      </c>
      <c r="D256" s="96">
        <v>4461189.4000000004</v>
      </c>
      <c r="E256" s="87">
        <f>VLOOKUP(A256,'Consolidado 06.2022'!$B:$C,1,)</f>
        <v>310</v>
      </c>
    </row>
    <row r="257" spans="1:5" ht="15" customHeight="1">
      <c r="A257" s="95">
        <v>310101</v>
      </c>
      <c r="B257" s="95" t="s">
        <v>91</v>
      </c>
      <c r="C257" s="414">
        <v>25000000000</v>
      </c>
      <c r="D257" s="96">
        <v>3821155.33</v>
      </c>
      <c r="E257" s="87">
        <f>VLOOKUP(A257,'Consolidado 06.2022'!$B:$C,1,)</f>
        <v>310101</v>
      </c>
    </row>
    <row r="258" spans="1:5" ht="15" customHeight="1">
      <c r="A258" s="95">
        <v>31010101</v>
      </c>
      <c r="B258" s="95" t="s">
        <v>355</v>
      </c>
      <c r="C258" s="414">
        <v>30000000000</v>
      </c>
      <c r="D258" s="96">
        <v>4694966</v>
      </c>
      <c r="E258" s="87" t="e">
        <f>VLOOKUP(A258,'Consolidado 06.2022'!$B:$C,1,)</f>
        <v>#N/A</v>
      </c>
    </row>
    <row r="259" spans="1:5" ht="15" customHeight="1">
      <c r="A259" s="95">
        <v>31010102</v>
      </c>
      <c r="B259" s="95" t="s">
        <v>356</v>
      </c>
      <c r="C259" s="414">
        <v>-5000000000</v>
      </c>
      <c r="D259" s="96">
        <v>-873811</v>
      </c>
      <c r="E259" s="87">
        <f>VLOOKUP(A259,'Consolidado 06.2022'!$B:$C,1,)</f>
        <v>31010102</v>
      </c>
    </row>
    <row r="260" spans="1:5" ht="15" customHeight="1">
      <c r="A260" s="95">
        <v>310102</v>
      </c>
      <c r="B260" s="95" t="s">
        <v>357</v>
      </c>
      <c r="C260" s="414">
        <v>5082000000</v>
      </c>
      <c r="D260" s="96">
        <v>640034.06999999995</v>
      </c>
      <c r="E260" s="87">
        <f>VLOOKUP(A260,'Consolidado 06.2022'!$B:$C,1,)</f>
        <v>310102</v>
      </c>
    </row>
    <row r="261" spans="1:5" ht="15" customHeight="1">
      <c r="A261" s="95">
        <v>31010201</v>
      </c>
      <c r="B261" s="95" t="s">
        <v>358</v>
      </c>
      <c r="C261" s="414">
        <v>4932000000</v>
      </c>
      <c r="D261" s="96">
        <v>618388.25</v>
      </c>
      <c r="E261" s="87">
        <f>VLOOKUP(A261,'Consolidado 06.2022'!$B:$C,1,)</f>
        <v>31010201</v>
      </c>
    </row>
    <row r="262" spans="1:5" ht="15" customHeight="1">
      <c r="A262" s="95">
        <v>31010202</v>
      </c>
      <c r="B262" s="95" t="s">
        <v>359</v>
      </c>
      <c r="C262" s="414">
        <v>150000000</v>
      </c>
      <c r="D262" s="96">
        <v>21645.82</v>
      </c>
      <c r="E262" s="87">
        <f>VLOOKUP(A262,'Consolidado 06.2022'!$B:$C,1,)</f>
        <v>31010202</v>
      </c>
    </row>
    <row r="263" spans="1:5" ht="15" customHeight="1">
      <c r="A263" s="95">
        <v>315</v>
      </c>
      <c r="B263" s="95" t="s">
        <v>360</v>
      </c>
      <c r="C263" s="414">
        <v>261385024</v>
      </c>
      <c r="D263" s="96">
        <v>32615.27</v>
      </c>
      <c r="E263" s="87">
        <f>VLOOKUP(A263,'Consolidado 06.2022'!$B:$C,1,)</f>
        <v>315</v>
      </c>
    </row>
    <row r="264" spans="1:5" ht="15" customHeight="1">
      <c r="A264" s="95">
        <v>31501</v>
      </c>
      <c r="B264" s="95" t="s">
        <v>361</v>
      </c>
      <c r="C264" s="414">
        <v>260477749</v>
      </c>
      <c r="D264" s="96">
        <v>32495.1</v>
      </c>
      <c r="E264" s="87">
        <f>VLOOKUP(A264,'Consolidado 06.2022'!$B:$C,1,)</f>
        <v>31501</v>
      </c>
    </row>
    <row r="265" spans="1:5" ht="15" customHeight="1">
      <c r="A265" s="95">
        <v>31503</v>
      </c>
      <c r="B265" s="95" t="s">
        <v>362</v>
      </c>
      <c r="C265" s="414">
        <v>907275</v>
      </c>
      <c r="D265" s="96">
        <v>120.17</v>
      </c>
      <c r="E265" s="87">
        <f>VLOOKUP(A265,'Consolidado 06.2022'!$B:$C,1,)</f>
        <v>31503</v>
      </c>
    </row>
    <row r="266" spans="1:5" ht="15" customHeight="1">
      <c r="A266" s="95">
        <v>316</v>
      </c>
      <c r="B266" s="95" t="s">
        <v>363</v>
      </c>
      <c r="C266" s="414">
        <v>619971576</v>
      </c>
      <c r="D266" s="96">
        <v>119982.04</v>
      </c>
      <c r="E266" s="87">
        <f>VLOOKUP(A266,'Consolidado 06.2022'!$B:$C,1,)</f>
        <v>316</v>
      </c>
    </row>
    <row r="267" spans="1:5" ht="15" customHeight="1">
      <c r="A267" s="95">
        <v>31602</v>
      </c>
      <c r="B267" s="95" t="s">
        <v>364</v>
      </c>
      <c r="C267" s="414">
        <v>619971576</v>
      </c>
      <c r="D267" s="96">
        <v>119982.04</v>
      </c>
      <c r="E267" s="87">
        <f>VLOOKUP(A267,'Consolidado 06.2022'!$B:$C,1,)</f>
        <v>31602</v>
      </c>
    </row>
    <row r="268" spans="1:5" ht="15" customHeight="1">
      <c r="A268" s="95">
        <v>4</v>
      </c>
      <c r="B268" s="95" t="s">
        <v>365</v>
      </c>
      <c r="C268" s="414">
        <v>18786321498</v>
      </c>
      <c r="D268" s="96">
        <v>3172256.7</v>
      </c>
      <c r="E268" s="87">
        <f>VLOOKUP(A268,'Consolidado 06.2022'!$B:$C,1,)</f>
        <v>4</v>
      </c>
    </row>
    <row r="269" spans="1:5" ht="15" customHeight="1">
      <c r="A269" s="95">
        <v>401</v>
      </c>
      <c r="B269" s="95" t="s">
        <v>366</v>
      </c>
      <c r="C269" s="414">
        <v>775319357</v>
      </c>
      <c r="D269" s="96">
        <v>111867.33</v>
      </c>
      <c r="E269" s="87">
        <f>VLOOKUP(A269,'Consolidado 06.2022'!$B:$C,1,)</f>
        <v>401</v>
      </c>
    </row>
    <row r="270" spans="1:5" ht="15" customHeight="1">
      <c r="A270" s="95">
        <v>40101</v>
      </c>
      <c r="B270" s="95" t="s">
        <v>367</v>
      </c>
      <c r="C270" s="414">
        <v>320420877</v>
      </c>
      <c r="D270" s="96">
        <v>46445.48</v>
      </c>
      <c r="E270" s="87">
        <f>VLOOKUP(A270,'Consolidado 06.2022'!$B:$C,1,)</f>
        <v>40101</v>
      </c>
    </row>
    <row r="271" spans="1:5" ht="15" customHeight="1">
      <c r="A271" s="95">
        <v>4010102</v>
      </c>
      <c r="B271" s="95" t="s">
        <v>370</v>
      </c>
      <c r="C271" s="414">
        <v>320420877</v>
      </c>
      <c r="D271" s="96">
        <v>46445.48</v>
      </c>
      <c r="E271" s="87">
        <f>VLOOKUP(A271,'Consolidado 06.2022'!$B:$C,1,)</f>
        <v>4010102</v>
      </c>
    </row>
    <row r="272" spans="1:5" ht="15" customHeight="1">
      <c r="A272" s="95">
        <v>401010201</v>
      </c>
      <c r="B272" s="95" t="s">
        <v>371</v>
      </c>
      <c r="C272" s="414">
        <v>73596477</v>
      </c>
      <c r="D272" s="96">
        <v>10605.88</v>
      </c>
      <c r="E272" s="87">
        <f>VLOOKUP(A272,'Consolidado 06.2022'!$B:$C,1,)</f>
        <v>401010201</v>
      </c>
    </row>
    <row r="273" spans="1:5" ht="15" customHeight="1">
      <c r="A273" s="95">
        <v>401010202</v>
      </c>
      <c r="B273" s="95" t="s">
        <v>372</v>
      </c>
      <c r="C273" s="414">
        <v>246824400</v>
      </c>
      <c r="D273" s="96">
        <v>35839.599999999999</v>
      </c>
      <c r="E273" s="87">
        <f>VLOOKUP(A273,'Consolidado 06.2022'!$B:$C,1,)</f>
        <v>401010202</v>
      </c>
    </row>
    <row r="274" spans="1:5" ht="15" customHeight="1">
      <c r="A274" s="95">
        <v>40103</v>
      </c>
      <c r="B274" s="95" t="s">
        <v>373</v>
      </c>
      <c r="C274" s="414">
        <v>454898480</v>
      </c>
      <c r="D274" s="96">
        <v>65421.85</v>
      </c>
      <c r="E274" s="87">
        <f>VLOOKUP(A274,'Consolidado 06.2022'!$B:$C,1,)</f>
        <v>40103</v>
      </c>
    </row>
    <row r="275" spans="1:5" ht="15" customHeight="1">
      <c r="A275" s="95">
        <v>4010301</v>
      </c>
      <c r="B275" s="95" t="s">
        <v>374</v>
      </c>
      <c r="C275" s="414">
        <v>400000000</v>
      </c>
      <c r="D275" s="96">
        <v>57421.85</v>
      </c>
      <c r="E275" s="87">
        <f>VLOOKUP(A275,'Consolidado 06.2022'!$B:$C,1,)</f>
        <v>4010301</v>
      </c>
    </row>
    <row r="276" spans="1:5" ht="15" customHeight="1">
      <c r="A276" s="95">
        <v>4010302</v>
      </c>
      <c r="B276" s="95" t="s">
        <v>1518</v>
      </c>
      <c r="C276" s="414">
        <v>54898480</v>
      </c>
      <c r="D276" s="96">
        <v>8000</v>
      </c>
      <c r="E276" s="87">
        <f>VLOOKUP(A276,'Consolidado 06.2022'!$B:$C,1,)</f>
        <v>4010302</v>
      </c>
    </row>
    <row r="277" spans="1:5" ht="15" customHeight="1">
      <c r="A277" s="95">
        <v>402</v>
      </c>
      <c r="B277" s="95" t="s">
        <v>376</v>
      </c>
      <c r="C277" s="414">
        <v>188392468</v>
      </c>
      <c r="D277" s="96">
        <v>27334.79</v>
      </c>
      <c r="E277" s="87">
        <f>VLOOKUP(A277,'Consolidado 06.2022'!$B:$C,1,)</f>
        <v>402</v>
      </c>
    </row>
    <row r="278" spans="1:5" ht="15" customHeight="1">
      <c r="A278" s="95">
        <v>40202</v>
      </c>
      <c r="B278" s="95" t="s">
        <v>377</v>
      </c>
      <c r="C278" s="414">
        <v>2297398</v>
      </c>
      <c r="D278" s="96">
        <v>334.79</v>
      </c>
      <c r="E278" s="87">
        <f>VLOOKUP(A278,'Consolidado 06.2022'!$B:$C,1,)</f>
        <v>40202</v>
      </c>
    </row>
    <row r="279" spans="1:5" ht="15" customHeight="1">
      <c r="A279" s="95">
        <v>4020201</v>
      </c>
      <c r="B279" s="95" t="s">
        <v>1519</v>
      </c>
      <c r="C279" s="414">
        <v>2021105</v>
      </c>
      <c r="D279" s="96">
        <v>294.45999999999998</v>
      </c>
      <c r="E279" s="87">
        <f>VLOOKUP(A279,'Consolidado 06.2022'!$B:$C,1,)</f>
        <v>4020201</v>
      </c>
    </row>
    <row r="280" spans="1:5" ht="15" customHeight="1">
      <c r="A280" s="95">
        <v>4020202</v>
      </c>
      <c r="B280" s="95" t="s">
        <v>1520</v>
      </c>
      <c r="C280" s="414">
        <v>276293</v>
      </c>
      <c r="D280" s="96">
        <v>40.33</v>
      </c>
      <c r="E280" s="87">
        <f>VLOOKUP(A280,'Consolidado 06.2022'!$B:$C,1,)</f>
        <v>4020202</v>
      </c>
    </row>
    <row r="281" spans="1:5" ht="15" customHeight="1">
      <c r="A281" s="95">
        <v>40203</v>
      </c>
      <c r="B281" s="95" t="s">
        <v>378</v>
      </c>
      <c r="C281" s="414">
        <v>186095070</v>
      </c>
      <c r="D281" s="96">
        <v>27000</v>
      </c>
      <c r="E281" s="87">
        <f>VLOOKUP(A281,'Consolidado 06.2022'!$B:$C,1,)</f>
        <v>40203</v>
      </c>
    </row>
    <row r="282" spans="1:5" ht="15" customHeight="1">
      <c r="A282" s="95">
        <v>4020302</v>
      </c>
      <c r="B282" s="95" t="s">
        <v>379</v>
      </c>
      <c r="C282" s="414">
        <v>186095070</v>
      </c>
      <c r="D282" s="96">
        <v>27000</v>
      </c>
      <c r="E282" s="87">
        <f>VLOOKUP(A282,'Consolidado 06.2022'!$B:$C,1,)</f>
        <v>4020302</v>
      </c>
    </row>
    <row r="283" spans="1:5" ht="15" customHeight="1">
      <c r="A283" s="95">
        <v>403</v>
      </c>
      <c r="B283" s="95" t="s">
        <v>380</v>
      </c>
      <c r="C283" s="414">
        <v>7394132157</v>
      </c>
      <c r="D283" s="96">
        <v>1062063.42</v>
      </c>
      <c r="E283" s="87">
        <f>VLOOKUP(A283,'Consolidado 06.2022'!$B:$C,1,)</f>
        <v>403</v>
      </c>
    </row>
    <row r="284" spans="1:5" ht="15" customHeight="1">
      <c r="A284" s="95">
        <v>40301</v>
      </c>
      <c r="B284" s="95" t="s">
        <v>381</v>
      </c>
      <c r="C284" s="414">
        <v>4210534515</v>
      </c>
      <c r="D284" s="96">
        <v>604654.47</v>
      </c>
      <c r="E284" s="87">
        <f>VLOOKUP(A284,'Consolidado 06.2022'!$B:$C,1,)</f>
        <v>40301</v>
      </c>
    </row>
    <row r="285" spans="1:5" ht="15" customHeight="1">
      <c r="A285" s="95">
        <v>4030101</v>
      </c>
      <c r="B285" s="95" t="s">
        <v>381</v>
      </c>
      <c r="C285" s="414">
        <v>4210534515</v>
      </c>
      <c r="D285" s="96">
        <v>604654.47</v>
      </c>
      <c r="E285" s="87">
        <f>VLOOKUP(A285,'Consolidado 06.2022'!$B:$C,1,)</f>
        <v>4030101</v>
      </c>
    </row>
    <row r="286" spans="1:5" s="99" customFormat="1" ht="15" customHeight="1">
      <c r="A286" s="97">
        <v>403010101</v>
      </c>
      <c r="B286" s="97" t="s">
        <v>382</v>
      </c>
      <c r="C286" s="416">
        <v>456866904</v>
      </c>
      <c r="D286" s="98">
        <v>66110.740000000005</v>
      </c>
      <c r="E286" s="99">
        <f>VLOOKUP(A286,'Consolidado 06.2022'!$B:$C,1,)</f>
        <v>403010101</v>
      </c>
    </row>
    <row r="287" spans="1:5" s="99" customFormat="1" ht="15" customHeight="1">
      <c r="A287" s="97">
        <v>403010102</v>
      </c>
      <c r="B287" s="97" t="s">
        <v>231</v>
      </c>
      <c r="C287" s="416">
        <v>55360</v>
      </c>
      <c r="D287" s="98">
        <v>8.06</v>
      </c>
      <c r="E287" s="99">
        <f>VLOOKUP(A287,'Consolidado 06.2022'!$B:$C,1,)</f>
        <v>403010102</v>
      </c>
    </row>
    <row r="288" spans="1:5" s="99" customFormat="1" ht="15" customHeight="1">
      <c r="A288" s="97">
        <v>403010104</v>
      </c>
      <c r="B288" s="97" t="s">
        <v>194</v>
      </c>
      <c r="C288" s="416">
        <v>48252151</v>
      </c>
      <c r="D288" s="98">
        <v>6959.45</v>
      </c>
      <c r="E288" s="99">
        <f>VLOOKUP(A288,'Consolidado 06.2022'!$B:$C,1,)</f>
        <v>403010104</v>
      </c>
    </row>
    <row r="289" spans="1:5" s="99" customFormat="1" ht="15" customHeight="1">
      <c r="A289" s="97">
        <v>403010105</v>
      </c>
      <c r="B289" s="97" t="s">
        <v>384</v>
      </c>
      <c r="C289" s="416">
        <v>545522548</v>
      </c>
      <c r="D289" s="98">
        <v>79356.62</v>
      </c>
      <c r="E289" s="99">
        <f>VLOOKUP(A289,'Consolidado 06.2022'!$B:$C,1,)</f>
        <v>403010105</v>
      </c>
    </row>
    <row r="290" spans="1:5" ht="15" customHeight="1">
      <c r="A290" s="95">
        <v>403010106</v>
      </c>
      <c r="B290" s="95" t="s">
        <v>197</v>
      </c>
      <c r="C290" s="414">
        <v>255174767</v>
      </c>
      <c r="D290" s="96">
        <v>37060.43</v>
      </c>
      <c r="E290" s="87">
        <f>VLOOKUP(A290,'Consolidado 06.2022'!$B:$C,1,)</f>
        <v>403010106</v>
      </c>
    </row>
    <row r="291" spans="1:5" ht="15" customHeight="1">
      <c r="A291" s="95">
        <v>403010107</v>
      </c>
      <c r="B291" s="95" t="s">
        <v>385</v>
      </c>
      <c r="C291" s="414">
        <v>1316780963</v>
      </c>
      <c r="D291" s="96">
        <v>185135.84</v>
      </c>
      <c r="E291" s="87">
        <f>VLOOKUP(A291,'Consolidado 06.2022'!$B:$C,1,)</f>
        <v>403010107</v>
      </c>
    </row>
    <row r="292" spans="1:5" ht="15" customHeight="1">
      <c r="A292" s="95">
        <v>403010108</v>
      </c>
      <c r="B292" s="95" t="s">
        <v>386</v>
      </c>
      <c r="C292" s="414">
        <v>379461518</v>
      </c>
      <c r="D292" s="96">
        <v>55097.53</v>
      </c>
      <c r="E292" s="87">
        <f>VLOOKUP(A292,'Consolidado 06.2022'!$B:$C,1,)</f>
        <v>403010108</v>
      </c>
    </row>
    <row r="293" spans="1:5" ht="15" customHeight="1">
      <c r="A293" s="95">
        <v>403010114</v>
      </c>
      <c r="B293" s="95" t="s">
        <v>388</v>
      </c>
      <c r="C293" s="414">
        <v>401625</v>
      </c>
      <c r="D293" s="96">
        <v>58.4</v>
      </c>
      <c r="E293" s="87">
        <f>VLOOKUP(A293,'Consolidado 06.2022'!$B:$C,1,)</f>
        <v>403010114</v>
      </c>
    </row>
    <row r="294" spans="1:5" ht="15" customHeight="1">
      <c r="A294" s="95">
        <v>403010116</v>
      </c>
      <c r="B294" s="95" t="s">
        <v>389</v>
      </c>
      <c r="C294" s="414">
        <v>13715351</v>
      </c>
      <c r="D294" s="96">
        <v>2007.45</v>
      </c>
      <c r="E294" s="87">
        <f>VLOOKUP(A294,'Consolidado 06.2022'!$B:$C,1,)</f>
        <v>403010116</v>
      </c>
    </row>
    <row r="295" spans="1:5" ht="15" customHeight="1">
      <c r="A295" s="95">
        <v>403010117</v>
      </c>
      <c r="B295" s="95" t="s">
        <v>390</v>
      </c>
      <c r="C295" s="414">
        <v>158375407</v>
      </c>
      <c r="D295" s="96">
        <v>22879</v>
      </c>
      <c r="E295" s="87">
        <f>VLOOKUP(A295,'Consolidado 06.2022'!$B:$C,1,)</f>
        <v>403010117</v>
      </c>
    </row>
    <row r="296" spans="1:5" ht="15" customHeight="1">
      <c r="A296" s="95">
        <v>403010118</v>
      </c>
      <c r="B296" s="95" t="s">
        <v>391</v>
      </c>
      <c r="C296" s="414">
        <v>1021690698</v>
      </c>
      <c r="D296" s="96">
        <v>147921.18</v>
      </c>
      <c r="E296" s="87">
        <f>VLOOKUP(A296,'Consolidado 06.2022'!$B:$C,1,)</f>
        <v>403010118</v>
      </c>
    </row>
    <row r="297" spans="1:5" ht="15" customHeight="1">
      <c r="A297" s="95">
        <v>403010129</v>
      </c>
      <c r="B297" s="95" t="s">
        <v>392</v>
      </c>
      <c r="C297" s="414">
        <v>14237223</v>
      </c>
      <c r="D297" s="96">
        <v>2059.77</v>
      </c>
      <c r="E297" s="87">
        <f>VLOOKUP(A297,'Consolidado 06.2022'!$B:$C,1,)</f>
        <v>403010129</v>
      </c>
    </row>
    <row r="298" spans="1:5" ht="15" customHeight="1">
      <c r="A298" s="95">
        <v>40302</v>
      </c>
      <c r="B298" s="95" t="s">
        <v>394</v>
      </c>
      <c r="C298" s="414">
        <v>3183597642</v>
      </c>
      <c r="D298" s="96">
        <v>457408.95</v>
      </c>
      <c r="E298" s="87">
        <f>VLOOKUP(A298,'Consolidado 06.2022'!$B:$C,1,)</f>
        <v>40302</v>
      </c>
    </row>
    <row r="299" spans="1:5" ht="15" customHeight="1">
      <c r="A299" s="95">
        <v>4030201</v>
      </c>
      <c r="B299" s="95" t="s">
        <v>395</v>
      </c>
      <c r="C299" s="414">
        <v>3172837346</v>
      </c>
      <c r="D299" s="96">
        <v>455846.97</v>
      </c>
      <c r="E299" s="87">
        <f>VLOOKUP(A299,'Consolidado 06.2022'!$B:$C,1,)</f>
        <v>4030201</v>
      </c>
    </row>
    <row r="300" spans="1:5" ht="15" customHeight="1">
      <c r="A300" s="95">
        <v>403020101</v>
      </c>
      <c r="B300" s="95" t="s">
        <v>382</v>
      </c>
      <c r="C300" s="414">
        <v>165695</v>
      </c>
      <c r="D300" s="96">
        <v>23.92</v>
      </c>
      <c r="E300" s="87">
        <f>VLOOKUP(A300,'Consolidado 06.2022'!$B:$C,1,)</f>
        <v>403020101</v>
      </c>
    </row>
    <row r="301" spans="1:5" ht="15" customHeight="1">
      <c r="A301" s="95">
        <v>403020102</v>
      </c>
      <c r="B301" s="95" t="s">
        <v>231</v>
      </c>
      <c r="C301" s="414">
        <v>4825757</v>
      </c>
      <c r="D301" s="96">
        <v>696.75</v>
      </c>
      <c r="E301" s="87">
        <f>VLOOKUP(A301,'Consolidado 06.2022'!$B:$C,1,)</f>
        <v>403020102</v>
      </c>
    </row>
    <row r="302" spans="1:5" ht="15" customHeight="1">
      <c r="A302" s="95">
        <v>403020104</v>
      </c>
      <c r="B302" s="95" t="s">
        <v>396</v>
      </c>
      <c r="C302" s="414">
        <v>199281848</v>
      </c>
      <c r="D302" s="96">
        <v>28784.02</v>
      </c>
      <c r="E302" s="87">
        <f>VLOOKUP(A302,'Consolidado 06.2022'!$B:$C,1,)</f>
        <v>403020104</v>
      </c>
    </row>
    <row r="303" spans="1:5" ht="15" customHeight="1">
      <c r="A303" s="95">
        <v>403020105</v>
      </c>
      <c r="B303" s="95" t="s">
        <v>384</v>
      </c>
      <c r="C303" s="414">
        <v>566076880</v>
      </c>
      <c r="D303" s="96">
        <v>81449.41</v>
      </c>
      <c r="E303" s="87">
        <f>VLOOKUP(A303,'Consolidado 06.2022'!$B:$C,1,)</f>
        <v>403020105</v>
      </c>
    </row>
    <row r="304" spans="1:5" ht="15" customHeight="1">
      <c r="A304" s="95">
        <v>403020106</v>
      </c>
      <c r="B304" s="95" t="s">
        <v>197</v>
      </c>
      <c r="C304" s="414">
        <v>2017355176</v>
      </c>
      <c r="D304" s="96">
        <v>289463.48</v>
      </c>
      <c r="E304" s="87">
        <f>VLOOKUP(A304,'Consolidado 06.2022'!$B:$C,1,)</f>
        <v>403020106</v>
      </c>
    </row>
    <row r="305" spans="1:5" ht="15" customHeight="1">
      <c r="A305" s="95">
        <v>403020107</v>
      </c>
      <c r="B305" s="95" t="s">
        <v>385</v>
      </c>
      <c r="C305" s="414">
        <v>290129110</v>
      </c>
      <c r="D305" s="96">
        <v>41739.519999999997</v>
      </c>
      <c r="E305" s="87">
        <f>VLOOKUP(A305,'Consolidado 06.2022'!$B:$C,1,)</f>
        <v>403020107</v>
      </c>
    </row>
    <row r="306" spans="1:5" ht="15" customHeight="1">
      <c r="A306" s="95">
        <v>403020108</v>
      </c>
      <c r="B306" s="95" t="s">
        <v>386</v>
      </c>
      <c r="C306" s="414">
        <v>27892314</v>
      </c>
      <c r="D306" s="96">
        <v>4042.08</v>
      </c>
      <c r="E306" s="87">
        <f>VLOOKUP(A306,'Consolidado 06.2022'!$B:$C,1,)</f>
        <v>403020108</v>
      </c>
    </row>
    <row r="307" spans="1:5" ht="15" customHeight="1">
      <c r="A307" s="95">
        <v>403020117</v>
      </c>
      <c r="B307" s="95" t="s">
        <v>390</v>
      </c>
      <c r="C307" s="414">
        <v>46852026</v>
      </c>
      <c r="D307" s="96">
        <v>6750.62</v>
      </c>
      <c r="E307" s="87">
        <f>VLOOKUP(A307,'Consolidado 06.2022'!$B:$C,1,)</f>
        <v>403020117</v>
      </c>
    </row>
    <row r="308" spans="1:5" ht="15" customHeight="1">
      <c r="A308" s="95">
        <v>403020119</v>
      </c>
      <c r="B308" s="95" t="s">
        <v>398</v>
      </c>
      <c r="C308" s="414">
        <v>6399</v>
      </c>
      <c r="D308" s="96">
        <v>1.05</v>
      </c>
      <c r="E308" s="87">
        <f>VLOOKUP(A308,'Consolidado 06.2022'!$B:$C,1,)</f>
        <v>403020119</v>
      </c>
    </row>
    <row r="309" spans="1:5" ht="15" customHeight="1">
      <c r="A309" s="95">
        <v>403020129</v>
      </c>
      <c r="B309" s="95" t="s">
        <v>392</v>
      </c>
      <c r="C309" s="414">
        <v>20252141</v>
      </c>
      <c r="D309" s="96">
        <v>2896.12</v>
      </c>
      <c r="E309" s="87">
        <f>VLOOKUP(A309,'Consolidado 06.2022'!$B:$C,1,)</f>
        <v>403020129</v>
      </c>
    </row>
    <row r="310" spans="1:5" ht="15" customHeight="1">
      <c r="A310" s="95">
        <v>4030202</v>
      </c>
      <c r="B310" s="95" t="s">
        <v>402</v>
      </c>
      <c r="C310" s="414">
        <v>10760296</v>
      </c>
      <c r="D310" s="96">
        <v>1561.98</v>
      </c>
      <c r="E310" s="87">
        <f>VLOOKUP(A310,'Consolidado 06.2022'!$B:$C,1,)</f>
        <v>4030202</v>
      </c>
    </row>
    <row r="311" spans="1:5" ht="15" customHeight="1">
      <c r="A311" s="95">
        <v>403020201</v>
      </c>
      <c r="B311" s="95" t="s">
        <v>386</v>
      </c>
      <c r="C311" s="414">
        <v>7717592</v>
      </c>
      <c r="D311" s="96">
        <v>1119.9100000000001</v>
      </c>
      <c r="E311" s="87">
        <f>VLOOKUP(A311,'Consolidado 06.2022'!$B:$C,1,)</f>
        <v>403020201</v>
      </c>
    </row>
    <row r="312" spans="1:5" ht="15" customHeight="1">
      <c r="A312" s="95">
        <v>403020202</v>
      </c>
      <c r="B312" s="95" t="s">
        <v>231</v>
      </c>
      <c r="C312" s="414">
        <v>1381438</v>
      </c>
      <c r="D312" s="96">
        <v>199.63</v>
      </c>
      <c r="E312" s="87">
        <f>VLOOKUP(A312,'Consolidado 06.2022'!$B:$C,1,)</f>
        <v>403020202</v>
      </c>
    </row>
    <row r="313" spans="1:5" ht="15" customHeight="1">
      <c r="A313" s="95">
        <v>403020203</v>
      </c>
      <c r="B313" s="95" t="s">
        <v>384</v>
      </c>
      <c r="C313" s="414">
        <v>381987</v>
      </c>
      <c r="D313" s="96">
        <v>55.92</v>
      </c>
      <c r="E313" s="87">
        <f>VLOOKUP(A313,'Consolidado 06.2022'!$B:$C,1,)</f>
        <v>403020203</v>
      </c>
    </row>
    <row r="314" spans="1:5" ht="15" customHeight="1">
      <c r="A314" s="95">
        <v>403020204</v>
      </c>
      <c r="B314" s="95" t="s">
        <v>1521</v>
      </c>
      <c r="C314" s="414">
        <v>1279279</v>
      </c>
      <c r="D314" s="96">
        <v>186.52</v>
      </c>
      <c r="E314" s="87">
        <f>VLOOKUP(A314,'Consolidado 06.2022'!$B:$C,1,)</f>
        <v>403020204</v>
      </c>
    </row>
    <row r="315" spans="1:5" ht="15" customHeight="1">
      <c r="A315" s="95">
        <v>404</v>
      </c>
      <c r="B315" s="95" t="s">
        <v>403</v>
      </c>
      <c r="C315" s="414">
        <v>124993907</v>
      </c>
      <c r="D315" s="96">
        <v>18126.34</v>
      </c>
      <c r="E315" s="87">
        <f>VLOOKUP(A315,'Consolidado 06.2022'!$B:$C,1,)</f>
        <v>404</v>
      </c>
    </row>
    <row r="316" spans="1:5" ht="15" customHeight="1">
      <c r="A316" s="95">
        <v>40401</v>
      </c>
      <c r="B316" s="95" t="s">
        <v>404</v>
      </c>
      <c r="C316" s="414">
        <v>124993907</v>
      </c>
      <c r="D316" s="96">
        <v>18126.34</v>
      </c>
      <c r="E316" s="87" t="e">
        <f>VLOOKUP(A316,'Consolidado 06.2022'!$B:$C,1,)</f>
        <v>#N/A</v>
      </c>
    </row>
    <row r="317" spans="1:5" ht="15" customHeight="1">
      <c r="A317" s="95">
        <v>4040101</v>
      </c>
      <c r="B317" s="95" t="s">
        <v>405</v>
      </c>
      <c r="C317" s="414">
        <v>10364092</v>
      </c>
      <c r="D317" s="96">
        <v>1500</v>
      </c>
      <c r="E317" s="87">
        <f>VLOOKUP(A317,'Consolidado 06.2022'!$B:$C,1,)</f>
        <v>4040101</v>
      </c>
    </row>
    <row r="318" spans="1:5" ht="15" customHeight="1">
      <c r="A318" s="95">
        <v>4040102</v>
      </c>
      <c r="B318" s="95" t="s">
        <v>406</v>
      </c>
      <c r="C318" s="414">
        <v>13830023</v>
      </c>
      <c r="D318" s="96">
        <v>2000</v>
      </c>
      <c r="E318" s="87">
        <f>VLOOKUP(A318,'Consolidado 06.2022'!$B:$C,1,)</f>
        <v>4040102</v>
      </c>
    </row>
    <row r="319" spans="1:5" ht="15" customHeight="1">
      <c r="A319" s="95">
        <v>4040103</v>
      </c>
      <c r="B319" s="95" t="s">
        <v>407</v>
      </c>
      <c r="C319" s="414">
        <v>68981610</v>
      </c>
      <c r="D319" s="96">
        <v>10000</v>
      </c>
      <c r="E319" s="87">
        <f>VLOOKUP(A319,'Consolidado 06.2022'!$B:$C,1,)</f>
        <v>4040103</v>
      </c>
    </row>
    <row r="320" spans="1:5" ht="15" customHeight="1">
      <c r="A320" s="95">
        <v>4040104</v>
      </c>
      <c r="B320" s="95" t="s">
        <v>1502</v>
      </c>
      <c r="C320" s="414">
        <v>31818182</v>
      </c>
      <c r="D320" s="96">
        <v>4626.34</v>
      </c>
      <c r="E320" s="87">
        <f>VLOOKUP(A320,'Consolidado 06.2022'!$B:$C,1,)</f>
        <v>4040104</v>
      </c>
    </row>
    <row r="321" spans="1:5" ht="15" customHeight="1">
      <c r="A321" s="95">
        <v>406</v>
      </c>
      <c r="B321" s="95" t="s">
        <v>408</v>
      </c>
      <c r="C321" s="414">
        <v>51099899</v>
      </c>
      <c r="D321" s="96">
        <v>7393.35</v>
      </c>
      <c r="E321" s="87">
        <f>VLOOKUP(A321,'Consolidado 06.2022'!$B:$C,1,)</f>
        <v>406</v>
      </c>
    </row>
    <row r="322" spans="1:5" ht="15" customHeight="1">
      <c r="A322" s="95">
        <v>40601</v>
      </c>
      <c r="B322" s="95" t="s">
        <v>409</v>
      </c>
      <c r="C322" s="414">
        <v>6000000</v>
      </c>
      <c r="D322" s="96">
        <v>866.98</v>
      </c>
      <c r="E322" s="87">
        <f>VLOOKUP(A322,'Consolidado 06.2022'!$B:$C,1,)</f>
        <v>40601</v>
      </c>
    </row>
    <row r="323" spans="1:5" ht="15" customHeight="1">
      <c r="A323" s="95">
        <v>4060101</v>
      </c>
      <c r="B323" s="95" t="s">
        <v>410</v>
      </c>
      <c r="C323" s="414">
        <v>6000000</v>
      </c>
      <c r="D323" s="96">
        <v>866.98</v>
      </c>
      <c r="E323" s="87">
        <f>VLOOKUP(A323,'Consolidado 06.2022'!$B:$C,1,)</f>
        <v>4060101</v>
      </c>
    </row>
    <row r="324" spans="1:5" ht="15" customHeight="1">
      <c r="A324" s="95">
        <v>40602</v>
      </c>
      <c r="B324" s="95" t="s">
        <v>943</v>
      </c>
      <c r="C324" s="414">
        <v>272728</v>
      </c>
      <c r="D324" s="96">
        <v>39.46</v>
      </c>
      <c r="E324" s="87">
        <f>VLOOKUP(A324,'Consolidado 06.2022'!$B:$C,1,)</f>
        <v>40602</v>
      </c>
    </row>
    <row r="325" spans="1:5" ht="15" customHeight="1">
      <c r="A325" s="95">
        <v>4060201</v>
      </c>
      <c r="B325" s="95" t="s">
        <v>944</v>
      </c>
      <c r="C325" s="414">
        <v>272728</v>
      </c>
      <c r="D325" s="96">
        <v>39.46</v>
      </c>
      <c r="E325" s="87">
        <f>VLOOKUP(A325,'Consolidado 06.2022'!$B:$C,1,)</f>
        <v>4060201</v>
      </c>
    </row>
    <row r="326" spans="1:5" ht="15" customHeight="1">
      <c r="A326" s="95">
        <v>40604</v>
      </c>
      <c r="B326" s="95" t="s">
        <v>411</v>
      </c>
      <c r="C326" s="414">
        <v>30850075</v>
      </c>
      <c r="D326" s="96">
        <v>4458.3</v>
      </c>
      <c r="E326" s="87">
        <f>VLOOKUP(A326,'Consolidado 06.2022'!$B:$C,1,)</f>
        <v>40604</v>
      </c>
    </row>
    <row r="327" spans="1:5" ht="15" customHeight="1">
      <c r="A327" s="95">
        <v>4060401</v>
      </c>
      <c r="B327" s="95" t="s">
        <v>412</v>
      </c>
      <c r="C327" s="414">
        <v>14430803</v>
      </c>
      <c r="D327" s="96">
        <v>2076.5300000000002</v>
      </c>
      <c r="E327" s="87">
        <f>VLOOKUP(A327,'Consolidado 06.2022'!$B:$C,1,)</f>
        <v>4060401</v>
      </c>
    </row>
    <row r="328" spans="1:5" ht="15" customHeight="1">
      <c r="A328" s="95">
        <v>4060402</v>
      </c>
      <c r="B328" s="95" t="s">
        <v>413</v>
      </c>
      <c r="C328" s="414">
        <v>16419272</v>
      </c>
      <c r="D328" s="96">
        <v>2381.77</v>
      </c>
      <c r="E328" s="87">
        <f>VLOOKUP(A328,'Consolidado 06.2022'!$B:$C,1,)</f>
        <v>4060402</v>
      </c>
    </row>
    <row r="329" spans="1:5" ht="15" customHeight="1">
      <c r="A329" s="95">
        <v>40605</v>
      </c>
      <c r="B329" s="95" t="s">
        <v>414</v>
      </c>
      <c r="C329" s="414">
        <v>5570749</v>
      </c>
      <c r="D329" s="96">
        <v>803.61</v>
      </c>
      <c r="E329" s="87">
        <f>VLOOKUP(A329,'Consolidado 06.2022'!$B:$C,1,)</f>
        <v>40605</v>
      </c>
    </row>
    <row r="330" spans="1:5" ht="15" customHeight="1">
      <c r="A330" s="95">
        <v>4060501</v>
      </c>
      <c r="B330" s="95" t="s">
        <v>415</v>
      </c>
      <c r="C330" s="414">
        <v>2680381</v>
      </c>
      <c r="D330" s="96">
        <v>384.55</v>
      </c>
      <c r="E330" s="87">
        <f>VLOOKUP(A330,'Consolidado 06.2022'!$B:$C,1,)</f>
        <v>4060501</v>
      </c>
    </row>
    <row r="331" spans="1:5" ht="15" customHeight="1">
      <c r="A331" s="95">
        <v>4060502</v>
      </c>
      <c r="B331" s="95" t="s">
        <v>416</v>
      </c>
      <c r="C331" s="414">
        <v>2890368</v>
      </c>
      <c r="D331" s="96">
        <v>419.06</v>
      </c>
      <c r="E331" s="87">
        <f>VLOOKUP(A331,'Consolidado 06.2022'!$B:$C,1,)</f>
        <v>4060502</v>
      </c>
    </row>
    <row r="332" spans="1:5" ht="15" customHeight="1">
      <c r="A332" s="95">
        <v>40606</v>
      </c>
      <c r="B332" s="95" t="s">
        <v>417</v>
      </c>
      <c r="C332" s="414">
        <v>8406347</v>
      </c>
      <c r="D332" s="96">
        <v>1225</v>
      </c>
      <c r="E332" s="87">
        <f>VLOOKUP(A332,'Consolidado 06.2022'!$B:$C,1,)</f>
        <v>40606</v>
      </c>
    </row>
    <row r="333" spans="1:5" ht="15" customHeight="1">
      <c r="A333" s="95">
        <v>4060601</v>
      </c>
      <c r="B333" s="95" t="s">
        <v>418</v>
      </c>
      <c r="C333" s="414">
        <v>1465821</v>
      </c>
      <c r="D333" s="96">
        <v>213.08</v>
      </c>
      <c r="E333" s="87">
        <f>VLOOKUP(A333,'Consolidado 06.2022'!$B:$C,1,)</f>
        <v>4060601</v>
      </c>
    </row>
    <row r="334" spans="1:5" ht="15" customHeight="1">
      <c r="A334" s="95">
        <v>4060602</v>
      </c>
      <c r="B334" s="95" t="s">
        <v>419</v>
      </c>
      <c r="C334" s="414">
        <v>6940526</v>
      </c>
      <c r="D334" s="96">
        <v>1011.92</v>
      </c>
      <c r="E334" s="87">
        <f>VLOOKUP(A334,'Consolidado 06.2022'!$B:$C,1,)</f>
        <v>4060602</v>
      </c>
    </row>
    <row r="335" spans="1:5" ht="15" customHeight="1">
      <c r="A335" s="95">
        <v>407</v>
      </c>
      <c r="B335" s="95" t="s">
        <v>420</v>
      </c>
      <c r="C335" s="414">
        <v>8825951615</v>
      </c>
      <c r="D335" s="96">
        <v>1739672.6</v>
      </c>
      <c r="E335" s="87">
        <f>VLOOKUP(A335,'Consolidado 06.2022'!$B:$C,1,)</f>
        <v>407</v>
      </c>
    </row>
    <row r="336" spans="1:5" s="99" customFormat="1" ht="15" customHeight="1">
      <c r="A336" s="97">
        <v>40701</v>
      </c>
      <c r="B336" s="97" t="s">
        <v>421</v>
      </c>
      <c r="C336" s="416">
        <v>612814</v>
      </c>
      <c r="D336" s="98">
        <v>89.04</v>
      </c>
      <c r="E336" s="99">
        <f>VLOOKUP(A336,'Consolidado 06.2022'!$B:$C,1,)</f>
        <v>40701</v>
      </c>
    </row>
    <row r="337" spans="1:5" ht="15" customHeight="1">
      <c r="A337" s="95">
        <v>40702</v>
      </c>
      <c r="B337" s="95" t="s">
        <v>422</v>
      </c>
      <c r="C337" s="414">
        <v>8825338801</v>
      </c>
      <c r="D337" s="96">
        <v>1739583.56</v>
      </c>
      <c r="E337" s="87">
        <f>VLOOKUP(A337,'Consolidado 06.2022'!$B:$C,1,)</f>
        <v>40702</v>
      </c>
    </row>
    <row r="338" spans="1:5" s="99" customFormat="1" ht="15" customHeight="1">
      <c r="A338" s="97">
        <v>4070201</v>
      </c>
      <c r="B338" s="97" t="s">
        <v>423</v>
      </c>
      <c r="C338" s="416">
        <v>5940872797</v>
      </c>
      <c r="D338" s="98">
        <v>1593188.23</v>
      </c>
      <c r="E338" s="99">
        <f>VLOOKUP(A338,'Consolidado 06.2022'!$B:$C,1,)</f>
        <v>4070201</v>
      </c>
    </row>
    <row r="339" spans="1:5" ht="15" customHeight="1">
      <c r="A339" s="95">
        <v>4070202</v>
      </c>
      <c r="B339" s="95" t="s">
        <v>424</v>
      </c>
      <c r="C339" s="414">
        <v>2884466004</v>
      </c>
      <c r="D339" s="96">
        <v>146395.32999999999</v>
      </c>
      <c r="E339" s="87">
        <f>VLOOKUP(A339,'Consolidado 06.2022'!$B:$C,1,)</f>
        <v>4070202</v>
      </c>
    </row>
    <row r="340" spans="1:5" ht="15" customHeight="1">
      <c r="A340" s="95">
        <v>408</v>
      </c>
      <c r="B340" s="95" t="s">
        <v>425</v>
      </c>
      <c r="C340" s="414">
        <v>1426432095</v>
      </c>
      <c r="D340" s="96">
        <v>205798.87</v>
      </c>
      <c r="E340" s="87">
        <f>VLOOKUP(A340,'Consolidado 06.2022'!$B:$C,1,)</f>
        <v>408</v>
      </c>
    </row>
    <row r="341" spans="1:5" ht="15" customHeight="1">
      <c r="A341" s="95">
        <v>40801</v>
      </c>
      <c r="B341" s="95" t="s">
        <v>949</v>
      </c>
      <c r="C341" s="414">
        <v>5666190</v>
      </c>
      <c r="D341" s="96">
        <v>820.77</v>
      </c>
      <c r="E341" s="87">
        <f>VLOOKUP(A341,'Consolidado 06.2022'!$B:$C,1,)</f>
        <v>40801</v>
      </c>
    </row>
    <row r="342" spans="1:5" ht="15" customHeight="1">
      <c r="A342" s="95">
        <v>40802</v>
      </c>
      <c r="B342" s="95" t="s">
        <v>426</v>
      </c>
      <c r="C342" s="414">
        <v>2322</v>
      </c>
      <c r="D342" s="96">
        <v>0.63</v>
      </c>
      <c r="E342" s="87">
        <f>VLOOKUP(A342,'Consolidado 06.2022'!$B:$C,1,)</f>
        <v>40802</v>
      </c>
    </row>
    <row r="343" spans="1:5" ht="15" customHeight="1">
      <c r="A343" s="95">
        <v>40803</v>
      </c>
      <c r="B343" s="95" t="s">
        <v>703</v>
      </c>
      <c r="C343" s="414">
        <v>6473750</v>
      </c>
      <c r="D343" s="96">
        <v>938.55</v>
      </c>
      <c r="E343" s="87">
        <f>VLOOKUP(A343,'Consolidado 06.2022'!$B:$C,1,)</f>
        <v>40803</v>
      </c>
    </row>
    <row r="344" spans="1:5" s="99" customFormat="1" ht="15" customHeight="1">
      <c r="A344" s="97">
        <v>40808</v>
      </c>
      <c r="B344" s="97" t="s">
        <v>427</v>
      </c>
      <c r="C344" s="416">
        <v>1406751239</v>
      </c>
      <c r="D344" s="98">
        <v>202949.55</v>
      </c>
      <c r="E344" s="99">
        <f>VLOOKUP(A344,'Consolidado 06.2022'!$B:$C,1,)</f>
        <v>40808</v>
      </c>
    </row>
    <row r="345" spans="1:5" ht="15" customHeight="1">
      <c r="A345" s="95">
        <v>40811</v>
      </c>
      <c r="B345" s="95" t="s">
        <v>429</v>
      </c>
      <c r="C345" s="414">
        <v>7538594</v>
      </c>
      <c r="D345" s="96">
        <v>1089.3699999999999</v>
      </c>
      <c r="E345" s="87">
        <f>VLOOKUP(A345,'Consolidado 06.2022'!$B:$C,1,)</f>
        <v>40811</v>
      </c>
    </row>
    <row r="346" spans="1:5" ht="15" customHeight="1">
      <c r="A346" s="95">
        <v>5</v>
      </c>
      <c r="B346" s="95" t="s">
        <v>431</v>
      </c>
      <c r="C346" s="414">
        <v>18166349922</v>
      </c>
      <c r="D346" s="96">
        <v>3052274.66</v>
      </c>
      <c r="E346" s="87">
        <f>VLOOKUP(A346,'Consolidado 06.2022'!$B:$C,1,)</f>
        <v>5</v>
      </c>
    </row>
    <row r="347" spans="1:5" ht="15" customHeight="1">
      <c r="A347" s="95">
        <v>51</v>
      </c>
      <c r="B347" s="95" t="s">
        <v>432</v>
      </c>
      <c r="C347" s="414">
        <v>18166339777</v>
      </c>
      <c r="D347" s="96">
        <v>3052263.1</v>
      </c>
      <c r="E347" s="87">
        <f>VLOOKUP(A347,'Consolidado 06.2022'!$B:$C,1,)</f>
        <v>51</v>
      </c>
    </row>
    <row r="348" spans="1:5" ht="15" customHeight="1">
      <c r="A348" s="95">
        <v>511</v>
      </c>
      <c r="B348" s="95" t="s">
        <v>433</v>
      </c>
      <c r="C348" s="414">
        <v>4086351076</v>
      </c>
      <c r="D348" s="96">
        <v>591335.11</v>
      </c>
      <c r="E348" s="87">
        <f>VLOOKUP(A348,'Consolidado 06.2022'!$B:$C,1,)</f>
        <v>511</v>
      </c>
    </row>
    <row r="349" spans="1:5" ht="15" customHeight="1">
      <c r="A349" s="95">
        <v>51101</v>
      </c>
      <c r="B349" s="95" t="s">
        <v>434</v>
      </c>
      <c r="C349" s="414">
        <v>750000</v>
      </c>
      <c r="D349" s="96">
        <v>107.6</v>
      </c>
      <c r="E349" s="87">
        <f>VLOOKUP(A349,'Consolidado 06.2022'!$B:$C,1,)</f>
        <v>51101</v>
      </c>
    </row>
    <row r="350" spans="1:5" ht="15" customHeight="1">
      <c r="A350" s="95">
        <v>5110102</v>
      </c>
      <c r="B350" s="95" t="s">
        <v>435</v>
      </c>
      <c r="C350" s="414">
        <v>750000</v>
      </c>
      <c r="D350" s="96">
        <v>107.6</v>
      </c>
      <c r="E350" s="87">
        <f>VLOOKUP(A350,'Consolidado 06.2022'!$B:$C,1,)</f>
        <v>5110102</v>
      </c>
    </row>
    <row r="351" spans="1:5" ht="15" customHeight="1">
      <c r="A351" s="95">
        <v>511010201</v>
      </c>
      <c r="B351" s="95" t="s">
        <v>436</v>
      </c>
      <c r="C351" s="414">
        <v>750000</v>
      </c>
      <c r="D351" s="96">
        <v>107.6</v>
      </c>
      <c r="E351" s="87">
        <f>VLOOKUP(A351,'Consolidado 06.2022'!$B:$C,1,)</f>
        <v>511010201</v>
      </c>
    </row>
    <row r="352" spans="1:5" ht="15" customHeight="1">
      <c r="A352" s="95">
        <v>51102</v>
      </c>
      <c r="B352" s="95" t="s">
        <v>437</v>
      </c>
      <c r="C352" s="414">
        <v>84242063</v>
      </c>
      <c r="D352" s="96">
        <v>12234.77</v>
      </c>
      <c r="E352" s="87">
        <f>VLOOKUP(A352,'Consolidado 06.2022'!$B:$C,1,)</f>
        <v>51102</v>
      </c>
    </row>
    <row r="353" spans="1:5" ht="15" customHeight="1">
      <c r="A353" s="95">
        <v>5110201</v>
      </c>
      <c r="B353" s="95" t="s">
        <v>438</v>
      </c>
      <c r="C353" s="414">
        <v>69580240</v>
      </c>
      <c r="D353" s="96">
        <v>10109.93</v>
      </c>
      <c r="E353" s="87">
        <f>VLOOKUP(A353,'Consolidado 06.2022'!$B:$C,1,)</f>
        <v>5110201</v>
      </c>
    </row>
    <row r="354" spans="1:5" ht="15" customHeight="1">
      <c r="A354" s="95">
        <v>511020101</v>
      </c>
      <c r="B354" s="95" t="s">
        <v>439</v>
      </c>
      <c r="C354" s="414">
        <v>18170512</v>
      </c>
      <c r="D354" s="96">
        <v>2641.91</v>
      </c>
      <c r="E354" s="87">
        <f>VLOOKUP(A354,'Consolidado 06.2022'!$B:$C,1,)</f>
        <v>511020101</v>
      </c>
    </row>
    <row r="355" spans="1:5" ht="15" customHeight="1">
      <c r="A355" s="95">
        <v>511020102</v>
      </c>
      <c r="B355" s="95" t="s">
        <v>440</v>
      </c>
      <c r="C355" s="414">
        <v>51409728</v>
      </c>
      <c r="D355" s="96">
        <v>7468.02</v>
      </c>
      <c r="E355" s="87">
        <f>VLOOKUP(A355,'Consolidado 06.2022'!$B:$C,1,)</f>
        <v>511020102</v>
      </c>
    </row>
    <row r="356" spans="1:5" ht="15" customHeight="1">
      <c r="A356" s="95">
        <v>5110202</v>
      </c>
      <c r="B356" s="95" t="s">
        <v>414</v>
      </c>
      <c r="C356" s="414">
        <v>14661823</v>
      </c>
      <c r="D356" s="96">
        <v>2124.84</v>
      </c>
      <c r="E356" s="87">
        <f>VLOOKUP(A356,'Consolidado 06.2022'!$B:$C,1,)</f>
        <v>5110202</v>
      </c>
    </row>
    <row r="357" spans="1:5" ht="15" customHeight="1">
      <c r="A357" s="95">
        <v>511020201</v>
      </c>
      <c r="B357" s="95" t="s">
        <v>415</v>
      </c>
      <c r="C357" s="414">
        <v>8783330</v>
      </c>
      <c r="D357" s="96">
        <v>1272.27</v>
      </c>
      <c r="E357" s="87">
        <f>VLOOKUP(A357,'Consolidado 06.2022'!$B:$C,1,)</f>
        <v>511020201</v>
      </c>
    </row>
    <row r="358" spans="1:5" ht="15" customHeight="1">
      <c r="A358" s="95">
        <v>511020202</v>
      </c>
      <c r="B358" s="95" t="s">
        <v>416</v>
      </c>
      <c r="C358" s="414">
        <v>5878493</v>
      </c>
      <c r="D358" s="96">
        <v>852.57</v>
      </c>
      <c r="E358" s="87">
        <f>VLOOKUP(A358,'Consolidado 06.2022'!$B:$C,1,)</f>
        <v>511020202</v>
      </c>
    </row>
    <row r="359" spans="1:5" ht="15" customHeight="1">
      <c r="A359" s="95">
        <v>51103</v>
      </c>
      <c r="B359" s="95" t="s">
        <v>442</v>
      </c>
      <c r="C359" s="414">
        <v>3997717303</v>
      </c>
      <c r="D359" s="96">
        <v>578469.85</v>
      </c>
      <c r="E359" s="87">
        <f>VLOOKUP(A359,'Consolidado 06.2022'!$B:$C,1,)</f>
        <v>51103</v>
      </c>
    </row>
    <row r="360" spans="1:5" ht="15" customHeight="1">
      <c r="A360" s="95">
        <v>5110301</v>
      </c>
      <c r="B360" s="95" t="s">
        <v>394</v>
      </c>
      <c r="C360" s="414">
        <v>3997717303</v>
      </c>
      <c r="D360" s="96">
        <v>578469.85</v>
      </c>
      <c r="E360" s="87">
        <f>VLOOKUP(A360,'Consolidado 06.2022'!$B:$C,1,)</f>
        <v>5110301</v>
      </c>
    </row>
    <row r="361" spans="1:5" ht="15" customHeight="1">
      <c r="A361" s="95">
        <v>511030101</v>
      </c>
      <c r="B361" s="95" t="s">
        <v>402</v>
      </c>
      <c r="C361" s="414">
        <v>2493215458</v>
      </c>
      <c r="D361" s="96">
        <v>361444.26</v>
      </c>
      <c r="E361" s="87">
        <f>VLOOKUP(A361,'Consolidado 06.2022'!$B:$C,1,)</f>
        <v>511030101</v>
      </c>
    </row>
    <row r="362" spans="1:5" ht="15" customHeight="1">
      <c r="A362" s="95">
        <v>51103010101</v>
      </c>
      <c r="B362" s="95" t="s">
        <v>384</v>
      </c>
      <c r="C362" s="414">
        <v>104367348</v>
      </c>
      <c r="D362" s="96">
        <v>15206.16</v>
      </c>
      <c r="E362" s="87">
        <f>VLOOKUP(A362,'Consolidado 06.2022'!$B:$C,1,)</f>
        <v>51103010101</v>
      </c>
    </row>
    <row r="363" spans="1:5" ht="15" customHeight="1">
      <c r="A363" s="95">
        <v>51103010102</v>
      </c>
      <c r="B363" s="95" t="s">
        <v>197</v>
      </c>
      <c r="C363" s="414">
        <v>782051372</v>
      </c>
      <c r="D363" s="96">
        <v>113446.7</v>
      </c>
      <c r="E363" s="87">
        <f>VLOOKUP(A363,'Consolidado 06.2022'!$B:$C,1,)</f>
        <v>51103010102</v>
      </c>
    </row>
    <row r="364" spans="1:5" ht="15" customHeight="1">
      <c r="A364" s="95">
        <v>51103010103</v>
      </c>
      <c r="B364" s="95" t="s">
        <v>202</v>
      </c>
      <c r="C364" s="414">
        <v>214001678</v>
      </c>
      <c r="D364" s="96">
        <v>30965.54</v>
      </c>
      <c r="E364" s="87">
        <f>VLOOKUP(A364,'Consolidado 06.2022'!$B:$C,1,)</f>
        <v>51103010103</v>
      </c>
    </row>
    <row r="365" spans="1:5" ht="15" customHeight="1">
      <c r="A365" s="95">
        <v>51103010104</v>
      </c>
      <c r="B365" s="95" t="s">
        <v>382</v>
      </c>
      <c r="C365" s="414">
        <v>287087011</v>
      </c>
      <c r="D365" s="96">
        <v>41585.15</v>
      </c>
      <c r="E365" s="87">
        <f>VLOOKUP(A365,'Consolidado 06.2022'!$B:$C,1,)</f>
        <v>51103010104</v>
      </c>
    </row>
    <row r="366" spans="1:5" ht="15" customHeight="1">
      <c r="A366" s="95">
        <v>51103010105</v>
      </c>
      <c r="B366" s="95" t="s">
        <v>443</v>
      </c>
      <c r="C366" s="414">
        <v>738893458</v>
      </c>
      <c r="D366" s="96">
        <v>107023.06</v>
      </c>
      <c r="E366" s="87">
        <f>VLOOKUP(A366,'Consolidado 06.2022'!$B:$C,1,)</f>
        <v>51103010105</v>
      </c>
    </row>
    <row r="367" spans="1:5" ht="15" customHeight="1">
      <c r="A367" s="95">
        <v>51103010106</v>
      </c>
      <c r="B367" s="95" t="s">
        <v>444</v>
      </c>
      <c r="C367" s="414">
        <v>28298329</v>
      </c>
      <c r="D367" s="96">
        <v>4097.7</v>
      </c>
      <c r="E367" s="87">
        <f>VLOOKUP(A367,'Consolidado 06.2022'!$B:$C,1,)</f>
        <v>51103010106</v>
      </c>
    </row>
    <row r="368" spans="1:5" ht="15" customHeight="1">
      <c r="A368" s="95">
        <v>51103010107</v>
      </c>
      <c r="B368" s="95" t="s">
        <v>1454</v>
      </c>
      <c r="C368" s="414">
        <v>338516262</v>
      </c>
      <c r="D368" s="96">
        <v>49119.95</v>
      </c>
      <c r="E368" s="87">
        <f>VLOOKUP(A368,'Consolidado 06.2022'!$B:$C,1,)</f>
        <v>51103010107</v>
      </c>
    </row>
    <row r="369" spans="1:5" s="99" customFormat="1" ht="15" customHeight="1">
      <c r="A369" s="97">
        <v>511030120</v>
      </c>
      <c r="B369" s="97" t="s">
        <v>445</v>
      </c>
      <c r="C369" s="416">
        <v>1504501845</v>
      </c>
      <c r="D369" s="98">
        <v>217025.59</v>
      </c>
      <c r="E369" s="99">
        <f>VLOOKUP(A369,'Consolidado 06.2022'!$B:$C,1,)</f>
        <v>511030120</v>
      </c>
    </row>
    <row r="370" spans="1:5" ht="15" customHeight="1">
      <c r="A370" s="95">
        <v>51103012001</v>
      </c>
      <c r="B370" s="95" t="s">
        <v>382</v>
      </c>
      <c r="C370" s="414">
        <v>1790228</v>
      </c>
      <c r="D370" s="96">
        <v>261.48</v>
      </c>
      <c r="E370" s="87">
        <f>VLOOKUP(A370,'Consolidado 06.2022'!$B:$C,1,)</f>
        <v>51103012001</v>
      </c>
    </row>
    <row r="371" spans="1:5" ht="15" customHeight="1">
      <c r="A371" s="95">
        <v>51103012002</v>
      </c>
      <c r="B371" s="95" t="s">
        <v>231</v>
      </c>
      <c r="C371" s="414">
        <v>412022</v>
      </c>
      <c r="D371" s="96">
        <v>60.01</v>
      </c>
      <c r="E371" s="87">
        <f>VLOOKUP(A371,'Consolidado 06.2022'!$B:$C,1,)</f>
        <v>51103012002</v>
      </c>
    </row>
    <row r="372" spans="1:5" ht="15" customHeight="1">
      <c r="A372" s="95">
        <v>51103012004</v>
      </c>
      <c r="B372" s="95" t="s">
        <v>194</v>
      </c>
      <c r="C372" s="414">
        <v>225461360</v>
      </c>
      <c r="D372" s="96">
        <v>32087.09</v>
      </c>
      <c r="E372" s="87">
        <f>VLOOKUP(A372,'Consolidado 06.2022'!$B:$C,1,)</f>
        <v>51103012004</v>
      </c>
    </row>
    <row r="373" spans="1:5" ht="15" customHeight="1">
      <c r="A373" s="95">
        <v>51103012005</v>
      </c>
      <c r="B373" s="95" t="s">
        <v>384</v>
      </c>
      <c r="C373" s="414">
        <v>199802768</v>
      </c>
      <c r="D373" s="96">
        <v>28908.720000000001</v>
      </c>
      <c r="E373" s="87">
        <f>VLOOKUP(A373,'Consolidado 06.2022'!$B:$C,1,)</f>
        <v>51103012005</v>
      </c>
    </row>
    <row r="374" spans="1:5" ht="15" customHeight="1">
      <c r="A374" s="95">
        <v>51103012006</v>
      </c>
      <c r="B374" s="95" t="s">
        <v>197</v>
      </c>
      <c r="C374" s="414">
        <v>691520558</v>
      </c>
      <c r="D374" s="96">
        <v>100237.26</v>
      </c>
      <c r="E374" s="87">
        <f>VLOOKUP(A374,'Consolidado 06.2022'!$B:$C,1,)</f>
        <v>51103012006</v>
      </c>
    </row>
    <row r="375" spans="1:5" ht="15" customHeight="1">
      <c r="A375" s="95">
        <v>51103012007</v>
      </c>
      <c r="B375" s="95" t="s">
        <v>385</v>
      </c>
      <c r="C375" s="414">
        <v>207495957</v>
      </c>
      <c r="D375" s="96">
        <v>29872.080000000002</v>
      </c>
      <c r="E375" s="87">
        <f>VLOOKUP(A375,'Consolidado 06.2022'!$B:$C,1,)</f>
        <v>51103012007</v>
      </c>
    </row>
    <row r="376" spans="1:5" ht="15" customHeight="1">
      <c r="A376" s="95">
        <v>51103012008</v>
      </c>
      <c r="B376" s="95" t="s">
        <v>386</v>
      </c>
      <c r="C376" s="414">
        <v>8090895</v>
      </c>
      <c r="D376" s="96">
        <v>1163.71</v>
      </c>
      <c r="E376" s="87">
        <f>VLOOKUP(A376,'Consolidado 06.2022'!$B:$C,1,)</f>
        <v>51103012008</v>
      </c>
    </row>
    <row r="377" spans="1:5" ht="15" customHeight="1">
      <c r="A377" s="95">
        <v>51103012017</v>
      </c>
      <c r="B377" s="95" t="s">
        <v>390</v>
      </c>
      <c r="C377" s="414">
        <v>136176813</v>
      </c>
      <c r="D377" s="96">
        <v>19578.87</v>
      </c>
      <c r="E377" s="87">
        <f>VLOOKUP(A377,'Consolidado 06.2022'!$B:$C,1,)</f>
        <v>51103012017</v>
      </c>
    </row>
    <row r="378" spans="1:5" ht="15" customHeight="1">
      <c r="A378" s="95">
        <v>51103012019</v>
      </c>
      <c r="B378" s="95" t="s">
        <v>398</v>
      </c>
      <c r="C378" s="414">
        <v>1096</v>
      </c>
      <c r="D378" s="96">
        <v>0.15</v>
      </c>
      <c r="E378" s="87">
        <f>VLOOKUP(A378,'Consolidado 06.2022'!$B:$C,1,)</f>
        <v>51103012019</v>
      </c>
    </row>
    <row r="379" spans="1:5" ht="15" customHeight="1">
      <c r="A379" s="95">
        <v>51103012029</v>
      </c>
      <c r="B379" s="95" t="s">
        <v>188</v>
      </c>
      <c r="C379" s="414">
        <v>33750148</v>
      </c>
      <c r="D379" s="96">
        <v>4856.22</v>
      </c>
      <c r="E379" s="87">
        <f>VLOOKUP(A379,'Consolidado 06.2022'!$B:$C,1,)</f>
        <v>51103012029</v>
      </c>
    </row>
    <row r="380" spans="1:5" ht="15" customHeight="1">
      <c r="A380" s="95">
        <v>51104</v>
      </c>
      <c r="B380" s="95" t="s">
        <v>446</v>
      </c>
      <c r="C380" s="414">
        <v>3641710</v>
      </c>
      <c r="D380" s="96">
        <v>522.89</v>
      </c>
      <c r="E380" s="87">
        <f>VLOOKUP(A380,'Consolidado 06.2022'!$B:$C,1,)</f>
        <v>51104</v>
      </c>
    </row>
    <row r="381" spans="1:5" ht="15" customHeight="1">
      <c r="A381" s="95">
        <v>5110401</v>
      </c>
      <c r="B381" s="95" t="s">
        <v>446</v>
      </c>
      <c r="C381" s="414">
        <v>3641710</v>
      </c>
      <c r="D381" s="96">
        <v>522.89</v>
      </c>
      <c r="E381" s="87">
        <f>VLOOKUP(A381,'Consolidado 06.2022'!$B:$C,1,)</f>
        <v>5110401</v>
      </c>
    </row>
    <row r="382" spans="1:5" ht="15" customHeight="1">
      <c r="A382" s="95">
        <v>512</v>
      </c>
      <c r="B382" s="95" t="s">
        <v>447</v>
      </c>
      <c r="C382" s="414">
        <v>500237048</v>
      </c>
      <c r="D382" s="96">
        <v>71922.59</v>
      </c>
      <c r="E382" s="87">
        <f>VLOOKUP(A382,'Consolidado 06.2022'!$B:$C,1,)</f>
        <v>512</v>
      </c>
    </row>
    <row r="383" spans="1:5" ht="15" customHeight="1">
      <c r="A383" s="95">
        <v>51201</v>
      </c>
      <c r="B383" s="95" t="s">
        <v>448</v>
      </c>
      <c r="C383" s="414">
        <v>163174020</v>
      </c>
      <c r="D383" s="96">
        <v>23256.41</v>
      </c>
      <c r="E383" s="87">
        <f>VLOOKUP(A383,'Consolidado 06.2022'!$B:$C,1,)</f>
        <v>51201</v>
      </c>
    </row>
    <row r="384" spans="1:5" ht="15" customHeight="1">
      <c r="A384" s="95">
        <v>51203</v>
      </c>
      <c r="B384" s="95" t="s">
        <v>449</v>
      </c>
      <c r="C384" s="414">
        <v>45608034</v>
      </c>
      <c r="D384" s="96">
        <v>6608.17</v>
      </c>
      <c r="E384" s="87">
        <f>VLOOKUP(A384,'Consolidado 06.2022'!$B:$C,1,)</f>
        <v>51203</v>
      </c>
    </row>
    <row r="385" spans="1:5" ht="15" customHeight="1">
      <c r="A385" s="95">
        <v>51204</v>
      </c>
      <c r="B385" s="95" t="s">
        <v>450</v>
      </c>
      <c r="C385" s="414">
        <v>49788329</v>
      </c>
      <c r="D385" s="96">
        <v>7220.45</v>
      </c>
      <c r="E385" s="87">
        <f>VLOOKUP(A385,'Consolidado 06.2022'!$B:$C,1,)</f>
        <v>51204</v>
      </c>
    </row>
    <row r="386" spans="1:5" ht="15" customHeight="1">
      <c r="A386" s="95">
        <v>51206</v>
      </c>
      <c r="B386" s="95" t="s">
        <v>451</v>
      </c>
      <c r="C386" s="414">
        <v>200000000</v>
      </c>
      <c r="D386" s="96">
        <v>28831.09</v>
      </c>
      <c r="E386" s="87">
        <f>VLOOKUP(A386,'Consolidado 06.2022'!$B:$C,1,)</f>
        <v>51206</v>
      </c>
    </row>
    <row r="387" spans="1:5" ht="15" customHeight="1">
      <c r="A387" s="95">
        <v>51207</v>
      </c>
      <c r="B387" s="95" t="s">
        <v>658</v>
      </c>
      <c r="C387" s="414">
        <v>41666665</v>
      </c>
      <c r="D387" s="96">
        <v>6006.47</v>
      </c>
      <c r="E387" s="87">
        <f>VLOOKUP(A387,'Consolidado 06.2022'!$B:$C,1,)</f>
        <v>51207</v>
      </c>
    </row>
    <row r="388" spans="1:5" ht="15" customHeight="1">
      <c r="A388" s="95">
        <v>513</v>
      </c>
      <c r="B388" s="95" t="s">
        <v>452</v>
      </c>
      <c r="C388" s="414">
        <v>3947012721</v>
      </c>
      <c r="D388" s="96">
        <v>571374.43000000005</v>
      </c>
      <c r="E388" s="87">
        <f>VLOOKUP(A388,'Consolidado 06.2022'!$B:$C,1,)</f>
        <v>513</v>
      </c>
    </row>
    <row r="389" spans="1:5" ht="15" customHeight="1">
      <c r="A389" s="95">
        <v>51301</v>
      </c>
      <c r="B389" s="95" t="s">
        <v>453</v>
      </c>
      <c r="C389" s="414">
        <v>1636411991</v>
      </c>
      <c r="D389" s="96">
        <v>236738.09</v>
      </c>
      <c r="E389" s="87">
        <f>VLOOKUP(A389,'Consolidado 06.2022'!$B:$C,1,)</f>
        <v>51301</v>
      </c>
    </row>
    <row r="390" spans="1:5" ht="15" customHeight="1">
      <c r="A390" s="95">
        <v>5130101</v>
      </c>
      <c r="B390" s="95" t="s">
        <v>454</v>
      </c>
      <c r="C390" s="414">
        <v>1477878666</v>
      </c>
      <c r="D390" s="96">
        <v>213849.68</v>
      </c>
      <c r="E390" s="87">
        <f>VLOOKUP(A390,'Consolidado 06.2022'!$B:$C,1,)</f>
        <v>5130101</v>
      </c>
    </row>
    <row r="391" spans="1:5" ht="15" customHeight="1">
      <c r="A391" s="95">
        <v>5130104</v>
      </c>
      <c r="B391" s="95" t="s">
        <v>455</v>
      </c>
      <c r="C391" s="414">
        <v>136991991</v>
      </c>
      <c r="D391" s="96">
        <v>19810.66</v>
      </c>
      <c r="E391" s="87">
        <f>VLOOKUP(A391,'Consolidado 06.2022'!$B:$C,1,)</f>
        <v>5130104</v>
      </c>
    </row>
    <row r="392" spans="1:5" ht="15" customHeight="1">
      <c r="A392" s="95">
        <v>5130105</v>
      </c>
      <c r="B392" s="95" t="s">
        <v>456</v>
      </c>
      <c r="C392" s="414">
        <v>21541334</v>
      </c>
      <c r="D392" s="96">
        <v>3077.75</v>
      </c>
      <c r="E392" s="87">
        <f>VLOOKUP(A392,'Consolidado 06.2022'!$B:$C,1,)</f>
        <v>5130105</v>
      </c>
    </row>
    <row r="393" spans="1:5" ht="15" customHeight="1">
      <c r="A393" s="95">
        <v>51302</v>
      </c>
      <c r="B393" s="95" t="s">
        <v>457</v>
      </c>
      <c r="C393" s="414">
        <v>934606847</v>
      </c>
      <c r="D393" s="96">
        <v>134915.07999999999</v>
      </c>
      <c r="E393" s="87">
        <f>VLOOKUP(A393,'Consolidado 06.2022'!$B:$C,1,)</f>
        <v>51302</v>
      </c>
    </row>
    <row r="394" spans="1:5" ht="15" customHeight="1">
      <c r="A394" s="95">
        <v>5130201</v>
      </c>
      <c r="B394" s="95" t="s">
        <v>458</v>
      </c>
      <c r="C394" s="414">
        <v>272275272</v>
      </c>
      <c r="D394" s="96">
        <v>39384.67</v>
      </c>
      <c r="E394" s="87">
        <f>VLOOKUP(A394,'Consolidado 06.2022'!$B:$C,1,)</f>
        <v>5130201</v>
      </c>
    </row>
    <row r="395" spans="1:5" ht="15" customHeight="1">
      <c r="A395" s="95">
        <v>5130202</v>
      </c>
      <c r="B395" s="95" t="s">
        <v>459</v>
      </c>
      <c r="C395" s="414">
        <v>4500000</v>
      </c>
      <c r="D395" s="96">
        <v>657.31</v>
      </c>
      <c r="E395" s="87">
        <f>VLOOKUP(A395,'Consolidado 06.2022'!$B:$C,1,)</f>
        <v>5130202</v>
      </c>
    </row>
    <row r="396" spans="1:5" ht="15" customHeight="1">
      <c r="A396" s="95">
        <v>5130203</v>
      </c>
      <c r="B396" s="95" t="s">
        <v>460</v>
      </c>
      <c r="C396" s="414">
        <v>412916665</v>
      </c>
      <c r="D396" s="96">
        <v>59524.17</v>
      </c>
      <c r="E396" s="87">
        <f>VLOOKUP(A396,'Consolidado 06.2022'!$B:$C,1,)</f>
        <v>5130203</v>
      </c>
    </row>
    <row r="397" spans="1:5" ht="15" customHeight="1">
      <c r="A397" s="95">
        <v>5130204</v>
      </c>
      <c r="B397" s="95" t="s">
        <v>461</v>
      </c>
      <c r="C397" s="414">
        <v>45583335</v>
      </c>
      <c r="D397" s="96">
        <v>6500.07</v>
      </c>
      <c r="E397" s="87">
        <f>VLOOKUP(A397,'Consolidado 06.2022'!$B:$C,1,)</f>
        <v>5130204</v>
      </c>
    </row>
    <row r="398" spans="1:5" ht="15" customHeight="1">
      <c r="A398" s="95">
        <v>5130205</v>
      </c>
      <c r="B398" s="95" t="s">
        <v>462</v>
      </c>
      <c r="C398" s="414">
        <v>4120908</v>
      </c>
      <c r="D398" s="96">
        <v>597.04999999999995</v>
      </c>
      <c r="E398" s="87">
        <f>VLOOKUP(A398,'Consolidado 06.2022'!$B:$C,1,)</f>
        <v>5130205</v>
      </c>
    </row>
    <row r="399" spans="1:5" ht="15" customHeight="1">
      <c r="A399" s="95">
        <v>5130206</v>
      </c>
      <c r="B399" s="95" t="s">
        <v>463</v>
      </c>
      <c r="C399" s="414">
        <v>93253333</v>
      </c>
      <c r="D399" s="96">
        <v>13511.83</v>
      </c>
      <c r="E399" s="87">
        <f>VLOOKUP(A399,'Consolidado 06.2022'!$B:$C,1,)</f>
        <v>5130206</v>
      </c>
    </row>
    <row r="400" spans="1:5" ht="15" customHeight="1">
      <c r="A400" s="95">
        <v>5130207</v>
      </c>
      <c r="B400" s="95" t="s">
        <v>464</v>
      </c>
      <c r="C400" s="414">
        <v>101957334</v>
      </c>
      <c r="D400" s="96">
        <v>14739.98</v>
      </c>
      <c r="E400" s="87">
        <f>VLOOKUP(A400,'Consolidado 06.2022'!$B:$C,1,)</f>
        <v>5130207</v>
      </c>
    </row>
    <row r="401" spans="1:5" ht="15" customHeight="1">
      <c r="A401" s="95">
        <v>51303</v>
      </c>
      <c r="B401" s="95" t="s">
        <v>465</v>
      </c>
      <c r="C401" s="414">
        <v>467789838</v>
      </c>
      <c r="D401" s="96">
        <v>67491.73</v>
      </c>
      <c r="E401" s="87">
        <f>VLOOKUP(A401,'Consolidado 06.2022'!$B:$C,1,)</f>
        <v>51303</v>
      </c>
    </row>
    <row r="402" spans="1:5" ht="15" customHeight="1">
      <c r="A402" s="95">
        <v>5130301</v>
      </c>
      <c r="B402" s="95" t="s">
        <v>466</v>
      </c>
      <c r="C402" s="414">
        <v>332926850</v>
      </c>
      <c r="D402" s="96">
        <v>48008.87</v>
      </c>
      <c r="E402" s="87">
        <f>VLOOKUP(A402,'Consolidado 06.2022'!$B:$C,1,)</f>
        <v>5130301</v>
      </c>
    </row>
    <row r="403" spans="1:5" ht="15" customHeight="1">
      <c r="A403" s="95">
        <v>5130303</v>
      </c>
      <c r="B403" s="95" t="s">
        <v>467</v>
      </c>
      <c r="C403" s="414">
        <v>20822440</v>
      </c>
      <c r="D403" s="96">
        <v>3000</v>
      </c>
      <c r="E403" s="87">
        <f>VLOOKUP(A403,'Consolidado 06.2022'!$B:$C,1,)</f>
        <v>5130303</v>
      </c>
    </row>
    <row r="404" spans="1:5" ht="15" customHeight="1">
      <c r="A404" s="95">
        <v>5130304</v>
      </c>
      <c r="B404" s="95" t="s">
        <v>465</v>
      </c>
      <c r="C404" s="414">
        <v>114040548</v>
      </c>
      <c r="D404" s="96">
        <v>16482.86</v>
      </c>
      <c r="E404" s="87">
        <f>VLOOKUP(A404,'Consolidado 06.2022'!$B:$C,1,)</f>
        <v>5130304</v>
      </c>
    </row>
    <row r="405" spans="1:5" ht="15" customHeight="1">
      <c r="A405" s="95">
        <v>51304</v>
      </c>
      <c r="B405" s="95" t="s">
        <v>468</v>
      </c>
      <c r="C405" s="414">
        <v>362124631</v>
      </c>
      <c r="D405" s="96">
        <v>52313.05</v>
      </c>
      <c r="E405" s="87">
        <f>VLOOKUP(A405,'Consolidado 06.2022'!$B:$C,1,)</f>
        <v>51304</v>
      </c>
    </row>
    <row r="406" spans="1:5" ht="15" customHeight="1">
      <c r="A406" s="95">
        <v>5130401</v>
      </c>
      <c r="B406" s="95" t="s">
        <v>469</v>
      </c>
      <c r="C406" s="414">
        <v>75000000</v>
      </c>
      <c r="D406" s="96">
        <v>10811.65</v>
      </c>
      <c r="E406" s="87">
        <f>VLOOKUP(A406,'Consolidado 06.2022'!$B:$C,1,)</f>
        <v>5130401</v>
      </c>
    </row>
    <row r="407" spans="1:5" ht="15" customHeight="1">
      <c r="A407" s="95">
        <v>5130404</v>
      </c>
      <c r="B407" s="95" t="s">
        <v>472</v>
      </c>
      <c r="C407" s="414">
        <v>2864657</v>
      </c>
      <c r="D407" s="96">
        <v>413.22</v>
      </c>
      <c r="E407" s="87">
        <f>VLOOKUP(A407,'Consolidado 06.2022'!$B:$C,1,)</f>
        <v>5130404</v>
      </c>
    </row>
    <row r="408" spans="1:5" ht="15" customHeight="1">
      <c r="A408" s="95">
        <v>5130405</v>
      </c>
      <c r="B408" s="95" t="s">
        <v>473</v>
      </c>
      <c r="C408" s="414">
        <v>252244377</v>
      </c>
      <c r="D408" s="96">
        <v>36481.67</v>
      </c>
      <c r="E408" s="87">
        <f>VLOOKUP(A408,'Consolidado 06.2022'!$B:$C,1,)</f>
        <v>5130405</v>
      </c>
    </row>
    <row r="409" spans="1:5" ht="15" customHeight="1">
      <c r="A409" s="95">
        <v>5130406</v>
      </c>
      <c r="B409" s="95" t="s">
        <v>1455</v>
      </c>
      <c r="C409" s="414">
        <v>12554424</v>
      </c>
      <c r="D409" s="96">
        <v>1800</v>
      </c>
      <c r="E409" s="87">
        <f>VLOOKUP(A409,'Consolidado 06.2022'!$B:$C,1,)</f>
        <v>5130406</v>
      </c>
    </row>
    <row r="410" spans="1:5" ht="15" customHeight="1">
      <c r="A410" s="95">
        <v>5130407</v>
      </c>
      <c r="B410" s="95" t="s">
        <v>474</v>
      </c>
      <c r="C410" s="414">
        <v>19461173</v>
      </c>
      <c r="D410" s="96">
        <v>2806.51</v>
      </c>
      <c r="E410" s="87">
        <f>VLOOKUP(A410,'Consolidado 06.2022'!$B:$C,1,)</f>
        <v>5130407</v>
      </c>
    </row>
    <row r="411" spans="1:5" ht="15" customHeight="1">
      <c r="A411" s="95">
        <v>51305</v>
      </c>
      <c r="B411" s="95" t="s">
        <v>475</v>
      </c>
      <c r="C411" s="414">
        <v>197232324</v>
      </c>
      <c r="D411" s="96">
        <v>30078.78</v>
      </c>
      <c r="E411" s="87">
        <f>VLOOKUP(A411,'Consolidado 06.2022'!$B:$C,1,)</f>
        <v>51305</v>
      </c>
    </row>
    <row r="412" spans="1:5" ht="15" customHeight="1">
      <c r="A412" s="95">
        <v>5130501</v>
      </c>
      <c r="B412" s="95" t="s">
        <v>476</v>
      </c>
      <c r="C412" s="414">
        <v>74992338</v>
      </c>
      <c r="D412" s="96">
        <v>11050.4</v>
      </c>
      <c r="E412" s="87">
        <f>VLOOKUP(A412,'Consolidado 06.2022'!$B:$C,1,)</f>
        <v>5130501</v>
      </c>
    </row>
    <row r="413" spans="1:5" ht="15" customHeight="1">
      <c r="A413" s="95">
        <v>513050101</v>
      </c>
      <c r="B413" s="95" t="s">
        <v>477</v>
      </c>
      <c r="C413" s="414">
        <v>37302276</v>
      </c>
      <c r="D413" s="96">
        <v>5516.1</v>
      </c>
      <c r="E413" s="87">
        <f>VLOOKUP(A413,'Consolidado 06.2022'!$B:$C,1,)</f>
        <v>513050101</v>
      </c>
    </row>
    <row r="414" spans="1:5" ht="15" customHeight="1">
      <c r="A414" s="95">
        <v>513050103</v>
      </c>
      <c r="B414" s="95" t="s">
        <v>478</v>
      </c>
      <c r="C414" s="414">
        <v>32175738</v>
      </c>
      <c r="D414" s="96">
        <v>4719.5600000000004</v>
      </c>
      <c r="E414" s="87">
        <f>VLOOKUP(A414,'Consolidado 06.2022'!$B:$C,1,)</f>
        <v>513050103</v>
      </c>
    </row>
    <row r="415" spans="1:5" ht="15" customHeight="1">
      <c r="A415" s="95">
        <v>513050109</v>
      </c>
      <c r="B415" s="95" t="s">
        <v>1456</v>
      </c>
      <c r="C415" s="414">
        <v>5514324</v>
      </c>
      <c r="D415" s="96">
        <v>814.74</v>
      </c>
      <c r="E415" s="87">
        <f>VLOOKUP(A415,'Consolidado 06.2022'!$B:$C,1,)</f>
        <v>513050109</v>
      </c>
    </row>
    <row r="416" spans="1:5" ht="15" customHeight="1">
      <c r="A416" s="95">
        <v>513050110</v>
      </c>
      <c r="B416" s="95" t="s">
        <v>1457</v>
      </c>
      <c r="C416" s="414">
        <v>14243514</v>
      </c>
      <c r="D416" s="96">
        <v>2128.36</v>
      </c>
      <c r="E416" s="87">
        <f>VLOOKUP(A416,'Consolidado 06.2022'!$B:$C,1,)</f>
        <v>513050110</v>
      </c>
    </row>
    <row r="417" spans="1:5" ht="15" customHeight="1">
      <c r="A417" s="95">
        <v>5130502</v>
      </c>
      <c r="B417" s="95" t="s">
        <v>479</v>
      </c>
      <c r="C417" s="414">
        <v>107996472</v>
      </c>
      <c r="D417" s="96">
        <v>16900.02</v>
      </c>
      <c r="E417" s="87">
        <f>VLOOKUP(A417,'Consolidado 06.2022'!$B:$C,1,)</f>
        <v>5130502</v>
      </c>
    </row>
    <row r="418" spans="1:5" s="99" customFormat="1" ht="15" customHeight="1">
      <c r="A418" s="97">
        <v>513050201</v>
      </c>
      <c r="B418" s="97" t="s">
        <v>480</v>
      </c>
      <c r="C418" s="416">
        <v>3617928</v>
      </c>
      <c r="D418" s="98">
        <v>600</v>
      </c>
      <c r="E418" s="99">
        <f>VLOOKUP(A418,'Consolidado 06.2022'!$B:$C,1,)</f>
        <v>513050201</v>
      </c>
    </row>
    <row r="419" spans="1:5" ht="15" customHeight="1">
      <c r="A419" s="95">
        <v>513050202</v>
      </c>
      <c r="B419" s="95" t="s">
        <v>481</v>
      </c>
      <c r="C419" s="414">
        <v>69061152</v>
      </c>
      <c r="D419" s="96">
        <v>11107.92</v>
      </c>
      <c r="E419" s="87">
        <f>VLOOKUP(A419,'Consolidado 06.2022'!$B:$C,1,)</f>
        <v>513050202</v>
      </c>
    </row>
    <row r="420" spans="1:5" ht="15" customHeight="1">
      <c r="A420" s="95">
        <v>513050203</v>
      </c>
      <c r="B420" s="95" t="s">
        <v>482</v>
      </c>
      <c r="C420" s="414">
        <v>34517394</v>
      </c>
      <c r="D420" s="96">
        <v>5063.28</v>
      </c>
      <c r="E420" s="87">
        <f>VLOOKUP(A420,'Consolidado 06.2022'!$B:$C,1,)</f>
        <v>513050203</v>
      </c>
    </row>
    <row r="421" spans="1:5" s="99" customFormat="1" ht="15" customHeight="1">
      <c r="A421" s="97">
        <v>513050204</v>
      </c>
      <c r="B421" s="97" t="s">
        <v>483</v>
      </c>
      <c r="C421" s="416">
        <v>799998</v>
      </c>
      <c r="D421" s="98">
        <v>128.82</v>
      </c>
      <c r="E421" s="99">
        <f>VLOOKUP(A421,'Consolidado 06.2022'!$B:$C,1,)</f>
        <v>513050204</v>
      </c>
    </row>
    <row r="422" spans="1:5" ht="15" customHeight="1">
      <c r="A422" s="95">
        <v>51306</v>
      </c>
      <c r="B422" s="95" t="s">
        <v>484</v>
      </c>
      <c r="C422" s="414">
        <v>79715368</v>
      </c>
      <c r="D422" s="96">
        <v>11472.34</v>
      </c>
      <c r="E422" s="87">
        <f>VLOOKUP(A422,'Consolidado 06.2022'!$B:$C,1,)</f>
        <v>51306</v>
      </c>
    </row>
    <row r="423" spans="1:5" ht="15" customHeight="1">
      <c r="A423" s="95">
        <v>5130601</v>
      </c>
      <c r="B423" s="95" t="s">
        <v>485</v>
      </c>
      <c r="C423" s="414">
        <v>500000</v>
      </c>
      <c r="D423" s="96">
        <v>72.67</v>
      </c>
      <c r="E423" s="87">
        <f>VLOOKUP(A423,'Consolidado 06.2022'!$B:$C,1,)</f>
        <v>5130601</v>
      </c>
    </row>
    <row r="424" spans="1:5" ht="15" customHeight="1">
      <c r="A424" s="95">
        <v>5130603</v>
      </c>
      <c r="B424" s="95" t="s">
        <v>486</v>
      </c>
      <c r="C424" s="414">
        <v>79215368</v>
      </c>
      <c r="D424" s="96">
        <v>11399.67</v>
      </c>
      <c r="E424" s="87">
        <f>VLOOKUP(A424,'Consolidado 06.2022'!$B:$C,1,)</f>
        <v>5130603</v>
      </c>
    </row>
    <row r="425" spans="1:5" ht="15" customHeight="1">
      <c r="A425" s="95">
        <v>51307</v>
      </c>
      <c r="B425" s="95" t="s">
        <v>488</v>
      </c>
      <c r="C425" s="414">
        <v>118200200</v>
      </c>
      <c r="D425" s="96">
        <v>17094.330000000002</v>
      </c>
      <c r="E425" s="87">
        <f>VLOOKUP(A425,'Consolidado 06.2022'!$B:$C,1,)</f>
        <v>51307</v>
      </c>
    </row>
    <row r="426" spans="1:5" ht="15" customHeight="1">
      <c r="A426" s="95">
        <v>5130701</v>
      </c>
      <c r="B426" s="95" t="s">
        <v>489</v>
      </c>
      <c r="C426" s="414">
        <v>102003747</v>
      </c>
      <c r="D426" s="96">
        <v>14749.58</v>
      </c>
      <c r="E426" s="87">
        <f>VLOOKUP(A426,'Consolidado 06.2022'!$B:$C,1,)</f>
        <v>5130701</v>
      </c>
    </row>
    <row r="427" spans="1:5" ht="15" customHeight="1">
      <c r="A427" s="95">
        <v>5130702</v>
      </c>
      <c r="B427" s="95" t="s">
        <v>490</v>
      </c>
      <c r="C427" s="414">
        <v>3994732</v>
      </c>
      <c r="D427" s="96">
        <v>580.58000000000004</v>
      </c>
      <c r="E427" s="87">
        <f>VLOOKUP(A427,'Consolidado 06.2022'!$B:$C,1,)</f>
        <v>5130702</v>
      </c>
    </row>
    <row r="428" spans="1:5" ht="15" customHeight="1">
      <c r="A428" s="95">
        <v>5130703</v>
      </c>
      <c r="B428" s="95" t="s">
        <v>491</v>
      </c>
      <c r="C428" s="414">
        <v>12201721</v>
      </c>
      <c r="D428" s="96">
        <v>1764.17</v>
      </c>
      <c r="E428" s="87">
        <f>VLOOKUP(A428,'Consolidado 06.2022'!$B:$C,1,)</f>
        <v>5130703</v>
      </c>
    </row>
    <row r="429" spans="1:5" ht="15" customHeight="1">
      <c r="A429" s="95">
        <v>51308</v>
      </c>
      <c r="B429" s="95" t="s">
        <v>492</v>
      </c>
      <c r="C429" s="414">
        <v>3668369</v>
      </c>
      <c r="D429" s="96">
        <v>533.04999999999995</v>
      </c>
    </row>
    <row r="430" spans="1:5" ht="15" customHeight="1">
      <c r="A430" s="95">
        <v>5130801</v>
      </c>
      <c r="B430" s="95" t="s">
        <v>493</v>
      </c>
      <c r="C430" s="414">
        <v>3668369</v>
      </c>
      <c r="D430" s="96">
        <v>533.04999999999995</v>
      </c>
    </row>
    <row r="431" spans="1:5" ht="15" customHeight="1">
      <c r="A431" s="95">
        <v>51309</v>
      </c>
      <c r="B431" s="95" t="s">
        <v>494</v>
      </c>
      <c r="C431" s="414">
        <v>22808838</v>
      </c>
      <c r="D431" s="96">
        <v>3261.02</v>
      </c>
    </row>
    <row r="432" spans="1:5" ht="15" customHeight="1">
      <c r="A432" s="95">
        <v>5130902</v>
      </c>
      <c r="B432" s="95" t="s">
        <v>495</v>
      </c>
      <c r="C432" s="414">
        <v>22808838</v>
      </c>
      <c r="D432" s="96">
        <v>3261.02</v>
      </c>
    </row>
    <row r="433" spans="1:4" ht="15" customHeight="1">
      <c r="A433" s="95">
        <v>51310</v>
      </c>
      <c r="B433" s="95" t="s">
        <v>497</v>
      </c>
      <c r="C433" s="414">
        <v>124454315</v>
      </c>
      <c r="D433" s="96">
        <v>17476.96</v>
      </c>
    </row>
    <row r="434" spans="1:4" ht="15" customHeight="1">
      <c r="A434" s="95">
        <v>5131001</v>
      </c>
      <c r="B434" s="95" t="s">
        <v>498</v>
      </c>
      <c r="C434" s="414">
        <v>7848438</v>
      </c>
      <c r="D434" s="96">
        <v>1134.1099999999999</v>
      </c>
    </row>
    <row r="435" spans="1:4" ht="15" customHeight="1">
      <c r="A435" s="95">
        <v>5131002</v>
      </c>
      <c r="B435" s="95" t="s">
        <v>499</v>
      </c>
      <c r="C435" s="414">
        <v>25905866</v>
      </c>
      <c r="D435" s="96">
        <v>3745.24</v>
      </c>
    </row>
    <row r="436" spans="1:4" ht="15" customHeight="1">
      <c r="A436" s="95">
        <v>5131005</v>
      </c>
      <c r="B436" s="95" t="s">
        <v>984</v>
      </c>
      <c r="C436" s="414">
        <v>299092</v>
      </c>
      <c r="D436" s="96">
        <v>43.53</v>
      </c>
    </row>
    <row r="437" spans="1:4" ht="15" customHeight="1">
      <c r="A437" s="95">
        <v>5131006</v>
      </c>
      <c r="B437" s="95" t="s">
        <v>500</v>
      </c>
      <c r="C437" s="414">
        <v>10330123</v>
      </c>
      <c r="D437" s="96">
        <v>1490.64</v>
      </c>
    </row>
    <row r="438" spans="1:4" ht="15" customHeight="1">
      <c r="A438" s="95">
        <v>5131007</v>
      </c>
      <c r="B438" s="95" t="s">
        <v>1458</v>
      </c>
      <c r="C438" s="414">
        <v>4478763</v>
      </c>
      <c r="D438" s="96">
        <v>652.65</v>
      </c>
    </row>
    <row r="439" spans="1:4" s="102" customFormat="1" ht="15" customHeight="1">
      <c r="A439" s="100">
        <v>5131008</v>
      </c>
      <c r="B439" s="100" t="s">
        <v>501</v>
      </c>
      <c r="C439" s="415">
        <v>2769000</v>
      </c>
      <c r="D439" s="101">
        <v>401.49</v>
      </c>
    </row>
    <row r="440" spans="1:4" ht="15" customHeight="1">
      <c r="A440" s="103">
        <v>5131010</v>
      </c>
      <c r="B440" s="87" t="s">
        <v>502</v>
      </c>
      <c r="C440" s="417">
        <v>34589688</v>
      </c>
      <c r="D440" s="87">
        <v>4971.03</v>
      </c>
    </row>
    <row r="441" spans="1:4" ht="15" customHeight="1">
      <c r="A441" s="103">
        <v>5131012</v>
      </c>
      <c r="B441" s="87" t="s">
        <v>503</v>
      </c>
      <c r="C441" s="417">
        <v>3061819</v>
      </c>
      <c r="D441" s="87">
        <v>444.05</v>
      </c>
    </row>
    <row r="442" spans="1:4" ht="15" customHeight="1">
      <c r="A442" s="103">
        <v>5131014</v>
      </c>
      <c r="B442" s="87" t="s">
        <v>504</v>
      </c>
      <c r="C442" s="417">
        <v>8900741</v>
      </c>
      <c r="D442" s="87">
        <v>1284.03</v>
      </c>
    </row>
    <row r="443" spans="1:4" ht="15" customHeight="1">
      <c r="A443" s="87">
        <v>5131015</v>
      </c>
      <c r="B443" s="87" t="s">
        <v>505</v>
      </c>
      <c r="C443" s="417">
        <v>17719364</v>
      </c>
      <c r="D443" s="87">
        <v>2564.34</v>
      </c>
    </row>
    <row r="444" spans="1:4" ht="15" customHeight="1">
      <c r="A444" s="87">
        <v>5131016</v>
      </c>
      <c r="B444" s="87" t="s">
        <v>506</v>
      </c>
      <c r="C444" s="417">
        <v>600000</v>
      </c>
      <c r="D444" s="87">
        <v>87.28</v>
      </c>
    </row>
    <row r="445" spans="1:4" ht="15" customHeight="1">
      <c r="A445" s="87">
        <v>5131018</v>
      </c>
      <c r="B445" s="87" t="s">
        <v>706</v>
      </c>
      <c r="C445" s="417">
        <v>2500000</v>
      </c>
      <c r="D445" s="87">
        <v>114.38</v>
      </c>
    </row>
    <row r="446" spans="1:4" ht="15" customHeight="1">
      <c r="A446" s="87">
        <v>5131021</v>
      </c>
      <c r="B446" s="87" t="s">
        <v>509</v>
      </c>
      <c r="C446" s="417">
        <v>833340</v>
      </c>
      <c r="D446" s="87">
        <v>-121.72</v>
      </c>
    </row>
    <row r="447" spans="1:4" ht="15" customHeight="1">
      <c r="A447" s="87">
        <v>5131099</v>
      </c>
      <c r="B447" s="87" t="s">
        <v>510</v>
      </c>
      <c r="C447" s="417">
        <v>4618081</v>
      </c>
      <c r="D447" s="87">
        <v>665.91</v>
      </c>
    </row>
    <row r="448" spans="1:4" s="102" customFormat="1" ht="15" customHeight="1">
      <c r="A448" s="102">
        <v>514</v>
      </c>
      <c r="B448" s="102" t="s">
        <v>511</v>
      </c>
      <c r="C448" s="418">
        <v>9279148820</v>
      </c>
      <c r="D448" s="102">
        <v>1766870.89</v>
      </c>
    </row>
    <row r="449" spans="1:4" ht="15" customHeight="1">
      <c r="A449" s="87">
        <v>51403</v>
      </c>
      <c r="B449" s="87" t="s">
        <v>512</v>
      </c>
      <c r="C449" s="417">
        <v>3722682</v>
      </c>
      <c r="D449" s="87">
        <v>537.32000000000005</v>
      </c>
    </row>
    <row r="450" spans="1:4" ht="15" customHeight="1">
      <c r="A450" s="87">
        <v>51404</v>
      </c>
      <c r="B450" s="87" t="s">
        <v>513</v>
      </c>
      <c r="C450" s="417">
        <v>250540859</v>
      </c>
      <c r="D450" s="87">
        <v>36060.129999999997</v>
      </c>
    </row>
    <row r="451" spans="1:4" ht="15" customHeight="1">
      <c r="A451" s="87">
        <v>51405</v>
      </c>
      <c r="B451" s="87" t="s">
        <v>514</v>
      </c>
      <c r="C451" s="417">
        <v>5456147</v>
      </c>
      <c r="D451" s="87">
        <v>790.63</v>
      </c>
    </row>
    <row r="452" spans="1:4" ht="15" customHeight="1">
      <c r="A452" s="87">
        <v>51406</v>
      </c>
      <c r="B452" s="87" t="s">
        <v>515</v>
      </c>
      <c r="C452" s="417">
        <v>25318166</v>
      </c>
      <c r="D452" s="87">
        <v>3593.3</v>
      </c>
    </row>
    <row r="453" spans="1:4" ht="15" customHeight="1">
      <c r="A453" s="87">
        <v>51407</v>
      </c>
      <c r="B453" s="87" t="s">
        <v>516</v>
      </c>
      <c r="C453" s="417">
        <v>8994110966</v>
      </c>
      <c r="D453" s="87">
        <v>1725889.51</v>
      </c>
    </row>
    <row r="454" spans="1:4" ht="15" customHeight="1">
      <c r="A454" s="87">
        <v>5140701</v>
      </c>
      <c r="B454" s="87" t="s">
        <v>423</v>
      </c>
      <c r="C454" s="417">
        <v>8101263559</v>
      </c>
      <c r="D454" s="87">
        <v>1097925.23</v>
      </c>
    </row>
    <row r="455" spans="1:4" ht="15" customHeight="1">
      <c r="A455" s="87">
        <v>5140702</v>
      </c>
      <c r="B455" s="87" t="s">
        <v>424</v>
      </c>
      <c r="C455" s="417">
        <v>892847407</v>
      </c>
      <c r="D455" s="87">
        <v>627964.28</v>
      </c>
    </row>
    <row r="456" spans="1:4" ht="15" customHeight="1">
      <c r="A456" s="87">
        <v>515</v>
      </c>
      <c r="B456" s="87" t="s">
        <v>517</v>
      </c>
      <c r="C456" s="417">
        <v>353590112</v>
      </c>
      <c r="D456" s="87">
        <v>50760.08</v>
      </c>
    </row>
    <row r="457" spans="1:4" ht="15" customHeight="1">
      <c r="A457" s="87">
        <v>51501</v>
      </c>
      <c r="B457" s="87" t="s">
        <v>518</v>
      </c>
      <c r="C457" s="417">
        <v>135316207</v>
      </c>
      <c r="D457" s="87">
        <v>19316.900000000001</v>
      </c>
    </row>
    <row r="458" spans="1:4" ht="15" customHeight="1">
      <c r="A458" s="87">
        <v>51502</v>
      </c>
      <c r="B458" s="87" t="s">
        <v>519</v>
      </c>
      <c r="C458" s="417">
        <v>21467041</v>
      </c>
      <c r="D458" s="87">
        <v>3036.67</v>
      </c>
    </row>
    <row r="459" spans="1:4" ht="15" customHeight="1">
      <c r="A459" s="87">
        <v>51503</v>
      </c>
      <c r="B459" s="87" t="s">
        <v>520</v>
      </c>
      <c r="C459" s="417">
        <v>14945637</v>
      </c>
      <c r="D459" s="87">
        <v>2166.36</v>
      </c>
    </row>
    <row r="460" spans="1:4" ht="15" customHeight="1">
      <c r="A460" s="87">
        <v>5150301</v>
      </c>
      <c r="B460" s="87" t="s">
        <v>521</v>
      </c>
      <c r="C460" s="417">
        <v>14367279</v>
      </c>
      <c r="D460" s="87">
        <v>2081.87</v>
      </c>
    </row>
    <row r="461" spans="1:4" ht="15" customHeight="1">
      <c r="A461" s="87">
        <v>5150302</v>
      </c>
      <c r="B461" s="87" t="s">
        <v>522</v>
      </c>
      <c r="C461" s="417">
        <v>578358</v>
      </c>
      <c r="D461" s="87">
        <v>84.49</v>
      </c>
    </row>
    <row r="462" spans="1:4" ht="15" customHeight="1">
      <c r="A462" s="87">
        <v>51504</v>
      </c>
      <c r="B462" s="87" t="s">
        <v>523</v>
      </c>
      <c r="C462" s="417">
        <v>181590510</v>
      </c>
      <c r="D462" s="87">
        <v>26200.78</v>
      </c>
    </row>
    <row r="463" spans="1:4" ht="15" customHeight="1">
      <c r="A463" s="87">
        <v>51505</v>
      </c>
      <c r="B463" s="87" t="s">
        <v>524</v>
      </c>
      <c r="C463" s="417">
        <v>270717</v>
      </c>
      <c r="D463" s="87">
        <v>39.369999999999997</v>
      </c>
    </row>
    <row r="464" spans="1:4" ht="15" customHeight="1">
      <c r="A464" s="87">
        <v>52</v>
      </c>
      <c r="B464" s="87" t="s">
        <v>525</v>
      </c>
      <c r="C464" s="417">
        <v>10145</v>
      </c>
      <c r="D464" s="87">
        <v>11.56</v>
      </c>
    </row>
    <row r="465" spans="1:4" ht="15" customHeight="1">
      <c r="A465" s="87">
        <v>5204</v>
      </c>
      <c r="B465" s="87" t="s">
        <v>526</v>
      </c>
      <c r="C465" s="417">
        <v>10145</v>
      </c>
      <c r="D465" s="87">
        <v>11.56</v>
      </c>
    </row>
    <row r="467" spans="1:4" ht="15" customHeight="1">
      <c r="B467" s="87" t="s">
        <v>1522</v>
      </c>
      <c r="C467" s="417">
        <v>619971576</v>
      </c>
      <c r="D467" s="87">
        <v>119982.04</v>
      </c>
    </row>
  </sheetData>
  <autoFilter ref="A7:E439" xr:uid="{7BEC87C6-B490-41F4-A56C-77A8AFBDEB0F}"/>
  <printOptions gridLinesSet="0"/>
  <pageMargins left="0.75" right="0.75" top="1" bottom="1" header="0.5" footer="0.5"/>
  <pageSetup paperSize="9" fitToWidth="0" fitToHeight="0" orientation="portrait" r:id="rId1"/>
  <headerFooter alignWithMargins="0"/>
  <ignoredErrors>
    <ignoredError sqref="E5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BBC2D-6201-4A49-9298-0D25D1066955}">
  <sheetPr>
    <tabColor rgb="FF92D050"/>
  </sheetPr>
  <dimension ref="A1:G177"/>
  <sheetViews>
    <sheetView showGridLines="0" topLeftCell="A124" zoomScaleNormal="100" workbookViewId="0">
      <selection activeCell="G132" sqref="G132"/>
    </sheetView>
  </sheetViews>
  <sheetFormatPr baseColWidth="10" defaultColWidth="11.44140625" defaultRowHeight="13.8"/>
  <cols>
    <col min="1" max="1" width="12" style="109" bestFit="1" customWidth="1"/>
    <col min="2" max="2" width="49.5546875" style="109" customWidth="1"/>
    <col min="3" max="3" width="18" style="123" customWidth="1"/>
    <col min="4" max="4" width="16.33203125" style="107" customWidth="1"/>
    <col min="5" max="5" width="16.109375" style="108" customWidth="1"/>
    <col min="6" max="6" width="14.33203125" style="417" bestFit="1" customWidth="1"/>
    <col min="7" max="7" width="11.6640625" style="109" bestFit="1" customWidth="1"/>
    <col min="8" max="251" width="8.88671875" style="109" customWidth="1"/>
    <col min="252" max="252" width="1" style="109" customWidth="1"/>
    <col min="253" max="253" width="17.33203125" style="109" customWidth="1"/>
    <col min="254" max="254" width="67.33203125" style="109" customWidth="1"/>
    <col min="255" max="255" width="28.44140625" style="109" customWidth="1"/>
    <col min="256" max="507" width="8.88671875" style="109" customWidth="1"/>
    <col min="508" max="508" width="1" style="109" customWidth="1"/>
    <col min="509" max="509" width="17.33203125" style="109" customWidth="1"/>
    <col min="510" max="510" width="67.33203125" style="109" customWidth="1"/>
    <col min="511" max="511" width="28.44140625" style="109" customWidth="1"/>
    <col min="512" max="763" width="8.88671875" style="109" customWidth="1"/>
    <col min="764" max="764" width="1" style="109" customWidth="1"/>
    <col min="765" max="765" width="17.33203125" style="109" customWidth="1"/>
    <col min="766" max="766" width="67.33203125" style="109" customWidth="1"/>
    <col min="767" max="767" width="28.44140625" style="109" customWidth="1"/>
    <col min="768" max="1019" width="8.88671875" style="109" customWidth="1"/>
    <col min="1020" max="1020" width="1" style="109" customWidth="1"/>
    <col min="1021" max="1021" width="17.33203125" style="109" customWidth="1"/>
    <col min="1022" max="1022" width="67.33203125" style="109" customWidth="1"/>
    <col min="1023" max="1023" width="28.44140625" style="109" customWidth="1"/>
    <col min="1024" max="1275" width="8.88671875" style="109" customWidth="1"/>
    <col min="1276" max="1276" width="1" style="109" customWidth="1"/>
    <col min="1277" max="1277" width="17.33203125" style="109" customWidth="1"/>
    <col min="1278" max="1278" width="67.33203125" style="109" customWidth="1"/>
    <col min="1279" max="1279" width="28.44140625" style="109" customWidth="1"/>
    <col min="1280" max="1531" width="8.88671875" style="109" customWidth="1"/>
    <col min="1532" max="1532" width="1" style="109" customWidth="1"/>
    <col min="1533" max="1533" width="17.33203125" style="109" customWidth="1"/>
    <col min="1534" max="1534" width="67.33203125" style="109" customWidth="1"/>
    <col min="1535" max="1535" width="28.44140625" style="109" customWidth="1"/>
    <col min="1536" max="1787" width="8.88671875" style="109" customWidth="1"/>
    <col min="1788" max="1788" width="1" style="109" customWidth="1"/>
    <col min="1789" max="1789" width="17.33203125" style="109" customWidth="1"/>
    <col min="1790" max="1790" width="67.33203125" style="109" customWidth="1"/>
    <col min="1791" max="1791" width="28.44140625" style="109" customWidth="1"/>
    <col min="1792" max="2043" width="8.88671875" style="109" customWidth="1"/>
    <col min="2044" max="2044" width="1" style="109" customWidth="1"/>
    <col min="2045" max="2045" width="17.33203125" style="109" customWidth="1"/>
    <col min="2046" max="2046" width="67.33203125" style="109" customWidth="1"/>
    <col min="2047" max="2047" width="28.44140625" style="109" customWidth="1"/>
    <col min="2048" max="2299" width="8.88671875" style="109" customWidth="1"/>
    <col min="2300" max="2300" width="1" style="109" customWidth="1"/>
    <col min="2301" max="2301" width="17.33203125" style="109" customWidth="1"/>
    <col min="2302" max="2302" width="67.33203125" style="109" customWidth="1"/>
    <col min="2303" max="2303" width="28.44140625" style="109" customWidth="1"/>
    <col min="2304" max="2555" width="8.88671875" style="109" customWidth="1"/>
    <col min="2556" max="2556" width="1" style="109" customWidth="1"/>
    <col min="2557" max="2557" width="17.33203125" style="109" customWidth="1"/>
    <col min="2558" max="2558" width="67.33203125" style="109" customWidth="1"/>
    <col min="2559" max="2559" width="28.44140625" style="109" customWidth="1"/>
    <col min="2560" max="2811" width="8.88671875" style="109" customWidth="1"/>
    <col min="2812" max="2812" width="1" style="109" customWidth="1"/>
    <col min="2813" max="2813" width="17.33203125" style="109" customWidth="1"/>
    <col min="2814" max="2814" width="67.33203125" style="109" customWidth="1"/>
    <col min="2815" max="2815" width="28.44140625" style="109" customWidth="1"/>
    <col min="2816" max="3067" width="8.88671875" style="109" customWidth="1"/>
    <col min="3068" max="3068" width="1" style="109" customWidth="1"/>
    <col min="3069" max="3069" width="17.33203125" style="109" customWidth="1"/>
    <col min="3070" max="3070" width="67.33203125" style="109" customWidth="1"/>
    <col min="3071" max="3071" width="28.44140625" style="109" customWidth="1"/>
    <col min="3072" max="3323" width="8.88671875" style="109" customWidth="1"/>
    <col min="3324" max="3324" width="1" style="109" customWidth="1"/>
    <col min="3325" max="3325" width="17.33203125" style="109" customWidth="1"/>
    <col min="3326" max="3326" width="67.33203125" style="109" customWidth="1"/>
    <col min="3327" max="3327" width="28.44140625" style="109" customWidth="1"/>
    <col min="3328" max="3579" width="8.88671875" style="109" customWidth="1"/>
    <col min="3580" max="3580" width="1" style="109" customWidth="1"/>
    <col min="3581" max="3581" width="17.33203125" style="109" customWidth="1"/>
    <col min="3582" max="3582" width="67.33203125" style="109" customWidth="1"/>
    <col min="3583" max="3583" width="28.44140625" style="109" customWidth="1"/>
    <col min="3584" max="3835" width="8.88671875" style="109" customWidth="1"/>
    <col min="3836" max="3836" width="1" style="109" customWidth="1"/>
    <col min="3837" max="3837" width="17.33203125" style="109" customWidth="1"/>
    <col min="3838" max="3838" width="67.33203125" style="109" customWidth="1"/>
    <col min="3839" max="3839" width="28.44140625" style="109" customWidth="1"/>
    <col min="3840" max="4091" width="8.88671875" style="109" customWidth="1"/>
    <col min="4092" max="4092" width="1" style="109" customWidth="1"/>
    <col min="4093" max="4093" width="17.33203125" style="109" customWidth="1"/>
    <col min="4094" max="4094" width="67.33203125" style="109" customWidth="1"/>
    <col min="4095" max="4095" width="28.44140625" style="109" customWidth="1"/>
    <col min="4096" max="4347" width="8.88671875" style="109" customWidth="1"/>
    <col min="4348" max="4348" width="1" style="109" customWidth="1"/>
    <col min="4349" max="4349" width="17.33203125" style="109" customWidth="1"/>
    <col min="4350" max="4350" width="67.33203125" style="109" customWidth="1"/>
    <col min="4351" max="4351" width="28.44140625" style="109" customWidth="1"/>
    <col min="4352" max="4603" width="8.88671875" style="109" customWidth="1"/>
    <col min="4604" max="4604" width="1" style="109" customWidth="1"/>
    <col min="4605" max="4605" width="17.33203125" style="109" customWidth="1"/>
    <col min="4606" max="4606" width="67.33203125" style="109" customWidth="1"/>
    <col min="4607" max="4607" width="28.44140625" style="109" customWidth="1"/>
    <col min="4608" max="4859" width="8.88671875" style="109" customWidth="1"/>
    <col min="4860" max="4860" width="1" style="109" customWidth="1"/>
    <col min="4861" max="4861" width="17.33203125" style="109" customWidth="1"/>
    <col min="4862" max="4862" width="67.33203125" style="109" customWidth="1"/>
    <col min="4863" max="4863" width="28.44140625" style="109" customWidth="1"/>
    <col min="4864" max="5115" width="8.88671875" style="109" customWidth="1"/>
    <col min="5116" max="5116" width="1" style="109" customWidth="1"/>
    <col min="5117" max="5117" width="17.33203125" style="109" customWidth="1"/>
    <col min="5118" max="5118" width="67.33203125" style="109" customWidth="1"/>
    <col min="5119" max="5119" width="28.44140625" style="109" customWidth="1"/>
    <col min="5120" max="5371" width="8.88671875" style="109" customWidth="1"/>
    <col min="5372" max="5372" width="1" style="109" customWidth="1"/>
    <col min="5373" max="5373" width="17.33203125" style="109" customWidth="1"/>
    <col min="5374" max="5374" width="67.33203125" style="109" customWidth="1"/>
    <col min="5375" max="5375" width="28.44140625" style="109" customWidth="1"/>
    <col min="5376" max="5627" width="8.88671875" style="109" customWidth="1"/>
    <col min="5628" max="5628" width="1" style="109" customWidth="1"/>
    <col min="5629" max="5629" width="17.33203125" style="109" customWidth="1"/>
    <col min="5630" max="5630" width="67.33203125" style="109" customWidth="1"/>
    <col min="5631" max="5631" width="28.44140625" style="109" customWidth="1"/>
    <col min="5632" max="5883" width="8.88671875" style="109" customWidth="1"/>
    <col min="5884" max="5884" width="1" style="109" customWidth="1"/>
    <col min="5885" max="5885" width="17.33203125" style="109" customWidth="1"/>
    <col min="5886" max="5886" width="67.33203125" style="109" customWidth="1"/>
    <col min="5887" max="5887" width="28.44140625" style="109" customWidth="1"/>
    <col min="5888" max="6139" width="8.88671875" style="109" customWidth="1"/>
    <col min="6140" max="6140" width="1" style="109" customWidth="1"/>
    <col min="6141" max="6141" width="17.33203125" style="109" customWidth="1"/>
    <col min="6142" max="6142" width="67.33203125" style="109" customWidth="1"/>
    <col min="6143" max="6143" width="28.44140625" style="109" customWidth="1"/>
    <col min="6144" max="6395" width="8.88671875" style="109" customWidth="1"/>
    <col min="6396" max="6396" width="1" style="109" customWidth="1"/>
    <col min="6397" max="6397" width="17.33203125" style="109" customWidth="1"/>
    <col min="6398" max="6398" width="67.33203125" style="109" customWidth="1"/>
    <col min="6399" max="6399" width="28.44140625" style="109" customWidth="1"/>
    <col min="6400" max="6651" width="8.88671875" style="109" customWidth="1"/>
    <col min="6652" max="6652" width="1" style="109" customWidth="1"/>
    <col min="6653" max="6653" width="17.33203125" style="109" customWidth="1"/>
    <col min="6654" max="6654" width="67.33203125" style="109" customWidth="1"/>
    <col min="6655" max="6655" width="28.44140625" style="109" customWidth="1"/>
    <col min="6656" max="6907" width="8.88671875" style="109" customWidth="1"/>
    <col min="6908" max="6908" width="1" style="109" customWidth="1"/>
    <col min="6909" max="6909" width="17.33203125" style="109" customWidth="1"/>
    <col min="6910" max="6910" width="67.33203125" style="109" customWidth="1"/>
    <col min="6911" max="6911" width="28.44140625" style="109" customWidth="1"/>
    <col min="6912" max="7163" width="8.88671875" style="109" customWidth="1"/>
    <col min="7164" max="7164" width="1" style="109" customWidth="1"/>
    <col min="7165" max="7165" width="17.33203125" style="109" customWidth="1"/>
    <col min="7166" max="7166" width="67.33203125" style="109" customWidth="1"/>
    <col min="7167" max="7167" width="28.44140625" style="109" customWidth="1"/>
    <col min="7168" max="7419" width="8.88671875" style="109" customWidth="1"/>
    <col min="7420" max="7420" width="1" style="109" customWidth="1"/>
    <col min="7421" max="7421" width="17.33203125" style="109" customWidth="1"/>
    <col min="7422" max="7422" width="67.33203125" style="109" customWidth="1"/>
    <col min="7423" max="7423" width="28.44140625" style="109" customWidth="1"/>
    <col min="7424" max="7675" width="8.88671875" style="109" customWidth="1"/>
    <col min="7676" max="7676" width="1" style="109" customWidth="1"/>
    <col min="7677" max="7677" width="17.33203125" style="109" customWidth="1"/>
    <col min="7678" max="7678" width="67.33203125" style="109" customWidth="1"/>
    <col min="7679" max="7679" width="28.44140625" style="109" customWidth="1"/>
    <col min="7680" max="7931" width="8.88671875" style="109" customWidth="1"/>
    <col min="7932" max="7932" width="1" style="109" customWidth="1"/>
    <col min="7933" max="7933" width="17.33203125" style="109" customWidth="1"/>
    <col min="7934" max="7934" width="67.33203125" style="109" customWidth="1"/>
    <col min="7935" max="7935" width="28.44140625" style="109" customWidth="1"/>
    <col min="7936" max="8187" width="8.88671875" style="109" customWidth="1"/>
    <col min="8188" max="8188" width="1" style="109" customWidth="1"/>
    <col min="8189" max="8189" width="17.33203125" style="109" customWidth="1"/>
    <col min="8190" max="8190" width="67.33203125" style="109" customWidth="1"/>
    <col min="8191" max="8191" width="28.44140625" style="109" customWidth="1"/>
    <col min="8192" max="8443" width="8.88671875" style="109" customWidth="1"/>
    <col min="8444" max="8444" width="1" style="109" customWidth="1"/>
    <col min="8445" max="8445" width="17.33203125" style="109" customWidth="1"/>
    <col min="8446" max="8446" width="67.33203125" style="109" customWidth="1"/>
    <col min="8447" max="8447" width="28.44140625" style="109" customWidth="1"/>
    <col min="8448" max="8699" width="8.88671875" style="109" customWidth="1"/>
    <col min="8700" max="8700" width="1" style="109" customWidth="1"/>
    <col min="8701" max="8701" width="17.33203125" style="109" customWidth="1"/>
    <col min="8702" max="8702" width="67.33203125" style="109" customWidth="1"/>
    <col min="8703" max="8703" width="28.44140625" style="109" customWidth="1"/>
    <col min="8704" max="8955" width="8.88671875" style="109" customWidth="1"/>
    <col min="8956" max="8956" width="1" style="109" customWidth="1"/>
    <col min="8957" max="8957" width="17.33203125" style="109" customWidth="1"/>
    <col min="8958" max="8958" width="67.33203125" style="109" customWidth="1"/>
    <col min="8959" max="8959" width="28.44140625" style="109" customWidth="1"/>
    <col min="8960" max="9211" width="8.88671875" style="109" customWidth="1"/>
    <col min="9212" max="9212" width="1" style="109" customWidth="1"/>
    <col min="9213" max="9213" width="17.33203125" style="109" customWidth="1"/>
    <col min="9214" max="9214" width="67.33203125" style="109" customWidth="1"/>
    <col min="9215" max="9215" width="28.44140625" style="109" customWidth="1"/>
    <col min="9216" max="9467" width="8.88671875" style="109" customWidth="1"/>
    <col min="9468" max="9468" width="1" style="109" customWidth="1"/>
    <col min="9469" max="9469" width="17.33203125" style="109" customWidth="1"/>
    <col min="9470" max="9470" width="67.33203125" style="109" customWidth="1"/>
    <col min="9471" max="9471" width="28.44140625" style="109" customWidth="1"/>
    <col min="9472" max="9723" width="8.88671875" style="109" customWidth="1"/>
    <col min="9724" max="9724" width="1" style="109" customWidth="1"/>
    <col min="9725" max="9725" width="17.33203125" style="109" customWidth="1"/>
    <col min="9726" max="9726" width="67.33203125" style="109" customWidth="1"/>
    <col min="9727" max="9727" width="28.44140625" style="109" customWidth="1"/>
    <col min="9728" max="9979" width="8.88671875" style="109" customWidth="1"/>
    <col min="9980" max="9980" width="1" style="109" customWidth="1"/>
    <col min="9981" max="9981" width="17.33203125" style="109" customWidth="1"/>
    <col min="9982" max="9982" width="67.33203125" style="109" customWidth="1"/>
    <col min="9983" max="9983" width="28.44140625" style="109" customWidth="1"/>
    <col min="9984" max="10235" width="8.88671875" style="109" customWidth="1"/>
    <col min="10236" max="10236" width="1" style="109" customWidth="1"/>
    <col min="10237" max="10237" width="17.33203125" style="109" customWidth="1"/>
    <col min="10238" max="10238" width="67.33203125" style="109" customWidth="1"/>
    <col min="10239" max="10239" width="28.44140625" style="109" customWidth="1"/>
    <col min="10240" max="10491" width="8.88671875" style="109" customWidth="1"/>
    <col min="10492" max="10492" width="1" style="109" customWidth="1"/>
    <col min="10493" max="10493" width="17.33203125" style="109" customWidth="1"/>
    <col min="10494" max="10494" width="67.33203125" style="109" customWidth="1"/>
    <col min="10495" max="10495" width="28.44140625" style="109" customWidth="1"/>
    <col min="10496" max="10747" width="8.88671875" style="109" customWidth="1"/>
    <col min="10748" max="10748" width="1" style="109" customWidth="1"/>
    <col min="10749" max="10749" width="17.33203125" style="109" customWidth="1"/>
    <col min="10750" max="10750" width="67.33203125" style="109" customWidth="1"/>
    <col min="10751" max="10751" width="28.44140625" style="109" customWidth="1"/>
    <col min="10752" max="11003" width="8.88671875" style="109" customWidth="1"/>
    <col min="11004" max="11004" width="1" style="109" customWidth="1"/>
    <col min="11005" max="11005" width="17.33203125" style="109" customWidth="1"/>
    <col min="11006" max="11006" width="67.33203125" style="109" customWidth="1"/>
    <col min="11007" max="11007" width="28.44140625" style="109" customWidth="1"/>
    <col min="11008" max="11259" width="8.88671875" style="109" customWidth="1"/>
    <col min="11260" max="11260" width="1" style="109" customWidth="1"/>
    <col min="11261" max="11261" width="17.33203125" style="109" customWidth="1"/>
    <col min="11262" max="11262" width="67.33203125" style="109" customWidth="1"/>
    <col min="11263" max="11263" width="28.44140625" style="109" customWidth="1"/>
    <col min="11264" max="11515" width="8.88671875" style="109" customWidth="1"/>
    <col min="11516" max="11516" width="1" style="109" customWidth="1"/>
    <col min="11517" max="11517" width="17.33203125" style="109" customWidth="1"/>
    <col min="11518" max="11518" width="67.33203125" style="109" customWidth="1"/>
    <col min="11519" max="11519" width="28.44140625" style="109" customWidth="1"/>
    <col min="11520" max="11771" width="8.88671875" style="109" customWidth="1"/>
    <col min="11772" max="11772" width="1" style="109" customWidth="1"/>
    <col min="11773" max="11773" width="17.33203125" style="109" customWidth="1"/>
    <col min="11774" max="11774" width="67.33203125" style="109" customWidth="1"/>
    <col min="11775" max="11775" width="28.44140625" style="109" customWidth="1"/>
    <col min="11776" max="12027" width="8.88671875" style="109" customWidth="1"/>
    <col min="12028" max="12028" width="1" style="109" customWidth="1"/>
    <col min="12029" max="12029" width="17.33203125" style="109" customWidth="1"/>
    <col min="12030" max="12030" width="67.33203125" style="109" customWidth="1"/>
    <col min="12031" max="12031" width="28.44140625" style="109" customWidth="1"/>
    <col min="12032" max="12283" width="8.88671875" style="109" customWidth="1"/>
    <col min="12284" max="12284" width="1" style="109" customWidth="1"/>
    <col min="12285" max="12285" width="17.33203125" style="109" customWidth="1"/>
    <col min="12286" max="12286" width="67.33203125" style="109" customWidth="1"/>
    <col min="12287" max="12287" width="28.44140625" style="109" customWidth="1"/>
    <col min="12288" max="12539" width="8.88671875" style="109" customWidth="1"/>
    <col min="12540" max="12540" width="1" style="109" customWidth="1"/>
    <col min="12541" max="12541" width="17.33203125" style="109" customWidth="1"/>
    <col min="12542" max="12542" width="67.33203125" style="109" customWidth="1"/>
    <col min="12543" max="12543" width="28.44140625" style="109" customWidth="1"/>
    <col min="12544" max="12795" width="8.88671875" style="109" customWidth="1"/>
    <col min="12796" max="12796" width="1" style="109" customWidth="1"/>
    <col min="12797" max="12797" width="17.33203125" style="109" customWidth="1"/>
    <col min="12798" max="12798" width="67.33203125" style="109" customWidth="1"/>
    <col min="12799" max="12799" width="28.44140625" style="109" customWidth="1"/>
    <col min="12800" max="13051" width="8.88671875" style="109" customWidth="1"/>
    <col min="13052" max="13052" width="1" style="109" customWidth="1"/>
    <col min="13053" max="13053" width="17.33203125" style="109" customWidth="1"/>
    <col min="13054" max="13054" width="67.33203125" style="109" customWidth="1"/>
    <col min="13055" max="13055" width="28.44140625" style="109" customWidth="1"/>
    <col min="13056" max="13307" width="8.88671875" style="109" customWidth="1"/>
    <col min="13308" max="13308" width="1" style="109" customWidth="1"/>
    <col min="13309" max="13309" width="17.33203125" style="109" customWidth="1"/>
    <col min="13310" max="13310" width="67.33203125" style="109" customWidth="1"/>
    <col min="13311" max="13311" width="28.44140625" style="109" customWidth="1"/>
    <col min="13312" max="13563" width="8.88671875" style="109" customWidth="1"/>
    <col min="13564" max="13564" width="1" style="109" customWidth="1"/>
    <col min="13565" max="13565" width="17.33203125" style="109" customWidth="1"/>
    <col min="13566" max="13566" width="67.33203125" style="109" customWidth="1"/>
    <col min="13567" max="13567" width="28.44140625" style="109" customWidth="1"/>
    <col min="13568" max="13819" width="8.88671875" style="109" customWidth="1"/>
    <col min="13820" max="13820" width="1" style="109" customWidth="1"/>
    <col min="13821" max="13821" width="17.33203125" style="109" customWidth="1"/>
    <col min="13822" max="13822" width="67.33203125" style="109" customWidth="1"/>
    <col min="13823" max="13823" width="28.44140625" style="109" customWidth="1"/>
    <col min="13824" max="14075" width="8.88671875" style="109" customWidth="1"/>
    <col min="14076" max="14076" width="1" style="109" customWidth="1"/>
    <col min="14077" max="14077" width="17.33203125" style="109" customWidth="1"/>
    <col min="14078" max="14078" width="67.33203125" style="109" customWidth="1"/>
    <col min="14079" max="14079" width="28.44140625" style="109" customWidth="1"/>
    <col min="14080" max="14331" width="8.88671875" style="109" customWidth="1"/>
    <col min="14332" max="14332" width="1" style="109" customWidth="1"/>
    <col min="14333" max="14333" width="17.33203125" style="109" customWidth="1"/>
    <col min="14334" max="14334" width="67.33203125" style="109" customWidth="1"/>
    <col min="14335" max="14335" width="28.44140625" style="109" customWidth="1"/>
    <col min="14336" max="14587" width="8.88671875" style="109" customWidth="1"/>
    <col min="14588" max="14588" width="1" style="109" customWidth="1"/>
    <col min="14589" max="14589" width="17.33203125" style="109" customWidth="1"/>
    <col min="14590" max="14590" width="67.33203125" style="109" customWidth="1"/>
    <col min="14591" max="14591" width="28.44140625" style="109" customWidth="1"/>
    <col min="14592" max="14843" width="8.88671875" style="109" customWidth="1"/>
    <col min="14844" max="14844" width="1" style="109" customWidth="1"/>
    <col min="14845" max="14845" width="17.33203125" style="109" customWidth="1"/>
    <col min="14846" max="14846" width="67.33203125" style="109" customWidth="1"/>
    <col min="14847" max="14847" width="28.44140625" style="109" customWidth="1"/>
    <col min="14848" max="15099" width="8.88671875" style="109" customWidth="1"/>
    <col min="15100" max="15100" width="1" style="109" customWidth="1"/>
    <col min="15101" max="15101" width="17.33203125" style="109" customWidth="1"/>
    <col min="15102" max="15102" width="67.33203125" style="109" customWidth="1"/>
    <col min="15103" max="15103" width="28.44140625" style="109" customWidth="1"/>
    <col min="15104" max="15355" width="8.88671875" style="109" customWidth="1"/>
    <col min="15356" max="15356" width="1" style="109" customWidth="1"/>
    <col min="15357" max="15357" width="17.33203125" style="109" customWidth="1"/>
    <col min="15358" max="15358" width="67.33203125" style="109" customWidth="1"/>
    <col min="15359" max="15359" width="28.44140625" style="109" customWidth="1"/>
    <col min="15360" max="15611" width="8.88671875" style="109" customWidth="1"/>
    <col min="15612" max="15612" width="1" style="109" customWidth="1"/>
    <col min="15613" max="15613" width="17.33203125" style="109" customWidth="1"/>
    <col min="15614" max="15614" width="67.33203125" style="109" customWidth="1"/>
    <col min="15615" max="15615" width="28.44140625" style="109" customWidth="1"/>
    <col min="15616" max="15867" width="8.88671875" style="109" customWidth="1"/>
    <col min="15868" max="15868" width="1" style="109" customWidth="1"/>
    <col min="15869" max="15869" width="17.33203125" style="109" customWidth="1"/>
    <col min="15870" max="15870" width="67.33203125" style="109" customWidth="1"/>
    <col min="15871" max="15871" width="28.44140625" style="109" customWidth="1"/>
    <col min="15872" max="16123" width="8.88671875" style="109" customWidth="1"/>
    <col min="16124" max="16124" width="1" style="109" customWidth="1"/>
    <col min="16125" max="16125" width="17.33203125" style="109" customWidth="1"/>
    <col min="16126" max="16126" width="67.33203125" style="109" customWidth="1"/>
    <col min="16127" max="16127" width="28.44140625" style="109" customWidth="1"/>
    <col min="16128" max="16384" width="8.88671875" style="109" customWidth="1"/>
  </cols>
  <sheetData>
    <row r="1" spans="1:7" ht="15" customHeight="1">
      <c r="A1" s="104"/>
      <c r="B1" s="105" t="s">
        <v>112</v>
      </c>
      <c r="C1" s="106"/>
    </row>
    <row r="2" spans="1:7" ht="15" customHeight="1">
      <c r="A2" s="110"/>
      <c r="B2" s="111" t="s">
        <v>527</v>
      </c>
      <c r="C2" s="112"/>
    </row>
    <row r="3" spans="1:7" ht="15" customHeight="1">
      <c r="A3" s="113"/>
      <c r="B3" s="114" t="s">
        <v>1547</v>
      </c>
      <c r="C3" s="115"/>
    </row>
    <row r="4" spans="1:7" ht="15" customHeight="1">
      <c r="A4" s="116" t="s">
        <v>141</v>
      </c>
      <c r="B4" s="116" t="s">
        <v>142</v>
      </c>
      <c r="C4" s="117" t="s">
        <v>528</v>
      </c>
      <c r="D4" s="118" t="s">
        <v>529</v>
      </c>
      <c r="E4" s="119" t="s">
        <v>530</v>
      </c>
    </row>
    <row r="5" spans="1:7" s="105" customFormat="1" ht="15" customHeight="1">
      <c r="A5" s="403">
        <v>1</v>
      </c>
      <c r="B5" s="404" t="s">
        <v>146</v>
      </c>
      <c r="C5" s="386">
        <v>9292136268</v>
      </c>
      <c r="D5" s="405">
        <v>1359724.71</v>
      </c>
      <c r="E5" s="406"/>
      <c r="F5" s="418"/>
    </row>
    <row r="6" spans="1:7" s="105" customFormat="1" ht="15" customHeight="1">
      <c r="A6" s="403">
        <v>101</v>
      </c>
      <c r="B6" s="404" t="s">
        <v>147</v>
      </c>
      <c r="C6" s="386">
        <v>8820719063</v>
      </c>
      <c r="D6" s="405">
        <v>1289964.2599999998</v>
      </c>
      <c r="E6" s="406"/>
      <c r="F6" s="418"/>
    </row>
    <row r="7" spans="1:7" s="105" customFormat="1" ht="15" customHeight="1">
      <c r="A7" s="403">
        <v>10101</v>
      </c>
      <c r="B7" s="404" t="s">
        <v>148</v>
      </c>
      <c r="C7" s="386">
        <v>183713350</v>
      </c>
      <c r="D7" s="405">
        <v>26866.930000000168</v>
      </c>
      <c r="E7" s="406"/>
      <c r="F7" s="418"/>
    </row>
    <row r="8" spans="1:7" s="105" customFormat="1" ht="15" customHeight="1">
      <c r="A8" s="403">
        <v>1010102</v>
      </c>
      <c r="B8" s="404" t="s">
        <v>531</v>
      </c>
      <c r="C8" s="386">
        <v>183713350</v>
      </c>
      <c r="D8" s="405">
        <v>26866.930000000168</v>
      </c>
      <c r="E8" s="406"/>
      <c r="F8" s="418"/>
    </row>
    <row r="9" spans="1:7" s="105" customFormat="1" ht="15" customHeight="1">
      <c r="A9" s="346">
        <v>101010201</v>
      </c>
      <c r="B9" s="120" t="s">
        <v>532</v>
      </c>
      <c r="C9" s="121">
        <v>84391828</v>
      </c>
      <c r="D9" s="107">
        <v>12341.780000000261</v>
      </c>
      <c r="E9" s="108">
        <v>101010201</v>
      </c>
      <c r="F9" s="418">
        <f>+SUMIF('Consolidado 06.2022'!B:B,'AFPISA 06.2022'!E9,'Consolidado 06.2022'!E:E)</f>
        <v>84391828</v>
      </c>
      <c r="G9" s="122">
        <f>+SUMIF(E:E,E9,C:C)-F9</f>
        <v>0</v>
      </c>
    </row>
    <row r="10" spans="1:7" s="105" customFormat="1" ht="15" customHeight="1">
      <c r="A10" s="346">
        <v>101010202</v>
      </c>
      <c r="B10" s="120" t="s">
        <v>533</v>
      </c>
      <c r="C10" s="121">
        <v>99321522</v>
      </c>
      <c r="D10" s="107">
        <v>14525.149999999965</v>
      </c>
      <c r="E10" s="108">
        <v>101010202</v>
      </c>
      <c r="F10" s="418">
        <f>+SUMIF('Consolidado 06.2022'!B:B,'AFPISA 06.2022'!E10,'Consolidado 06.2022'!E:E)</f>
        <v>99321522</v>
      </c>
      <c r="G10" s="122">
        <f>+SUMIF(E:E,E10,C:C)-F10</f>
        <v>0</v>
      </c>
    </row>
    <row r="11" spans="1:7" s="105" customFormat="1" ht="15" customHeight="1">
      <c r="A11" s="403">
        <v>10102</v>
      </c>
      <c r="B11" s="404" t="s">
        <v>184</v>
      </c>
      <c r="C11" s="386">
        <v>8159724631</v>
      </c>
      <c r="D11" s="405">
        <v>1193308.58</v>
      </c>
      <c r="E11" s="406"/>
      <c r="F11" s="418"/>
      <c r="G11" s="122"/>
    </row>
    <row r="12" spans="1:7" s="105" customFormat="1" ht="15" customHeight="1">
      <c r="A12" s="403">
        <v>1010201</v>
      </c>
      <c r="B12" s="404" t="s">
        <v>534</v>
      </c>
      <c r="C12" s="386">
        <v>7759570604</v>
      </c>
      <c r="D12" s="405">
        <v>1134788.56</v>
      </c>
      <c r="E12" s="406"/>
      <c r="F12" s="418"/>
      <c r="G12" s="122"/>
    </row>
    <row r="13" spans="1:7" s="105" customFormat="1" ht="15" customHeight="1">
      <c r="A13" s="403">
        <v>101020101</v>
      </c>
      <c r="B13" s="404" t="s">
        <v>535</v>
      </c>
      <c r="C13" s="386">
        <v>7595726576</v>
      </c>
      <c r="D13" s="405">
        <v>1110827.3900000001</v>
      </c>
      <c r="E13" s="406"/>
      <c r="F13" s="418"/>
      <c r="G13" s="122"/>
    </row>
    <row r="14" spans="1:7" s="105" customFormat="1" ht="15" customHeight="1">
      <c r="A14" s="346">
        <v>10102010101</v>
      </c>
      <c r="B14" s="120" t="s">
        <v>536</v>
      </c>
      <c r="C14" s="121">
        <v>5600000000</v>
      </c>
      <c r="D14" s="107">
        <v>818964.8899999999</v>
      </c>
      <c r="E14" s="108">
        <v>1120112301</v>
      </c>
      <c r="F14" s="418">
        <f>+SUMIF('Consolidado 06.2022'!B:B,'AFPISA 06.2022'!E14,'Consolidado 06.2022'!E:E)</f>
        <v>5600000000</v>
      </c>
      <c r="G14" s="122">
        <f t="shared" ref="G14:G19" si="0">+SUMIF(E:E,E14,C:C)-F14</f>
        <v>0</v>
      </c>
    </row>
    <row r="15" spans="1:7" s="105" customFormat="1" ht="15" customHeight="1">
      <c r="A15" s="346">
        <v>10102010102</v>
      </c>
      <c r="B15" s="120" t="s">
        <v>537</v>
      </c>
      <c r="C15" s="121">
        <v>1880422500</v>
      </c>
      <c r="D15" s="107">
        <v>275000</v>
      </c>
      <c r="E15" s="108">
        <v>1120112302</v>
      </c>
      <c r="F15" s="418">
        <f>+SUMIF('Consolidado 06.2022'!B:B,'AFPISA 06.2022'!E15,'Consolidado 06.2022'!E:E)</f>
        <v>1880422500</v>
      </c>
      <c r="G15" s="122">
        <f t="shared" si="0"/>
        <v>0</v>
      </c>
    </row>
    <row r="16" spans="1:7" s="105" customFormat="1" ht="15" customHeight="1">
      <c r="A16" s="346">
        <v>10102010196</v>
      </c>
      <c r="B16" s="120" t="s">
        <v>538</v>
      </c>
      <c r="C16" s="121">
        <v>58503842</v>
      </c>
      <c r="D16" s="107">
        <v>8555.82</v>
      </c>
      <c r="E16" s="108">
        <v>1120116106</v>
      </c>
      <c r="F16" s="418">
        <f>+SUMIF('Consolidado 06.2022'!B:B,'AFPISA 06.2022'!E16,'Consolidado 06.2022'!E:E)</f>
        <v>58503842</v>
      </c>
      <c r="G16" s="122">
        <f t="shared" si="0"/>
        <v>0</v>
      </c>
    </row>
    <row r="17" spans="1:7" s="105" customFormat="1" ht="15" customHeight="1">
      <c r="A17" s="346">
        <v>10102010197</v>
      </c>
      <c r="B17" s="120" t="s">
        <v>539</v>
      </c>
      <c r="C17" s="121">
        <v>-50078184</v>
      </c>
      <c r="D17" s="107">
        <v>-7323.62</v>
      </c>
      <c r="E17" s="108">
        <v>1120116206</v>
      </c>
      <c r="F17" s="418">
        <f>+SUMIF('Consolidado 06.2022'!B:B,'AFPISA 06.2022'!E17,'Consolidado 06.2022'!E:E)</f>
        <v>-50078184</v>
      </c>
      <c r="G17" s="122">
        <f t="shared" si="0"/>
        <v>0</v>
      </c>
    </row>
    <row r="18" spans="1:7" s="105" customFormat="1" ht="15" customHeight="1">
      <c r="A18" s="346">
        <v>10102010198</v>
      </c>
      <c r="B18" s="120" t="s">
        <v>540</v>
      </c>
      <c r="C18" s="121">
        <v>204041774</v>
      </c>
      <c r="D18" s="107">
        <v>29839.83</v>
      </c>
      <c r="E18" s="108">
        <v>1120116105</v>
      </c>
      <c r="F18" s="418">
        <f>+SUMIF('Consolidado 06.2022'!B:B,'AFPISA 06.2022'!E18,'Consolidado 06.2022'!E:E)</f>
        <v>204041774</v>
      </c>
      <c r="G18" s="122">
        <f t="shared" si="0"/>
        <v>0</v>
      </c>
    </row>
    <row r="19" spans="1:7" s="105" customFormat="1" ht="15" customHeight="1">
      <c r="A19" s="346">
        <v>10102010199</v>
      </c>
      <c r="B19" s="120" t="s">
        <v>541</v>
      </c>
      <c r="C19" s="121">
        <v>-97163356</v>
      </c>
      <c r="D19" s="107">
        <v>-14209.530000000013</v>
      </c>
      <c r="E19" s="108">
        <v>1120116205</v>
      </c>
      <c r="F19" s="418">
        <f>+SUMIF('Consolidado 06.2022'!B:B,'AFPISA 06.2022'!E19,'Consolidado 06.2022'!E:E)</f>
        <v>-97163356</v>
      </c>
      <c r="G19" s="122">
        <f t="shared" si="0"/>
        <v>0</v>
      </c>
    </row>
    <row r="20" spans="1:7" s="105" customFormat="1" ht="15" customHeight="1">
      <c r="A20" s="403">
        <v>101020102</v>
      </c>
      <c r="B20" s="404" t="s">
        <v>542</v>
      </c>
      <c r="C20" s="386">
        <v>163844028</v>
      </c>
      <c r="D20" s="405">
        <v>23961.17</v>
      </c>
      <c r="E20" s="406"/>
      <c r="F20" s="418"/>
      <c r="G20" s="122"/>
    </row>
    <row r="21" spans="1:7" s="105" customFormat="1" ht="15" customHeight="1">
      <c r="A21" s="346">
        <v>10102010201</v>
      </c>
      <c r="B21" s="120" t="s">
        <v>443</v>
      </c>
      <c r="C21" s="121">
        <v>163000000</v>
      </c>
      <c r="D21" s="107">
        <v>23837.730000000003</v>
      </c>
      <c r="E21" s="108">
        <v>1120113101</v>
      </c>
      <c r="F21" s="418">
        <f>+SUMIF('Consolidado 06.2022'!B:B,'AFPISA 06.2022'!E21,'Consolidado 06.2022'!E:E)</f>
        <v>163000000</v>
      </c>
      <c r="G21" s="122">
        <f>+SUMIF(E:E,E21,C:C)-F21</f>
        <v>0</v>
      </c>
    </row>
    <row r="22" spans="1:7" s="105" customFormat="1" ht="15" customHeight="1">
      <c r="A22" s="346">
        <v>10102010298</v>
      </c>
      <c r="B22" s="120" t="s">
        <v>543</v>
      </c>
      <c r="C22" s="121">
        <v>25762932</v>
      </c>
      <c r="D22" s="107">
        <v>3767.67</v>
      </c>
      <c r="E22" s="108">
        <v>1120116107</v>
      </c>
      <c r="F22" s="418">
        <f>+SUMIF('Consolidado 06.2022'!B:B,'AFPISA 06.2022'!E22,'Consolidado 06.2022'!E:E)</f>
        <v>25762932</v>
      </c>
      <c r="G22" s="122">
        <f>+SUMIF(E:E,E22,C:C)-F22</f>
        <v>0</v>
      </c>
    </row>
    <row r="23" spans="1:7" s="105" customFormat="1" ht="15" customHeight="1">
      <c r="A23" s="346">
        <v>10102010299</v>
      </c>
      <c r="B23" s="120" t="s">
        <v>544</v>
      </c>
      <c r="C23" s="121">
        <v>-24918904</v>
      </c>
      <c r="D23" s="107">
        <v>-3644.2300000000005</v>
      </c>
      <c r="E23" s="108">
        <v>1120116207</v>
      </c>
      <c r="F23" s="418">
        <f>+SUMIF('Consolidado 06.2022'!B:B,'AFPISA 06.2022'!E23,'Consolidado 06.2022'!E:E)</f>
        <v>-24918904</v>
      </c>
      <c r="G23" s="122">
        <f>+SUMIF(E:E,E23,C:C)-F23</f>
        <v>0</v>
      </c>
    </row>
    <row r="24" spans="1:7" s="105" customFormat="1" ht="15" customHeight="1">
      <c r="A24" s="403">
        <v>1010203</v>
      </c>
      <c r="B24" s="404" t="s">
        <v>1489</v>
      </c>
      <c r="C24" s="386">
        <v>400154027</v>
      </c>
      <c r="D24" s="405">
        <v>58520.01999999999</v>
      </c>
      <c r="E24" s="406"/>
      <c r="F24" s="418"/>
      <c r="G24" s="122"/>
    </row>
    <row r="25" spans="1:7" s="105" customFormat="1" ht="15" customHeight="1">
      <c r="A25" s="403">
        <v>101020301</v>
      </c>
      <c r="B25" s="404" t="s">
        <v>1490</v>
      </c>
      <c r="C25" s="386">
        <v>400154027</v>
      </c>
      <c r="D25" s="405">
        <v>58520.01999999999</v>
      </c>
      <c r="E25" s="406"/>
      <c r="F25" s="418"/>
      <c r="G25" s="122"/>
    </row>
    <row r="26" spans="1:7" s="105" customFormat="1" ht="15" customHeight="1">
      <c r="A26" s="346">
        <v>10102030118</v>
      </c>
      <c r="B26" s="120" t="s">
        <v>196</v>
      </c>
      <c r="C26" s="121">
        <v>400000000</v>
      </c>
      <c r="D26" s="107">
        <v>58497.489999999991</v>
      </c>
      <c r="E26" s="108">
        <v>1120320117</v>
      </c>
      <c r="F26" s="418">
        <f>+SUMIF('Consolidado 06.2022'!B:B,'AFPISA 06.2022'!E26,'Consolidado 06.2022'!E:E)</f>
        <v>400000000</v>
      </c>
      <c r="G26" s="122">
        <f>+SUMIF(E:E,E26,C:C)-F26</f>
        <v>0</v>
      </c>
    </row>
    <row r="27" spans="1:7" s="105" customFormat="1" ht="15" customHeight="1">
      <c r="A27" s="346">
        <v>10102030119</v>
      </c>
      <c r="B27" s="120" t="s">
        <v>1491</v>
      </c>
      <c r="C27" s="121">
        <v>539096</v>
      </c>
      <c r="D27" s="107">
        <v>78.840000000000032</v>
      </c>
      <c r="E27" s="108">
        <v>1120320201</v>
      </c>
      <c r="F27" s="418">
        <f>+SUMIF('Consolidado 06.2022'!B:B,'AFPISA 06.2022'!E27,'Consolidado 06.2022'!E:E)</f>
        <v>539096</v>
      </c>
      <c r="G27" s="122">
        <f>+SUMIF(E:E,E27,C:C)-F27</f>
        <v>0</v>
      </c>
    </row>
    <row r="28" spans="1:7" s="105" customFormat="1" ht="15" customHeight="1">
      <c r="A28" s="346">
        <v>10102030120</v>
      </c>
      <c r="B28" s="120" t="s">
        <v>1492</v>
      </c>
      <c r="C28" s="121">
        <v>-385069</v>
      </c>
      <c r="D28" s="107">
        <v>-56.310000000000059</v>
      </c>
      <c r="E28" s="108">
        <v>1120320301</v>
      </c>
      <c r="F28" s="418">
        <f>+SUMIF('Consolidado 06.2022'!B:B,'AFPISA 06.2022'!E28,'Consolidado 06.2022'!E:E)</f>
        <v>-385069</v>
      </c>
      <c r="G28" s="122">
        <f>+SUMIF(E:E,E28,C:C)-F28</f>
        <v>0</v>
      </c>
    </row>
    <row r="29" spans="1:7" s="105" customFormat="1" ht="15" customHeight="1">
      <c r="A29" s="403">
        <v>10103</v>
      </c>
      <c r="B29" s="404" t="s">
        <v>545</v>
      </c>
      <c r="C29" s="386">
        <v>462165300</v>
      </c>
      <c r="D29" s="405">
        <v>67588.770000000019</v>
      </c>
      <c r="E29" s="406"/>
      <c r="F29" s="418">
        <f>+SUMIF('Consolidado 06.2022'!B:B,'AFPISA 06.2022'!E29,'Consolidado 06.2022'!E:E)</f>
        <v>0</v>
      </c>
      <c r="G29" s="122">
        <f>+SUMIF(E:E,E29,C:C)-F29</f>
        <v>0</v>
      </c>
    </row>
    <row r="30" spans="1:7" s="105" customFormat="1" ht="15" customHeight="1">
      <c r="A30" s="403">
        <v>1010302</v>
      </c>
      <c r="B30" s="404" t="s">
        <v>546</v>
      </c>
      <c r="C30" s="386">
        <v>406408214</v>
      </c>
      <c r="D30" s="405">
        <v>59434.650000000023</v>
      </c>
      <c r="E30" s="406"/>
      <c r="F30" s="418"/>
      <c r="G30" s="122"/>
    </row>
    <row r="31" spans="1:7" s="105" customFormat="1" ht="15" customHeight="1">
      <c r="A31" s="346">
        <v>1010302001</v>
      </c>
      <c r="B31" s="120" t="s">
        <v>547</v>
      </c>
      <c r="C31" s="121">
        <v>148836898</v>
      </c>
      <c r="D31" s="107">
        <v>21766.460000000021</v>
      </c>
      <c r="E31" s="108">
        <v>113010101</v>
      </c>
      <c r="F31" s="418">
        <f>+SUMIF('Consolidado 06.2022'!B:B,'AFPISA 06.2022'!E31,'Consolidado 06.2022'!E:E)</f>
        <v>148836898</v>
      </c>
      <c r="G31" s="122">
        <f t="shared" ref="G31:G32" si="1">+SUMIF(E:E,E31,C:C)-F31</f>
        <v>0</v>
      </c>
    </row>
    <row r="32" spans="1:7" s="105" customFormat="1" ht="15" customHeight="1">
      <c r="A32" s="346">
        <v>1010302002</v>
      </c>
      <c r="B32" s="120" t="s">
        <v>548</v>
      </c>
      <c r="C32" s="121">
        <v>257571316</v>
      </c>
      <c r="D32" s="107">
        <v>37668.19</v>
      </c>
      <c r="E32" s="108">
        <v>113010102</v>
      </c>
      <c r="F32" s="418">
        <f>+SUMIF('Consolidado 06.2022'!B:B,'AFPISA 06.2022'!E32,'Consolidado 06.2022'!E:E)</f>
        <v>257571316</v>
      </c>
      <c r="G32" s="122">
        <f t="shared" si="1"/>
        <v>0</v>
      </c>
    </row>
    <row r="33" spans="1:7" s="105" customFormat="1" ht="15" customHeight="1">
      <c r="A33" s="403">
        <v>1010305</v>
      </c>
      <c r="B33" s="404" t="s">
        <v>549</v>
      </c>
      <c r="C33" s="386">
        <v>55757084</v>
      </c>
      <c r="D33" s="405">
        <v>8154.1200000000017</v>
      </c>
      <c r="E33" s="406"/>
      <c r="F33" s="418">
        <f>+SUMIF('Consolidado 06.2022'!B:B,'AFPISA 06.2022'!E33,'Consolidado 06.2022'!E:E)</f>
        <v>0</v>
      </c>
      <c r="G33" s="122">
        <f>+SUMIF(E:E,E33,C:C)-F33</f>
        <v>0</v>
      </c>
    </row>
    <row r="34" spans="1:7" s="105" customFormat="1" ht="15" customHeight="1">
      <c r="A34" s="346">
        <v>1010305002</v>
      </c>
      <c r="B34" s="120" t="s">
        <v>550</v>
      </c>
      <c r="C34" s="121">
        <v>55757084</v>
      </c>
      <c r="D34" s="107">
        <v>8154.1200000000017</v>
      </c>
      <c r="E34" s="108">
        <v>1130801</v>
      </c>
      <c r="F34" s="418">
        <f>+SUMIF('Consolidado 06.2022'!B:B,'AFPISA 06.2022'!E34,'Consolidado 06.2022'!E:E)</f>
        <v>55757084</v>
      </c>
      <c r="G34" s="122">
        <f>+SUMIF(E:E,E34,C:C)-F34</f>
        <v>0</v>
      </c>
    </row>
    <row r="35" spans="1:7" s="105" customFormat="1" ht="15" customHeight="1">
      <c r="A35" s="403">
        <v>1010306</v>
      </c>
      <c r="B35" s="404" t="s">
        <v>1432</v>
      </c>
      <c r="C35" s="386">
        <v>2</v>
      </c>
      <c r="D35" s="405">
        <v>0</v>
      </c>
      <c r="E35" s="406"/>
      <c r="F35" s="418"/>
      <c r="G35" s="122"/>
    </row>
    <row r="36" spans="1:7" s="105" customFormat="1" ht="15" customHeight="1">
      <c r="A36" s="346">
        <v>1010306003</v>
      </c>
      <c r="B36" s="120" t="s">
        <v>1493</v>
      </c>
      <c r="C36" s="121">
        <v>2</v>
      </c>
      <c r="D36" s="107">
        <v>0</v>
      </c>
      <c r="E36" s="108">
        <v>113090102</v>
      </c>
      <c r="F36" s="418"/>
      <c r="G36" s="122"/>
    </row>
    <row r="37" spans="1:7" s="105" customFormat="1" ht="15" customHeight="1">
      <c r="A37" s="403">
        <v>10104</v>
      </c>
      <c r="B37" s="404" t="s">
        <v>551</v>
      </c>
      <c r="C37" s="386">
        <v>15115782</v>
      </c>
      <c r="D37" s="405">
        <v>2199.98</v>
      </c>
      <c r="E37" s="406"/>
      <c r="F37" s="418">
        <f>+SUMIF('Consolidado 06.2022'!B:B,'AFPISA 06.2022'!E37,'Consolidado 06.2022'!E:E)</f>
        <v>0</v>
      </c>
      <c r="G37" s="122">
        <f>+SUMIF(E:E,E37,C:C)-F37</f>
        <v>0</v>
      </c>
    </row>
    <row r="38" spans="1:7" s="105" customFormat="1" ht="15" customHeight="1">
      <c r="A38" s="346">
        <v>1010401</v>
      </c>
      <c r="B38" s="120" t="s">
        <v>552</v>
      </c>
      <c r="C38" s="121">
        <v>15115782</v>
      </c>
      <c r="D38" s="107">
        <v>2199.98</v>
      </c>
      <c r="E38" s="108">
        <v>1282003</v>
      </c>
      <c r="F38" s="418">
        <f>+SUMIF('Consolidado 06.2022'!B:B,'AFPISA 06.2022'!E38,'Consolidado 06.2022'!E:E)</f>
        <v>-104826336</v>
      </c>
      <c r="G38" s="122">
        <f>+SUMIF(E:E,E38,C:C)-F38</f>
        <v>0</v>
      </c>
    </row>
    <row r="39" spans="1:7" s="105" customFormat="1" ht="15" customHeight="1">
      <c r="A39" s="403">
        <v>102</v>
      </c>
      <c r="B39" s="404" t="s">
        <v>266</v>
      </c>
      <c r="C39" s="386">
        <v>471417205</v>
      </c>
      <c r="D39" s="405">
        <v>69760.45</v>
      </c>
      <c r="E39" s="406"/>
      <c r="F39" s="418"/>
      <c r="G39" s="122"/>
    </row>
    <row r="40" spans="1:7" s="105" customFormat="1" ht="15" customHeight="1">
      <c r="A40" s="403">
        <v>10206</v>
      </c>
      <c r="B40" s="404" t="s">
        <v>553</v>
      </c>
      <c r="C40" s="386">
        <v>279864934</v>
      </c>
      <c r="D40" s="405">
        <v>41434.39</v>
      </c>
      <c r="E40" s="406"/>
      <c r="F40" s="418"/>
      <c r="G40" s="122"/>
    </row>
    <row r="41" spans="1:7" s="105" customFormat="1" ht="15" customHeight="1">
      <c r="A41" s="403">
        <v>1020601</v>
      </c>
      <c r="B41" s="404" t="s">
        <v>554</v>
      </c>
      <c r="C41" s="386">
        <v>279864934</v>
      </c>
      <c r="D41" s="405">
        <v>41434.39</v>
      </c>
      <c r="E41" s="406"/>
      <c r="F41" s="418"/>
      <c r="G41" s="122"/>
    </row>
    <row r="42" spans="1:7" s="105" customFormat="1" ht="15" customHeight="1">
      <c r="A42" s="346">
        <v>1020601001</v>
      </c>
      <c r="B42" s="120" t="s">
        <v>555</v>
      </c>
      <c r="C42" s="121">
        <v>399807052</v>
      </c>
      <c r="D42" s="107">
        <v>59191.93</v>
      </c>
      <c r="E42" s="108">
        <v>1280401</v>
      </c>
      <c r="F42" s="418">
        <f>+SUMIF('Consolidado 06.2022'!B:B,'AFPISA 06.2022'!E42,'Consolidado 06.2022'!E:E)</f>
        <v>399807052</v>
      </c>
      <c r="G42" s="122">
        <f>+SUMIF(E:E,E42,C:C)-F42</f>
        <v>0</v>
      </c>
    </row>
    <row r="43" spans="1:7" s="105" customFormat="1" ht="15" customHeight="1">
      <c r="A43" s="346">
        <v>1020601999</v>
      </c>
      <c r="B43" s="120" t="s">
        <v>556</v>
      </c>
      <c r="C43" s="121">
        <v>-119942118</v>
      </c>
      <c r="D43" s="107">
        <v>-17757.54</v>
      </c>
      <c r="E43" s="108">
        <v>1282003</v>
      </c>
      <c r="F43" s="418">
        <f>+SUMIF('Consolidado 06.2022'!B:B,'AFPISA 06.2022'!E43,'Consolidado 06.2022'!E:E)</f>
        <v>-104826336</v>
      </c>
      <c r="G43" s="122">
        <f>+SUMIF(E:E,E43,C:C)-F43</f>
        <v>0</v>
      </c>
    </row>
    <row r="44" spans="1:7" s="105" customFormat="1" ht="15" customHeight="1">
      <c r="A44" s="403">
        <v>10207</v>
      </c>
      <c r="B44" s="404" t="s">
        <v>557</v>
      </c>
      <c r="C44" s="386">
        <v>191552271</v>
      </c>
      <c r="D44" s="405">
        <v>28326.060000000005</v>
      </c>
      <c r="E44" s="406"/>
      <c r="F44" s="418"/>
      <c r="G44" s="122"/>
    </row>
    <row r="45" spans="1:7" s="105" customFormat="1" ht="15" customHeight="1">
      <c r="A45" s="403">
        <v>1020701</v>
      </c>
      <c r="B45" s="404" t="s">
        <v>558</v>
      </c>
      <c r="C45" s="386">
        <v>191552271</v>
      </c>
      <c r="D45" s="405">
        <v>28326.060000000005</v>
      </c>
      <c r="E45" s="406"/>
      <c r="F45" s="418"/>
      <c r="G45" s="122"/>
    </row>
    <row r="46" spans="1:7" s="105" customFormat="1" ht="15" customHeight="1">
      <c r="A46" s="346">
        <v>1020701001</v>
      </c>
      <c r="B46" s="120" t="s">
        <v>559</v>
      </c>
      <c r="C46" s="121">
        <v>260038727</v>
      </c>
      <c r="D46" s="107">
        <v>38476.030000000006</v>
      </c>
      <c r="E46" s="108">
        <v>1280102</v>
      </c>
      <c r="F46" s="418">
        <f>+SUMIF('Consolidado 06.2022'!B:B,'AFPISA 06.2022'!E46,'Consolidado 06.2022'!E:E)</f>
        <v>260038727</v>
      </c>
      <c r="G46" s="122">
        <f>+SUMIF(E:E,E46,C:C)-F46</f>
        <v>0</v>
      </c>
    </row>
    <row r="47" spans="1:7" s="105" customFormat="1" ht="15" customHeight="1">
      <c r="A47" s="346">
        <v>1020701002</v>
      </c>
      <c r="B47" s="120" t="s">
        <v>1494</v>
      </c>
      <c r="C47" s="121">
        <v>8543338</v>
      </c>
      <c r="D47" s="107">
        <v>1250</v>
      </c>
      <c r="E47" s="108">
        <v>12802</v>
      </c>
      <c r="F47" s="418">
        <f>+SUMIF('Consolidado 06.2022'!B:B,'AFPISA 06.2022'!E47,'Consolidado 06.2022'!E:E)</f>
        <v>8543338</v>
      </c>
      <c r="G47" s="122">
        <f>+SUMIF(E:E,E47,C:C)-F47</f>
        <v>0</v>
      </c>
    </row>
    <row r="48" spans="1:7" s="105" customFormat="1" ht="15" customHeight="1">
      <c r="A48" s="346">
        <v>1020701999</v>
      </c>
      <c r="B48" s="120" t="s">
        <v>556</v>
      </c>
      <c r="C48" s="121">
        <v>-77029794</v>
      </c>
      <c r="D48" s="107">
        <v>-11399.97</v>
      </c>
      <c r="E48" s="108">
        <v>1282001</v>
      </c>
      <c r="F48" s="418">
        <f>+SUMIF('Consolidado 06.2022'!B:B,'AFPISA 06.2022'!E48,'Consolidado 06.2022'!E:E)</f>
        <v>-77029794</v>
      </c>
      <c r="G48" s="122">
        <f>+SUMIF(E:E,E48,C:C)-F48</f>
        <v>0</v>
      </c>
    </row>
    <row r="49" spans="1:7" s="105" customFormat="1" ht="15" customHeight="1">
      <c r="A49" s="346"/>
      <c r="B49" s="120"/>
      <c r="C49" s="121"/>
      <c r="D49" s="107"/>
      <c r="E49" s="108"/>
      <c r="F49" s="418"/>
      <c r="G49" s="122"/>
    </row>
    <row r="50" spans="1:7" s="105" customFormat="1" ht="15" customHeight="1">
      <c r="A50" s="403">
        <v>2</v>
      </c>
      <c r="B50" s="404" t="s">
        <v>297</v>
      </c>
      <c r="C50" s="386">
        <v>837111614</v>
      </c>
      <c r="D50" s="405">
        <v>122205.17999999993</v>
      </c>
      <c r="E50" s="406"/>
      <c r="F50" s="418"/>
      <c r="G50" s="122"/>
    </row>
    <row r="51" spans="1:7" s="105" customFormat="1" ht="15" customHeight="1">
      <c r="A51" s="403">
        <v>201</v>
      </c>
      <c r="B51" s="404" t="s">
        <v>298</v>
      </c>
      <c r="C51" s="386">
        <v>837111614</v>
      </c>
      <c r="D51" s="405">
        <v>122205.17999999993</v>
      </c>
      <c r="E51" s="406"/>
      <c r="F51" s="418"/>
      <c r="G51" s="122"/>
    </row>
    <row r="52" spans="1:7" s="105" customFormat="1" ht="15" customHeight="1">
      <c r="A52" s="403">
        <v>20103</v>
      </c>
      <c r="B52" s="404" t="s">
        <v>560</v>
      </c>
      <c r="C52" s="386">
        <v>54879584</v>
      </c>
      <c r="D52" s="405">
        <v>8011.5599999999395</v>
      </c>
      <c r="E52" s="406"/>
      <c r="F52" s="418"/>
      <c r="G52" s="122"/>
    </row>
    <row r="53" spans="1:7" s="105" customFormat="1" ht="15" customHeight="1">
      <c r="A53" s="403">
        <v>2010301</v>
      </c>
      <c r="B53" s="404" t="s">
        <v>561</v>
      </c>
      <c r="C53" s="386">
        <v>54879584</v>
      </c>
      <c r="D53" s="405">
        <v>8011.5599999999395</v>
      </c>
      <c r="E53" s="406"/>
      <c r="F53" s="418"/>
      <c r="G53" s="122"/>
    </row>
    <row r="54" spans="1:7" s="105" customFormat="1" ht="15" customHeight="1">
      <c r="A54" s="346">
        <v>2010301001</v>
      </c>
      <c r="B54" s="120" t="s">
        <v>1433</v>
      </c>
      <c r="C54" s="121">
        <v>3780144</v>
      </c>
      <c r="D54" s="107">
        <v>551.83999999999651</v>
      </c>
      <c r="E54" s="108">
        <v>2110701</v>
      </c>
      <c r="F54" s="418">
        <f>+SUMIF('Consolidado 06.2022'!B:B,'AFPISA 06.2022'!E54,'Consolidado 06.2022'!E:E)</f>
        <v>3780144</v>
      </c>
      <c r="G54" s="122">
        <f>+SUMIF(E:E,E54,C:C)-F54</f>
        <v>0</v>
      </c>
    </row>
    <row r="55" spans="1:7" s="105" customFormat="1" ht="15" customHeight="1">
      <c r="A55" s="346">
        <v>2010301002</v>
      </c>
      <c r="B55" s="120" t="s">
        <v>687</v>
      </c>
      <c r="C55" s="121">
        <v>1368076</v>
      </c>
      <c r="D55" s="107">
        <v>199.71999999997206</v>
      </c>
      <c r="E55" s="108">
        <v>2010301002</v>
      </c>
      <c r="F55" s="418">
        <f>+SUMIF('Consolidado 06.2022'!B:B,'AFPISA 06.2022'!E55,'Consolidado 06.2022'!E:E)</f>
        <v>1368076</v>
      </c>
      <c r="G55" s="122">
        <f>+SUMIF(E:E,E55,C:C)-F55</f>
        <v>0</v>
      </c>
    </row>
    <row r="56" spans="1:7" s="105" customFormat="1" ht="15" customHeight="1">
      <c r="A56" s="346">
        <v>2010301003</v>
      </c>
      <c r="B56" s="120" t="s">
        <v>562</v>
      </c>
      <c r="C56" s="121">
        <v>42196309</v>
      </c>
      <c r="D56" s="107">
        <v>6160</v>
      </c>
      <c r="E56" s="108">
        <v>2110702</v>
      </c>
      <c r="F56" s="418">
        <f>+SUMIF('Consolidado 06.2022'!B:B,'AFPISA 06.2022'!E56,'Consolidado 06.2022'!E:E)</f>
        <v>42196309</v>
      </c>
      <c r="G56" s="122">
        <f>+SUMIF(E:E,E56,C:C)-F56</f>
        <v>0</v>
      </c>
    </row>
    <row r="57" spans="1:7" s="105" customFormat="1" ht="15" customHeight="1">
      <c r="A57" s="346">
        <v>2010301004</v>
      </c>
      <c r="B57" s="120" t="s">
        <v>1495</v>
      </c>
      <c r="C57" s="121">
        <v>7535055</v>
      </c>
      <c r="D57" s="107">
        <v>1100</v>
      </c>
      <c r="E57" s="108">
        <v>2010301004</v>
      </c>
      <c r="F57" s="418">
        <f>+SUMIF('Consolidado 06.2022'!B:B,'AFPISA 06.2022'!E57,'Consolidado 06.2022'!E:E)</f>
        <v>7535055</v>
      </c>
      <c r="G57" s="122">
        <f>+SUMIF(E:E,E57,C:C)-F57</f>
        <v>0</v>
      </c>
    </row>
    <row r="58" spans="1:7" s="105" customFormat="1" ht="15" customHeight="1">
      <c r="A58" s="403">
        <v>20104</v>
      </c>
      <c r="B58" s="404" t="s">
        <v>563</v>
      </c>
      <c r="C58" s="386">
        <v>215586372</v>
      </c>
      <c r="D58" s="405">
        <v>31472.24000000002</v>
      </c>
      <c r="E58" s="108"/>
      <c r="F58" s="418"/>
      <c r="G58" s="122"/>
    </row>
    <row r="59" spans="1:7" s="105" customFormat="1" ht="15" customHeight="1">
      <c r="A59" s="346">
        <v>2010401</v>
      </c>
      <c r="B59" s="120" t="s">
        <v>336</v>
      </c>
      <c r="C59" s="121">
        <v>186582143</v>
      </c>
      <c r="D59" s="107">
        <v>27238.080000000002</v>
      </c>
      <c r="E59" s="108">
        <v>2140201</v>
      </c>
      <c r="F59" s="418">
        <f>+SUMIF('Consolidado 06.2022'!B:B,'AFPISA 06.2022'!E59,'Consolidado 06.2022'!E:E)</f>
        <v>186582143</v>
      </c>
      <c r="G59" s="122">
        <f t="shared" ref="G59:G65" si="2">+SUMIF(E:E,E59,C:C)-F59</f>
        <v>0</v>
      </c>
    </row>
    <row r="60" spans="1:7" s="105" customFormat="1" ht="15" customHeight="1">
      <c r="A60" s="346">
        <v>2010402</v>
      </c>
      <c r="B60" s="120" t="s">
        <v>1496</v>
      </c>
      <c r="C60" s="121">
        <v>25972537</v>
      </c>
      <c r="D60" s="107">
        <v>3791.5800000000017</v>
      </c>
      <c r="E60" s="108">
        <v>214020203</v>
      </c>
      <c r="F60" s="418">
        <f>+SUMIF('Consolidado 06.2022'!B:B,'AFPISA 06.2022'!E60,'Consolidado 06.2022'!E:E)</f>
        <v>25972537</v>
      </c>
      <c r="G60" s="122">
        <f t="shared" si="2"/>
        <v>0</v>
      </c>
    </row>
    <row r="61" spans="1:7" s="105" customFormat="1" ht="15" customHeight="1">
      <c r="A61" s="346">
        <v>2010403</v>
      </c>
      <c r="B61" s="120" t="s">
        <v>1497</v>
      </c>
      <c r="C61" s="121">
        <v>3031692</v>
      </c>
      <c r="D61" s="107">
        <v>442.57999999999993</v>
      </c>
      <c r="E61" s="108">
        <v>2140203</v>
      </c>
      <c r="F61" s="418">
        <f>+SUMIF('Consolidado 06.2022'!B:B,'AFPISA 06.2022'!E61,'Consolidado 06.2022'!E:E)</f>
        <v>3031692</v>
      </c>
      <c r="G61" s="122">
        <f t="shared" si="2"/>
        <v>0</v>
      </c>
    </row>
    <row r="62" spans="1:7" s="105" customFormat="1" ht="15" customHeight="1">
      <c r="A62" s="403">
        <v>20105</v>
      </c>
      <c r="B62" s="404" t="s">
        <v>564</v>
      </c>
      <c r="C62" s="386">
        <v>17407150</v>
      </c>
      <c r="D62" s="405">
        <v>2541.1699999999983</v>
      </c>
      <c r="E62" s="406"/>
      <c r="F62" s="418">
        <f>+SUMIF('Consolidado 06.2022'!B:B,'AFPISA 06.2022'!E62,'Consolidado 06.2022'!E:E)</f>
        <v>0</v>
      </c>
      <c r="G62" s="122">
        <f t="shared" si="2"/>
        <v>0</v>
      </c>
    </row>
    <row r="63" spans="1:7" s="105" customFormat="1" ht="15" customHeight="1">
      <c r="A63" s="346">
        <v>2010502</v>
      </c>
      <c r="B63" s="120" t="s">
        <v>565</v>
      </c>
      <c r="C63" s="121">
        <v>5737500</v>
      </c>
      <c r="D63" s="107">
        <v>837.58999999999924</v>
      </c>
      <c r="E63" s="108">
        <v>2140107</v>
      </c>
      <c r="F63" s="418">
        <f>+SUMIF('Consolidado 06.2022'!B:B,'AFPISA 06.2022'!E63,'Consolidado 06.2022'!E:E)</f>
        <v>5737500</v>
      </c>
      <c r="G63" s="122">
        <f t="shared" si="2"/>
        <v>0</v>
      </c>
    </row>
    <row r="64" spans="1:7" s="105" customFormat="1" ht="15" customHeight="1">
      <c r="A64" s="346">
        <v>2010503</v>
      </c>
      <c r="B64" s="120" t="s">
        <v>1434</v>
      </c>
      <c r="C64" s="121">
        <v>11083334</v>
      </c>
      <c r="D64" s="107">
        <v>1617.99</v>
      </c>
      <c r="E64" s="108">
        <v>2140105</v>
      </c>
      <c r="F64" s="418">
        <f>+SUMIF('Consolidado 06.2022'!B:B,'AFPISA 06.2022'!E64,'Consolidado 06.2022'!E:E)</f>
        <v>11083334</v>
      </c>
      <c r="G64" s="122">
        <f t="shared" si="2"/>
        <v>0</v>
      </c>
    </row>
    <row r="65" spans="1:7" s="105" customFormat="1" ht="15" customHeight="1">
      <c r="A65" s="346">
        <v>2010504</v>
      </c>
      <c r="B65" s="120" t="s">
        <v>638</v>
      </c>
      <c r="C65" s="121">
        <v>586316</v>
      </c>
      <c r="D65" s="107">
        <v>85.589999999999918</v>
      </c>
      <c r="E65" s="108">
        <v>2010301005</v>
      </c>
      <c r="F65" s="418">
        <f>+SUMIF('Consolidado 06.2022'!B:B,'AFPISA 06.2022'!E65,'Consolidado 06.2022'!E:E)</f>
        <v>586316</v>
      </c>
      <c r="G65" s="122">
        <f t="shared" si="2"/>
        <v>0</v>
      </c>
    </row>
    <row r="66" spans="1:7" s="105" customFormat="1" ht="15" customHeight="1">
      <c r="A66" s="403">
        <v>20108</v>
      </c>
      <c r="B66" s="404" t="s">
        <v>330</v>
      </c>
      <c r="C66" s="386">
        <v>549238508</v>
      </c>
      <c r="D66" s="405">
        <v>80180.209999999992</v>
      </c>
      <c r="E66" s="406"/>
      <c r="F66" s="418">
        <f>+SUMIF('Consolidado 06.2022'!B:B,'AFPISA 06.2022'!E66,'Consolidado 06.2022'!E:E)</f>
        <v>0</v>
      </c>
      <c r="G66" s="122">
        <f t="shared" ref="G66:G74" si="3">+SUMIF(E:E,E66,C:C)-F66</f>
        <v>0</v>
      </c>
    </row>
    <row r="67" spans="1:7" s="105" customFormat="1" ht="15" customHeight="1">
      <c r="A67" s="346">
        <v>2010802</v>
      </c>
      <c r="B67" s="120" t="s">
        <v>693</v>
      </c>
      <c r="C67" s="121">
        <v>2055015</v>
      </c>
      <c r="D67" s="107">
        <v>300</v>
      </c>
      <c r="E67" s="108">
        <v>2010802</v>
      </c>
      <c r="F67" s="418">
        <f>+SUMIF('Consolidado 06.2022'!B:B,'AFPISA 06.2022'!E67,'Consolidado 06.2022'!E:E)</f>
        <v>2055015</v>
      </c>
      <c r="G67" s="122">
        <f t="shared" si="3"/>
        <v>0</v>
      </c>
    </row>
    <row r="68" spans="1:7" s="105" customFormat="1" ht="15" customHeight="1">
      <c r="A68" s="346">
        <v>2010803</v>
      </c>
      <c r="B68" s="120" t="s">
        <v>566</v>
      </c>
      <c r="C68" s="121">
        <v>343968552</v>
      </c>
      <c r="D68" s="107">
        <v>50214.01999999999</v>
      </c>
      <c r="E68" s="108">
        <v>2140104</v>
      </c>
      <c r="F68" s="418">
        <f>+SUMIF('Consolidado 06.2022'!B:B,'AFPISA 06.2022'!E68,'Consolidado 06.2022'!E:E)</f>
        <v>343968552</v>
      </c>
      <c r="G68" s="122">
        <f t="shared" si="3"/>
        <v>0</v>
      </c>
    </row>
    <row r="69" spans="1:7" s="105" customFormat="1" ht="15" customHeight="1">
      <c r="A69" s="346">
        <v>2010805</v>
      </c>
      <c r="B69" s="120" t="s">
        <v>642</v>
      </c>
      <c r="C69" s="121">
        <v>51925909</v>
      </c>
      <c r="D69" s="107">
        <v>7580.37</v>
      </c>
      <c r="E69" s="108">
        <v>2140403</v>
      </c>
      <c r="F69" s="418">
        <f>+SUMIF('Consolidado 06.2022'!B:B,'AFPISA 06.2022'!E69,'Consolidado 06.2022'!E:E)</f>
        <v>51925909</v>
      </c>
      <c r="G69" s="122">
        <f t="shared" si="3"/>
        <v>0</v>
      </c>
    </row>
    <row r="70" spans="1:7" s="105" customFormat="1" ht="15" customHeight="1">
      <c r="A70" s="346">
        <v>2010806</v>
      </c>
      <c r="B70" s="120" t="s">
        <v>1435</v>
      </c>
      <c r="C70" s="121">
        <v>10000002</v>
      </c>
      <c r="D70" s="107">
        <v>1459.84</v>
      </c>
      <c r="E70" s="108">
        <v>2140406</v>
      </c>
      <c r="F70" s="418">
        <f>+SUMIF('Consolidado 06.2022'!B:B,'AFPISA 06.2022'!E70,'Consolidado 06.2022'!E:E)</f>
        <v>10000002</v>
      </c>
      <c r="G70" s="122">
        <f t="shared" si="3"/>
        <v>0</v>
      </c>
    </row>
    <row r="71" spans="1:7" s="105" customFormat="1" ht="15" customHeight="1">
      <c r="A71" s="346">
        <v>2010807</v>
      </c>
      <c r="B71" s="120" t="s">
        <v>1436</v>
      </c>
      <c r="C71" s="121">
        <v>6289030</v>
      </c>
      <c r="D71" s="107">
        <v>918.09999999999991</v>
      </c>
      <c r="E71" s="108">
        <v>2140408</v>
      </c>
      <c r="F71" s="418">
        <f>+SUMIF('Consolidado 06.2022'!B:B,'AFPISA 06.2022'!E71,'Consolidado 06.2022'!E:E)</f>
        <v>6289030</v>
      </c>
      <c r="G71" s="122">
        <f t="shared" si="3"/>
        <v>0</v>
      </c>
    </row>
    <row r="72" spans="1:7" s="105" customFormat="1" ht="15" customHeight="1">
      <c r="A72" s="346">
        <v>2010808</v>
      </c>
      <c r="B72" s="120" t="s">
        <v>647</v>
      </c>
      <c r="C72" s="121">
        <v>40000002</v>
      </c>
      <c r="D72" s="107">
        <v>5839.37</v>
      </c>
      <c r="E72" s="108">
        <v>2140412</v>
      </c>
      <c r="F72" s="418">
        <f>+SUMIF('Consolidado 06.2022'!B:B,'AFPISA 06.2022'!E72,'Consolidado 06.2022'!E:E)</f>
        <v>40000002</v>
      </c>
      <c r="G72" s="122">
        <f t="shared" si="3"/>
        <v>0</v>
      </c>
    </row>
    <row r="73" spans="1:7" s="105" customFormat="1" ht="15" customHeight="1">
      <c r="A73" s="346">
        <v>2010809</v>
      </c>
      <c r="B73" s="120" t="s">
        <v>1437</v>
      </c>
      <c r="C73" s="121">
        <v>4999998</v>
      </c>
      <c r="D73" s="107">
        <v>729.92</v>
      </c>
      <c r="E73" s="108">
        <v>2140415</v>
      </c>
      <c r="F73" s="418">
        <f>+SUMIF('Consolidado 06.2022'!B:B,'AFPISA 06.2022'!E73,'Consolidado 06.2022'!E:E)</f>
        <v>4999998</v>
      </c>
      <c r="G73" s="122">
        <f t="shared" si="3"/>
        <v>0</v>
      </c>
    </row>
    <row r="74" spans="1:7" s="105" customFormat="1" ht="15" customHeight="1">
      <c r="A74" s="346">
        <v>2010810</v>
      </c>
      <c r="B74" s="120" t="s">
        <v>1438</v>
      </c>
      <c r="C74" s="121">
        <v>90000000</v>
      </c>
      <c r="D74" s="107">
        <v>13138.59</v>
      </c>
      <c r="E74" s="108">
        <v>2140404</v>
      </c>
      <c r="F74" s="418">
        <f>+SUMIF('Consolidado 06.2022'!B:B,'AFPISA 06.2022'!E74,'Consolidado 06.2022'!E:E)</f>
        <v>90000000</v>
      </c>
      <c r="G74" s="122">
        <f t="shared" si="3"/>
        <v>0</v>
      </c>
    </row>
    <row r="75" spans="1:7" s="105" customFormat="1" ht="15" customHeight="1">
      <c r="A75" s="346"/>
      <c r="B75" s="120"/>
      <c r="C75" s="121"/>
      <c r="D75" s="107"/>
      <c r="E75" s="108"/>
      <c r="F75" s="418"/>
      <c r="G75" s="122"/>
    </row>
    <row r="76" spans="1:7" s="105" customFormat="1" ht="15" customHeight="1">
      <c r="A76" s="403">
        <v>3</v>
      </c>
      <c r="B76" s="404" t="s">
        <v>353</v>
      </c>
      <c r="C76" s="386">
        <v>8455024654</v>
      </c>
      <c r="D76" s="405">
        <v>1237519.53</v>
      </c>
      <c r="E76" s="406"/>
      <c r="F76" s="418"/>
      <c r="G76" s="122"/>
    </row>
    <row r="77" spans="1:7" s="105" customFormat="1" ht="15" customHeight="1">
      <c r="A77" s="403">
        <v>301</v>
      </c>
      <c r="B77" s="404" t="s">
        <v>567</v>
      </c>
      <c r="C77" s="386">
        <v>5098000000</v>
      </c>
      <c r="D77" s="405">
        <v>791032.82</v>
      </c>
      <c r="E77" s="406"/>
      <c r="F77" s="418"/>
      <c r="G77" s="122"/>
    </row>
    <row r="78" spans="1:7" s="105" customFormat="1" ht="15" customHeight="1">
      <c r="A78" s="403">
        <v>30101</v>
      </c>
      <c r="B78" s="404" t="s">
        <v>91</v>
      </c>
      <c r="C78" s="386">
        <v>5098000000</v>
      </c>
      <c r="D78" s="405">
        <v>791032.82</v>
      </c>
      <c r="E78" s="406"/>
      <c r="F78" s="418"/>
      <c r="G78" s="122"/>
    </row>
    <row r="79" spans="1:7" s="105" customFormat="1" ht="15" customHeight="1">
      <c r="A79" s="346">
        <v>3010101</v>
      </c>
      <c r="B79" s="120" t="s">
        <v>355</v>
      </c>
      <c r="C79" s="121">
        <v>5000000000</v>
      </c>
      <c r="D79" s="107">
        <v>776116.72</v>
      </c>
      <c r="E79" s="108">
        <v>31010101</v>
      </c>
      <c r="F79" s="418">
        <f>+SUMIF('Consolidado 06.2022'!B:B,'AFPISA 06.2022'!E79,'Consolidado 06.2022'!E:E)</f>
        <v>5000000000</v>
      </c>
      <c r="G79" s="122">
        <f>+SUMIF(E:E,E79,C:C)-F79</f>
        <v>0</v>
      </c>
    </row>
    <row r="80" spans="1:7" s="105" customFormat="1" ht="15" customHeight="1">
      <c r="A80" s="346">
        <v>3010103</v>
      </c>
      <c r="B80" s="120" t="s">
        <v>568</v>
      </c>
      <c r="C80" s="121">
        <v>98000000</v>
      </c>
      <c r="D80" s="107">
        <v>14916.1</v>
      </c>
      <c r="E80" s="108">
        <v>31010201</v>
      </c>
      <c r="F80" s="418">
        <f>+SUMIF('Consolidado 06.2022'!B:B,'AFPISA 06.2022'!E80,'Consolidado 06.2022'!E:E)</f>
        <v>98000000</v>
      </c>
      <c r="G80" s="122">
        <f>+SUMIF(E:E,E80,C:C)-F80</f>
        <v>0</v>
      </c>
    </row>
    <row r="81" spans="1:7" s="105" customFormat="1" ht="15" customHeight="1">
      <c r="A81" s="403">
        <v>302</v>
      </c>
      <c r="B81" s="404" t="s">
        <v>360</v>
      </c>
      <c r="C81" s="386">
        <v>1949992008</v>
      </c>
      <c r="D81" s="405">
        <v>236297.78</v>
      </c>
      <c r="E81" s="406"/>
      <c r="F81" s="418"/>
      <c r="G81" s="122"/>
    </row>
    <row r="82" spans="1:7" s="105" customFormat="1" ht="15" customHeight="1">
      <c r="A82" s="346">
        <v>30201</v>
      </c>
      <c r="B82" s="120" t="s">
        <v>361</v>
      </c>
      <c r="C82" s="121">
        <v>102399601</v>
      </c>
      <c r="D82" s="107">
        <v>12560.69</v>
      </c>
      <c r="E82" s="108">
        <v>31501</v>
      </c>
      <c r="F82" s="418">
        <f>+SUMIF('Consolidado 06.2022'!B:B,'AFPISA 06.2022'!E82,'Consolidado 06.2022'!E:E)</f>
        <v>102399601</v>
      </c>
      <c r="G82" s="122">
        <f>+SUMIF(E:E,E82,C:C)-F82</f>
        <v>0</v>
      </c>
    </row>
    <row r="83" spans="1:7" s="105" customFormat="1" ht="15" customHeight="1">
      <c r="A83" s="403">
        <v>30203</v>
      </c>
      <c r="B83" s="404" t="s">
        <v>569</v>
      </c>
      <c r="C83" s="386">
        <v>1847592407</v>
      </c>
      <c r="D83" s="405">
        <v>223737.09</v>
      </c>
      <c r="E83" s="406"/>
      <c r="F83" s="418"/>
      <c r="G83" s="122"/>
    </row>
    <row r="84" spans="1:7" s="105" customFormat="1" ht="15" customHeight="1">
      <c r="A84" s="346">
        <v>3020301</v>
      </c>
      <c r="B84" s="120" t="s">
        <v>570</v>
      </c>
      <c r="C84" s="121">
        <v>1847592407</v>
      </c>
      <c r="D84" s="107">
        <v>223737.09</v>
      </c>
      <c r="E84" s="108">
        <v>31503</v>
      </c>
      <c r="F84" s="418">
        <f>+SUMIF('Consolidado 06.2022'!B:B,'AFPISA 06.2022'!E84,'Consolidado 06.2022'!E:E)</f>
        <v>1847592407</v>
      </c>
      <c r="G84" s="122">
        <f>+SUMIF(E:E,E84,C:C)-F84</f>
        <v>0</v>
      </c>
    </row>
    <row r="85" spans="1:7" s="105" customFormat="1" ht="15" customHeight="1">
      <c r="A85" s="403">
        <v>303</v>
      </c>
      <c r="B85" s="404" t="s">
        <v>363</v>
      </c>
      <c r="C85" s="386">
        <v>1407032646</v>
      </c>
      <c r="D85" s="405">
        <v>210188.93</v>
      </c>
      <c r="E85" s="406"/>
      <c r="F85" s="418"/>
      <c r="G85" s="122"/>
    </row>
    <row r="86" spans="1:7" s="105" customFormat="1" ht="15" customHeight="1">
      <c r="A86" s="346">
        <v>30302</v>
      </c>
      <c r="B86" s="120" t="s">
        <v>571</v>
      </c>
      <c r="C86" s="121">
        <v>1407032646</v>
      </c>
      <c r="D86" s="107">
        <v>210188.93</v>
      </c>
      <c r="E86" s="108">
        <v>31602</v>
      </c>
      <c r="F86" s="418">
        <f>+SUMIF('Consolidado 06.2022'!B:B,'AFPISA 06.2022'!E86,'Consolidado 06.2022'!E:E)</f>
        <v>1407032646</v>
      </c>
      <c r="G86" s="122">
        <f>+SUMIF(E:E,E86,C:C)-F86</f>
        <v>0</v>
      </c>
    </row>
    <row r="87" spans="1:7" s="105" customFormat="1" ht="15" customHeight="1">
      <c r="A87" s="346"/>
      <c r="B87" s="120"/>
      <c r="C87" s="121"/>
      <c r="D87" s="107"/>
      <c r="E87" s="108"/>
      <c r="F87" s="418"/>
      <c r="G87" s="122"/>
    </row>
    <row r="88" spans="1:7" s="105" customFormat="1" ht="15" customHeight="1">
      <c r="A88" s="346"/>
      <c r="B88" s="120"/>
      <c r="C88" s="121"/>
      <c r="D88" s="107"/>
      <c r="E88" s="108"/>
      <c r="F88" s="418"/>
      <c r="G88" s="122"/>
    </row>
    <row r="89" spans="1:7" s="105" customFormat="1" ht="15" customHeight="1">
      <c r="A89" s="403">
        <v>4</v>
      </c>
      <c r="B89" s="404" t="s">
        <v>572</v>
      </c>
      <c r="C89" s="386">
        <v>3006285952</v>
      </c>
      <c r="D89" s="405">
        <v>2047972.71</v>
      </c>
      <c r="E89" s="406"/>
      <c r="F89" s="418"/>
      <c r="G89" s="122"/>
    </row>
    <row r="90" spans="1:7" s="105" customFormat="1" ht="15" customHeight="1">
      <c r="A90" s="403">
        <v>401</v>
      </c>
      <c r="B90" s="404" t="s">
        <v>573</v>
      </c>
      <c r="C90" s="386">
        <v>2585161399</v>
      </c>
      <c r="D90" s="405">
        <v>373838.15</v>
      </c>
      <c r="E90" s="406"/>
      <c r="F90" s="418"/>
      <c r="G90" s="122"/>
    </row>
    <row r="91" spans="1:7" s="105" customFormat="1" ht="15" customHeight="1">
      <c r="A91" s="403">
        <v>40101</v>
      </c>
      <c r="B91" s="404" t="s">
        <v>574</v>
      </c>
      <c r="C91" s="386">
        <v>2585161399</v>
      </c>
      <c r="D91" s="405">
        <v>373838.15</v>
      </c>
      <c r="E91" s="406"/>
      <c r="F91" s="418"/>
      <c r="G91" s="122"/>
    </row>
    <row r="92" spans="1:7" s="105" customFormat="1" ht="15" customHeight="1">
      <c r="A92" s="403">
        <v>4010101</v>
      </c>
      <c r="B92" s="404" t="s">
        <v>366</v>
      </c>
      <c r="C92" s="386">
        <v>2585161399</v>
      </c>
      <c r="D92" s="405">
        <v>373838.15</v>
      </c>
      <c r="E92" s="406"/>
      <c r="F92" s="418"/>
      <c r="G92" s="122"/>
    </row>
    <row r="93" spans="1:7" s="105" customFormat="1" ht="15" customHeight="1">
      <c r="A93" s="346">
        <v>401010101</v>
      </c>
      <c r="B93" s="120" t="s">
        <v>575</v>
      </c>
      <c r="C93" s="121">
        <v>1091721931</v>
      </c>
      <c r="D93" s="107">
        <v>157928.29</v>
      </c>
      <c r="E93" s="108">
        <v>4010101</v>
      </c>
      <c r="F93" s="418">
        <f>+SUMIF('Consolidado 06.2022'!B:B,'AFPISA 06.2022'!E93,'Consolidado 06.2022'!E:E)</f>
        <v>1091721931</v>
      </c>
      <c r="G93" s="122">
        <f>+SUMIF(E:E,E93,C:C)-F93</f>
        <v>0</v>
      </c>
    </row>
    <row r="94" spans="1:7" s="105" customFormat="1" ht="15" customHeight="1">
      <c r="A94" s="346">
        <v>401010102</v>
      </c>
      <c r="B94" s="120" t="s">
        <v>576</v>
      </c>
      <c r="C94" s="121">
        <v>1493439468</v>
      </c>
      <c r="D94" s="107">
        <v>215909.86</v>
      </c>
      <c r="E94" s="108">
        <v>4010102</v>
      </c>
      <c r="F94" s="418">
        <f>+SUMIF('Consolidado 06.2022'!B:B,'AFPISA 06.2022'!E94,'Consolidado 06.2022'!E:E)</f>
        <v>1493439468</v>
      </c>
      <c r="G94" s="122">
        <f>+SUMIF(E:E,E94,C:C)-F94</f>
        <v>0</v>
      </c>
    </row>
    <row r="95" spans="1:7" s="105" customFormat="1" ht="15" customHeight="1">
      <c r="A95" s="403">
        <v>402</v>
      </c>
      <c r="B95" s="404" t="s">
        <v>420</v>
      </c>
      <c r="C95" s="386">
        <v>201338440</v>
      </c>
      <c r="D95" s="405">
        <v>29024.949999999899</v>
      </c>
      <c r="E95" s="406"/>
      <c r="F95" s="418"/>
      <c r="G95" s="122"/>
    </row>
    <row r="96" spans="1:7" s="105" customFormat="1" ht="15" customHeight="1">
      <c r="A96" s="403">
        <v>40202</v>
      </c>
      <c r="B96" s="404" t="s">
        <v>577</v>
      </c>
      <c r="C96" s="386">
        <v>14181618</v>
      </c>
      <c r="D96" s="405">
        <v>2053.75</v>
      </c>
      <c r="E96" s="406"/>
      <c r="F96" s="418"/>
      <c r="G96" s="122"/>
    </row>
    <row r="97" spans="1:7" s="105" customFormat="1" ht="15" customHeight="1">
      <c r="A97" s="346">
        <v>4020202</v>
      </c>
      <c r="B97" s="120" t="s">
        <v>1498</v>
      </c>
      <c r="C97" s="121">
        <v>9175727</v>
      </c>
      <c r="D97" s="107">
        <v>1322.62</v>
      </c>
      <c r="E97" s="108">
        <v>403020117</v>
      </c>
      <c r="F97" s="418">
        <f>+SUMIF('Consolidado 06.2022'!B:B,'AFPISA 06.2022'!E97,'Consolidado 06.2022'!E:E)</f>
        <v>9175727</v>
      </c>
      <c r="G97" s="122">
        <f t="shared" ref="G97:G98" si="4">+SUMIF(E:E,E97,C:C)-F97</f>
        <v>0</v>
      </c>
    </row>
    <row r="98" spans="1:7" s="105" customFormat="1" ht="15" customHeight="1">
      <c r="A98" s="346">
        <v>4020203</v>
      </c>
      <c r="B98" s="120" t="s">
        <v>1499</v>
      </c>
      <c r="C98" s="121">
        <v>5005891</v>
      </c>
      <c r="D98" s="107">
        <v>731.13</v>
      </c>
      <c r="E98" s="108">
        <v>403020203</v>
      </c>
      <c r="F98" s="418">
        <f>+SUMIF('Consolidado 06.2022'!B:B,'AFPISA 06.2022'!E98,'Consolidado 06.2022'!E:E)</f>
        <v>5005891</v>
      </c>
      <c r="G98" s="122">
        <f t="shared" si="4"/>
        <v>0</v>
      </c>
    </row>
    <row r="99" spans="1:7" s="105" customFormat="1" ht="15" customHeight="1">
      <c r="A99" s="403">
        <v>40203</v>
      </c>
      <c r="B99" s="404" t="s">
        <v>578</v>
      </c>
      <c r="C99" s="386">
        <v>187156822</v>
      </c>
      <c r="D99" s="405">
        <v>26971.200000000001</v>
      </c>
      <c r="E99" s="406"/>
      <c r="F99" s="418"/>
      <c r="G99" s="122"/>
    </row>
    <row r="100" spans="1:7" s="105" customFormat="1" ht="15" customHeight="1">
      <c r="A100" s="403">
        <v>4020301</v>
      </c>
      <c r="B100" s="404" t="s">
        <v>579</v>
      </c>
      <c r="C100" s="386">
        <v>187156822</v>
      </c>
      <c r="D100" s="405">
        <v>26971.200000000001</v>
      </c>
      <c r="E100" s="406"/>
      <c r="F100" s="418"/>
      <c r="G100" s="122"/>
    </row>
    <row r="101" spans="1:7" s="105" customFormat="1" ht="15" customHeight="1">
      <c r="A101" s="346">
        <v>402030101</v>
      </c>
      <c r="B101" s="120" t="s">
        <v>580</v>
      </c>
      <c r="C101" s="121">
        <v>7274712</v>
      </c>
      <c r="D101" s="107">
        <v>1047.54</v>
      </c>
      <c r="E101" s="108">
        <v>403010107</v>
      </c>
      <c r="F101" s="418">
        <f>+SUMIF('Consolidado 06.2022'!B:B,'AFPISA 06.2022'!E101,'Consolidado 06.2022'!E:E)</f>
        <v>7274712</v>
      </c>
      <c r="G101" s="122">
        <f t="shared" ref="G101:G102" si="5">+SUMIF(E:E,E101,C:C)-F101</f>
        <v>0</v>
      </c>
    </row>
    <row r="102" spans="1:7" s="105" customFormat="1" ht="15" customHeight="1">
      <c r="A102" s="346">
        <v>402030102</v>
      </c>
      <c r="B102" s="120" t="s">
        <v>196</v>
      </c>
      <c r="C102" s="121">
        <v>174665411</v>
      </c>
      <c r="D102" s="107">
        <v>25166.12</v>
      </c>
      <c r="E102" s="108">
        <v>403010105</v>
      </c>
      <c r="F102" s="418">
        <f>+SUMIF('Consolidado 06.2022'!B:B,'AFPISA 06.2022'!E102,'Consolidado 06.2022'!E:E)</f>
        <v>174665411</v>
      </c>
      <c r="G102" s="122">
        <f t="shared" si="5"/>
        <v>0</v>
      </c>
    </row>
    <row r="103" spans="1:7" s="105" customFormat="1" ht="15" customHeight="1">
      <c r="A103" s="346">
        <v>402030103</v>
      </c>
      <c r="B103" s="120" t="s">
        <v>581</v>
      </c>
      <c r="C103" s="121">
        <v>5216699</v>
      </c>
      <c r="D103" s="107">
        <v>757.54</v>
      </c>
      <c r="E103" s="108">
        <v>403010106</v>
      </c>
      <c r="F103" s="418">
        <f>+SUMIF('Consolidado 06.2022'!B:B,'AFPISA 06.2022'!E103,'Consolidado 06.2022'!E:E)</f>
        <v>5216699</v>
      </c>
      <c r="G103" s="122">
        <f>+SUMIF(E:E,E103,C:C)-F103</f>
        <v>0</v>
      </c>
    </row>
    <row r="104" spans="1:7" s="105" customFormat="1" ht="15" customHeight="1">
      <c r="A104" s="403">
        <v>404</v>
      </c>
      <c r="B104" s="404" t="s">
        <v>582</v>
      </c>
      <c r="C104" s="386">
        <v>219786113</v>
      </c>
      <c r="D104" s="405">
        <v>1645109.61</v>
      </c>
      <c r="E104" s="406"/>
      <c r="F104" s="418"/>
      <c r="G104" s="122"/>
    </row>
    <row r="105" spans="1:7" s="105" customFormat="1" ht="15" customHeight="1">
      <c r="A105" s="403">
        <v>40401</v>
      </c>
      <c r="B105" s="404" t="s">
        <v>583</v>
      </c>
      <c r="C105" s="386">
        <v>219785972</v>
      </c>
      <c r="D105" s="405">
        <v>1645109.6</v>
      </c>
      <c r="E105" s="406"/>
      <c r="F105" s="418"/>
      <c r="G105" s="122"/>
    </row>
    <row r="106" spans="1:7" s="105" customFormat="1" ht="15" customHeight="1">
      <c r="A106" s="346">
        <v>4040104</v>
      </c>
      <c r="B106" s="120" t="s">
        <v>422</v>
      </c>
      <c r="C106" s="121">
        <v>219785972</v>
      </c>
      <c r="D106" s="107">
        <v>1645109.6</v>
      </c>
      <c r="E106" s="108">
        <v>4070201</v>
      </c>
      <c r="F106" s="418">
        <f>+SUMIF('Consolidado 06.2022'!B:B,'AFPISA 06.2022'!E106,'Consolidado 06.2022'!E:E)</f>
        <v>219785972</v>
      </c>
      <c r="G106" s="122">
        <f>+SUMIF(E:E,E106,C:C)-F106</f>
        <v>0</v>
      </c>
    </row>
    <row r="107" spans="1:7" s="105" customFormat="1" ht="15" customHeight="1">
      <c r="A107" s="403">
        <v>40402</v>
      </c>
      <c r="B107" s="404" t="s">
        <v>584</v>
      </c>
      <c r="C107" s="386">
        <v>141</v>
      </c>
      <c r="D107" s="405">
        <v>0.01</v>
      </c>
      <c r="E107" s="406"/>
      <c r="F107" s="418"/>
      <c r="G107" s="122"/>
    </row>
    <row r="108" spans="1:7" s="105" customFormat="1" ht="15" customHeight="1">
      <c r="A108" s="346">
        <v>4040203</v>
      </c>
      <c r="B108" s="120" t="s">
        <v>585</v>
      </c>
      <c r="C108" s="121">
        <v>141</v>
      </c>
      <c r="D108" s="107">
        <v>0.01</v>
      </c>
      <c r="E108" s="108">
        <v>40802</v>
      </c>
      <c r="F108" s="418">
        <f>+SUMIF('Consolidado 06.2022'!B:B,'AFPISA 06.2022'!E108,'Consolidado 06.2022'!E:E)</f>
        <v>141</v>
      </c>
      <c r="G108" s="122">
        <f>+SUMIF(E:E,E108,C:C)-F108</f>
        <v>0</v>
      </c>
    </row>
    <row r="109" spans="1:7" s="105" customFormat="1" ht="15" customHeight="1">
      <c r="A109" s="346"/>
      <c r="B109" s="120"/>
      <c r="C109" s="121"/>
      <c r="D109" s="107"/>
      <c r="E109" s="108"/>
      <c r="F109" s="418"/>
      <c r="G109" s="122"/>
    </row>
    <row r="110" spans="1:7" s="105" customFormat="1" ht="15" customHeight="1">
      <c r="A110" s="403">
        <v>5</v>
      </c>
      <c r="B110" s="404" t="s">
        <v>431</v>
      </c>
      <c r="C110" s="386">
        <v>1599253306</v>
      </c>
      <c r="D110" s="405">
        <v>1837783.78</v>
      </c>
      <c r="E110" s="406"/>
      <c r="F110" s="418"/>
      <c r="G110" s="122"/>
    </row>
    <row r="111" spans="1:7" s="105" customFormat="1" ht="15" customHeight="1">
      <c r="A111" s="403">
        <v>501</v>
      </c>
      <c r="B111" s="404" t="s">
        <v>432</v>
      </c>
      <c r="C111" s="386">
        <v>1515894316</v>
      </c>
      <c r="D111" s="405">
        <v>1825494.25</v>
      </c>
      <c r="E111" s="406"/>
      <c r="F111" s="418"/>
      <c r="G111" s="122"/>
    </row>
    <row r="112" spans="1:7" s="105" customFormat="1" ht="15" customHeight="1">
      <c r="A112" s="403">
        <v>50101</v>
      </c>
      <c r="B112" s="404" t="s">
        <v>586</v>
      </c>
      <c r="C112" s="386">
        <v>1167513966</v>
      </c>
      <c r="D112" s="405">
        <v>168856.68</v>
      </c>
      <c r="E112" s="406"/>
      <c r="F112" s="418"/>
      <c r="G112" s="122"/>
    </row>
    <row r="113" spans="1:7" s="105" customFormat="1" ht="15" customHeight="1">
      <c r="A113" s="403">
        <v>5010101</v>
      </c>
      <c r="B113" s="404" t="s">
        <v>587</v>
      </c>
      <c r="C113" s="386">
        <v>400990566</v>
      </c>
      <c r="D113" s="405">
        <v>57927.81</v>
      </c>
      <c r="E113" s="406"/>
      <c r="F113" s="418"/>
      <c r="G113" s="122"/>
    </row>
    <row r="114" spans="1:7" s="105" customFormat="1" ht="15" customHeight="1">
      <c r="A114" s="346">
        <v>5010101001</v>
      </c>
      <c r="B114" s="120" t="s">
        <v>588</v>
      </c>
      <c r="C114" s="121">
        <v>129633334</v>
      </c>
      <c r="D114" s="107">
        <v>18732.62</v>
      </c>
      <c r="E114" s="108">
        <v>5130101</v>
      </c>
      <c r="F114" s="418">
        <f>+SUMIF('Consolidado 06.2022'!B:B,'AFPISA 06.2022'!E114,'Consolidado 06.2022'!E:E)</f>
        <v>129633334</v>
      </c>
      <c r="G114" s="122">
        <f t="shared" ref="G114:G119" si="6">+SUMIF(E:E,E114,C:C)-F114</f>
        <v>0</v>
      </c>
    </row>
    <row r="115" spans="1:7" s="105" customFormat="1" ht="15" customHeight="1">
      <c r="A115" s="346">
        <v>5010101002</v>
      </c>
      <c r="B115" s="120" t="s">
        <v>1500</v>
      </c>
      <c r="C115" s="121">
        <v>21945000</v>
      </c>
      <c r="D115" s="107">
        <v>3170.73</v>
      </c>
      <c r="E115" s="108">
        <v>5130201</v>
      </c>
      <c r="F115" s="418">
        <f>+SUMIF('Consolidado 06.2022'!B:B,'AFPISA 06.2022'!E115,'Consolidado 06.2022'!E:E)</f>
        <v>21945000</v>
      </c>
      <c r="G115" s="122">
        <f t="shared" si="6"/>
        <v>0</v>
      </c>
    </row>
    <row r="116" spans="1:7" s="105" customFormat="1" ht="15" customHeight="1">
      <c r="A116" s="346">
        <v>5010101003</v>
      </c>
      <c r="B116" s="120" t="s">
        <v>455</v>
      </c>
      <c r="C116" s="121">
        <v>11083334</v>
      </c>
      <c r="D116" s="107">
        <v>1601.38</v>
      </c>
      <c r="E116" s="108">
        <v>5130104</v>
      </c>
      <c r="F116" s="418">
        <f>+SUMIF('Consolidado 06.2022'!B:B,'AFPISA 06.2022'!E116,'Consolidado 06.2022'!E:E)</f>
        <v>11083334</v>
      </c>
      <c r="G116" s="122">
        <f t="shared" si="6"/>
        <v>0</v>
      </c>
    </row>
    <row r="117" spans="1:7" s="105" customFormat="1" ht="15" customHeight="1">
      <c r="A117" s="346">
        <v>5010101004</v>
      </c>
      <c r="B117" s="120" t="s">
        <v>456</v>
      </c>
      <c r="C117" s="121">
        <v>3366666</v>
      </c>
      <c r="D117" s="107">
        <v>483.87</v>
      </c>
      <c r="E117" s="108">
        <v>5130105</v>
      </c>
      <c r="F117" s="418">
        <f>+SUMIF('Consolidado 06.2022'!B:B,'AFPISA 06.2022'!E117,'Consolidado 06.2022'!E:E)</f>
        <v>3366666</v>
      </c>
      <c r="G117" s="122">
        <f t="shared" si="6"/>
        <v>0</v>
      </c>
    </row>
    <row r="118" spans="1:7" s="105" customFormat="1" ht="15" customHeight="1">
      <c r="A118" s="346">
        <v>5010101009</v>
      </c>
      <c r="B118" s="120" t="s">
        <v>463</v>
      </c>
      <c r="C118" s="121">
        <v>7462230</v>
      </c>
      <c r="D118" s="107">
        <v>1075.25</v>
      </c>
      <c r="E118" s="108">
        <v>5130206</v>
      </c>
      <c r="F118" s="418">
        <f>+SUMIF('Consolidado 06.2022'!B:B,'AFPISA 06.2022'!E118,'Consolidado 06.2022'!E:E)</f>
        <v>7462230</v>
      </c>
      <c r="G118" s="122">
        <f t="shared" si="6"/>
        <v>0</v>
      </c>
    </row>
    <row r="119" spans="1:7" s="105" customFormat="1" ht="15" customHeight="1">
      <c r="A119" s="346">
        <v>5010101010</v>
      </c>
      <c r="B119" s="120" t="s">
        <v>1439</v>
      </c>
      <c r="C119" s="121">
        <v>227500002</v>
      </c>
      <c r="D119" s="107">
        <v>32863.96</v>
      </c>
      <c r="E119" s="108">
        <v>5130203</v>
      </c>
      <c r="F119" s="418">
        <f>+SUMIF('Consolidado 06.2022'!B:B,'AFPISA 06.2022'!E119,'Consolidado 06.2022'!E:E)</f>
        <v>227500002</v>
      </c>
      <c r="G119" s="122">
        <f t="shared" si="6"/>
        <v>0</v>
      </c>
    </row>
    <row r="120" spans="1:7" s="105" customFormat="1" ht="15" customHeight="1">
      <c r="A120" s="403">
        <v>5010102</v>
      </c>
      <c r="B120" s="404" t="s">
        <v>589</v>
      </c>
      <c r="C120" s="386">
        <v>531386218</v>
      </c>
      <c r="D120" s="405">
        <v>76939.47</v>
      </c>
      <c r="E120" s="406"/>
      <c r="F120" s="418"/>
      <c r="G120" s="122"/>
    </row>
    <row r="121" spans="1:7" s="105" customFormat="1" ht="15" customHeight="1">
      <c r="A121" s="346">
        <v>501010201</v>
      </c>
      <c r="B121" s="120" t="s">
        <v>590</v>
      </c>
      <c r="C121" s="121">
        <v>41101873</v>
      </c>
      <c r="D121" s="107">
        <v>5987.53</v>
      </c>
      <c r="E121" s="108">
        <v>5130402</v>
      </c>
      <c r="F121" s="418">
        <f>+SUMIF('Consolidado 06.2022'!B:B,'AFPISA 06.2022'!E121,'Consolidado 06.2022'!E:E)</f>
        <v>41101873</v>
      </c>
      <c r="G121" s="122">
        <f t="shared" ref="G121:G131" si="7">+SUMIF(E:E,E121,C:C)-F121</f>
        <v>0</v>
      </c>
    </row>
    <row r="122" spans="1:7" s="105" customFormat="1" ht="15" customHeight="1">
      <c r="A122" s="346">
        <v>501010202</v>
      </c>
      <c r="B122" s="120" t="s">
        <v>591</v>
      </c>
      <c r="C122" s="121">
        <v>61328326</v>
      </c>
      <c r="D122" s="107">
        <v>8900</v>
      </c>
      <c r="E122" s="108">
        <v>5130407</v>
      </c>
      <c r="F122" s="418">
        <f>+SUMIF('Consolidado 06.2022'!B:B,'AFPISA 06.2022'!E122,'Consolidado 06.2022'!E:E)</f>
        <v>76444108</v>
      </c>
      <c r="G122" s="122">
        <f t="shared" si="7"/>
        <v>0</v>
      </c>
    </row>
    <row r="123" spans="1:7" s="105" customFormat="1" ht="15" customHeight="1">
      <c r="A123" s="346">
        <v>501010203</v>
      </c>
      <c r="B123" s="120" t="s">
        <v>469</v>
      </c>
      <c r="C123" s="121">
        <v>90000000</v>
      </c>
      <c r="D123" s="107">
        <v>13001.13</v>
      </c>
      <c r="E123" s="108">
        <v>5130401</v>
      </c>
      <c r="F123" s="418">
        <f>+SUMIF('Consolidado 06.2022'!B:B,'AFPISA 06.2022'!E123,'Consolidado 06.2022'!E:E)</f>
        <v>90000000</v>
      </c>
      <c r="G123" s="122">
        <f t="shared" si="7"/>
        <v>0</v>
      </c>
    </row>
    <row r="124" spans="1:7" s="105" customFormat="1" ht="15" customHeight="1">
      <c r="A124" s="346">
        <v>501010205</v>
      </c>
      <c r="B124" s="120" t="s">
        <v>592</v>
      </c>
      <c r="C124" s="121">
        <v>2072756</v>
      </c>
      <c r="D124" s="107">
        <v>300</v>
      </c>
      <c r="E124" s="108">
        <v>5130303</v>
      </c>
      <c r="F124" s="418">
        <f>+SUMIF('Consolidado 06.2022'!B:B,'AFPISA 06.2022'!E124,'Consolidado 06.2022'!E:E)</f>
        <v>2072756</v>
      </c>
      <c r="G124" s="122">
        <f t="shared" si="7"/>
        <v>0</v>
      </c>
    </row>
    <row r="125" spans="1:7" s="105" customFormat="1" ht="15" customHeight="1">
      <c r="A125" s="346">
        <v>501010206</v>
      </c>
      <c r="B125" s="120" t="s">
        <v>593</v>
      </c>
      <c r="C125" s="121">
        <v>15115782</v>
      </c>
      <c r="D125" s="107">
        <v>2200.02</v>
      </c>
      <c r="E125" s="108">
        <v>5130407</v>
      </c>
      <c r="F125" s="418">
        <f>+SUMIF('Consolidado 06.2022'!B:B,'AFPISA 06.2022'!E125,'Consolidado 06.2022'!E:E)</f>
        <v>76444108</v>
      </c>
      <c r="G125" s="122">
        <f t="shared" si="7"/>
        <v>0</v>
      </c>
    </row>
    <row r="126" spans="1:7" s="105" customFormat="1" ht="15" customHeight="1">
      <c r="A126" s="346">
        <v>501010207</v>
      </c>
      <c r="B126" s="120" t="s">
        <v>466</v>
      </c>
      <c r="C126" s="121">
        <v>62426355</v>
      </c>
      <c r="D126" s="107">
        <v>9000.07</v>
      </c>
      <c r="E126" s="108">
        <v>5130301</v>
      </c>
      <c r="F126" s="418">
        <f>+SUMIF('Consolidado 06.2022'!B:B,'AFPISA 06.2022'!E126,'Consolidado 06.2022'!E:E)</f>
        <v>62426355</v>
      </c>
      <c r="G126" s="122">
        <f t="shared" si="7"/>
        <v>0</v>
      </c>
    </row>
    <row r="127" spans="1:7" s="105" customFormat="1" ht="15" customHeight="1">
      <c r="A127" s="346">
        <v>501010208</v>
      </c>
      <c r="B127" s="120" t="s">
        <v>594</v>
      </c>
      <c r="C127" s="121">
        <v>118673374</v>
      </c>
      <c r="D127" s="107">
        <v>17200</v>
      </c>
      <c r="E127" s="108">
        <v>5130406</v>
      </c>
      <c r="F127" s="418">
        <f>+SUMIF('Consolidado 06.2022'!B:B,'AFPISA 06.2022'!E127,'Consolidado 06.2022'!E:E)</f>
        <v>118673374</v>
      </c>
      <c r="G127" s="122">
        <f t="shared" si="7"/>
        <v>0</v>
      </c>
    </row>
    <row r="128" spans="1:7" s="105" customFormat="1" ht="15" customHeight="1">
      <c r="A128" s="346">
        <v>501010209</v>
      </c>
      <c r="B128" s="120" t="s">
        <v>473</v>
      </c>
      <c r="C128" s="121">
        <v>15370065</v>
      </c>
      <c r="D128" s="107">
        <v>2236.7399999999998</v>
      </c>
      <c r="E128" s="108">
        <v>5130405</v>
      </c>
      <c r="F128" s="418">
        <f>+SUMIF('Consolidado 06.2022'!B:B,'AFPISA 06.2022'!E128,'Consolidado 06.2022'!E:E)</f>
        <v>15370065</v>
      </c>
      <c r="G128" s="122">
        <f t="shared" si="7"/>
        <v>0</v>
      </c>
    </row>
    <row r="129" spans="1:7" s="105" customFormat="1" ht="15" customHeight="1">
      <c r="A129" s="346">
        <v>501010210</v>
      </c>
      <c r="B129" s="120" t="s">
        <v>1501</v>
      </c>
      <c r="C129" s="121">
        <v>13872201</v>
      </c>
      <c r="D129" s="107">
        <v>2000</v>
      </c>
      <c r="E129" s="108">
        <v>501010210</v>
      </c>
      <c r="F129" s="418">
        <f>+SUMIF('Consolidado 06.2022'!B:B,'AFPISA 06.2022'!E129,'Consolidado 06.2022'!E:E)</f>
        <v>13872201</v>
      </c>
      <c r="G129" s="122">
        <f t="shared" si="7"/>
        <v>0</v>
      </c>
    </row>
    <row r="130" spans="1:7" s="105" customFormat="1" ht="15" customHeight="1">
      <c r="A130" s="346">
        <v>501010211</v>
      </c>
      <c r="B130" s="120" t="s">
        <v>407</v>
      </c>
      <c r="C130" s="121">
        <v>69210670</v>
      </c>
      <c r="D130" s="107">
        <v>10000</v>
      </c>
      <c r="E130" s="108">
        <v>501010211</v>
      </c>
      <c r="F130" s="418">
        <f>+SUMIF('Consolidado 06.2022'!B:B,'AFPISA 06.2022'!E130,'Consolidado 06.2022'!E:E)</f>
        <v>69210670</v>
      </c>
      <c r="G130" s="122">
        <f t="shared" si="7"/>
        <v>0</v>
      </c>
    </row>
    <row r="131" spans="1:7" s="105" customFormat="1" ht="15" customHeight="1">
      <c r="A131" s="346">
        <v>501010212</v>
      </c>
      <c r="B131" s="120" t="s">
        <v>596</v>
      </c>
      <c r="C131" s="121">
        <v>10396634</v>
      </c>
      <c r="D131" s="107">
        <v>1500</v>
      </c>
      <c r="E131" s="108">
        <v>501010212</v>
      </c>
      <c r="F131" s="418">
        <f>+SUMIF('Consolidado 06.2022'!B:B,'AFPISA 06.2022'!E131,'Consolidado 06.2022'!E:E)</f>
        <v>10396634</v>
      </c>
      <c r="G131" s="122">
        <f t="shared" si="7"/>
        <v>0</v>
      </c>
    </row>
    <row r="132" spans="1:7" s="105" customFormat="1" ht="15" customHeight="1">
      <c r="A132" s="346">
        <v>501010213</v>
      </c>
      <c r="B132" s="120" t="s">
        <v>1502</v>
      </c>
      <c r="C132" s="121">
        <v>31818182</v>
      </c>
      <c r="D132" s="107">
        <v>4613.9799999999996</v>
      </c>
      <c r="E132" s="108">
        <v>501010213</v>
      </c>
      <c r="F132" s="418">
        <f>+SUMIF('Consolidado 06.2022'!B:B,'AFPISA 06.2022'!E132,'Consolidado 06.2022'!E:E)</f>
        <v>31818182</v>
      </c>
      <c r="G132" s="122">
        <f t="shared" ref="G132" si="8">+SUMIF(E:E,E132,C:C)-F132</f>
        <v>0</v>
      </c>
    </row>
    <row r="133" spans="1:7" s="105" customFormat="1" ht="15" customHeight="1">
      <c r="A133" s="403">
        <v>5010108</v>
      </c>
      <c r="B133" s="404" t="s">
        <v>597</v>
      </c>
      <c r="C133" s="386">
        <v>520527</v>
      </c>
      <c r="D133" s="405">
        <v>75.27</v>
      </c>
      <c r="E133" s="406"/>
      <c r="F133" s="418">
        <f>+SUMIF('Consolidado 06.2022'!B:B,'AFPISA 06.2022'!E133,'Consolidado 06.2022'!E:E)</f>
        <v>0</v>
      </c>
      <c r="G133" s="122">
        <f>+SUMIF(E:E,E133,C:C)-F133</f>
        <v>0</v>
      </c>
    </row>
    <row r="134" spans="1:7" s="105" customFormat="1" ht="15" customHeight="1">
      <c r="A134" s="346">
        <v>5010108001</v>
      </c>
      <c r="B134" s="120" t="s">
        <v>598</v>
      </c>
      <c r="C134" s="121">
        <v>520527</v>
      </c>
      <c r="D134" s="107">
        <v>75.27</v>
      </c>
      <c r="E134" s="108">
        <v>5131006</v>
      </c>
      <c r="F134" s="418">
        <f>+SUMIF('Consolidado 06.2022'!B:B,'AFPISA 06.2022'!E134,'Consolidado 06.2022'!E:E)</f>
        <v>520527</v>
      </c>
      <c r="G134" s="122">
        <f t="shared" ref="G134" si="9">+SUMIF(E:E,E134,C:C)-F134</f>
        <v>0</v>
      </c>
    </row>
    <row r="135" spans="1:7" s="105" customFormat="1" ht="15" customHeight="1">
      <c r="A135" s="403">
        <v>5010110</v>
      </c>
      <c r="B135" s="404" t="s">
        <v>599</v>
      </c>
      <c r="C135" s="386">
        <v>202747954</v>
      </c>
      <c r="D135" s="405">
        <v>29311.279999999999</v>
      </c>
      <c r="E135" s="406"/>
      <c r="F135" s="418">
        <f>+SUMIF('Consolidado 06.2022'!B:B,'AFPISA 06.2022'!E135,'Consolidado 06.2022'!E:E)</f>
        <v>0</v>
      </c>
      <c r="G135" s="122">
        <f>+SUMIF(E:E,E135,C:C)-F135</f>
        <v>0</v>
      </c>
    </row>
    <row r="136" spans="1:7" s="105" customFormat="1" ht="15" customHeight="1">
      <c r="A136" s="346">
        <v>5010110001</v>
      </c>
      <c r="B136" s="120" t="s">
        <v>600</v>
      </c>
      <c r="C136" s="121">
        <v>186582143</v>
      </c>
      <c r="D136" s="107">
        <v>26969.84</v>
      </c>
      <c r="E136" s="108">
        <v>51501</v>
      </c>
      <c r="F136" s="418">
        <f>+SUMIF('Consolidado 06.2022'!B:B,'AFPISA 06.2022'!E136,'Consolidado 06.2022'!E:E)</f>
        <v>186582143</v>
      </c>
      <c r="G136" s="122">
        <f t="shared" ref="G136:G139" si="10">+SUMIF(E:E,E136,C:C)-F136</f>
        <v>0</v>
      </c>
    </row>
    <row r="137" spans="1:7" s="105" customFormat="1" ht="15" customHeight="1">
      <c r="A137" s="346">
        <v>5010110002</v>
      </c>
      <c r="B137" s="120" t="s">
        <v>523</v>
      </c>
      <c r="C137" s="121">
        <v>120299</v>
      </c>
      <c r="D137" s="107">
        <v>17.52</v>
      </c>
      <c r="E137" s="108">
        <v>51504</v>
      </c>
      <c r="F137" s="418">
        <f>+SUMIF('Consolidado 06.2022'!B:B,'AFPISA 06.2022'!E137,'Consolidado 06.2022'!E:E)</f>
        <v>120299</v>
      </c>
      <c r="G137" s="122">
        <f t="shared" si="10"/>
        <v>0</v>
      </c>
    </row>
    <row r="138" spans="1:7" s="105" customFormat="1" ht="15" customHeight="1">
      <c r="A138" s="346">
        <v>5010110003</v>
      </c>
      <c r="B138" s="120" t="s">
        <v>601</v>
      </c>
      <c r="C138" s="121">
        <v>3696200</v>
      </c>
      <c r="D138" s="107">
        <v>530.61</v>
      </c>
      <c r="E138" s="108">
        <v>5130902</v>
      </c>
      <c r="F138" s="418">
        <f>+SUMIF('Consolidado 06.2022'!B:B,'AFPISA 06.2022'!E138,'Consolidado 06.2022'!E:E)</f>
        <v>3696200</v>
      </c>
      <c r="G138" s="122">
        <f t="shared" si="10"/>
        <v>0</v>
      </c>
    </row>
    <row r="139" spans="1:7" s="105" customFormat="1" ht="15" customHeight="1">
      <c r="A139" s="346">
        <v>5010110005</v>
      </c>
      <c r="B139" s="120" t="s">
        <v>602</v>
      </c>
      <c r="C139" s="121">
        <v>400000</v>
      </c>
      <c r="D139" s="107">
        <v>58.65</v>
      </c>
      <c r="E139" s="108">
        <v>51505</v>
      </c>
      <c r="F139" s="418">
        <f>+SUMIF('Consolidado 06.2022'!B:B,'AFPISA 06.2022'!E139,'Consolidado 06.2022'!E:E)</f>
        <v>400000</v>
      </c>
      <c r="G139" s="122">
        <f t="shared" si="10"/>
        <v>0</v>
      </c>
    </row>
    <row r="140" spans="1:7" s="105" customFormat="1" ht="15" customHeight="1">
      <c r="A140" s="346">
        <v>5010110008</v>
      </c>
      <c r="B140" s="120" t="s">
        <v>446</v>
      </c>
      <c r="C140" s="121">
        <v>3641710</v>
      </c>
      <c r="D140" s="107">
        <v>522.89</v>
      </c>
      <c r="E140" s="108">
        <v>5110401</v>
      </c>
      <c r="F140" s="418">
        <f>+SUMIF('Consolidado 06.2022'!B:B,'AFPISA 06.2022'!E140,'Consolidado 06.2022'!E:E)</f>
        <v>3641710</v>
      </c>
      <c r="G140" s="122">
        <f>+SUMIF(E:E,E140,C:C)-F140</f>
        <v>0</v>
      </c>
    </row>
    <row r="141" spans="1:7" s="105" customFormat="1" ht="15" customHeight="1">
      <c r="A141" s="346">
        <v>5010110009</v>
      </c>
      <c r="B141" s="120" t="s">
        <v>1503</v>
      </c>
      <c r="C141" s="121">
        <v>8307602</v>
      </c>
      <c r="D141" s="107">
        <v>1211.77</v>
      </c>
      <c r="E141" s="108">
        <v>51502</v>
      </c>
      <c r="F141" s="418"/>
      <c r="G141" s="122"/>
    </row>
    <row r="142" spans="1:7" s="105" customFormat="1" ht="15" customHeight="1">
      <c r="A142" s="403">
        <v>5010112</v>
      </c>
      <c r="B142" s="404" t="s">
        <v>603</v>
      </c>
      <c r="C142" s="386">
        <v>122727</v>
      </c>
      <c r="D142" s="405">
        <v>17.61</v>
      </c>
      <c r="E142" s="406"/>
      <c r="F142" s="418">
        <f>+SUMIF('Consolidado 06.2022'!B:B,'AFPISA 06.2022'!E142,'Consolidado 06.2022'!E:E)</f>
        <v>0</v>
      </c>
      <c r="G142" s="122">
        <f>+SUMIF(E:E,E142,C:C)-F142</f>
        <v>0</v>
      </c>
    </row>
    <row r="143" spans="1:7" s="105" customFormat="1" ht="15" customHeight="1">
      <c r="A143" s="346">
        <v>5010112001</v>
      </c>
      <c r="B143" s="120" t="s">
        <v>604</v>
      </c>
      <c r="C143" s="121">
        <v>122727</v>
      </c>
      <c r="D143" s="107">
        <v>17.61</v>
      </c>
      <c r="E143" s="108">
        <v>5130404</v>
      </c>
      <c r="F143" s="418">
        <f>+SUMIF('Consolidado 06.2022'!B:B,'AFPISA 06.2022'!E143,'Consolidado 06.2022'!E:E)</f>
        <v>122727</v>
      </c>
      <c r="G143" s="122">
        <f>+SUMIF(E:E,E143,C:C)-F143</f>
        <v>0</v>
      </c>
    </row>
    <row r="144" spans="1:7" s="105" customFormat="1" ht="15" customHeight="1">
      <c r="A144" s="403">
        <v>5010113</v>
      </c>
      <c r="B144" s="404" t="s">
        <v>1504</v>
      </c>
      <c r="C144" s="386">
        <v>16016885</v>
      </c>
      <c r="D144" s="405">
        <v>2313.12</v>
      </c>
      <c r="E144" s="406"/>
      <c r="F144" s="418"/>
      <c r="G144" s="122"/>
    </row>
    <row r="145" spans="1:7" s="105" customFormat="1" ht="15" customHeight="1">
      <c r="A145" s="346">
        <v>5010113005</v>
      </c>
      <c r="B145" s="120" t="s">
        <v>605</v>
      </c>
      <c r="C145" s="121">
        <v>110</v>
      </c>
      <c r="D145" s="107">
        <v>0.02</v>
      </c>
      <c r="E145" s="108">
        <v>5204</v>
      </c>
      <c r="F145" s="418">
        <f>+SUMIF('Consolidado 06.2022'!B:B,'AFPISA 06.2022'!E145,'Consolidado 06.2022'!E:E)</f>
        <v>110</v>
      </c>
      <c r="G145" s="122">
        <f t="shared" ref="G145:G146" si="11">+SUMIF(E:E,E145,C:C)-F145</f>
        <v>0</v>
      </c>
    </row>
    <row r="146" spans="1:7" s="105" customFormat="1" ht="15" customHeight="1">
      <c r="A146" s="346">
        <v>5010113006</v>
      </c>
      <c r="B146" s="120" t="s">
        <v>606</v>
      </c>
      <c r="C146" s="121">
        <v>805455</v>
      </c>
      <c r="D146" s="107">
        <v>115.41</v>
      </c>
      <c r="E146" s="108">
        <v>5010113006</v>
      </c>
      <c r="F146" s="418">
        <f>+SUMIF('Consolidado 06.2022'!B:B,'AFPISA 06.2022'!E146,'Consolidado 06.2022'!E:E)</f>
        <v>805455</v>
      </c>
      <c r="G146" s="122">
        <f t="shared" si="11"/>
        <v>0</v>
      </c>
    </row>
    <row r="147" spans="1:7" s="105" customFormat="1" ht="15" customHeight="1">
      <c r="A147" s="346">
        <v>5010113007</v>
      </c>
      <c r="B147" s="120" t="s">
        <v>1440</v>
      </c>
      <c r="C147" s="121">
        <v>10000002</v>
      </c>
      <c r="D147" s="107">
        <v>1444.57</v>
      </c>
      <c r="E147" s="108">
        <v>51204</v>
      </c>
      <c r="F147" s="418">
        <f>+SUMIF('Consolidado 06.2022'!B:B,'AFPISA 06.2022'!E147,'Consolidado 06.2022'!E:E)</f>
        <v>10000002</v>
      </c>
      <c r="G147" s="122">
        <f>+SUMIF(E:E,E147,C:C)-F147</f>
        <v>0</v>
      </c>
    </row>
    <row r="148" spans="1:7" s="105" customFormat="1" ht="15" customHeight="1">
      <c r="A148" s="346">
        <v>5010113008</v>
      </c>
      <c r="B148" s="120" t="s">
        <v>508</v>
      </c>
      <c r="C148" s="121">
        <v>4999998</v>
      </c>
      <c r="D148" s="107">
        <v>722.28</v>
      </c>
      <c r="E148" s="108">
        <v>5131020</v>
      </c>
      <c r="F148" s="418">
        <f>+SUMIF('Consolidado 06.2022'!B:B,'AFPISA 06.2022'!E148,'Consolidado 06.2022'!E:E)</f>
        <v>4999998</v>
      </c>
      <c r="G148" s="122">
        <f>+SUMIF(E:E,E148,C:C)-F148</f>
        <v>0</v>
      </c>
    </row>
    <row r="149" spans="1:7" s="105" customFormat="1" ht="15" customHeight="1">
      <c r="A149" s="346">
        <v>5010113009</v>
      </c>
      <c r="B149" s="120" t="s">
        <v>510</v>
      </c>
      <c r="C149" s="121">
        <v>211320</v>
      </c>
      <c r="D149" s="107">
        <v>30.84</v>
      </c>
      <c r="E149" s="108">
        <v>5131099</v>
      </c>
      <c r="F149" s="418">
        <f>+SUMIF('Consolidado 06.2022'!B:B,'AFPISA 06.2022'!E149,'Consolidado 06.2022'!E:E)</f>
        <v>211320</v>
      </c>
      <c r="G149" s="122">
        <f>+SUMIF(E:E,E149,C:C)-F149</f>
        <v>0</v>
      </c>
    </row>
    <row r="150" spans="1:7" s="105" customFormat="1" ht="15" customHeight="1">
      <c r="A150" s="403">
        <v>5010114</v>
      </c>
      <c r="B150" s="404" t="s">
        <v>1441</v>
      </c>
      <c r="C150" s="386">
        <v>15499998</v>
      </c>
      <c r="D150" s="405">
        <v>2239.09</v>
      </c>
      <c r="E150" s="406"/>
      <c r="F150" s="418"/>
      <c r="G150" s="122"/>
    </row>
    <row r="151" spans="1:7" s="105" customFormat="1" ht="15" customHeight="1">
      <c r="A151" s="346">
        <v>5010114001</v>
      </c>
      <c r="B151" s="120" t="s">
        <v>969</v>
      </c>
      <c r="C151" s="121">
        <v>15499998</v>
      </c>
      <c r="D151" s="107">
        <v>2239.09</v>
      </c>
      <c r="E151" s="108">
        <v>5130204</v>
      </c>
      <c r="F151" s="418">
        <f>+SUMIF('Consolidado 06.2022'!B:B,'AFPISA 06.2022'!E151,'Consolidado 06.2022'!E:E)</f>
        <v>15499998</v>
      </c>
      <c r="G151" s="122">
        <f>+SUMIF(E:E,E151,C:C)-F151</f>
        <v>0</v>
      </c>
    </row>
    <row r="152" spans="1:7" s="105" customFormat="1" ht="15" customHeight="1">
      <c r="A152" s="403">
        <v>5010115</v>
      </c>
      <c r="B152" s="404" t="s">
        <v>607</v>
      </c>
      <c r="C152" s="386">
        <v>229091</v>
      </c>
      <c r="D152" s="405">
        <v>33.03</v>
      </c>
      <c r="E152" s="406"/>
      <c r="F152" s="418"/>
      <c r="G152" s="122"/>
    </row>
    <row r="153" spans="1:7" s="105" customFormat="1" ht="15" customHeight="1">
      <c r="A153" s="346">
        <v>5010115001</v>
      </c>
      <c r="B153" s="120" t="s">
        <v>608</v>
      </c>
      <c r="C153" s="121">
        <v>160000</v>
      </c>
      <c r="D153" s="107">
        <v>23.11</v>
      </c>
      <c r="E153" s="108">
        <v>5150301</v>
      </c>
      <c r="F153" s="418">
        <f>+SUMIF('Consolidado 06.2022'!B:B,'AFPISA 06.2022'!E153,'Consolidado 06.2022'!E:E)</f>
        <v>229091</v>
      </c>
      <c r="G153" s="122">
        <f>+SUMIF(E:E,E153,C:C)-F153</f>
        <v>0</v>
      </c>
    </row>
    <row r="154" spans="1:7" s="105" customFormat="1" ht="15" customHeight="1">
      <c r="A154" s="346">
        <v>5010115002</v>
      </c>
      <c r="B154" s="120" t="s">
        <v>1505</v>
      </c>
      <c r="C154" s="121">
        <v>69091</v>
      </c>
      <c r="D154" s="107">
        <v>9.9200000000000017</v>
      </c>
      <c r="E154" s="108">
        <v>5150301</v>
      </c>
      <c r="F154" s="418">
        <f>+SUMIF('Consolidado 06.2022'!B:B,'AFPISA 06.2022'!E154,'Consolidado 06.2022'!E:E)</f>
        <v>229091</v>
      </c>
      <c r="G154" s="122">
        <f>+SUMIF(E:E,E154,C:C)-F154</f>
        <v>0</v>
      </c>
    </row>
    <row r="155" spans="1:7" s="105" customFormat="1" ht="15" customHeight="1">
      <c r="A155" s="403">
        <v>50102</v>
      </c>
      <c r="B155" s="404" t="s">
        <v>609</v>
      </c>
      <c r="C155" s="386">
        <v>92800002</v>
      </c>
      <c r="D155" s="405">
        <v>12121.11</v>
      </c>
      <c r="E155" s="406"/>
      <c r="F155" s="418">
        <f>+SUMIF('Consolidado 06.2022'!B:B,'AFPISA 06.2022'!E155,'Consolidado 06.2022'!E:E)</f>
        <v>0</v>
      </c>
      <c r="G155" s="122">
        <f>+SUMIF(E:E,E155,C:C)-F155</f>
        <v>0</v>
      </c>
    </row>
    <row r="156" spans="1:7" s="105" customFormat="1" ht="15" customHeight="1">
      <c r="A156" s="403">
        <v>5010202</v>
      </c>
      <c r="B156" s="404" t="s">
        <v>610</v>
      </c>
      <c r="C156" s="386">
        <v>40000002</v>
      </c>
      <c r="D156" s="405">
        <v>5778.28</v>
      </c>
      <c r="E156" s="406"/>
      <c r="F156" s="418"/>
      <c r="G156" s="122"/>
    </row>
    <row r="157" spans="1:7" s="105" customFormat="1" ht="15" customHeight="1">
      <c r="A157" s="346">
        <v>5010202001</v>
      </c>
      <c r="B157" s="120" t="s">
        <v>611</v>
      </c>
      <c r="C157" s="121">
        <v>40000002</v>
      </c>
      <c r="D157" s="107">
        <v>5778.28</v>
      </c>
      <c r="E157" s="108">
        <v>51207</v>
      </c>
      <c r="F157" s="418"/>
      <c r="G157" s="122"/>
    </row>
    <row r="158" spans="1:7" s="105" customFormat="1" ht="15" customHeight="1">
      <c r="A158" s="403">
        <v>5010203</v>
      </c>
      <c r="B158" s="404" t="s">
        <v>1442</v>
      </c>
      <c r="C158" s="386">
        <v>52800000</v>
      </c>
      <c r="D158" s="405">
        <v>6342.83</v>
      </c>
      <c r="E158" s="406"/>
      <c r="F158" s="418">
        <f>+SUMIF('Consolidado 06.2022'!B:B,'AFPISA 06.2022'!E158,'Consolidado 06.2022'!E:E)</f>
        <v>0</v>
      </c>
      <c r="G158" s="122">
        <f>+SUMIF(E:E,E158,C:C)-F158</f>
        <v>0</v>
      </c>
    </row>
    <row r="159" spans="1:7" s="105" customFormat="1" ht="15" customHeight="1">
      <c r="A159" s="346">
        <v>5010203001</v>
      </c>
      <c r="B159" s="120" t="s">
        <v>1443</v>
      </c>
      <c r="C159" s="121">
        <v>52800000</v>
      </c>
      <c r="D159" s="107">
        <v>6342.83</v>
      </c>
      <c r="E159" s="108">
        <v>51201</v>
      </c>
      <c r="F159" s="418">
        <f>+SUMIF('Consolidado 06.2022'!B:B,'AFPISA 06.2022'!E159,'Consolidado 06.2022'!E:E)</f>
        <v>52800000</v>
      </c>
      <c r="G159" s="122">
        <f>+SUMIF(E:E,E159,C:C)-F159</f>
        <v>0</v>
      </c>
    </row>
    <row r="160" spans="1:7" s="105" customFormat="1" ht="15" customHeight="1">
      <c r="A160" s="403">
        <v>50103</v>
      </c>
      <c r="B160" s="404" t="s">
        <v>612</v>
      </c>
      <c r="C160" s="386">
        <v>255580348</v>
      </c>
      <c r="D160" s="405">
        <v>1644516.46</v>
      </c>
      <c r="E160" s="406"/>
      <c r="F160" s="418">
        <f>+SUMIF('Consolidado 06.2022'!B:B,'AFPISA 06.2022'!E160,'Consolidado 06.2022'!E:E)</f>
        <v>0</v>
      </c>
      <c r="G160" s="122">
        <f>+SUMIF(E:E,E160,C:C)-F160</f>
        <v>0</v>
      </c>
    </row>
    <row r="161" spans="1:7" s="105" customFormat="1" ht="15" customHeight="1">
      <c r="A161" s="403">
        <v>5010301</v>
      </c>
      <c r="B161" s="404" t="s">
        <v>613</v>
      </c>
      <c r="C161" s="386">
        <v>17383290</v>
      </c>
      <c r="D161" s="405">
        <v>2529.4500000000116</v>
      </c>
      <c r="E161" s="406"/>
      <c r="F161" s="418"/>
      <c r="G161" s="122"/>
    </row>
    <row r="162" spans="1:7" s="105" customFormat="1" ht="15" customHeight="1">
      <c r="A162" s="346">
        <v>5010301002</v>
      </c>
      <c r="B162" s="120" t="s">
        <v>1444</v>
      </c>
      <c r="C162" s="121">
        <v>25200</v>
      </c>
      <c r="D162" s="107">
        <v>3.64</v>
      </c>
      <c r="E162" s="108">
        <v>51206</v>
      </c>
      <c r="F162" s="418">
        <f>+SUMIF('Consolidado 06.2022'!B:B,'AFPISA 06.2022'!E162,'Consolidado 06.2022'!E:E)</f>
        <v>25200</v>
      </c>
      <c r="G162" s="122">
        <f>+SUMIF(E:E,E162,C:C)-F162</f>
        <v>0</v>
      </c>
    </row>
    <row r="163" spans="1:7" s="105" customFormat="1" ht="15" customHeight="1">
      <c r="A163" s="346">
        <v>5010301003</v>
      </c>
      <c r="B163" s="120" t="s">
        <v>514</v>
      </c>
      <c r="C163" s="121">
        <v>2696389</v>
      </c>
      <c r="D163" s="107">
        <v>390.76</v>
      </c>
      <c r="E163" s="108">
        <v>51405</v>
      </c>
      <c r="F163" s="418">
        <f>+SUMIF('Consolidado 06.2022'!B:B,'AFPISA 06.2022'!E163,'Consolidado 06.2022'!E:E)</f>
        <v>2696389</v>
      </c>
      <c r="G163" s="122">
        <f>+SUMIF(E:E,E163,C:C)-F163</f>
        <v>0</v>
      </c>
    </row>
    <row r="164" spans="1:7" s="105" customFormat="1" ht="15" customHeight="1">
      <c r="A164" s="346">
        <v>5010301007</v>
      </c>
      <c r="B164" s="120" t="s">
        <v>614</v>
      </c>
      <c r="C164" s="121">
        <v>14661701</v>
      </c>
      <c r="D164" s="107">
        <v>2135.0500000000002</v>
      </c>
      <c r="E164" s="108">
        <v>511020101</v>
      </c>
      <c r="F164" s="418"/>
      <c r="G164" s="122"/>
    </row>
    <row r="165" spans="1:7" s="105" customFormat="1" ht="15" customHeight="1">
      <c r="A165" s="403">
        <v>5010302</v>
      </c>
      <c r="B165" s="404" t="s">
        <v>615</v>
      </c>
      <c r="C165" s="386">
        <v>238197058</v>
      </c>
      <c r="D165" s="405">
        <v>1641987.01</v>
      </c>
      <c r="E165" s="406"/>
      <c r="F165" s="418"/>
      <c r="G165" s="122"/>
    </row>
    <row r="166" spans="1:7" s="105" customFormat="1" ht="15" customHeight="1">
      <c r="A166" s="346">
        <v>5010302001</v>
      </c>
      <c r="B166" s="120" t="s">
        <v>1506</v>
      </c>
      <c r="C166" s="121">
        <v>238197058</v>
      </c>
      <c r="D166" s="107">
        <v>1641987.01</v>
      </c>
      <c r="E166" s="108">
        <v>5140701</v>
      </c>
      <c r="F166" s="418">
        <f>+SUMIF('Consolidado 06.2022'!B:B,'AFPISA 06.2022'!E166,'Consolidado 06.2022'!E:E)</f>
        <v>238197058</v>
      </c>
      <c r="G166" s="122">
        <f>+SUMIF(E:E,E166,C:C)-F166</f>
        <v>0</v>
      </c>
    </row>
    <row r="167" spans="1:7" s="105" customFormat="1" ht="15" customHeight="1">
      <c r="A167" s="403">
        <v>502</v>
      </c>
      <c r="B167" s="404" t="s">
        <v>616</v>
      </c>
      <c r="C167" s="386">
        <v>65657304</v>
      </c>
      <c r="D167" s="405">
        <v>9719.16</v>
      </c>
      <c r="E167" s="406"/>
      <c r="F167" s="418"/>
      <c r="G167" s="122"/>
    </row>
    <row r="168" spans="1:7" s="105" customFormat="1" ht="15" customHeight="1">
      <c r="A168" s="403">
        <v>50202</v>
      </c>
      <c r="B168" s="404" t="s">
        <v>617</v>
      </c>
      <c r="C168" s="386">
        <v>65657304</v>
      </c>
      <c r="D168" s="405">
        <v>9719.16</v>
      </c>
      <c r="E168" s="406"/>
      <c r="F168" s="418"/>
      <c r="G168" s="122"/>
    </row>
    <row r="169" spans="1:7" s="105" customFormat="1" ht="15" customHeight="1">
      <c r="A169" s="346">
        <v>5020201</v>
      </c>
      <c r="B169" s="120" t="s">
        <v>618</v>
      </c>
      <c r="C169" s="121">
        <v>39980706</v>
      </c>
      <c r="D169" s="107">
        <v>5919.18</v>
      </c>
      <c r="E169" s="108">
        <v>513050201</v>
      </c>
      <c r="F169" s="418">
        <f>+SUMIF('Consolidado 06.2022'!B:B,'AFPISA 06.2022'!E169,'Consolidado 06.2022'!E:E)</f>
        <v>39980706</v>
      </c>
      <c r="G169" s="122">
        <f>+SUMIF(E:E,E169,C:C)-F169</f>
        <v>0</v>
      </c>
    </row>
    <row r="170" spans="1:7" s="105" customFormat="1" ht="15" customHeight="1">
      <c r="A170" s="346">
        <v>5020202</v>
      </c>
      <c r="B170" s="387" t="s">
        <v>619</v>
      </c>
      <c r="C170" s="121">
        <v>25676598</v>
      </c>
      <c r="D170" s="107">
        <v>3799.98</v>
      </c>
      <c r="E170" s="108">
        <v>513050203</v>
      </c>
      <c r="F170" s="418">
        <f>+SUMIF('Consolidado 06.2022'!B:B,'AFPISA 06.2022'!E170,'Consolidado 06.2022'!E:E)</f>
        <v>25676598</v>
      </c>
      <c r="G170" s="122">
        <f>+SUMIF(E:E,E170,C:C)-F170</f>
        <v>0</v>
      </c>
    </row>
    <row r="171" spans="1:7" s="105" customFormat="1" ht="15" customHeight="1">
      <c r="A171" s="403">
        <v>504</v>
      </c>
      <c r="B171" s="409" t="s">
        <v>620</v>
      </c>
      <c r="C171" s="386">
        <v>17701686</v>
      </c>
      <c r="D171" s="405">
        <v>2570.3700000000003</v>
      </c>
      <c r="E171" s="406"/>
      <c r="F171" s="418"/>
      <c r="G171" s="122"/>
    </row>
    <row r="172" spans="1:7" s="105" customFormat="1" ht="15" customHeight="1">
      <c r="A172" s="346">
        <v>50402</v>
      </c>
      <c r="B172" s="387" t="s">
        <v>621</v>
      </c>
      <c r="C172" s="121">
        <v>17701686</v>
      </c>
      <c r="D172" s="107">
        <v>2570.3700000000003</v>
      </c>
      <c r="E172" s="108">
        <v>51103012005</v>
      </c>
      <c r="F172" s="418">
        <f>+SUMIF('Consolidado 06.2022'!B:B,'AFPISA 06.2022'!E172,'Consolidado 06.2022'!E:E)</f>
        <v>17701686</v>
      </c>
      <c r="G172" s="122">
        <f>+SUMIF(E:E,E172,C:C)-F172</f>
        <v>0</v>
      </c>
    </row>
    <row r="173" spans="1:7">
      <c r="B173" s="388" t="s">
        <v>1507</v>
      </c>
      <c r="C173" s="386">
        <v>1407032646</v>
      </c>
      <c r="D173" s="389">
        <v>210188.93</v>
      </c>
    </row>
    <row r="174" spans="1:7">
      <c r="B174" s="388" t="s">
        <v>1508</v>
      </c>
      <c r="C174" s="385"/>
    </row>
    <row r="176" spans="1:7">
      <c r="B176" s="402"/>
      <c r="C176" s="385"/>
    </row>
    <row r="177" spans="2:3">
      <c r="B177" s="402"/>
      <c r="C177" s="385"/>
    </row>
  </sheetData>
  <autoFilter ref="A4:WVG171" xr:uid="{EBBBBC2D-6201-4A49-9298-0D25D1066955}"/>
  <printOptions gridLinesSet="0"/>
  <pageMargins left="0.75" right="0.75" top="1" bottom="0.75" header="0.5" footer="0.5"/>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F97C5-B16E-4AA9-B847-9766C7203781}">
  <sheetPr>
    <tabColor rgb="FFFFFF00"/>
  </sheetPr>
  <dimension ref="A2:M557"/>
  <sheetViews>
    <sheetView showGridLines="0" zoomScale="90" zoomScaleNormal="90" workbookViewId="0">
      <pane ySplit="5" topLeftCell="A544" activePane="bottomLeft" state="frozen"/>
      <selection activeCell="H25" sqref="H25"/>
      <selection pane="bottomLeft" activeCell="D548" sqref="D548"/>
    </sheetView>
  </sheetViews>
  <sheetFormatPr baseColWidth="10" defaultColWidth="9.109375" defaultRowHeight="13.8"/>
  <cols>
    <col min="1" max="1" width="1" style="127" customWidth="1"/>
    <col min="2" max="2" width="12.21875" style="127" customWidth="1"/>
    <col min="3" max="3" width="29.77734375" style="127" customWidth="1"/>
    <col min="4" max="7" width="16.33203125" style="126" customWidth="1"/>
    <col min="8" max="8" width="16.33203125" style="127" customWidth="1"/>
    <col min="9" max="9" width="23.6640625" style="128" bestFit="1" customWidth="1"/>
    <col min="10" max="10" width="12.6640625" style="348" customWidth="1"/>
    <col min="11" max="11" width="17.88671875" style="348" bestFit="1" customWidth="1"/>
    <col min="12" max="12" width="18" style="348" bestFit="1" customWidth="1"/>
    <col min="13" max="13" width="14.33203125" style="348" bestFit="1" customWidth="1"/>
    <col min="14" max="251" width="9.109375" style="127"/>
    <col min="252" max="252" width="1" style="127" customWidth="1"/>
    <col min="253" max="253" width="17.33203125" style="127" customWidth="1"/>
    <col min="254" max="254" width="54.6640625" style="127" customWidth="1"/>
    <col min="255" max="255" width="28.44140625" style="127" customWidth="1"/>
    <col min="256" max="257" width="17.109375" style="127" bestFit="1" customWidth="1"/>
    <col min="258" max="258" width="14.6640625" style="127" bestFit="1" customWidth="1"/>
    <col min="259" max="262" width="14.6640625" style="127" customWidth="1"/>
    <col min="263" max="263" width="15.6640625" style="127" bestFit="1" customWidth="1"/>
    <col min="264" max="264" width="13.44140625" style="127" bestFit="1" customWidth="1"/>
    <col min="265" max="265" width="10.44140625" style="127" bestFit="1" customWidth="1"/>
    <col min="266" max="507" width="9.109375" style="127"/>
    <col min="508" max="508" width="1" style="127" customWidth="1"/>
    <col min="509" max="509" width="17.33203125" style="127" customWidth="1"/>
    <col min="510" max="510" width="54.6640625" style="127" customWidth="1"/>
    <col min="511" max="511" width="28.44140625" style="127" customWidth="1"/>
    <col min="512" max="513" width="17.109375" style="127" bestFit="1" customWidth="1"/>
    <col min="514" max="514" width="14.6640625" style="127" bestFit="1" customWidth="1"/>
    <col min="515" max="518" width="14.6640625" style="127" customWidth="1"/>
    <col min="519" max="519" width="15.6640625" style="127" bestFit="1" customWidth="1"/>
    <col min="520" max="520" width="13.44140625" style="127" bestFit="1" customWidth="1"/>
    <col min="521" max="521" width="10.44140625" style="127" bestFit="1" customWidth="1"/>
    <col min="522" max="763" width="9.109375" style="127"/>
    <col min="764" max="764" width="1" style="127" customWidth="1"/>
    <col min="765" max="765" width="17.33203125" style="127" customWidth="1"/>
    <col min="766" max="766" width="54.6640625" style="127" customWidth="1"/>
    <col min="767" max="767" width="28.44140625" style="127" customWidth="1"/>
    <col min="768" max="769" width="17.109375" style="127" bestFit="1" customWidth="1"/>
    <col min="770" max="770" width="14.6640625" style="127" bestFit="1" customWidth="1"/>
    <col min="771" max="774" width="14.6640625" style="127" customWidth="1"/>
    <col min="775" max="775" width="15.6640625" style="127" bestFit="1" customWidth="1"/>
    <col min="776" max="776" width="13.44140625" style="127" bestFit="1" customWidth="1"/>
    <col min="777" max="777" width="10.44140625" style="127" bestFit="1" customWidth="1"/>
    <col min="778" max="1019" width="9.109375" style="127"/>
    <col min="1020" max="1020" width="1" style="127" customWidth="1"/>
    <col min="1021" max="1021" width="17.33203125" style="127" customWidth="1"/>
    <col min="1022" max="1022" width="54.6640625" style="127" customWidth="1"/>
    <col min="1023" max="1023" width="28.44140625" style="127" customWidth="1"/>
    <col min="1024" max="1025" width="17.109375" style="127" bestFit="1" customWidth="1"/>
    <col min="1026" max="1026" width="14.6640625" style="127" bestFit="1" customWidth="1"/>
    <col min="1027" max="1030" width="14.6640625" style="127" customWidth="1"/>
    <col min="1031" max="1031" width="15.6640625" style="127" bestFit="1" customWidth="1"/>
    <col min="1032" max="1032" width="13.44140625" style="127" bestFit="1" customWidth="1"/>
    <col min="1033" max="1033" width="10.44140625" style="127" bestFit="1" customWidth="1"/>
    <col min="1034" max="1275" width="9.109375" style="127"/>
    <col min="1276" max="1276" width="1" style="127" customWidth="1"/>
    <col min="1277" max="1277" width="17.33203125" style="127" customWidth="1"/>
    <col min="1278" max="1278" width="54.6640625" style="127" customWidth="1"/>
    <col min="1279" max="1279" width="28.44140625" style="127" customWidth="1"/>
    <col min="1280" max="1281" width="17.109375" style="127" bestFit="1" customWidth="1"/>
    <col min="1282" max="1282" width="14.6640625" style="127" bestFit="1" customWidth="1"/>
    <col min="1283" max="1286" width="14.6640625" style="127" customWidth="1"/>
    <col min="1287" max="1287" width="15.6640625" style="127" bestFit="1" customWidth="1"/>
    <col min="1288" max="1288" width="13.44140625" style="127" bestFit="1" customWidth="1"/>
    <col min="1289" max="1289" width="10.44140625" style="127" bestFit="1" customWidth="1"/>
    <col min="1290" max="1531" width="9.109375" style="127"/>
    <col min="1532" max="1532" width="1" style="127" customWidth="1"/>
    <col min="1533" max="1533" width="17.33203125" style="127" customWidth="1"/>
    <col min="1534" max="1534" width="54.6640625" style="127" customWidth="1"/>
    <col min="1535" max="1535" width="28.44140625" style="127" customWidth="1"/>
    <col min="1536" max="1537" width="17.109375" style="127" bestFit="1" customWidth="1"/>
    <col min="1538" max="1538" width="14.6640625" style="127" bestFit="1" customWidth="1"/>
    <col min="1539" max="1542" width="14.6640625" style="127" customWidth="1"/>
    <col min="1543" max="1543" width="15.6640625" style="127" bestFit="1" customWidth="1"/>
    <col min="1544" max="1544" width="13.44140625" style="127" bestFit="1" customWidth="1"/>
    <col min="1545" max="1545" width="10.44140625" style="127" bestFit="1" customWidth="1"/>
    <col min="1546" max="1787" width="9.109375" style="127"/>
    <col min="1788" max="1788" width="1" style="127" customWidth="1"/>
    <col min="1789" max="1789" width="17.33203125" style="127" customWidth="1"/>
    <col min="1790" max="1790" width="54.6640625" style="127" customWidth="1"/>
    <col min="1791" max="1791" width="28.44140625" style="127" customWidth="1"/>
    <col min="1792" max="1793" width="17.109375" style="127" bestFit="1" customWidth="1"/>
    <col min="1794" max="1794" width="14.6640625" style="127" bestFit="1" customWidth="1"/>
    <col min="1795" max="1798" width="14.6640625" style="127" customWidth="1"/>
    <col min="1799" max="1799" width="15.6640625" style="127" bestFit="1" customWidth="1"/>
    <col min="1800" max="1800" width="13.44140625" style="127" bestFit="1" customWidth="1"/>
    <col min="1801" max="1801" width="10.44140625" style="127" bestFit="1" customWidth="1"/>
    <col min="1802" max="2043" width="9.109375" style="127"/>
    <col min="2044" max="2044" width="1" style="127" customWidth="1"/>
    <col min="2045" max="2045" width="17.33203125" style="127" customWidth="1"/>
    <col min="2046" max="2046" width="54.6640625" style="127" customWidth="1"/>
    <col min="2047" max="2047" width="28.44140625" style="127" customWidth="1"/>
    <col min="2048" max="2049" width="17.109375" style="127" bestFit="1" customWidth="1"/>
    <col min="2050" max="2050" width="14.6640625" style="127" bestFit="1" customWidth="1"/>
    <col min="2051" max="2054" width="14.6640625" style="127" customWidth="1"/>
    <col min="2055" max="2055" width="15.6640625" style="127" bestFit="1" customWidth="1"/>
    <col min="2056" max="2056" width="13.44140625" style="127" bestFit="1" customWidth="1"/>
    <col min="2057" max="2057" width="10.44140625" style="127" bestFit="1" customWidth="1"/>
    <col min="2058" max="2299" width="9.109375" style="127"/>
    <col min="2300" max="2300" width="1" style="127" customWidth="1"/>
    <col min="2301" max="2301" width="17.33203125" style="127" customWidth="1"/>
    <col min="2302" max="2302" width="54.6640625" style="127" customWidth="1"/>
    <col min="2303" max="2303" width="28.44140625" style="127" customWidth="1"/>
    <col min="2304" max="2305" width="17.109375" style="127" bestFit="1" customWidth="1"/>
    <col min="2306" max="2306" width="14.6640625" style="127" bestFit="1" customWidth="1"/>
    <col min="2307" max="2310" width="14.6640625" style="127" customWidth="1"/>
    <col min="2311" max="2311" width="15.6640625" style="127" bestFit="1" customWidth="1"/>
    <col min="2312" max="2312" width="13.44140625" style="127" bestFit="1" customWidth="1"/>
    <col min="2313" max="2313" width="10.44140625" style="127" bestFit="1" customWidth="1"/>
    <col min="2314" max="2555" width="9.109375" style="127"/>
    <col min="2556" max="2556" width="1" style="127" customWidth="1"/>
    <col min="2557" max="2557" width="17.33203125" style="127" customWidth="1"/>
    <col min="2558" max="2558" width="54.6640625" style="127" customWidth="1"/>
    <col min="2559" max="2559" width="28.44140625" style="127" customWidth="1"/>
    <col min="2560" max="2561" width="17.109375" style="127" bestFit="1" customWidth="1"/>
    <col min="2562" max="2562" width="14.6640625" style="127" bestFit="1" customWidth="1"/>
    <col min="2563" max="2566" width="14.6640625" style="127" customWidth="1"/>
    <col min="2567" max="2567" width="15.6640625" style="127" bestFit="1" customWidth="1"/>
    <col min="2568" max="2568" width="13.44140625" style="127" bestFit="1" customWidth="1"/>
    <col min="2569" max="2569" width="10.44140625" style="127" bestFit="1" customWidth="1"/>
    <col min="2570" max="2811" width="9.109375" style="127"/>
    <col min="2812" max="2812" width="1" style="127" customWidth="1"/>
    <col min="2813" max="2813" width="17.33203125" style="127" customWidth="1"/>
    <col min="2814" max="2814" width="54.6640625" style="127" customWidth="1"/>
    <col min="2815" max="2815" width="28.44140625" style="127" customWidth="1"/>
    <col min="2816" max="2817" width="17.109375" style="127" bestFit="1" customWidth="1"/>
    <col min="2818" max="2818" width="14.6640625" style="127" bestFit="1" customWidth="1"/>
    <col min="2819" max="2822" width="14.6640625" style="127" customWidth="1"/>
    <col min="2823" max="2823" width="15.6640625" style="127" bestFit="1" customWidth="1"/>
    <col min="2824" max="2824" width="13.44140625" style="127" bestFit="1" customWidth="1"/>
    <col min="2825" max="2825" width="10.44140625" style="127" bestFit="1" customWidth="1"/>
    <col min="2826" max="3067" width="9.109375" style="127"/>
    <col min="3068" max="3068" width="1" style="127" customWidth="1"/>
    <col min="3069" max="3069" width="17.33203125" style="127" customWidth="1"/>
    <col min="3070" max="3070" width="54.6640625" style="127" customWidth="1"/>
    <col min="3071" max="3071" width="28.44140625" style="127" customWidth="1"/>
    <col min="3072" max="3073" width="17.109375" style="127" bestFit="1" customWidth="1"/>
    <col min="3074" max="3074" width="14.6640625" style="127" bestFit="1" customWidth="1"/>
    <col min="3075" max="3078" width="14.6640625" style="127" customWidth="1"/>
    <col min="3079" max="3079" width="15.6640625" style="127" bestFit="1" customWidth="1"/>
    <col min="3080" max="3080" width="13.44140625" style="127" bestFit="1" customWidth="1"/>
    <col min="3081" max="3081" width="10.44140625" style="127" bestFit="1" customWidth="1"/>
    <col min="3082" max="3323" width="9.109375" style="127"/>
    <col min="3324" max="3324" width="1" style="127" customWidth="1"/>
    <col min="3325" max="3325" width="17.33203125" style="127" customWidth="1"/>
    <col min="3326" max="3326" width="54.6640625" style="127" customWidth="1"/>
    <col min="3327" max="3327" width="28.44140625" style="127" customWidth="1"/>
    <col min="3328" max="3329" width="17.109375" style="127" bestFit="1" customWidth="1"/>
    <col min="3330" max="3330" width="14.6640625" style="127" bestFit="1" customWidth="1"/>
    <col min="3331" max="3334" width="14.6640625" style="127" customWidth="1"/>
    <col min="3335" max="3335" width="15.6640625" style="127" bestFit="1" customWidth="1"/>
    <col min="3336" max="3336" width="13.44140625" style="127" bestFit="1" customWidth="1"/>
    <col min="3337" max="3337" width="10.44140625" style="127" bestFit="1" customWidth="1"/>
    <col min="3338" max="3579" width="9.109375" style="127"/>
    <col min="3580" max="3580" width="1" style="127" customWidth="1"/>
    <col min="3581" max="3581" width="17.33203125" style="127" customWidth="1"/>
    <col min="3582" max="3582" width="54.6640625" style="127" customWidth="1"/>
    <col min="3583" max="3583" width="28.44140625" style="127" customWidth="1"/>
    <col min="3584" max="3585" width="17.109375" style="127" bestFit="1" customWidth="1"/>
    <col min="3586" max="3586" width="14.6640625" style="127" bestFit="1" customWidth="1"/>
    <col min="3587" max="3590" width="14.6640625" style="127" customWidth="1"/>
    <col min="3591" max="3591" width="15.6640625" style="127" bestFit="1" customWidth="1"/>
    <col min="3592" max="3592" width="13.44140625" style="127" bestFit="1" customWidth="1"/>
    <col min="3593" max="3593" width="10.44140625" style="127" bestFit="1" customWidth="1"/>
    <col min="3594" max="3835" width="9.109375" style="127"/>
    <col min="3836" max="3836" width="1" style="127" customWidth="1"/>
    <col min="3837" max="3837" width="17.33203125" style="127" customWidth="1"/>
    <col min="3838" max="3838" width="54.6640625" style="127" customWidth="1"/>
    <col min="3839" max="3839" width="28.44140625" style="127" customWidth="1"/>
    <col min="3840" max="3841" width="17.109375" style="127" bestFit="1" customWidth="1"/>
    <col min="3842" max="3842" width="14.6640625" style="127" bestFit="1" customWidth="1"/>
    <col min="3843" max="3846" width="14.6640625" style="127" customWidth="1"/>
    <col min="3847" max="3847" width="15.6640625" style="127" bestFit="1" customWidth="1"/>
    <col min="3848" max="3848" width="13.44140625" style="127" bestFit="1" customWidth="1"/>
    <col min="3849" max="3849" width="10.44140625" style="127" bestFit="1" customWidth="1"/>
    <col min="3850" max="4091" width="9.109375" style="127"/>
    <col min="4092" max="4092" width="1" style="127" customWidth="1"/>
    <col min="4093" max="4093" width="17.33203125" style="127" customWidth="1"/>
    <col min="4094" max="4094" width="54.6640625" style="127" customWidth="1"/>
    <col min="4095" max="4095" width="28.44140625" style="127" customWidth="1"/>
    <col min="4096" max="4097" width="17.109375" style="127" bestFit="1" customWidth="1"/>
    <col min="4098" max="4098" width="14.6640625" style="127" bestFit="1" customWidth="1"/>
    <col min="4099" max="4102" width="14.6640625" style="127" customWidth="1"/>
    <col min="4103" max="4103" width="15.6640625" style="127" bestFit="1" customWidth="1"/>
    <col min="4104" max="4104" width="13.44140625" style="127" bestFit="1" customWidth="1"/>
    <col min="4105" max="4105" width="10.44140625" style="127" bestFit="1" customWidth="1"/>
    <col min="4106" max="4347" width="9.109375" style="127"/>
    <col min="4348" max="4348" width="1" style="127" customWidth="1"/>
    <col min="4349" max="4349" width="17.33203125" style="127" customWidth="1"/>
    <col min="4350" max="4350" width="54.6640625" style="127" customWidth="1"/>
    <col min="4351" max="4351" width="28.44140625" style="127" customWidth="1"/>
    <col min="4352" max="4353" width="17.109375" style="127" bestFit="1" customWidth="1"/>
    <col min="4354" max="4354" width="14.6640625" style="127" bestFit="1" customWidth="1"/>
    <col min="4355" max="4358" width="14.6640625" style="127" customWidth="1"/>
    <col min="4359" max="4359" width="15.6640625" style="127" bestFit="1" customWidth="1"/>
    <col min="4360" max="4360" width="13.44140625" style="127" bestFit="1" customWidth="1"/>
    <col min="4361" max="4361" width="10.44140625" style="127" bestFit="1" customWidth="1"/>
    <col min="4362" max="4603" width="9.109375" style="127"/>
    <col min="4604" max="4604" width="1" style="127" customWidth="1"/>
    <col min="4605" max="4605" width="17.33203125" style="127" customWidth="1"/>
    <col min="4606" max="4606" width="54.6640625" style="127" customWidth="1"/>
    <col min="4607" max="4607" width="28.44140625" style="127" customWidth="1"/>
    <col min="4608" max="4609" width="17.109375" style="127" bestFit="1" customWidth="1"/>
    <col min="4610" max="4610" width="14.6640625" style="127" bestFit="1" customWidth="1"/>
    <col min="4611" max="4614" width="14.6640625" style="127" customWidth="1"/>
    <col min="4615" max="4615" width="15.6640625" style="127" bestFit="1" customWidth="1"/>
    <col min="4616" max="4616" width="13.44140625" style="127" bestFit="1" customWidth="1"/>
    <col min="4617" max="4617" width="10.44140625" style="127" bestFit="1" customWidth="1"/>
    <col min="4618" max="4859" width="9.109375" style="127"/>
    <col min="4860" max="4860" width="1" style="127" customWidth="1"/>
    <col min="4861" max="4861" width="17.33203125" style="127" customWidth="1"/>
    <col min="4862" max="4862" width="54.6640625" style="127" customWidth="1"/>
    <col min="4863" max="4863" width="28.44140625" style="127" customWidth="1"/>
    <col min="4864" max="4865" width="17.109375" style="127" bestFit="1" customWidth="1"/>
    <col min="4866" max="4866" width="14.6640625" style="127" bestFit="1" customWidth="1"/>
    <col min="4867" max="4870" width="14.6640625" style="127" customWidth="1"/>
    <col min="4871" max="4871" width="15.6640625" style="127" bestFit="1" customWidth="1"/>
    <col min="4872" max="4872" width="13.44140625" style="127" bestFit="1" customWidth="1"/>
    <col min="4873" max="4873" width="10.44140625" style="127" bestFit="1" customWidth="1"/>
    <col min="4874" max="5115" width="9.109375" style="127"/>
    <col min="5116" max="5116" width="1" style="127" customWidth="1"/>
    <col min="5117" max="5117" width="17.33203125" style="127" customWidth="1"/>
    <col min="5118" max="5118" width="54.6640625" style="127" customWidth="1"/>
    <col min="5119" max="5119" width="28.44140625" style="127" customWidth="1"/>
    <col min="5120" max="5121" width="17.109375" style="127" bestFit="1" customWidth="1"/>
    <col min="5122" max="5122" width="14.6640625" style="127" bestFit="1" customWidth="1"/>
    <col min="5123" max="5126" width="14.6640625" style="127" customWidth="1"/>
    <col min="5127" max="5127" width="15.6640625" style="127" bestFit="1" customWidth="1"/>
    <col min="5128" max="5128" width="13.44140625" style="127" bestFit="1" customWidth="1"/>
    <col min="5129" max="5129" width="10.44140625" style="127" bestFit="1" customWidth="1"/>
    <col min="5130" max="5371" width="9.109375" style="127"/>
    <col min="5372" max="5372" width="1" style="127" customWidth="1"/>
    <col min="5373" max="5373" width="17.33203125" style="127" customWidth="1"/>
    <col min="5374" max="5374" width="54.6640625" style="127" customWidth="1"/>
    <col min="5375" max="5375" width="28.44140625" style="127" customWidth="1"/>
    <col min="5376" max="5377" width="17.109375" style="127" bestFit="1" customWidth="1"/>
    <col min="5378" max="5378" width="14.6640625" style="127" bestFit="1" customWidth="1"/>
    <col min="5379" max="5382" width="14.6640625" style="127" customWidth="1"/>
    <col min="5383" max="5383" width="15.6640625" style="127" bestFit="1" customWidth="1"/>
    <col min="5384" max="5384" width="13.44140625" style="127" bestFit="1" customWidth="1"/>
    <col min="5385" max="5385" width="10.44140625" style="127" bestFit="1" customWidth="1"/>
    <col min="5386" max="5627" width="9.109375" style="127"/>
    <col min="5628" max="5628" width="1" style="127" customWidth="1"/>
    <col min="5629" max="5629" width="17.33203125" style="127" customWidth="1"/>
    <col min="5630" max="5630" width="54.6640625" style="127" customWidth="1"/>
    <col min="5631" max="5631" width="28.44140625" style="127" customWidth="1"/>
    <col min="5632" max="5633" width="17.109375" style="127" bestFit="1" customWidth="1"/>
    <col min="5634" max="5634" width="14.6640625" style="127" bestFit="1" customWidth="1"/>
    <col min="5635" max="5638" width="14.6640625" style="127" customWidth="1"/>
    <col min="5639" max="5639" width="15.6640625" style="127" bestFit="1" customWidth="1"/>
    <col min="5640" max="5640" width="13.44140625" style="127" bestFit="1" customWidth="1"/>
    <col min="5641" max="5641" width="10.44140625" style="127" bestFit="1" customWidth="1"/>
    <col min="5642" max="5883" width="9.109375" style="127"/>
    <col min="5884" max="5884" width="1" style="127" customWidth="1"/>
    <col min="5885" max="5885" width="17.33203125" style="127" customWidth="1"/>
    <col min="5886" max="5886" width="54.6640625" style="127" customWidth="1"/>
    <col min="5887" max="5887" width="28.44140625" style="127" customWidth="1"/>
    <col min="5888" max="5889" width="17.109375" style="127" bestFit="1" customWidth="1"/>
    <col min="5890" max="5890" width="14.6640625" style="127" bestFit="1" customWidth="1"/>
    <col min="5891" max="5894" width="14.6640625" style="127" customWidth="1"/>
    <col min="5895" max="5895" width="15.6640625" style="127" bestFit="1" customWidth="1"/>
    <col min="5896" max="5896" width="13.44140625" style="127" bestFit="1" customWidth="1"/>
    <col min="5897" max="5897" width="10.44140625" style="127" bestFit="1" customWidth="1"/>
    <col min="5898" max="6139" width="9.109375" style="127"/>
    <col min="6140" max="6140" width="1" style="127" customWidth="1"/>
    <col min="6141" max="6141" width="17.33203125" style="127" customWidth="1"/>
    <col min="6142" max="6142" width="54.6640625" style="127" customWidth="1"/>
    <col min="6143" max="6143" width="28.44140625" style="127" customWidth="1"/>
    <col min="6144" max="6145" width="17.109375" style="127" bestFit="1" customWidth="1"/>
    <col min="6146" max="6146" width="14.6640625" style="127" bestFit="1" customWidth="1"/>
    <col min="6147" max="6150" width="14.6640625" style="127" customWidth="1"/>
    <col min="6151" max="6151" width="15.6640625" style="127" bestFit="1" customWidth="1"/>
    <col min="6152" max="6152" width="13.44140625" style="127" bestFit="1" customWidth="1"/>
    <col min="6153" max="6153" width="10.44140625" style="127" bestFit="1" customWidth="1"/>
    <col min="6154" max="6395" width="9.109375" style="127"/>
    <col min="6396" max="6396" width="1" style="127" customWidth="1"/>
    <col min="6397" max="6397" width="17.33203125" style="127" customWidth="1"/>
    <col min="6398" max="6398" width="54.6640625" style="127" customWidth="1"/>
    <col min="6399" max="6399" width="28.44140625" style="127" customWidth="1"/>
    <col min="6400" max="6401" width="17.109375" style="127" bestFit="1" customWidth="1"/>
    <col min="6402" max="6402" width="14.6640625" style="127" bestFit="1" customWidth="1"/>
    <col min="6403" max="6406" width="14.6640625" style="127" customWidth="1"/>
    <col min="6407" max="6407" width="15.6640625" style="127" bestFit="1" customWidth="1"/>
    <col min="6408" max="6408" width="13.44140625" style="127" bestFit="1" customWidth="1"/>
    <col min="6409" max="6409" width="10.44140625" style="127" bestFit="1" customWidth="1"/>
    <col min="6410" max="6651" width="9.109375" style="127"/>
    <col min="6652" max="6652" width="1" style="127" customWidth="1"/>
    <col min="6653" max="6653" width="17.33203125" style="127" customWidth="1"/>
    <col min="6654" max="6654" width="54.6640625" style="127" customWidth="1"/>
    <col min="6655" max="6655" width="28.44140625" style="127" customWidth="1"/>
    <col min="6656" max="6657" width="17.109375" style="127" bestFit="1" customWidth="1"/>
    <col min="6658" max="6658" width="14.6640625" style="127" bestFit="1" customWidth="1"/>
    <col min="6659" max="6662" width="14.6640625" style="127" customWidth="1"/>
    <col min="6663" max="6663" width="15.6640625" style="127" bestFit="1" customWidth="1"/>
    <col min="6664" max="6664" width="13.44140625" style="127" bestFit="1" customWidth="1"/>
    <col min="6665" max="6665" width="10.44140625" style="127" bestFit="1" customWidth="1"/>
    <col min="6666" max="6907" width="9.109375" style="127"/>
    <col min="6908" max="6908" width="1" style="127" customWidth="1"/>
    <col min="6909" max="6909" width="17.33203125" style="127" customWidth="1"/>
    <col min="6910" max="6910" width="54.6640625" style="127" customWidth="1"/>
    <col min="6911" max="6911" width="28.44140625" style="127" customWidth="1"/>
    <col min="6912" max="6913" width="17.109375" style="127" bestFit="1" customWidth="1"/>
    <col min="6914" max="6914" width="14.6640625" style="127" bestFit="1" customWidth="1"/>
    <col min="6915" max="6918" width="14.6640625" style="127" customWidth="1"/>
    <col min="6919" max="6919" width="15.6640625" style="127" bestFit="1" customWidth="1"/>
    <col min="6920" max="6920" width="13.44140625" style="127" bestFit="1" customWidth="1"/>
    <col min="6921" max="6921" width="10.44140625" style="127" bestFit="1" customWidth="1"/>
    <col min="6922" max="7163" width="9.109375" style="127"/>
    <col min="7164" max="7164" width="1" style="127" customWidth="1"/>
    <col min="7165" max="7165" width="17.33203125" style="127" customWidth="1"/>
    <col min="7166" max="7166" width="54.6640625" style="127" customWidth="1"/>
    <col min="7167" max="7167" width="28.44140625" style="127" customWidth="1"/>
    <col min="7168" max="7169" width="17.109375" style="127" bestFit="1" customWidth="1"/>
    <col min="7170" max="7170" width="14.6640625" style="127" bestFit="1" customWidth="1"/>
    <col min="7171" max="7174" width="14.6640625" style="127" customWidth="1"/>
    <col min="7175" max="7175" width="15.6640625" style="127" bestFit="1" customWidth="1"/>
    <col min="7176" max="7176" width="13.44140625" style="127" bestFit="1" customWidth="1"/>
    <col min="7177" max="7177" width="10.44140625" style="127" bestFit="1" customWidth="1"/>
    <col min="7178" max="7419" width="9.109375" style="127"/>
    <col min="7420" max="7420" width="1" style="127" customWidth="1"/>
    <col min="7421" max="7421" width="17.33203125" style="127" customWidth="1"/>
    <col min="7422" max="7422" width="54.6640625" style="127" customWidth="1"/>
    <col min="7423" max="7423" width="28.44140625" style="127" customWidth="1"/>
    <col min="7424" max="7425" width="17.109375" style="127" bestFit="1" customWidth="1"/>
    <col min="7426" max="7426" width="14.6640625" style="127" bestFit="1" customWidth="1"/>
    <col min="7427" max="7430" width="14.6640625" style="127" customWidth="1"/>
    <col min="7431" max="7431" width="15.6640625" style="127" bestFit="1" customWidth="1"/>
    <col min="7432" max="7432" width="13.44140625" style="127" bestFit="1" customWidth="1"/>
    <col min="7433" max="7433" width="10.44140625" style="127" bestFit="1" customWidth="1"/>
    <col min="7434" max="7675" width="9.109375" style="127"/>
    <col min="7676" max="7676" width="1" style="127" customWidth="1"/>
    <col min="7677" max="7677" width="17.33203125" style="127" customWidth="1"/>
    <col min="7678" max="7678" width="54.6640625" style="127" customWidth="1"/>
    <col min="7679" max="7679" width="28.44140625" style="127" customWidth="1"/>
    <col min="7680" max="7681" width="17.109375" style="127" bestFit="1" customWidth="1"/>
    <col min="7682" max="7682" width="14.6640625" style="127" bestFit="1" customWidth="1"/>
    <col min="7683" max="7686" width="14.6640625" style="127" customWidth="1"/>
    <col min="7687" max="7687" width="15.6640625" style="127" bestFit="1" customWidth="1"/>
    <col min="7688" max="7688" width="13.44140625" style="127" bestFit="1" customWidth="1"/>
    <col min="7689" max="7689" width="10.44140625" style="127" bestFit="1" customWidth="1"/>
    <col min="7690" max="7931" width="9.109375" style="127"/>
    <col min="7932" max="7932" width="1" style="127" customWidth="1"/>
    <col min="7933" max="7933" width="17.33203125" style="127" customWidth="1"/>
    <col min="7934" max="7934" width="54.6640625" style="127" customWidth="1"/>
    <col min="7935" max="7935" width="28.44140625" style="127" customWidth="1"/>
    <col min="7936" max="7937" width="17.109375" style="127" bestFit="1" customWidth="1"/>
    <col min="7938" max="7938" width="14.6640625" style="127" bestFit="1" customWidth="1"/>
    <col min="7939" max="7942" width="14.6640625" style="127" customWidth="1"/>
    <col min="7943" max="7943" width="15.6640625" style="127" bestFit="1" customWidth="1"/>
    <col min="7944" max="7944" width="13.44140625" style="127" bestFit="1" customWidth="1"/>
    <col min="7945" max="7945" width="10.44140625" style="127" bestFit="1" customWidth="1"/>
    <col min="7946" max="8187" width="9.109375" style="127"/>
    <col min="8188" max="8188" width="1" style="127" customWidth="1"/>
    <col min="8189" max="8189" width="17.33203125" style="127" customWidth="1"/>
    <col min="8190" max="8190" width="54.6640625" style="127" customWidth="1"/>
    <col min="8191" max="8191" width="28.44140625" style="127" customWidth="1"/>
    <col min="8192" max="8193" width="17.109375" style="127" bestFit="1" customWidth="1"/>
    <col min="8194" max="8194" width="14.6640625" style="127" bestFit="1" customWidth="1"/>
    <col min="8195" max="8198" width="14.6640625" style="127" customWidth="1"/>
    <col min="8199" max="8199" width="15.6640625" style="127" bestFit="1" customWidth="1"/>
    <col min="8200" max="8200" width="13.44140625" style="127" bestFit="1" customWidth="1"/>
    <col min="8201" max="8201" width="10.44140625" style="127" bestFit="1" customWidth="1"/>
    <col min="8202" max="8443" width="9.109375" style="127"/>
    <col min="8444" max="8444" width="1" style="127" customWidth="1"/>
    <col min="8445" max="8445" width="17.33203125" style="127" customWidth="1"/>
    <col min="8446" max="8446" width="54.6640625" style="127" customWidth="1"/>
    <col min="8447" max="8447" width="28.44140625" style="127" customWidth="1"/>
    <col min="8448" max="8449" width="17.109375" style="127" bestFit="1" customWidth="1"/>
    <col min="8450" max="8450" width="14.6640625" style="127" bestFit="1" customWidth="1"/>
    <col min="8451" max="8454" width="14.6640625" style="127" customWidth="1"/>
    <col min="8455" max="8455" width="15.6640625" style="127" bestFit="1" customWidth="1"/>
    <col min="8456" max="8456" width="13.44140625" style="127" bestFit="1" customWidth="1"/>
    <col min="8457" max="8457" width="10.44140625" style="127" bestFit="1" customWidth="1"/>
    <col min="8458" max="8699" width="9.109375" style="127"/>
    <col min="8700" max="8700" width="1" style="127" customWidth="1"/>
    <col min="8701" max="8701" width="17.33203125" style="127" customWidth="1"/>
    <col min="8702" max="8702" width="54.6640625" style="127" customWidth="1"/>
    <col min="8703" max="8703" width="28.44140625" style="127" customWidth="1"/>
    <col min="8704" max="8705" width="17.109375" style="127" bestFit="1" customWidth="1"/>
    <col min="8706" max="8706" width="14.6640625" style="127" bestFit="1" customWidth="1"/>
    <col min="8707" max="8710" width="14.6640625" style="127" customWidth="1"/>
    <col min="8711" max="8711" width="15.6640625" style="127" bestFit="1" customWidth="1"/>
    <col min="8712" max="8712" width="13.44140625" style="127" bestFit="1" customWidth="1"/>
    <col min="8713" max="8713" width="10.44140625" style="127" bestFit="1" customWidth="1"/>
    <col min="8714" max="8955" width="9.109375" style="127"/>
    <col min="8956" max="8956" width="1" style="127" customWidth="1"/>
    <col min="8957" max="8957" width="17.33203125" style="127" customWidth="1"/>
    <col min="8958" max="8958" width="54.6640625" style="127" customWidth="1"/>
    <col min="8959" max="8959" width="28.44140625" style="127" customWidth="1"/>
    <col min="8960" max="8961" width="17.109375" style="127" bestFit="1" customWidth="1"/>
    <col min="8962" max="8962" width="14.6640625" style="127" bestFit="1" customWidth="1"/>
    <col min="8963" max="8966" width="14.6640625" style="127" customWidth="1"/>
    <col min="8967" max="8967" width="15.6640625" style="127" bestFit="1" customWidth="1"/>
    <col min="8968" max="8968" width="13.44140625" style="127" bestFit="1" customWidth="1"/>
    <col min="8969" max="8969" width="10.44140625" style="127" bestFit="1" customWidth="1"/>
    <col min="8970" max="9211" width="9.109375" style="127"/>
    <col min="9212" max="9212" width="1" style="127" customWidth="1"/>
    <col min="9213" max="9213" width="17.33203125" style="127" customWidth="1"/>
    <col min="9214" max="9214" width="54.6640625" style="127" customWidth="1"/>
    <col min="9215" max="9215" width="28.44140625" style="127" customWidth="1"/>
    <col min="9216" max="9217" width="17.109375" style="127" bestFit="1" customWidth="1"/>
    <col min="9218" max="9218" width="14.6640625" style="127" bestFit="1" customWidth="1"/>
    <col min="9219" max="9222" width="14.6640625" style="127" customWidth="1"/>
    <col min="9223" max="9223" width="15.6640625" style="127" bestFit="1" customWidth="1"/>
    <col min="9224" max="9224" width="13.44140625" style="127" bestFit="1" customWidth="1"/>
    <col min="9225" max="9225" width="10.44140625" style="127" bestFit="1" customWidth="1"/>
    <col min="9226" max="9467" width="9.109375" style="127"/>
    <col min="9468" max="9468" width="1" style="127" customWidth="1"/>
    <col min="9469" max="9469" width="17.33203125" style="127" customWidth="1"/>
    <col min="9470" max="9470" width="54.6640625" style="127" customWidth="1"/>
    <col min="9471" max="9471" width="28.44140625" style="127" customWidth="1"/>
    <col min="9472" max="9473" width="17.109375" style="127" bestFit="1" customWidth="1"/>
    <col min="9474" max="9474" width="14.6640625" style="127" bestFit="1" customWidth="1"/>
    <col min="9475" max="9478" width="14.6640625" style="127" customWidth="1"/>
    <col min="9479" max="9479" width="15.6640625" style="127" bestFit="1" customWidth="1"/>
    <col min="9480" max="9480" width="13.44140625" style="127" bestFit="1" customWidth="1"/>
    <col min="9481" max="9481" width="10.44140625" style="127" bestFit="1" customWidth="1"/>
    <col min="9482" max="9723" width="9.109375" style="127"/>
    <col min="9724" max="9724" width="1" style="127" customWidth="1"/>
    <col min="9725" max="9725" width="17.33203125" style="127" customWidth="1"/>
    <col min="9726" max="9726" width="54.6640625" style="127" customWidth="1"/>
    <col min="9727" max="9727" width="28.44140625" style="127" customWidth="1"/>
    <col min="9728" max="9729" width="17.109375" style="127" bestFit="1" customWidth="1"/>
    <col min="9730" max="9730" width="14.6640625" style="127" bestFit="1" customWidth="1"/>
    <col min="9731" max="9734" width="14.6640625" style="127" customWidth="1"/>
    <col min="9735" max="9735" width="15.6640625" style="127" bestFit="1" customWidth="1"/>
    <col min="9736" max="9736" width="13.44140625" style="127" bestFit="1" customWidth="1"/>
    <col min="9737" max="9737" width="10.44140625" style="127" bestFit="1" customWidth="1"/>
    <col min="9738" max="9979" width="9.109375" style="127"/>
    <col min="9980" max="9980" width="1" style="127" customWidth="1"/>
    <col min="9981" max="9981" width="17.33203125" style="127" customWidth="1"/>
    <col min="9982" max="9982" width="54.6640625" style="127" customWidth="1"/>
    <col min="9983" max="9983" width="28.44140625" style="127" customWidth="1"/>
    <col min="9984" max="9985" width="17.109375" style="127" bestFit="1" customWidth="1"/>
    <col min="9986" max="9986" width="14.6640625" style="127" bestFit="1" customWidth="1"/>
    <col min="9987" max="9990" width="14.6640625" style="127" customWidth="1"/>
    <col min="9991" max="9991" width="15.6640625" style="127" bestFit="1" customWidth="1"/>
    <col min="9992" max="9992" width="13.44140625" style="127" bestFit="1" customWidth="1"/>
    <col min="9993" max="9993" width="10.44140625" style="127" bestFit="1" customWidth="1"/>
    <col min="9994" max="10235" width="9.109375" style="127"/>
    <col min="10236" max="10236" width="1" style="127" customWidth="1"/>
    <col min="10237" max="10237" width="17.33203125" style="127" customWidth="1"/>
    <col min="10238" max="10238" width="54.6640625" style="127" customWidth="1"/>
    <col min="10239" max="10239" width="28.44140625" style="127" customWidth="1"/>
    <col min="10240" max="10241" width="17.109375" style="127" bestFit="1" customWidth="1"/>
    <col min="10242" max="10242" width="14.6640625" style="127" bestFit="1" customWidth="1"/>
    <col min="10243" max="10246" width="14.6640625" style="127" customWidth="1"/>
    <col min="10247" max="10247" width="15.6640625" style="127" bestFit="1" customWidth="1"/>
    <col min="10248" max="10248" width="13.44140625" style="127" bestFit="1" customWidth="1"/>
    <col min="10249" max="10249" width="10.44140625" style="127" bestFit="1" customWidth="1"/>
    <col min="10250" max="10491" width="9.109375" style="127"/>
    <col min="10492" max="10492" width="1" style="127" customWidth="1"/>
    <col min="10493" max="10493" width="17.33203125" style="127" customWidth="1"/>
    <col min="10494" max="10494" width="54.6640625" style="127" customWidth="1"/>
    <col min="10495" max="10495" width="28.44140625" style="127" customWidth="1"/>
    <col min="10496" max="10497" width="17.109375" style="127" bestFit="1" customWidth="1"/>
    <col min="10498" max="10498" width="14.6640625" style="127" bestFit="1" customWidth="1"/>
    <col min="10499" max="10502" width="14.6640625" style="127" customWidth="1"/>
    <col min="10503" max="10503" width="15.6640625" style="127" bestFit="1" customWidth="1"/>
    <col min="10504" max="10504" width="13.44140625" style="127" bestFit="1" customWidth="1"/>
    <col min="10505" max="10505" width="10.44140625" style="127" bestFit="1" customWidth="1"/>
    <col min="10506" max="10747" width="9.109375" style="127"/>
    <col min="10748" max="10748" width="1" style="127" customWidth="1"/>
    <col min="10749" max="10749" width="17.33203125" style="127" customWidth="1"/>
    <col min="10750" max="10750" width="54.6640625" style="127" customWidth="1"/>
    <col min="10751" max="10751" width="28.44140625" style="127" customWidth="1"/>
    <col min="10752" max="10753" width="17.109375" style="127" bestFit="1" customWidth="1"/>
    <col min="10754" max="10754" width="14.6640625" style="127" bestFit="1" customWidth="1"/>
    <col min="10755" max="10758" width="14.6640625" style="127" customWidth="1"/>
    <col min="10759" max="10759" width="15.6640625" style="127" bestFit="1" customWidth="1"/>
    <col min="10760" max="10760" width="13.44140625" style="127" bestFit="1" customWidth="1"/>
    <col min="10761" max="10761" width="10.44140625" style="127" bestFit="1" customWidth="1"/>
    <col min="10762" max="11003" width="9.109375" style="127"/>
    <col min="11004" max="11004" width="1" style="127" customWidth="1"/>
    <col min="11005" max="11005" width="17.33203125" style="127" customWidth="1"/>
    <col min="11006" max="11006" width="54.6640625" style="127" customWidth="1"/>
    <col min="11007" max="11007" width="28.44140625" style="127" customWidth="1"/>
    <col min="11008" max="11009" width="17.109375" style="127" bestFit="1" customWidth="1"/>
    <col min="11010" max="11010" width="14.6640625" style="127" bestFit="1" customWidth="1"/>
    <col min="11011" max="11014" width="14.6640625" style="127" customWidth="1"/>
    <col min="11015" max="11015" width="15.6640625" style="127" bestFit="1" customWidth="1"/>
    <col min="11016" max="11016" width="13.44140625" style="127" bestFit="1" customWidth="1"/>
    <col min="11017" max="11017" width="10.44140625" style="127" bestFit="1" customWidth="1"/>
    <col min="11018" max="11259" width="9.109375" style="127"/>
    <col min="11260" max="11260" width="1" style="127" customWidth="1"/>
    <col min="11261" max="11261" width="17.33203125" style="127" customWidth="1"/>
    <col min="11262" max="11262" width="54.6640625" style="127" customWidth="1"/>
    <col min="11263" max="11263" width="28.44140625" style="127" customWidth="1"/>
    <col min="11264" max="11265" width="17.109375" style="127" bestFit="1" customWidth="1"/>
    <col min="11266" max="11266" width="14.6640625" style="127" bestFit="1" customWidth="1"/>
    <col min="11267" max="11270" width="14.6640625" style="127" customWidth="1"/>
    <col min="11271" max="11271" width="15.6640625" style="127" bestFit="1" customWidth="1"/>
    <col min="11272" max="11272" width="13.44140625" style="127" bestFit="1" customWidth="1"/>
    <col min="11273" max="11273" width="10.44140625" style="127" bestFit="1" customWidth="1"/>
    <col min="11274" max="11515" width="9.109375" style="127"/>
    <col min="11516" max="11516" width="1" style="127" customWidth="1"/>
    <col min="11517" max="11517" width="17.33203125" style="127" customWidth="1"/>
    <col min="11518" max="11518" width="54.6640625" style="127" customWidth="1"/>
    <col min="11519" max="11519" width="28.44140625" style="127" customWidth="1"/>
    <col min="11520" max="11521" width="17.109375" style="127" bestFit="1" customWidth="1"/>
    <col min="11522" max="11522" width="14.6640625" style="127" bestFit="1" customWidth="1"/>
    <col min="11523" max="11526" width="14.6640625" style="127" customWidth="1"/>
    <col min="11527" max="11527" width="15.6640625" style="127" bestFit="1" customWidth="1"/>
    <col min="11528" max="11528" width="13.44140625" style="127" bestFit="1" customWidth="1"/>
    <col min="11529" max="11529" width="10.44140625" style="127" bestFit="1" customWidth="1"/>
    <col min="11530" max="11771" width="9.109375" style="127"/>
    <col min="11772" max="11772" width="1" style="127" customWidth="1"/>
    <col min="11773" max="11773" width="17.33203125" style="127" customWidth="1"/>
    <col min="11774" max="11774" width="54.6640625" style="127" customWidth="1"/>
    <col min="11775" max="11775" width="28.44140625" style="127" customWidth="1"/>
    <col min="11776" max="11777" width="17.109375" style="127" bestFit="1" customWidth="1"/>
    <col min="11778" max="11778" width="14.6640625" style="127" bestFit="1" customWidth="1"/>
    <col min="11779" max="11782" width="14.6640625" style="127" customWidth="1"/>
    <col min="11783" max="11783" width="15.6640625" style="127" bestFit="1" customWidth="1"/>
    <col min="11784" max="11784" width="13.44140625" style="127" bestFit="1" customWidth="1"/>
    <col min="11785" max="11785" width="10.44140625" style="127" bestFit="1" customWidth="1"/>
    <col min="11786" max="12027" width="9.109375" style="127"/>
    <col min="12028" max="12028" width="1" style="127" customWidth="1"/>
    <col min="12029" max="12029" width="17.33203125" style="127" customWidth="1"/>
    <col min="12030" max="12030" width="54.6640625" style="127" customWidth="1"/>
    <col min="12031" max="12031" width="28.44140625" style="127" customWidth="1"/>
    <col min="12032" max="12033" width="17.109375" style="127" bestFit="1" customWidth="1"/>
    <col min="12034" max="12034" width="14.6640625" style="127" bestFit="1" customWidth="1"/>
    <col min="12035" max="12038" width="14.6640625" style="127" customWidth="1"/>
    <col min="12039" max="12039" width="15.6640625" style="127" bestFit="1" customWidth="1"/>
    <col min="12040" max="12040" width="13.44140625" style="127" bestFit="1" customWidth="1"/>
    <col min="12041" max="12041" width="10.44140625" style="127" bestFit="1" customWidth="1"/>
    <col min="12042" max="12283" width="9.109375" style="127"/>
    <col min="12284" max="12284" width="1" style="127" customWidth="1"/>
    <col min="12285" max="12285" width="17.33203125" style="127" customWidth="1"/>
    <col min="12286" max="12286" width="54.6640625" style="127" customWidth="1"/>
    <col min="12287" max="12287" width="28.44140625" style="127" customWidth="1"/>
    <col min="12288" max="12289" width="17.109375" style="127" bestFit="1" customWidth="1"/>
    <col min="12290" max="12290" width="14.6640625" style="127" bestFit="1" customWidth="1"/>
    <col min="12291" max="12294" width="14.6640625" style="127" customWidth="1"/>
    <col min="12295" max="12295" width="15.6640625" style="127" bestFit="1" customWidth="1"/>
    <col min="12296" max="12296" width="13.44140625" style="127" bestFit="1" customWidth="1"/>
    <col min="12297" max="12297" width="10.44140625" style="127" bestFit="1" customWidth="1"/>
    <col min="12298" max="12539" width="9.109375" style="127"/>
    <col min="12540" max="12540" width="1" style="127" customWidth="1"/>
    <col min="12541" max="12541" width="17.33203125" style="127" customWidth="1"/>
    <col min="12542" max="12542" width="54.6640625" style="127" customWidth="1"/>
    <col min="12543" max="12543" width="28.44140625" style="127" customWidth="1"/>
    <col min="12544" max="12545" width="17.109375" style="127" bestFit="1" customWidth="1"/>
    <col min="12546" max="12546" width="14.6640625" style="127" bestFit="1" customWidth="1"/>
    <col min="12547" max="12550" width="14.6640625" style="127" customWidth="1"/>
    <col min="12551" max="12551" width="15.6640625" style="127" bestFit="1" customWidth="1"/>
    <col min="12552" max="12552" width="13.44140625" style="127" bestFit="1" customWidth="1"/>
    <col min="12553" max="12553" width="10.44140625" style="127" bestFit="1" customWidth="1"/>
    <col min="12554" max="12795" width="9.109375" style="127"/>
    <col min="12796" max="12796" width="1" style="127" customWidth="1"/>
    <col min="12797" max="12797" width="17.33203125" style="127" customWidth="1"/>
    <col min="12798" max="12798" width="54.6640625" style="127" customWidth="1"/>
    <col min="12799" max="12799" width="28.44140625" style="127" customWidth="1"/>
    <col min="12800" max="12801" width="17.109375" style="127" bestFit="1" customWidth="1"/>
    <col min="12802" max="12802" width="14.6640625" style="127" bestFit="1" customWidth="1"/>
    <col min="12803" max="12806" width="14.6640625" style="127" customWidth="1"/>
    <col min="12807" max="12807" width="15.6640625" style="127" bestFit="1" customWidth="1"/>
    <col min="12808" max="12808" width="13.44140625" style="127" bestFit="1" customWidth="1"/>
    <col min="12809" max="12809" width="10.44140625" style="127" bestFit="1" customWidth="1"/>
    <col min="12810" max="13051" width="9.109375" style="127"/>
    <col min="13052" max="13052" width="1" style="127" customWidth="1"/>
    <col min="13053" max="13053" width="17.33203125" style="127" customWidth="1"/>
    <col min="13054" max="13054" width="54.6640625" style="127" customWidth="1"/>
    <col min="13055" max="13055" width="28.44140625" style="127" customWidth="1"/>
    <col min="13056" max="13057" width="17.109375" style="127" bestFit="1" customWidth="1"/>
    <col min="13058" max="13058" width="14.6640625" style="127" bestFit="1" customWidth="1"/>
    <col min="13059" max="13062" width="14.6640625" style="127" customWidth="1"/>
    <col min="13063" max="13063" width="15.6640625" style="127" bestFit="1" customWidth="1"/>
    <col min="13064" max="13064" width="13.44140625" style="127" bestFit="1" customWidth="1"/>
    <col min="13065" max="13065" width="10.44140625" style="127" bestFit="1" customWidth="1"/>
    <col min="13066" max="13307" width="9.109375" style="127"/>
    <col min="13308" max="13308" width="1" style="127" customWidth="1"/>
    <col min="13309" max="13309" width="17.33203125" style="127" customWidth="1"/>
    <col min="13310" max="13310" width="54.6640625" style="127" customWidth="1"/>
    <col min="13311" max="13311" width="28.44140625" style="127" customWidth="1"/>
    <col min="13312" max="13313" width="17.109375" style="127" bestFit="1" customWidth="1"/>
    <col min="13314" max="13314" width="14.6640625" style="127" bestFit="1" customWidth="1"/>
    <col min="13315" max="13318" width="14.6640625" style="127" customWidth="1"/>
    <col min="13319" max="13319" width="15.6640625" style="127" bestFit="1" customWidth="1"/>
    <col min="13320" max="13320" width="13.44140625" style="127" bestFit="1" customWidth="1"/>
    <col min="13321" max="13321" width="10.44140625" style="127" bestFit="1" customWidth="1"/>
    <col min="13322" max="13563" width="9.109375" style="127"/>
    <col min="13564" max="13564" width="1" style="127" customWidth="1"/>
    <col min="13565" max="13565" width="17.33203125" style="127" customWidth="1"/>
    <col min="13566" max="13566" width="54.6640625" style="127" customWidth="1"/>
    <col min="13567" max="13567" width="28.44140625" style="127" customWidth="1"/>
    <col min="13568" max="13569" width="17.109375" style="127" bestFit="1" customWidth="1"/>
    <col min="13570" max="13570" width="14.6640625" style="127" bestFit="1" customWidth="1"/>
    <col min="13571" max="13574" width="14.6640625" style="127" customWidth="1"/>
    <col min="13575" max="13575" width="15.6640625" style="127" bestFit="1" customWidth="1"/>
    <col min="13576" max="13576" width="13.44140625" style="127" bestFit="1" customWidth="1"/>
    <col min="13577" max="13577" width="10.44140625" style="127" bestFit="1" customWidth="1"/>
    <col min="13578" max="13819" width="9.109375" style="127"/>
    <col min="13820" max="13820" width="1" style="127" customWidth="1"/>
    <col min="13821" max="13821" width="17.33203125" style="127" customWidth="1"/>
    <col min="13822" max="13822" width="54.6640625" style="127" customWidth="1"/>
    <col min="13823" max="13823" width="28.44140625" style="127" customWidth="1"/>
    <col min="13824" max="13825" width="17.109375" style="127" bestFit="1" customWidth="1"/>
    <col min="13826" max="13826" width="14.6640625" style="127" bestFit="1" customWidth="1"/>
    <col min="13827" max="13830" width="14.6640625" style="127" customWidth="1"/>
    <col min="13831" max="13831" width="15.6640625" style="127" bestFit="1" customWidth="1"/>
    <col min="13832" max="13832" width="13.44140625" style="127" bestFit="1" customWidth="1"/>
    <col min="13833" max="13833" width="10.44140625" style="127" bestFit="1" customWidth="1"/>
    <col min="13834" max="14075" width="9.109375" style="127"/>
    <col min="14076" max="14076" width="1" style="127" customWidth="1"/>
    <col min="14077" max="14077" width="17.33203125" style="127" customWidth="1"/>
    <col min="14078" max="14078" width="54.6640625" style="127" customWidth="1"/>
    <col min="14079" max="14079" width="28.44140625" style="127" customWidth="1"/>
    <col min="14080" max="14081" width="17.109375" style="127" bestFit="1" customWidth="1"/>
    <col min="14082" max="14082" width="14.6640625" style="127" bestFit="1" customWidth="1"/>
    <col min="14083" max="14086" width="14.6640625" style="127" customWidth="1"/>
    <col min="14087" max="14087" width="15.6640625" style="127" bestFit="1" customWidth="1"/>
    <col min="14088" max="14088" width="13.44140625" style="127" bestFit="1" customWidth="1"/>
    <col min="14089" max="14089" width="10.44140625" style="127" bestFit="1" customWidth="1"/>
    <col min="14090" max="14331" width="9.109375" style="127"/>
    <col min="14332" max="14332" width="1" style="127" customWidth="1"/>
    <col min="14333" max="14333" width="17.33203125" style="127" customWidth="1"/>
    <col min="14334" max="14334" width="54.6640625" style="127" customWidth="1"/>
    <col min="14335" max="14335" width="28.44140625" style="127" customWidth="1"/>
    <col min="14336" max="14337" width="17.109375" style="127" bestFit="1" customWidth="1"/>
    <col min="14338" max="14338" width="14.6640625" style="127" bestFit="1" customWidth="1"/>
    <col min="14339" max="14342" width="14.6640625" style="127" customWidth="1"/>
    <col min="14343" max="14343" width="15.6640625" style="127" bestFit="1" customWidth="1"/>
    <col min="14344" max="14344" width="13.44140625" style="127" bestFit="1" customWidth="1"/>
    <col min="14345" max="14345" width="10.44140625" style="127" bestFit="1" customWidth="1"/>
    <col min="14346" max="14587" width="9.109375" style="127"/>
    <col min="14588" max="14588" width="1" style="127" customWidth="1"/>
    <col min="14589" max="14589" width="17.33203125" style="127" customWidth="1"/>
    <col min="14590" max="14590" width="54.6640625" style="127" customWidth="1"/>
    <col min="14591" max="14591" width="28.44140625" style="127" customWidth="1"/>
    <col min="14592" max="14593" width="17.109375" style="127" bestFit="1" customWidth="1"/>
    <col min="14594" max="14594" width="14.6640625" style="127" bestFit="1" customWidth="1"/>
    <col min="14595" max="14598" width="14.6640625" style="127" customWidth="1"/>
    <col min="14599" max="14599" width="15.6640625" style="127" bestFit="1" customWidth="1"/>
    <col min="14600" max="14600" width="13.44140625" style="127" bestFit="1" customWidth="1"/>
    <col min="14601" max="14601" width="10.44140625" style="127" bestFit="1" customWidth="1"/>
    <col min="14602" max="14843" width="9.109375" style="127"/>
    <col min="14844" max="14844" width="1" style="127" customWidth="1"/>
    <col min="14845" max="14845" width="17.33203125" style="127" customWidth="1"/>
    <col min="14846" max="14846" width="54.6640625" style="127" customWidth="1"/>
    <col min="14847" max="14847" width="28.44140625" style="127" customWidth="1"/>
    <col min="14848" max="14849" width="17.109375" style="127" bestFit="1" customWidth="1"/>
    <col min="14850" max="14850" width="14.6640625" style="127" bestFit="1" customWidth="1"/>
    <col min="14851" max="14854" width="14.6640625" style="127" customWidth="1"/>
    <col min="14855" max="14855" width="15.6640625" style="127" bestFit="1" customWidth="1"/>
    <col min="14856" max="14856" width="13.44140625" style="127" bestFit="1" customWidth="1"/>
    <col min="14857" max="14857" width="10.44140625" style="127" bestFit="1" customWidth="1"/>
    <col min="14858" max="15099" width="9.109375" style="127"/>
    <col min="15100" max="15100" width="1" style="127" customWidth="1"/>
    <col min="15101" max="15101" width="17.33203125" style="127" customWidth="1"/>
    <col min="15102" max="15102" width="54.6640625" style="127" customWidth="1"/>
    <col min="15103" max="15103" width="28.44140625" style="127" customWidth="1"/>
    <col min="15104" max="15105" width="17.109375" style="127" bestFit="1" customWidth="1"/>
    <col min="15106" max="15106" width="14.6640625" style="127" bestFit="1" customWidth="1"/>
    <col min="15107" max="15110" width="14.6640625" style="127" customWidth="1"/>
    <col min="15111" max="15111" width="15.6640625" style="127" bestFit="1" customWidth="1"/>
    <col min="15112" max="15112" width="13.44140625" style="127" bestFit="1" customWidth="1"/>
    <col min="15113" max="15113" width="10.44140625" style="127" bestFit="1" customWidth="1"/>
    <col min="15114" max="15355" width="9.109375" style="127"/>
    <col min="15356" max="15356" width="1" style="127" customWidth="1"/>
    <col min="15357" max="15357" width="17.33203125" style="127" customWidth="1"/>
    <col min="15358" max="15358" width="54.6640625" style="127" customWidth="1"/>
    <col min="15359" max="15359" width="28.44140625" style="127" customWidth="1"/>
    <col min="15360" max="15361" width="17.109375" style="127" bestFit="1" customWidth="1"/>
    <col min="15362" max="15362" width="14.6640625" style="127" bestFit="1" customWidth="1"/>
    <col min="15363" max="15366" width="14.6640625" style="127" customWidth="1"/>
    <col min="15367" max="15367" width="15.6640625" style="127" bestFit="1" customWidth="1"/>
    <col min="15368" max="15368" width="13.44140625" style="127" bestFit="1" customWidth="1"/>
    <col min="15369" max="15369" width="10.44140625" style="127" bestFit="1" customWidth="1"/>
    <col min="15370" max="15611" width="9.109375" style="127"/>
    <col min="15612" max="15612" width="1" style="127" customWidth="1"/>
    <col min="15613" max="15613" width="17.33203125" style="127" customWidth="1"/>
    <col min="15614" max="15614" width="54.6640625" style="127" customWidth="1"/>
    <col min="15615" max="15615" width="28.44140625" style="127" customWidth="1"/>
    <col min="15616" max="15617" width="17.109375" style="127" bestFit="1" customWidth="1"/>
    <col min="15618" max="15618" width="14.6640625" style="127" bestFit="1" customWidth="1"/>
    <col min="15619" max="15622" width="14.6640625" style="127" customWidth="1"/>
    <col min="15623" max="15623" width="15.6640625" style="127" bestFit="1" customWidth="1"/>
    <col min="15624" max="15624" width="13.44140625" style="127" bestFit="1" customWidth="1"/>
    <col min="15625" max="15625" width="10.44140625" style="127" bestFit="1" customWidth="1"/>
    <col min="15626" max="15867" width="9.109375" style="127"/>
    <col min="15868" max="15868" width="1" style="127" customWidth="1"/>
    <col min="15869" max="15869" width="17.33203125" style="127" customWidth="1"/>
    <col min="15870" max="15870" width="54.6640625" style="127" customWidth="1"/>
    <col min="15871" max="15871" width="28.44140625" style="127" customWidth="1"/>
    <col min="15872" max="15873" width="17.109375" style="127" bestFit="1" customWidth="1"/>
    <col min="15874" max="15874" width="14.6640625" style="127" bestFit="1" customWidth="1"/>
    <col min="15875" max="15878" width="14.6640625" style="127" customWidth="1"/>
    <col min="15879" max="15879" width="15.6640625" style="127" bestFit="1" customWidth="1"/>
    <col min="15880" max="15880" width="13.44140625" style="127" bestFit="1" customWidth="1"/>
    <col min="15881" max="15881" width="10.44140625" style="127" bestFit="1" customWidth="1"/>
    <col min="15882" max="16123" width="9.109375" style="127"/>
    <col min="16124" max="16124" width="1" style="127" customWidth="1"/>
    <col min="16125" max="16125" width="17.33203125" style="127" customWidth="1"/>
    <col min="16126" max="16126" width="54.6640625" style="127" customWidth="1"/>
    <col min="16127" max="16127" width="28.44140625" style="127" customWidth="1"/>
    <col min="16128" max="16129" width="17.109375" style="127" bestFit="1" customWidth="1"/>
    <col min="16130" max="16130" width="14.6640625" style="127" bestFit="1" customWidth="1"/>
    <col min="16131" max="16134" width="14.6640625" style="127" customWidth="1"/>
    <col min="16135" max="16135" width="15.6640625" style="127" bestFit="1" customWidth="1"/>
    <col min="16136" max="16136" width="13.44140625" style="127" bestFit="1" customWidth="1"/>
    <col min="16137" max="16137" width="10.44140625" style="127" bestFit="1" customWidth="1"/>
    <col min="16138" max="16384" width="9.109375" style="127"/>
  </cols>
  <sheetData>
    <row r="2" spans="2:13" ht="20.399999999999999" customHeight="1">
      <c r="B2" s="124" t="s">
        <v>1523</v>
      </c>
      <c r="C2" s="125"/>
    </row>
    <row r="3" spans="2:13" ht="14.4" customHeight="1">
      <c r="B3" s="124"/>
      <c r="C3" s="125"/>
    </row>
    <row r="4" spans="2:13" ht="15.75" customHeight="1">
      <c r="B4" s="760" t="s">
        <v>141</v>
      </c>
      <c r="C4" s="760" t="s">
        <v>142</v>
      </c>
      <c r="D4" s="758" t="s">
        <v>623</v>
      </c>
      <c r="E4" s="758" t="s">
        <v>624</v>
      </c>
      <c r="F4" s="761" t="s">
        <v>625</v>
      </c>
      <c r="G4" s="761"/>
      <c r="H4" s="758" t="s">
        <v>626</v>
      </c>
    </row>
    <row r="5" spans="2:13" ht="14.25" customHeight="1">
      <c r="B5" s="760"/>
      <c r="C5" s="760"/>
      <c r="D5" s="759"/>
      <c r="E5" s="759"/>
      <c r="F5" s="129" t="s">
        <v>629</v>
      </c>
      <c r="G5" s="129" t="s">
        <v>630</v>
      </c>
      <c r="H5" s="759"/>
      <c r="I5" s="130" t="s">
        <v>530</v>
      </c>
    </row>
    <row r="6" spans="2:13" s="124" customFormat="1" ht="16.2" customHeight="1">
      <c r="B6" s="131">
        <v>1</v>
      </c>
      <c r="C6" s="132" t="s">
        <v>146</v>
      </c>
      <c r="D6" s="133">
        <f>+D7+D178</f>
        <v>200783334954</v>
      </c>
      <c r="E6" s="376">
        <f>+E7+E178</f>
        <v>9292136268</v>
      </c>
      <c r="F6" s="134">
        <v>0</v>
      </c>
      <c r="G6" s="134">
        <v>0</v>
      </c>
      <c r="H6" s="133">
        <f>+H7+H178</f>
        <v>201609076185</v>
      </c>
      <c r="I6" s="135">
        <f>+'AFPISA 06.2022'!C5</f>
        <v>9292136268</v>
      </c>
      <c r="J6" s="397">
        <f t="shared" ref="J6:J69" si="0">+H6-D6-E6</f>
        <v>-8466395037</v>
      </c>
      <c r="K6" s="121"/>
      <c r="L6" s="397"/>
      <c r="M6" s="397"/>
    </row>
    <row r="7" spans="2:13" s="124" customFormat="1" ht="16.2" customHeight="1">
      <c r="B7" s="131">
        <v>11</v>
      </c>
      <c r="C7" s="132" t="s">
        <v>147</v>
      </c>
      <c r="D7" s="133">
        <f>+D8+D54+D133+D166</f>
        <v>189470100704</v>
      </c>
      <c r="E7" s="376">
        <f>+E8+E54+E133+E166</f>
        <v>8805603281</v>
      </c>
      <c r="F7" s="134">
        <v>0</v>
      </c>
      <c r="G7" s="134">
        <v>0</v>
      </c>
      <c r="H7" s="376">
        <f>+H8+H54+H133+H166</f>
        <v>198262467055</v>
      </c>
      <c r="I7" s="135"/>
      <c r="J7" s="397">
        <f t="shared" si="0"/>
        <v>-13236930</v>
      </c>
      <c r="K7" s="121"/>
      <c r="L7" s="397"/>
      <c r="M7" s="397"/>
    </row>
    <row r="8" spans="2:13" s="124" customFormat="1" ht="16.2" customHeight="1">
      <c r="B8" s="131">
        <v>111</v>
      </c>
      <c r="C8" s="132" t="s">
        <v>148</v>
      </c>
      <c r="D8" s="133">
        <f>+D9</f>
        <v>1350719970</v>
      </c>
      <c r="E8" s="376">
        <f>+E9</f>
        <v>183713350</v>
      </c>
      <c r="F8" s="134">
        <v>0</v>
      </c>
      <c r="G8" s="134">
        <v>0</v>
      </c>
      <c r="H8" s="133">
        <f>+H9</f>
        <v>1534433320</v>
      </c>
      <c r="I8" s="135"/>
      <c r="J8" s="397">
        <f t="shared" si="0"/>
        <v>0</v>
      </c>
      <c r="K8" s="121"/>
      <c r="L8" s="397"/>
      <c r="M8" s="397"/>
    </row>
    <row r="9" spans="2:13" s="124" customFormat="1" ht="16.2" customHeight="1">
      <c r="B9" s="131">
        <v>11103</v>
      </c>
      <c r="C9" s="132" t="s">
        <v>149</v>
      </c>
      <c r="D9" s="133">
        <f>+D10+D34</f>
        <v>1350719970</v>
      </c>
      <c r="E9" s="376">
        <f>+E10+E34</f>
        <v>183713350</v>
      </c>
      <c r="F9" s="134">
        <v>0</v>
      </c>
      <c r="G9" s="134">
        <v>0</v>
      </c>
      <c r="H9" s="133">
        <f>+H10+H34</f>
        <v>1534433320</v>
      </c>
      <c r="I9" s="135"/>
      <c r="J9" s="397">
        <f t="shared" si="0"/>
        <v>0</v>
      </c>
      <c r="K9" s="121"/>
      <c r="L9" s="397"/>
      <c r="M9" s="397"/>
    </row>
    <row r="10" spans="2:13" s="124" customFormat="1" ht="16.2" customHeight="1">
      <c r="B10" s="131">
        <v>1110301</v>
      </c>
      <c r="C10" s="132" t="s">
        <v>150</v>
      </c>
      <c r="D10" s="133">
        <f>+SUM(D11:D33)</f>
        <v>261977591</v>
      </c>
      <c r="E10" s="376">
        <f>+SUM(E11:E33)</f>
        <v>84391828</v>
      </c>
      <c r="F10" s="134">
        <v>0</v>
      </c>
      <c r="G10" s="134">
        <v>0</v>
      </c>
      <c r="H10" s="376">
        <f>+SUM(H11:H33)</f>
        <v>346369419</v>
      </c>
      <c r="I10" s="135"/>
      <c r="J10" s="397">
        <f t="shared" si="0"/>
        <v>0</v>
      </c>
      <c r="L10" s="397"/>
      <c r="M10" s="397"/>
    </row>
    <row r="11" spans="2:13" s="124" customFormat="1" ht="16.2" customHeight="1">
      <c r="B11" s="136">
        <v>111030101</v>
      </c>
      <c r="C11" s="136" t="s">
        <v>661</v>
      </c>
      <c r="D11" s="134">
        <f>SUMIF('RCDB 062022'!$A:$A,B11,'RCDB 062022'!$C:$C)</f>
        <v>0</v>
      </c>
      <c r="E11" s="134">
        <f>+SUMIF('AFPISA 06.2022'!E:E,'Consolidado 06.2022'!B11,'AFPISA 06.2022'!C:C)</f>
        <v>0</v>
      </c>
      <c r="F11" s="134">
        <v>0</v>
      </c>
      <c r="G11" s="134">
        <v>0</v>
      </c>
      <c r="H11" s="362">
        <f>+D11+E11+F11-G11</f>
        <v>0</v>
      </c>
      <c r="I11" s="135"/>
      <c r="J11" s="397">
        <f t="shared" si="0"/>
        <v>0</v>
      </c>
      <c r="L11" s="397"/>
      <c r="M11" s="397"/>
    </row>
    <row r="12" spans="2:13" s="124" customFormat="1" ht="16.2" customHeight="1">
      <c r="B12" s="138">
        <v>111030102</v>
      </c>
      <c r="C12" s="136" t="s">
        <v>152</v>
      </c>
      <c r="D12" s="134">
        <f>SUMIF('RCDB 062022'!$A:$A,B12,'RCDB 062022'!$C:$C)</f>
        <v>28344</v>
      </c>
      <c r="E12" s="134">
        <f>+SUMIF('AFPISA 06.2022'!E:E,'Consolidado 06.2022'!B12,'AFPISA 06.2022'!C:C)</f>
        <v>0</v>
      </c>
      <c r="F12" s="134">
        <v>0</v>
      </c>
      <c r="G12" s="134">
        <v>0</v>
      </c>
      <c r="H12" s="362">
        <f t="shared" ref="H12:H33" si="1">+D12+E12+F12-G12</f>
        <v>28344</v>
      </c>
      <c r="I12" s="135"/>
      <c r="J12" s="397">
        <f t="shared" si="0"/>
        <v>0</v>
      </c>
      <c r="L12" s="397"/>
      <c r="M12" s="397"/>
    </row>
    <row r="13" spans="2:13" s="124" customFormat="1" ht="16.2" customHeight="1">
      <c r="B13" s="138">
        <v>111030103</v>
      </c>
      <c r="C13" s="136" t="s">
        <v>153</v>
      </c>
      <c r="D13" s="134">
        <f>SUMIF('RCDB 062022'!$A:$A,B13,'RCDB 062022'!$C:$C)</f>
        <v>7027989</v>
      </c>
      <c r="E13" s="134">
        <f>+SUMIF('AFPISA 06.2022'!E:E,'Consolidado 06.2022'!B13,'AFPISA 06.2022'!C:C)</f>
        <v>0</v>
      </c>
      <c r="F13" s="134">
        <v>0</v>
      </c>
      <c r="G13" s="134">
        <v>0</v>
      </c>
      <c r="H13" s="362">
        <f t="shared" si="1"/>
        <v>7027989</v>
      </c>
      <c r="I13" s="135"/>
      <c r="J13" s="397">
        <f t="shared" si="0"/>
        <v>0</v>
      </c>
      <c r="L13" s="397"/>
      <c r="M13" s="397"/>
    </row>
    <row r="14" spans="2:13" s="124" customFormat="1" ht="16.2" customHeight="1">
      <c r="B14" s="138">
        <v>111030104</v>
      </c>
      <c r="C14" s="136" t="s">
        <v>154</v>
      </c>
      <c r="D14" s="134">
        <f>SUMIF('RCDB 062022'!$A:$A,B14,'RCDB 062022'!$C:$C)</f>
        <v>7000000</v>
      </c>
      <c r="E14" s="134">
        <f>+SUMIF('AFPISA 06.2022'!E:E,'Consolidado 06.2022'!B14,'AFPISA 06.2022'!C:C)</f>
        <v>0</v>
      </c>
      <c r="F14" s="134">
        <v>0</v>
      </c>
      <c r="G14" s="134">
        <v>0</v>
      </c>
      <c r="H14" s="362">
        <f t="shared" si="1"/>
        <v>7000000</v>
      </c>
      <c r="I14" s="135"/>
      <c r="J14" s="397">
        <f t="shared" si="0"/>
        <v>0</v>
      </c>
      <c r="L14" s="397"/>
      <c r="M14" s="397"/>
    </row>
    <row r="15" spans="2:13" s="124" customFormat="1" ht="16.2" customHeight="1">
      <c r="B15" s="138">
        <v>111030106</v>
      </c>
      <c r="C15" s="136" t="s">
        <v>155</v>
      </c>
      <c r="D15" s="134">
        <f>SUMIF('RCDB 062022'!$A:$A,B15,'RCDB 062022'!$C:$C)</f>
        <v>7428913</v>
      </c>
      <c r="E15" s="134">
        <f>+SUMIF('AFPISA 06.2022'!E:E,'Consolidado 06.2022'!B15,'AFPISA 06.2022'!C:C)</f>
        <v>0</v>
      </c>
      <c r="F15" s="134">
        <v>0</v>
      </c>
      <c r="G15" s="134">
        <v>0</v>
      </c>
      <c r="H15" s="362">
        <f t="shared" si="1"/>
        <v>7428913</v>
      </c>
      <c r="I15" s="135"/>
      <c r="J15" s="397">
        <f t="shared" si="0"/>
        <v>0</v>
      </c>
      <c r="L15" s="397"/>
      <c r="M15" s="397"/>
    </row>
    <row r="16" spans="2:13" ht="16.2" customHeight="1">
      <c r="B16" s="138">
        <v>111030107</v>
      </c>
      <c r="C16" s="136" t="s">
        <v>156</v>
      </c>
      <c r="D16" s="134">
        <f>SUMIF('RCDB 062022'!$A:$A,B16,'RCDB 062022'!$C:$C)</f>
        <v>300662</v>
      </c>
      <c r="E16" s="134">
        <f>+SUMIF('AFPISA 06.2022'!E:E,'Consolidado 06.2022'!B16,'AFPISA 06.2022'!C:C)</f>
        <v>0</v>
      </c>
      <c r="F16" s="134">
        <v>0</v>
      </c>
      <c r="G16" s="134">
        <v>0</v>
      </c>
      <c r="H16" s="362">
        <f t="shared" si="1"/>
        <v>300662</v>
      </c>
      <c r="I16" s="135"/>
      <c r="J16" s="397">
        <f t="shared" si="0"/>
        <v>0</v>
      </c>
    </row>
    <row r="17" spans="2:13" s="124" customFormat="1" ht="16.2" customHeight="1">
      <c r="B17" s="138">
        <v>111030108</v>
      </c>
      <c r="C17" s="136" t="s">
        <v>157</v>
      </c>
      <c r="D17" s="134">
        <f>SUMIF('RCDB 062022'!$A:$A,B17,'RCDB 062022'!$C:$C)</f>
        <v>7944691</v>
      </c>
      <c r="E17" s="134">
        <f>+SUMIF('AFPISA 06.2022'!E:E,'Consolidado 06.2022'!B17,'AFPISA 06.2022'!C:C)</f>
        <v>0</v>
      </c>
      <c r="F17" s="134">
        <v>0</v>
      </c>
      <c r="G17" s="134">
        <v>0</v>
      </c>
      <c r="H17" s="362">
        <f t="shared" si="1"/>
        <v>7944691</v>
      </c>
      <c r="I17" s="135"/>
      <c r="J17" s="397">
        <f t="shared" si="0"/>
        <v>0</v>
      </c>
      <c r="L17" s="397"/>
      <c r="M17" s="397"/>
    </row>
    <row r="18" spans="2:13" ht="16.2" customHeight="1">
      <c r="B18" s="138">
        <v>111030109</v>
      </c>
      <c r="C18" s="136" t="s">
        <v>158</v>
      </c>
      <c r="D18" s="134">
        <f>SUMIF('RCDB 062022'!$A:$A,B18,'RCDB 062022'!$C:$C)</f>
        <v>3982</v>
      </c>
      <c r="E18" s="134">
        <f>+SUMIF('AFPISA 06.2022'!E:E,'Consolidado 06.2022'!B18,'AFPISA 06.2022'!C:C)</f>
        <v>0</v>
      </c>
      <c r="F18" s="134">
        <v>0</v>
      </c>
      <c r="G18" s="134">
        <v>0</v>
      </c>
      <c r="H18" s="362">
        <f t="shared" si="1"/>
        <v>3982</v>
      </c>
      <c r="I18" s="135"/>
      <c r="J18" s="397">
        <f t="shared" si="0"/>
        <v>0</v>
      </c>
    </row>
    <row r="19" spans="2:13" ht="16.2" customHeight="1">
      <c r="B19" s="138">
        <v>111030111</v>
      </c>
      <c r="C19" s="136" t="s">
        <v>159</v>
      </c>
      <c r="D19" s="134">
        <f>SUMIF('RCDB 062022'!$A:$A,B19,'RCDB 062022'!$C:$C)</f>
        <v>36702</v>
      </c>
      <c r="E19" s="134">
        <f>+SUMIF('AFPISA 06.2022'!E:E,'Consolidado 06.2022'!B19,'AFPISA 06.2022'!C:C)</f>
        <v>0</v>
      </c>
      <c r="F19" s="134">
        <v>0</v>
      </c>
      <c r="G19" s="134">
        <v>0</v>
      </c>
      <c r="H19" s="362">
        <f t="shared" si="1"/>
        <v>36702</v>
      </c>
      <c r="I19" s="135"/>
      <c r="J19" s="397">
        <f t="shared" si="0"/>
        <v>0</v>
      </c>
    </row>
    <row r="20" spans="2:13" s="353" customFormat="1" ht="16.2" customHeight="1">
      <c r="B20" s="138" t="s">
        <v>1534</v>
      </c>
      <c r="C20" s="359" t="s">
        <v>729</v>
      </c>
      <c r="D20" s="377">
        <f>SUMIF('RCDB 062022'!$A:$A,B20,'RCDB 062022'!$C:$C)</f>
        <v>182450</v>
      </c>
      <c r="E20" s="377">
        <f>+SUMIF('AFPISA 06.2022'!E:E,'Consolidado 06.2022'!B20,'AFPISA 06.2022'!C:C)</f>
        <v>0</v>
      </c>
      <c r="F20" s="377">
        <v>0</v>
      </c>
      <c r="G20" s="377">
        <v>0</v>
      </c>
      <c r="H20" s="362">
        <f t="shared" ref="H20" si="2">+D20+E20+F20-G20</f>
        <v>182450</v>
      </c>
      <c r="I20" s="135"/>
      <c r="J20" s="397">
        <f t="shared" si="0"/>
        <v>0</v>
      </c>
      <c r="L20" s="348"/>
      <c r="M20" s="348"/>
    </row>
    <row r="21" spans="2:13" ht="16.2" customHeight="1">
      <c r="B21" s="138">
        <v>111030112</v>
      </c>
      <c r="C21" s="136" t="s">
        <v>160</v>
      </c>
      <c r="D21" s="134">
        <f>SUMIF('RCDB 062022'!$A:$A,B21,'RCDB 062022'!$C:$C)</f>
        <v>263042</v>
      </c>
      <c r="E21" s="134">
        <f>+SUMIF('AFPISA 06.2022'!E:E,'Consolidado 06.2022'!B21,'AFPISA 06.2022'!C:C)</f>
        <v>0</v>
      </c>
      <c r="F21" s="134">
        <v>0</v>
      </c>
      <c r="G21" s="134">
        <v>0</v>
      </c>
      <c r="H21" s="362">
        <f t="shared" si="1"/>
        <v>263042</v>
      </c>
      <c r="I21" s="135"/>
      <c r="J21" s="397">
        <f t="shared" si="0"/>
        <v>0</v>
      </c>
    </row>
    <row r="22" spans="2:13" ht="16.2" customHeight="1">
      <c r="B22" s="138">
        <v>111030113</v>
      </c>
      <c r="C22" s="136" t="s">
        <v>161</v>
      </c>
      <c r="D22" s="134">
        <f>SUMIF('RCDB 062022'!$A:$A,B22,'RCDB 062022'!$C:$C)</f>
        <v>10047228</v>
      </c>
      <c r="E22" s="134">
        <f>+SUMIF('AFPISA 06.2022'!E:E,'Consolidado 06.2022'!B22,'AFPISA 06.2022'!C:C)</f>
        <v>0</v>
      </c>
      <c r="F22" s="134">
        <v>0</v>
      </c>
      <c r="G22" s="134">
        <v>0</v>
      </c>
      <c r="H22" s="362">
        <f t="shared" si="1"/>
        <v>10047228</v>
      </c>
      <c r="I22" s="135"/>
      <c r="J22" s="397">
        <f t="shared" si="0"/>
        <v>0</v>
      </c>
    </row>
    <row r="23" spans="2:13" ht="16.2" customHeight="1">
      <c r="B23" s="138">
        <v>111030114</v>
      </c>
      <c r="C23" s="136" t="s">
        <v>162</v>
      </c>
      <c r="D23" s="134">
        <f>SUMIF('RCDB 062022'!$A:$A,B23,'RCDB 062022'!$C:$C)</f>
        <v>6693960</v>
      </c>
      <c r="E23" s="134">
        <f>+SUMIF('AFPISA 06.2022'!E:E,'Consolidado 06.2022'!B23,'AFPISA 06.2022'!C:C)</f>
        <v>0</v>
      </c>
      <c r="F23" s="134">
        <v>0</v>
      </c>
      <c r="G23" s="134">
        <v>0</v>
      </c>
      <c r="H23" s="362">
        <f t="shared" si="1"/>
        <v>6693960</v>
      </c>
      <c r="I23" s="135"/>
      <c r="J23" s="397">
        <f t="shared" si="0"/>
        <v>0</v>
      </c>
    </row>
    <row r="24" spans="2:13" ht="16.2" customHeight="1">
      <c r="B24" s="138">
        <v>111030116</v>
      </c>
      <c r="C24" s="136" t="s">
        <v>163</v>
      </c>
      <c r="D24" s="134">
        <f>SUMIF('RCDB 062022'!$A:$A,B24,'RCDB 062022'!$C:$C)</f>
        <v>3800000</v>
      </c>
      <c r="E24" s="134">
        <f>+SUMIF('AFPISA 06.2022'!E:E,'Consolidado 06.2022'!B24,'AFPISA 06.2022'!C:C)</f>
        <v>0</v>
      </c>
      <c r="F24" s="134">
        <v>0</v>
      </c>
      <c r="G24" s="134">
        <v>0</v>
      </c>
      <c r="H24" s="362">
        <f t="shared" si="1"/>
        <v>3800000</v>
      </c>
      <c r="I24" s="135"/>
      <c r="J24" s="397">
        <f t="shared" si="0"/>
        <v>0</v>
      </c>
    </row>
    <row r="25" spans="2:13" ht="16.2" customHeight="1">
      <c r="B25" s="138">
        <v>111030117</v>
      </c>
      <c r="C25" s="136" t="s">
        <v>164</v>
      </c>
      <c r="D25" s="134">
        <f>SUMIF('RCDB 062022'!$A:$A,B25,'RCDB 062022'!$C:$C)</f>
        <v>1001731</v>
      </c>
      <c r="E25" s="134">
        <f>+SUMIF('AFPISA 06.2022'!E:E,'Consolidado 06.2022'!B25,'AFPISA 06.2022'!C:C)</f>
        <v>0</v>
      </c>
      <c r="F25" s="134">
        <v>0</v>
      </c>
      <c r="G25" s="134">
        <v>0</v>
      </c>
      <c r="H25" s="362">
        <f t="shared" si="1"/>
        <v>1001731</v>
      </c>
      <c r="I25" s="135"/>
      <c r="J25" s="397">
        <f t="shared" si="0"/>
        <v>0</v>
      </c>
    </row>
    <row r="26" spans="2:13" s="124" customFormat="1" ht="16.2" customHeight="1">
      <c r="B26" s="138">
        <v>111030118</v>
      </c>
      <c r="C26" s="136" t="s">
        <v>165</v>
      </c>
      <c r="D26" s="134">
        <f>SUMIF('RCDB 062022'!$A:$A,B26,'RCDB 062022'!$C:$C)</f>
        <v>98487176</v>
      </c>
      <c r="E26" s="134">
        <f>+SUMIF('AFPISA 06.2022'!E:E,'Consolidado 06.2022'!B26,'AFPISA 06.2022'!C:C)</f>
        <v>0</v>
      </c>
      <c r="F26" s="134">
        <v>0</v>
      </c>
      <c r="G26" s="134">
        <v>0</v>
      </c>
      <c r="H26" s="362">
        <f t="shared" si="1"/>
        <v>98487176</v>
      </c>
      <c r="I26" s="135"/>
      <c r="J26" s="397">
        <f t="shared" si="0"/>
        <v>0</v>
      </c>
      <c r="L26" s="397"/>
      <c r="M26" s="397"/>
    </row>
    <row r="27" spans="2:13" s="124" customFormat="1" ht="16.2" customHeight="1">
      <c r="B27" s="138">
        <v>111030119</v>
      </c>
      <c r="C27" s="136" t="s">
        <v>166</v>
      </c>
      <c r="D27" s="134">
        <f>SUMIF('RCDB 062022'!$A:$A,B27,'RCDB 062022'!$C:$C)</f>
        <v>3293281</v>
      </c>
      <c r="E27" s="134"/>
      <c r="F27" s="134">
        <v>0</v>
      </c>
      <c r="G27" s="134">
        <v>0</v>
      </c>
      <c r="H27" s="362">
        <f t="shared" si="1"/>
        <v>3293281</v>
      </c>
      <c r="I27" s="135"/>
      <c r="J27" s="397">
        <f t="shared" si="0"/>
        <v>0</v>
      </c>
      <c r="L27" s="397"/>
      <c r="M27" s="397"/>
    </row>
    <row r="28" spans="2:13" s="124" customFormat="1" ht="16.2" customHeight="1">
      <c r="B28" s="136">
        <v>111030120</v>
      </c>
      <c r="C28" s="136" t="s">
        <v>732</v>
      </c>
      <c r="D28" s="134">
        <f>SUMIF('RCDB 062022'!$A:$A,B28,'RCDB 062022'!$C:$C)</f>
        <v>1787672</v>
      </c>
      <c r="E28" s="134"/>
      <c r="F28" s="134">
        <v>0</v>
      </c>
      <c r="G28" s="134">
        <v>0</v>
      </c>
      <c r="H28" s="362">
        <f t="shared" ref="H28" si="3">+D28+E28+F28-G28</f>
        <v>1787672</v>
      </c>
      <c r="I28" s="135"/>
      <c r="J28" s="397">
        <f t="shared" si="0"/>
        <v>0</v>
      </c>
      <c r="L28" s="397"/>
      <c r="M28" s="397"/>
    </row>
    <row r="29" spans="2:13" s="124" customFormat="1" ht="16.2" customHeight="1">
      <c r="B29" s="136">
        <v>111030121</v>
      </c>
      <c r="C29" s="136" t="s">
        <v>167</v>
      </c>
      <c r="D29" s="134">
        <f>SUMIF('RCDB 062022'!$A:$A,B29,'RCDB 062022'!$C:$C)</f>
        <v>75842113</v>
      </c>
      <c r="E29" s="134"/>
      <c r="F29" s="134">
        <v>0</v>
      </c>
      <c r="G29" s="134">
        <v>0</v>
      </c>
      <c r="H29" s="362">
        <f t="shared" si="1"/>
        <v>75842113</v>
      </c>
      <c r="I29" s="135"/>
      <c r="J29" s="397">
        <f t="shared" si="0"/>
        <v>0</v>
      </c>
      <c r="L29" s="397"/>
      <c r="M29" s="397"/>
    </row>
    <row r="30" spans="2:13" s="124" customFormat="1" ht="16.2" customHeight="1">
      <c r="B30" s="136">
        <v>111030122</v>
      </c>
      <c r="C30" s="136" t="s">
        <v>168</v>
      </c>
      <c r="D30" s="134">
        <f>SUMIF('RCDB 062022'!$A:$A,B30,'RCDB 062022'!$C:$C)</f>
        <v>23344122</v>
      </c>
      <c r="E30" s="134"/>
      <c r="F30" s="134">
        <v>0</v>
      </c>
      <c r="G30" s="134">
        <v>0</v>
      </c>
      <c r="H30" s="362">
        <f t="shared" si="1"/>
        <v>23344122</v>
      </c>
      <c r="I30" s="135"/>
      <c r="J30" s="397">
        <f t="shared" si="0"/>
        <v>0</v>
      </c>
      <c r="L30" s="397"/>
      <c r="M30" s="397"/>
    </row>
    <row r="31" spans="2:13" s="124" customFormat="1" ht="16.2" customHeight="1">
      <c r="B31" s="136">
        <v>111030123</v>
      </c>
      <c r="C31" s="136" t="s">
        <v>1447</v>
      </c>
      <c r="D31" s="134">
        <f>SUMIF('RCDB 062022'!$A:$A,B31,'RCDB 062022'!$C:$C)</f>
        <v>5463533</v>
      </c>
      <c r="E31" s="134"/>
      <c r="F31" s="134">
        <v>0</v>
      </c>
      <c r="G31" s="134">
        <v>0</v>
      </c>
      <c r="H31" s="362">
        <f t="shared" ref="H31:H32" si="4">+D31+E31+F31-G31</f>
        <v>5463533</v>
      </c>
      <c r="I31" s="135"/>
      <c r="J31" s="397">
        <f t="shared" si="0"/>
        <v>0</v>
      </c>
      <c r="L31" s="397"/>
      <c r="M31" s="397"/>
    </row>
    <row r="32" spans="2:13" s="124" customFormat="1" ht="16.2" customHeight="1">
      <c r="B32" s="136">
        <v>111030124</v>
      </c>
      <c r="C32" s="136" t="s">
        <v>1448</v>
      </c>
      <c r="D32" s="134">
        <f>SUMIF('RCDB 062022'!$A:$A,B32,'RCDB 062022'!$C:$C)</f>
        <v>2000000</v>
      </c>
      <c r="E32" s="134"/>
      <c r="F32" s="134">
        <v>0</v>
      </c>
      <c r="G32" s="134">
        <v>0</v>
      </c>
      <c r="H32" s="362">
        <f t="shared" si="4"/>
        <v>2000000</v>
      </c>
      <c r="I32" s="135"/>
      <c r="J32" s="397">
        <f t="shared" si="0"/>
        <v>0</v>
      </c>
      <c r="L32" s="397"/>
      <c r="M32" s="397"/>
    </row>
    <row r="33" spans="2:13" s="124" customFormat="1" ht="16.2" customHeight="1">
      <c r="B33" s="136">
        <v>101010201</v>
      </c>
      <c r="C33" s="136" t="s">
        <v>532</v>
      </c>
      <c r="D33" s="134">
        <f>SUMIF('RCDB 062022'!$A:$A,B33,'RCDB 062022'!$C:$C)</f>
        <v>0</v>
      </c>
      <c r="E33" s="134">
        <f>+SUMIF('AFPISA 06.2022'!E:E,'Consolidado 06.2022'!B33,'AFPISA 06.2022'!C:C)</f>
        <v>84391828</v>
      </c>
      <c r="F33" s="134">
        <v>0</v>
      </c>
      <c r="G33" s="134">
        <v>0</v>
      </c>
      <c r="H33" s="362">
        <f t="shared" si="1"/>
        <v>84391828</v>
      </c>
      <c r="I33" s="135"/>
      <c r="J33" s="397">
        <f t="shared" si="0"/>
        <v>0</v>
      </c>
      <c r="K33" s="121"/>
      <c r="L33" s="397"/>
      <c r="M33" s="397"/>
    </row>
    <row r="34" spans="2:13" s="124" customFormat="1" ht="16.2" customHeight="1">
      <c r="B34" s="131">
        <v>1110302</v>
      </c>
      <c r="C34" s="132" t="s">
        <v>169</v>
      </c>
      <c r="D34" s="133">
        <f>+SUM(D35:D53)</f>
        <v>1088742379</v>
      </c>
      <c r="E34" s="133">
        <f>+SUM(E35:E53)</f>
        <v>99321522</v>
      </c>
      <c r="F34" s="134">
        <v>0</v>
      </c>
      <c r="G34" s="134">
        <v>0</v>
      </c>
      <c r="H34" s="376">
        <f>+SUM(H35:H53)</f>
        <v>1188063901</v>
      </c>
      <c r="I34" s="135"/>
      <c r="J34" s="397">
        <f t="shared" si="0"/>
        <v>0</v>
      </c>
      <c r="L34" s="397"/>
      <c r="M34" s="397"/>
    </row>
    <row r="35" spans="2:13" ht="16.2" customHeight="1">
      <c r="B35" s="696">
        <v>111030201</v>
      </c>
      <c r="C35" s="696" t="s">
        <v>170</v>
      </c>
      <c r="D35" s="377">
        <f>SUMIF('RCDB 062022'!$A:$A,B35,'RCDB 062022'!$C:$C)</f>
        <v>1</v>
      </c>
      <c r="E35" s="134">
        <f>+SUMIF('AFPISA 06.2022'!E:E,'Consolidado 06.2022'!B35,'AFPISA 06.2022'!C:C)</f>
        <v>0</v>
      </c>
      <c r="F35" s="134">
        <v>0</v>
      </c>
      <c r="G35" s="134">
        <v>0</v>
      </c>
      <c r="H35" s="362">
        <f t="shared" ref="H35:H53" si="5">+D35+E35+F35-G35</f>
        <v>1</v>
      </c>
      <c r="I35" s="135"/>
      <c r="J35" s="397">
        <f t="shared" si="0"/>
        <v>0</v>
      </c>
    </row>
    <row r="36" spans="2:13" ht="16.2" customHeight="1">
      <c r="B36" s="138">
        <v>111030202</v>
      </c>
      <c r="C36" s="359" t="s">
        <v>171</v>
      </c>
      <c r="D36" s="377">
        <f>SUMIF('RCDB 062022'!$A:$A,B36,'RCDB 062022'!$C:$C)</f>
        <v>581286244</v>
      </c>
      <c r="E36" s="134">
        <f>+SUMIF('AFPISA 06.2022'!E:E,'Consolidado 06.2022'!B36,'AFPISA 06.2022'!C:C)</f>
        <v>0</v>
      </c>
      <c r="F36" s="134">
        <v>0</v>
      </c>
      <c r="G36" s="134">
        <v>0</v>
      </c>
      <c r="H36" s="362">
        <f t="shared" si="5"/>
        <v>581286244</v>
      </c>
      <c r="I36" s="135"/>
      <c r="J36" s="397">
        <f t="shared" si="0"/>
        <v>0</v>
      </c>
    </row>
    <row r="37" spans="2:13" s="124" customFormat="1" ht="16.2" customHeight="1">
      <c r="B37" s="138">
        <v>111030203</v>
      </c>
      <c r="C37" s="136" t="s">
        <v>172</v>
      </c>
      <c r="D37" s="134">
        <f>SUMIF('RCDB 062022'!$A:$A,B37,'RCDB 062022'!$C:$C)</f>
        <v>47338782</v>
      </c>
      <c r="E37" s="134">
        <f>+SUMIF('AFPISA 06.2022'!E:E,'Consolidado 06.2022'!B37,'AFPISA 06.2022'!C:C)</f>
        <v>0</v>
      </c>
      <c r="F37" s="134">
        <v>0</v>
      </c>
      <c r="G37" s="134">
        <v>0</v>
      </c>
      <c r="H37" s="362">
        <f t="shared" si="5"/>
        <v>47338782</v>
      </c>
      <c r="I37" s="135"/>
      <c r="J37" s="397">
        <f t="shared" si="0"/>
        <v>0</v>
      </c>
      <c r="L37" s="348"/>
      <c r="M37" s="397"/>
    </row>
    <row r="38" spans="2:13" ht="16.2" customHeight="1">
      <c r="B38" s="138">
        <v>111030204</v>
      </c>
      <c r="C38" s="136" t="s">
        <v>173</v>
      </c>
      <c r="D38" s="134">
        <f>SUMIF('RCDB 062022'!$A:$A,B38,'RCDB 062022'!$C:$C)</f>
        <v>52166681</v>
      </c>
      <c r="E38" s="134">
        <f>+SUMIF('AFPISA 06.2022'!E:E,'Consolidado 06.2022'!B38,'AFPISA 06.2022'!C:C)</f>
        <v>0</v>
      </c>
      <c r="F38" s="134">
        <v>0</v>
      </c>
      <c r="G38" s="134">
        <v>0</v>
      </c>
      <c r="H38" s="362">
        <f t="shared" si="5"/>
        <v>52166681</v>
      </c>
      <c r="I38" s="135"/>
      <c r="J38" s="397">
        <f t="shared" si="0"/>
        <v>0</v>
      </c>
    </row>
    <row r="39" spans="2:13" ht="16.2" customHeight="1">
      <c r="B39" s="138">
        <v>111030206</v>
      </c>
      <c r="C39" s="136" t="s">
        <v>174</v>
      </c>
      <c r="D39" s="134">
        <f>SUMIF('RCDB 062022'!$A:$A,B39,'RCDB 062022'!$C:$C)</f>
        <v>43415878</v>
      </c>
      <c r="E39" s="134">
        <f>+SUMIF('AFPISA 06.2022'!E:E,'Consolidado 06.2022'!B39,'AFPISA 06.2022'!C:C)</f>
        <v>0</v>
      </c>
      <c r="F39" s="134">
        <v>0</v>
      </c>
      <c r="G39" s="134">
        <v>0</v>
      </c>
      <c r="H39" s="362">
        <f t="shared" si="5"/>
        <v>43415878</v>
      </c>
      <c r="I39" s="135"/>
      <c r="J39" s="397">
        <f t="shared" si="0"/>
        <v>0</v>
      </c>
    </row>
    <row r="40" spans="2:13" ht="16.2" customHeight="1">
      <c r="B40" s="136">
        <v>111030207</v>
      </c>
      <c r="C40" s="136" t="s">
        <v>175</v>
      </c>
      <c r="D40" s="134">
        <f>SUMIF('RCDB 062022'!$A:$A,B40,'RCDB 062022'!$C:$C)</f>
        <v>626352</v>
      </c>
      <c r="E40" s="134">
        <f>+SUMIF('AFPISA 06.2022'!E:E,'Consolidado 06.2022'!B40,'AFPISA 06.2022'!C:C)</f>
        <v>0</v>
      </c>
      <c r="F40" s="134">
        <v>0</v>
      </c>
      <c r="G40" s="134">
        <v>0</v>
      </c>
      <c r="H40" s="362">
        <f t="shared" si="5"/>
        <v>626352</v>
      </c>
      <c r="I40" s="135"/>
      <c r="J40" s="397">
        <f t="shared" si="0"/>
        <v>0</v>
      </c>
    </row>
    <row r="41" spans="2:13" ht="16.2" customHeight="1">
      <c r="B41" s="138">
        <v>111030209</v>
      </c>
      <c r="C41" s="136" t="s">
        <v>176</v>
      </c>
      <c r="D41" s="134">
        <f>SUMIF('RCDB 062022'!$A:$A,B41,'RCDB 062022'!$C:$C)</f>
        <v>34668</v>
      </c>
      <c r="E41" s="134">
        <f>+SUMIF('AFPISA 06.2022'!E:E,'Consolidado 06.2022'!B41,'AFPISA 06.2022'!C:C)</f>
        <v>0</v>
      </c>
      <c r="F41" s="134">
        <v>0</v>
      </c>
      <c r="G41" s="134">
        <v>0</v>
      </c>
      <c r="H41" s="362">
        <f t="shared" si="5"/>
        <v>34668</v>
      </c>
      <c r="I41" s="135"/>
      <c r="J41" s="397">
        <f t="shared" si="0"/>
        <v>0</v>
      </c>
    </row>
    <row r="42" spans="2:13" ht="16.2" customHeight="1">
      <c r="B42" s="138">
        <v>111030210</v>
      </c>
      <c r="C42" s="136" t="s">
        <v>177</v>
      </c>
      <c r="D42" s="134">
        <f>SUMIF('RCDB 062022'!$A:$A,B42,'RCDB 062022'!$C:$C)</f>
        <v>52164636</v>
      </c>
      <c r="E42" s="134">
        <f>+SUMIF('AFPISA 06.2022'!E:E,'Consolidado 06.2022'!B42,'AFPISA 06.2022'!C:C)</f>
        <v>0</v>
      </c>
      <c r="F42" s="134">
        <v>0</v>
      </c>
      <c r="G42" s="134">
        <v>0</v>
      </c>
      <c r="H42" s="362">
        <f t="shared" si="5"/>
        <v>52164636</v>
      </c>
      <c r="I42" s="135"/>
      <c r="J42" s="397">
        <f t="shared" si="0"/>
        <v>0</v>
      </c>
    </row>
    <row r="43" spans="2:13" ht="16.2" customHeight="1">
      <c r="B43" s="138">
        <v>111030211</v>
      </c>
      <c r="C43" s="136" t="s">
        <v>178</v>
      </c>
      <c r="D43" s="134">
        <f>SUMIF('RCDB 062022'!$A:$A,B43,'RCDB 062022'!$C:$C)</f>
        <v>22860878</v>
      </c>
      <c r="E43" s="134">
        <f>+SUMIF('AFPISA 06.2022'!E:E,'Consolidado 06.2022'!B43,'AFPISA 06.2022'!C:C)</f>
        <v>0</v>
      </c>
      <c r="F43" s="134">
        <v>0</v>
      </c>
      <c r="G43" s="134">
        <v>0</v>
      </c>
      <c r="H43" s="362">
        <f t="shared" si="5"/>
        <v>22860878</v>
      </c>
      <c r="I43" s="135"/>
      <c r="J43" s="397">
        <f t="shared" si="0"/>
        <v>0</v>
      </c>
    </row>
    <row r="44" spans="2:13" ht="16.2" customHeight="1">
      <c r="B44" s="138">
        <v>111030212</v>
      </c>
      <c r="C44" s="136" t="s">
        <v>179</v>
      </c>
      <c r="D44" s="134">
        <f>SUMIF('RCDB 062022'!$A:$A,B44,'RCDB 062022'!$C:$C)</f>
        <v>45566603</v>
      </c>
      <c r="E44" s="134">
        <f>+SUMIF('AFPISA 06.2022'!E:E,'Consolidado 06.2022'!B44,'AFPISA 06.2022'!C:C)</f>
        <v>0</v>
      </c>
      <c r="F44" s="134">
        <v>0</v>
      </c>
      <c r="G44" s="134">
        <v>0</v>
      </c>
      <c r="H44" s="362">
        <f t="shared" si="5"/>
        <v>45566603</v>
      </c>
      <c r="I44" s="135"/>
      <c r="J44" s="397">
        <f t="shared" si="0"/>
        <v>0</v>
      </c>
    </row>
    <row r="45" spans="2:13" ht="16.2" customHeight="1">
      <c r="B45" s="138">
        <v>111030214</v>
      </c>
      <c r="C45" s="136" t="s">
        <v>166</v>
      </c>
      <c r="D45" s="134">
        <f>SUMIF('RCDB 062022'!$A:$A,B45,'RCDB 062022'!$C:$C)</f>
        <v>42633192</v>
      </c>
      <c r="E45" s="134">
        <f>+SUMIF('AFPISA 06.2022'!E:E,'Consolidado 06.2022'!B45,'AFPISA 06.2022'!C:C)</f>
        <v>0</v>
      </c>
      <c r="F45" s="134">
        <v>0</v>
      </c>
      <c r="G45" s="134">
        <v>0</v>
      </c>
      <c r="H45" s="362">
        <f t="shared" si="5"/>
        <v>42633192</v>
      </c>
      <c r="I45" s="135"/>
      <c r="J45" s="397">
        <f t="shared" si="0"/>
        <v>0</v>
      </c>
    </row>
    <row r="46" spans="2:13" ht="16.2" customHeight="1">
      <c r="B46" s="138">
        <v>111030216</v>
      </c>
      <c r="C46" s="136" t="s">
        <v>180</v>
      </c>
      <c r="D46" s="134">
        <f>SUMIF('RCDB 062022'!$A:$A,B46,'RCDB 062022'!$C:$C)</f>
        <v>6841251</v>
      </c>
      <c r="E46" s="134">
        <f>+SUMIF('AFPISA 06.2022'!E:E,'Consolidado 06.2022'!B46,'AFPISA 06.2022'!C:C)</f>
        <v>0</v>
      </c>
      <c r="F46" s="134">
        <v>0</v>
      </c>
      <c r="G46" s="134">
        <v>0</v>
      </c>
      <c r="H46" s="362">
        <f t="shared" si="5"/>
        <v>6841251</v>
      </c>
      <c r="I46" s="135"/>
      <c r="J46" s="397">
        <f t="shared" si="0"/>
        <v>0</v>
      </c>
    </row>
    <row r="47" spans="2:13" ht="16.2" customHeight="1">
      <c r="B47" s="138">
        <v>111030217</v>
      </c>
      <c r="C47" s="136" t="s">
        <v>181</v>
      </c>
      <c r="D47" s="134">
        <f>SUMIF('RCDB 062022'!$A:$A,B47,'RCDB 062022'!$C:$C)</f>
        <v>93216304</v>
      </c>
      <c r="E47" s="134">
        <f>+SUMIF('AFPISA 06.2022'!E:E,'Consolidado 06.2022'!B47,'AFPISA 06.2022'!C:C)</f>
        <v>0</v>
      </c>
      <c r="F47" s="134">
        <v>0</v>
      </c>
      <c r="G47" s="134">
        <v>0</v>
      </c>
      <c r="H47" s="362">
        <f t="shared" si="5"/>
        <v>93216304</v>
      </c>
      <c r="I47" s="135"/>
      <c r="J47" s="397">
        <f t="shared" si="0"/>
        <v>0</v>
      </c>
    </row>
    <row r="48" spans="2:13" ht="16.2" customHeight="1">
      <c r="B48" s="138">
        <v>111030218</v>
      </c>
      <c r="C48" s="136" t="s">
        <v>182</v>
      </c>
      <c r="D48" s="134">
        <f>SUMIF('RCDB 062022'!$A:$A,B48,'RCDB 062022'!$C:$C)</f>
        <v>28237311</v>
      </c>
      <c r="E48" s="134">
        <f>+SUMIF('AFPISA 06.2022'!E:E,'Consolidado 06.2022'!B48,'AFPISA 06.2022'!C:C)</f>
        <v>0</v>
      </c>
      <c r="F48" s="134">
        <v>0</v>
      </c>
      <c r="G48" s="134">
        <v>0</v>
      </c>
      <c r="H48" s="362">
        <f t="shared" si="5"/>
        <v>28237311</v>
      </c>
      <c r="I48" s="135"/>
      <c r="J48" s="397">
        <f t="shared" si="0"/>
        <v>0</v>
      </c>
    </row>
    <row r="49" spans="2:13" ht="16.2" customHeight="1">
      <c r="B49" s="138">
        <v>111030219</v>
      </c>
      <c r="C49" s="136" t="s">
        <v>183</v>
      </c>
      <c r="D49" s="134">
        <f>SUMIF('RCDB 062022'!$A:$A,B49,'RCDB 062022'!$C:$C)</f>
        <v>19565557</v>
      </c>
      <c r="E49" s="134">
        <f>+SUMIF('AFPISA 06.2022'!E:E,'Consolidado 06.2022'!B49,'AFPISA 06.2022'!C:C)</f>
        <v>0</v>
      </c>
      <c r="F49" s="134">
        <v>0</v>
      </c>
      <c r="G49" s="134">
        <v>0</v>
      </c>
      <c r="H49" s="362">
        <f t="shared" si="5"/>
        <v>19565557</v>
      </c>
      <c r="I49" s="135"/>
      <c r="J49" s="397">
        <f t="shared" si="0"/>
        <v>0</v>
      </c>
    </row>
    <row r="50" spans="2:13" ht="16.2" customHeight="1">
      <c r="B50" s="138">
        <v>111030220</v>
      </c>
      <c r="C50" s="136" t="s">
        <v>1450</v>
      </c>
      <c r="D50" s="134">
        <f>SUMIF('RCDB 062022'!$A:$A,B50,'RCDB 062022'!$C:$C)</f>
        <v>25334761</v>
      </c>
      <c r="E50" s="134">
        <f>+SUMIF('AFPISA 06.2022'!E:E,'Consolidado 06.2022'!B50,'AFPISA 06.2022'!C:C)</f>
        <v>0</v>
      </c>
      <c r="F50" s="134">
        <v>0</v>
      </c>
      <c r="G50" s="134">
        <v>0</v>
      </c>
      <c r="H50" s="362">
        <f t="shared" si="5"/>
        <v>25334761</v>
      </c>
      <c r="I50" s="135"/>
      <c r="J50" s="397">
        <f t="shared" si="0"/>
        <v>0</v>
      </c>
    </row>
    <row r="51" spans="2:13" s="353" customFormat="1" ht="16.2" customHeight="1">
      <c r="B51" s="138" t="s">
        <v>1535</v>
      </c>
      <c r="C51" s="359" t="s">
        <v>1447</v>
      </c>
      <c r="D51" s="377">
        <f>SUMIF('RCDB 062022'!$A:$A,B51,'RCDB 062022'!$C:$C)</f>
        <v>20744958</v>
      </c>
      <c r="E51" s="377">
        <f>+SUMIF('AFPISA 06.2022'!E:E,'Consolidado 06.2022'!B51,'AFPISA 06.2022'!C:C)</f>
        <v>0</v>
      </c>
      <c r="F51" s="377">
        <v>0</v>
      </c>
      <c r="G51" s="377">
        <v>0</v>
      </c>
      <c r="H51" s="362">
        <f t="shared" ref="H51" si="6">+D51+E51+F51-G51</f>
        <v>20744958</v>
      </c>
      <c r="I51" s="135"/>
      <c r="J51" s="397">
        <f t="shared" si="0"/>
        <v>0</v>
      </c>
      <c r="L51" s="348"/>
      <c r="M51" s="348"/>
    </row>
    <row r="52" spans="2:13" ht="16.2" customHeight="1">
      <c r="B52" s="138">
        <v>111030222</v>
      </c>
      <c r="C52" s="136" t="s">
        <v>1451</v>
      </c>
      <c r="D52" s="134">
        <f>SUMIF('RCDB 062022'!$A:$A,B52,'RCDB 062022'!$C:$C)</f>
        <v>6708322</v>
      </c>
      <c r="E52" s="134">
        <f>+SUMIF('AFPISA 06.2022'!E:E,'Consolidado 06.2022'!B52,'AFPISA 06.2022'!C:C)</f>
        <v>0</v>
      </c>
      <c r="F52" s="134">
        <v>0</v>
      </c>
      <c r="G52" s="134">
        <v>0</v>
      </c>
      <c r="H52" s="362">
        <f t="shared" ref="H52" si="7">+D52+E52+F52-G52</f>
        <v>6708322</v>
      </c>
      <c r="I52" s="135"/>
      <c r="J52" s="397">
        <f t="shared" si="0"/>
        <v>0</v>
      </c>
    </row>
    <row r="53" spans="2:13" s="124" customFormat="1" ht="16.2" customHeight="1">
      <c r="B53" s="136">
        <v>101010202</v>
      </c>
      <c r="C53" s="136" t="s">
        <v>533</v>
      </c>
      <c r="D53" s="134">
        <f>SUMIF('RCDB 062022'!$A:$A,B53,'RCDB 062022'!$C:$C)</f>
        <v>0</v>
      </c>
      <c r="E53" s="134">
        <f>+SUMIF('AFPISA 06.2022'!E:E,'Consolidado 06.2022'!B53,'AFPISA 06.2022'!C:C)</f>
        <v>99321522</v>
      </c>
      <c r="F53" s="134">
        <v>0</v>
      </c>
      <c r="G53" s="134">
        <v>0</v>
      </c>
      <c r="H53" s="362">
        <f t="shared" si="5"/>
        <v>99321522</v>
      </c>
      <c r="I53" s="135"/>
      <c r="J53" s="397">
        <f t="shared" si="0"/>
        <v>0</v>
      </c>
      <c r="K53" s="121"/>
      <c r="L53" s="348"/>
      <c r="M53" s="397"/>
    </row>
    <row r="54" spans="2:13" s="124" customFormat="1" ht="16.2" customHeight="1">
      <c r="B54" s="131">
        <v>112</v>
      </c>
      <c r="C54" s="132" t="s">
        <v>184</v>
      </c>
      <c r="D54" s="133">
        <f>+D55+D114</f>
        <v>187761109906</v>
      </c>
      <c r="E54" s="376">
        <f>+E55+E114</f>
        <v>8159724631</v>
      </c>
      <c r="F54" s="134">
        <v>0</v>
      </c>
      <c r="G54" s="134">
        <v>0</v>
      </c>
      <c r="H54" s="376">
        <f>+H55+H114</f>
        <v>195920834537</v>
      </c>
      <c r="I54" s="135"/>
      <c r="J54" s="397">
        <f t="shared" si="0"/>
        <v>0</v>
      </c>
      <c r="K54" s="121">
        <v>193572640764</v>
      </c>
      <c r="L54" s="348">
        <f>+H54-K54</f>
        <v>2348193773</v>
      </c>
      <c r="M54" s="397"/>
    </row>
    <row r="55" spans="2:13" s="124" customFormat="1" ht="16.2" customHeight="1">
      <c r="B55" s="131">
        <v>11201</v>
      </c>
      <c r="C55" s="132" t="s">
        <v>185</v>
      </c>
      <c r="D55" s="133">
        <f>+D56</f>
        <v>28587976021</v>
      </c>
      <c r="E55" s="133">
        <f>+E56</f>
        <v>7759570604</v>
      </c>
      <c r="F55" s="134">
        <v>0</v>
      </c>
      <c r="G55" s="134">
        <v>0</v>
      </c>
      <c r="H55" s="376">
        <f>+H56</f>
        <v>36347546625</v>
      </c>
      <c r="I55" s="135"/>
      <c r="J55" s="397">
        <f t="shared" si="0"/>
        <v>0</v>
      </c>
      <c r="K55" s="121">
        <v>35062775645</v>
      </c>
      <c r="L55" s="348">
        <f>+H55-K55</f>
        <v>1284770980</v>
      </c>
      <c r="M55" s="397"/>
    </row>
    <row r="56" spans="2:13" s="124" customFormat="1" ht="16.2" customHeight="1">
      <c r="B56" s="131">
        <v>112011</v>
      </c>
      <c r="C56" s="132" t="s">
        <v>186</v>
      </c>
      <c r="D56" s="133">
        <f>+D60+D69+D85+D57+D74+D82</f>
        <v>28587976021</v>
      </c>
      <c r="E56" s="376">
        <f>+E60+E69+E85+E57+E74+E82</f>
        <v>7759570604</v>
      </c>
      <c r="F56" s="134">
        <v>0</v>
      </c>
      <c r="G56" s="134">
        <v>0</v>
      </c>
      <c r="H56" s="376">
        <f>+H60+H69+H85+H57+H74+H82</f>
        <v>36347546625</v>
      </c>
      <c r="I56" s="135"/>
      <c r="J56" s="397">
        <f t="shared" si="0"/>
        <v>0</v>
      </c>
      <c r="K56" s="121"/>
      <c r="L56" s="397"/>
      <c r="M56" s="397"/>
    </row>
    <row r="57" spans="2:13" s="124" customFormat="1" ht="16.2" customHeight="1">
      <c r="B57" s="131">
        <v>1120111</v>
      </c>
      <c r="C57" s="132" t="s">
        <v>187</v>
      </c>
      <c r="D57" s="133">
        <f>+SUM(D58)</f>
        <v>375000000</v>
      </c>
      <c r="E57" s="376">
        <f>+SUM(E58)</f>
        <v>0</v>
      </c>
      <c r="F57" s="134">
        <v>0</v>
      </c>
      <c r="G57" s="134">
        <v>0</v>
      </c>
      <c r="H57" s="376">
        <f>+SUM(H58)</f>
        <v>375000000</v>
      </c>
      <c r="I57" s="135"/>
      <c r="J57" s="397">
        <f t="shared" si="0"/>
        <v>0</v>
      </c>
      <c r="L57" s="397"/>
      <c r="M57" s="397"/>
    </row>
    <row r="58" spans="2:13" s="124" customFormat="1" ht="16.2" customHeight="1">
      <c r="B58" s="131">
        <v>11201111</v>
      </c>
      <c r="C58" s="132" t="s">
        <v>188</v>
      </c>
      <c r="D58" s="133">
        <f>+SUM(D59)</f>
        <v>375000000</v>
      </c>
      <c r="E58" s="376">
        <f>+SUM(E59)</f>
        <v>0</v>
      </c>
      <c r="F58" s="134">
        <v>0</v>
      </c>
      <c r="G58" s="134">
        <v>0</v>
      </c>
      <c r="H58" s="376">
        <f>+SUM(H59)</f>
        <v>375000000</v>
      </c>
      <c r="I58" s="135"/>
      <c r="J58" s="397">
        <f t="shared" si="0"/>
        <v>0</v>
      </c>
      <c r="L58" s="397"/>
      <c r="M58" s="397"/>
    </row>
    <row r="59" spans="2:13" ht="16.2" customHeight="1">
      <c r="B59" s="138">
        <v>1120111101</v>
      </c>
      <c r="C59" s="136" t="s">
        <v>189</v>
      </c>
      <c r="D59" s="347">
        <f>SUMIF('RCDB 062022'!$A:$A,B59,'RCDB 062022'!$C:$C)</f>
        <v>375000000</v>
      </c>
      <c r="E59" s="134">
        <f>+SUMIF('AFPISA 06.2022'!E:E,'Consolidado 06.2022'!B59,'AFPISA 06.2022'!C:C)</f>
        <v>0</v>
      </c>
      <c r="F59" s="134">
        <v>0</v>
      </c>
      <c r="G59" s="134">
        <v>0</v>
      </c>
      <c r="H59" s="362">
        <f>+D59+E59+F59-G59</f>
        <v>375000000</v>
      </c>
      <c r="I59" s="135"/>
      <c r="J59" s="397">
        <f t="shared" si="0"/>
        <v>0</v>
      </c>
      <c r="L59" s="397"/>
    </row>
    <row r="60" spans="2:13" s="124" customFormat="1" ht="16.2" customHeight="1">
      <c r="B60" s="131">
        <v>1120112</v>
      </c>
      <c r="C60" s="132" t="s">
        <v>190</v>
      </c>
      <c r="D60" s="133">
        <f>+D61+D63+D66</f>
        <v>7937625600</v>
      </c>
      <c r="E60" s="376">
        <f>+E61+E63+E66</f>
        <v>7480422500</v>
      </c>
      <c r="F60" s="134">
        <v>0</v>
      </c>
      <c r="G60" s="134">
        <v>0</v>
      </c>
      <c r="H60" s="376">
        <f>+H61+H63+H66</f>
        <v>15418048100</v>
      </c>
      <c r="I60" s="135"/>
      <c r="J60" s="397">
        <f t="shared" si="0"/>
        <v>0</v>
      </c>
      <c r="L60" s="397"/>
      <c r="M60" s="397"/>
    </row>
    <row r="61" spans="2:13" s="124" customFormat="1" ht="16.2" customHeight="1">
      <c r="B61" s="131">
        <v>11201121</v>
      </c>
      <c r="C61" s="132" t="s">
        <v>191</v>
      </c>
      <c r="D61" s="133">
        <f>+SUM(D62)</f>
        <v>700000000</v>
      </c>
      <c r="E61" s="376">
        <f>+SUM(E62)</f>
        <v>0</v>
      </c>
      <c r="F61" s="134">
        <v>0</v>
      </c>
      <c r="G61" s="134">
        <v>0</v>
      </c>
      <c r="H61" s="376">
        <f>+SUM(H62)</f>
        <v>700000000</v>
      </c>
      <c r="I61" s="135"/>
      <c r="J61" s="397">
        <f t="shared" si="0"/>
        <v>0</v>
      </c>
      <c r="L61" s="397"/>
      <c r="M61" s="397"/>
    </row>
    <row r="62" spans="2:13" ht="16.2" customHeight="1">
      <c r="B62" s="138">
        <v>1120112101</v>
      </c>
      <c r="C62" s="136" t="s">
        <v>192</v>
      </c>
      <c r="D62" s="347">
        <f>SUMIF('RCDB 062022'!$A:$A,B62,'RCDB 062022'!$C:$C)</f>
        <v>700000000</v>
      </c>
      <c r="E62" s="134">
        <f>+SUMIF('AFPISA 06.2022'!E:E,'Consolidado 06.2022'!B62,'AFPISA 06.2022'!C:C)</f>
        <v>0</v>
      </c>
      <c r="F62" s="134">
        <v>0</v>
      </c>
      <c r="G62" s="134">
        <v>0</v>
      </c>
      <c r="H62" s="362">
        <f>+D62+E62+F62-G62</f>
        <v>700000000</v>
      </c>
      <c r="I62" s="135"/>
      <c r="J62" s="397">
        <f t="shared" si="0"/>
        <v>0</v>
      </c>
      <c r="L62" s="397"/>
    </row>
    <row r="63" spans="2:13" s="124" customFormat="1" ht="16.2" customHeight="1">
      <c r="B63" s="131">
        <v>11201122</v>
      </c>
      <c r="C63" s="132" t="s">
        <v>193</v>
      </c>
      <c r="D63" s="133">
        <f>+D64+D65</f>
        <v>232488600</v>
      </c>
      <c r="E63" s="376">
        <f>+E64+E65</f>
        <v>0</v>
      </c>
      <c r="F63" s="134">
        <v>0</v>
      </c>
      <c r="G63" s="134">
        <v>0</v>
      </c>
      <c r="H63" s="376">
        <f>+SUM(H64:H65)</f>
        <v>232488600</v>
      </c>
      <c r="I63" s="135"/>
      <c r="J63" s="397">
        <f t="shared" si="0"/>
        <v>0</v>
      </c>
      <c r="L63" s="397"/>
      <c r="M63" s="397"/>
    </row>
    <row r="64" spans="2:13" ht="16.2" customHeight="1">
      <c r="B64" s="138">
        <v>1120112201</v>
      </c>
      <c r="C64" s="136" t="s">
        <v>662</v>
      </c>
      <c r="D64" s="377">
        <f>SUMIF('RCDB 062022'!$A:$A,B64,'RCDB 062022'!$C:$C)</f>
        <v>0</v>
      </c>
      <c r="E64" s="134">
        <f>+SUMIF('AFPISA 06.2022'!E:E,'Consolidado 06.2022'!B64,'AFPISA 06.2022'!C:C)</f>
        <v>0</v>
      </c>
      <c r="F64" s="134">
        <v>0</v>
      </c>
      <c r="G64" s="134">
        <v>0</v>
      </c>
      <c r="H64" s="362">
        <f>+D64+E64+F64-G64</f>
        <v>0</v>
      </c>
      <c r="J64" s="397">
        <f t="shared" si="0"/>
        <v>0</v>
      </c>
    </row>
    <row r="65" spans="2:13" ht="16.2" customHeight="1">
      <c r="B65" s="138">
        <v>1120112202</v>
      </c>
      <c r="C65" s="136" t="s">
        <v>194</v>
      </c>
      <c r="D65" s="134">
        <f>SUMIF('RCDB 062022'!$A:$A,B65,'RCDB 062022'!$C:$C)</f>
        <v>232488600</v>
      </c>
      <c r="E65" s="134">
        <f>+SUMIF('AFPISA 06.2022'!E:E,'Consolidado 06.2022'!B65,'AFPISA 06.2022'!C:C)</f>
        <v>0</v>
      </c>
      <c r="F65" s="134">
        <v>0</v>
      </c>
      <c r="G65" s="134">
        <v>0</v>
      </c>
      <c r="H65" s="362">
        <f>+D65+E65+F65-G65</f>
        <v>232488600</v>
      </c>
      <c r="I65" s="135"/>
      <c r="J65" s="397">
        <f t="shared" si="0"/>
        <v>0</v>
      </c>
      <c r="L65" s="397"/>
    </row>
    <row r="66" spans="2:13" s="124" customFormat="1" ht="16.2" customHeight="1">
      <c r="B66" s="131">
        <v>11201123</v>
      </c>
      <c r="C66" s="132" t="s">
        <v>195</v>
      </c>
      <c r="D66" s="133">
        <f>+SUM(D67:D68)</f>
        <v>7005137000</v>
      </c>
      <c r="E66" s="376">
        <f>+SUM(E67:E68)</f>
        <v>7480422500</v>
      </c>
      <c r="F66" s="134">
        <v>0</v>
      </c>
      <c r="G66" s="134">
        <v>0</v>
      </c>
      <c r="H66" s="376">
        <f>+SUM(H67:H68)</f>
        <v>14485559500</v>
      </c>
      <c r="I66" s="135"/>
      <c r="J66" s="397">
        <f t="shared" si="0"/>
        <v>0</v>
      </c>
      <c r="L66" s="397"/>
      <c r="M66" s="397"/>
    </row>
    <row r="67" spans="2:13" ht="16.2" customHeight="1">
      <c r="B67" s="138">
        <v>1120112301</v>
      </c>
      <c r="C67" s="136" t="s">
        <v>196</v>
      </c>
      <c r="D67" s="134">
        <f>SUMIF('RCDB 062022'!$A:$A,B67,'RCDB 062022'!$C:$C)</f>
        <v>6800000000</v>
      </c>
      <c r="E67" s="134">
        <f>+SUMIF('AFPISA 06.2022'!E:E,'Consolidado 06.2022'!B67,'AFPISA 06.2022'!C:C)</f>
        <v>5600000000</v>
      </c>
      <c r="F67" s="134">
        <v>0</v>
      </c>
      <c r="G67" s="134">
        <v>0</v>
      </c>
      <c r="H67" s="362">
        <f>+D67+E67+F67-G67</f>
        <v>12400000000</v>
      </c>
      <c r="I67" s="135"/>
      <c r="J67" s="397">
        <f t="shared" si="0"/>
        <v>0</v>
      </c>
      <c r="K67" s="121"/>
      <c r="L67" s="397"/>
    </row>
    <row r="68" spans="2:13" ht="16.2" customHeight="1">
      <c r="B68" s="138">
        <v>1120112302</v>
      </c>
      <c r="C68" s="136" t="s">
        <v>197</v>
      </c>
      <c r="D68" s="134">
        <f>SUMIF('RCDB 062022'!$A:$A,B68,'RCDB 062022'!$C:$C)</f>
        <v>205137000</v>
      </c>
      <c r="E68" s="134">
        <f>+SUMIF('AFPISA 06.2022'!E:E,'Consolidado 06.2022'!B68,'AFPISA 06.2022'!C:C)</f>
        <v>1880422500</v>
      </c>
      <c r="F68" s="134">
        <v>0</v>
      </c>
      <c r="G68" s="134">
        <v>0</v>
      </c>
      <c r="H68" s="362">
        <f>+D68+E68+F68-G68</f>
        <v>2085559500</v>
      </c>
      <c r="I68" s="135"/>
      <c r="J68" s="397">
        <f t="shared" si="0"/>
        <v>0</v>
      </c>
      <c r="K68" s="121"/>
      <c r="L68" s="397"/>
    </row>
    <row r="69" spans="2:13" s="124" customFormat="1" ht="16.2" customHeight="1">
      <c r="B69" s="131">
        <v>1120113</v>
      </c>
      <c r="C69" s="132" t="s">
        <v>198</v>
      </c>
      <c r="D69" s="133">
        <f>+D70+D72</f>
        <v>13718000000</v>
      </c>
      <c r="E69" s="376">
        <f>+E70+E72</f>
        <v>163000000</v>
      </c>
      <c r="F69" s="134">
        <v>0</v>
      </c>
      <c r="G69" s="134">
        <v>0</v>
      </c>
      <c r="H69" s="376">
        <f>+H70+H72</f>
        <v>13881000000</v>
      </c>
      <c r="I69" s="135"/>
      <c r="J69" s="397">
        <f t="shared" si="0"/>
        <v>0</v>
      </c>
      <c r="L69" s="397"/>
      <c r="M69" s="397"/>
    </row>
    <row r="70" spans="2:13" s="124" customFormat="1" ht="16.2" customHeight="1">
      <c r="B70" s="131">
        <v>11201131</v>
      </c>
      <c r="C70" s="132" t="s">
        <v>199</v>
      </c>
      <c r="D70" s="133">
        <f>+SUM(D71)</f>
        <v>13718000000</v>
      </c>
      <c r="E70" s="376">
        <f>+SUM(E71)</f>
        <v>163000000</v>
      </c>
      <c r="F70" s="134">
        <v>0</v>
      </c>
      <c r="G70" s="134">
        <v>0</v>
      </c>
      <c r="H70" s="376">
        <f>+SUM(H71)</f>
        <v>13881000000</v>
      </c>
      <c r="I70" s="135"/>
      <c r="J70" s="397">
        <f t="shared" ref="J70:J133" si="8">+H70-D70-E70</f>
        <v>0</v>
      </c>
      <c r="K70" s="121"/>
      <c r="L70" s="397"/>
      <c r="M70" s="397"/>
    </row>
    <row r="71" spans="2:13" ht="16.2" customHeight="1">
      <c r="B71" s="138">
        <v>1120113101</v>
      </c>
      <c r="C71" s="136" t="s">
        <v>200</v>
      </c>
      <c r="D71" s="134">
        <f>SUMIF('RCDB 062022'!$A:$A,B71,'RCDB 062022'!$C:$C)</f>
        <v>13718000000</v>
      </c>
      <c r="E71" s="134">
        <f>+SUMIF('AFPISA 06.2022'!E:E,'Consolidado 06.2022'!B71,'AFPISA 06.2022'!C:C)</f>
        <v>163000000</v>
      </c>
      <c r="F71" s="134">
        <v>0</v>
      </c>
      <c r="G71" s="134">
        <v>0</v>
      </c>
      <c r="H71" s="362">
        <f>+D71+E71+F71-G71</f>
        <v>13881000000</v>
      </c>
      <c r="I71" s="135"/>
      <c r="J71" s="397">
        <f t="shared" si="8"/>
        <v>0</v>
      </c>
      <c r="K71" s="121"/>
      <c r="L71" s="397"/>
    </row>
    <row r="72" spans="2:13" s="124" customFormat="1" ht="16.2" customHeight="1">
      <c r="B72" s="131">
        <v>11201132</v>
      </c>
      <c r="C72" s="132" t="s">
        <v>663</v>
      </c>
      <c r="D72" s="133">
        <f>+SUM(D73)</f>
        <v>0</v>
      </c>
      <c r="E72" s="133">
        <f>+SUM(E73)</f>
        <v>0</v>
      </c>
      <c r="F72" s="134">
        <v>0</v>
      </c>
      <c r="G72" s="134">
        <v>0</v>
      </c>
      <c r="H72" s="376">
        <f>+SUM(H73)</f>
        <v>0</v>
      </c>
      <c r="J72" s="397">
        <f t="shared" si="8"/>
        <v>0</v>
      </c>
      <c r="L72" s="397"/>
      <c r="M72" s="397"/>
    </row>
    <row r="73" spans="2:13" ht="16.2" customHeight="1">
      <c r="B73" s="138">
        <v>1120113201</v>
      </c>
      <c r="C73" s="136" t="s">
        <v>664</v>
      </c>
      <c r="D73" s="134">
        <f>SUMIF('RCDB 062022'!$A:$A,B73,'RCDB 062022'!$C:$C)</f>
        <v>0</v>
      </c>
      <c r="E73" s="134">
        <f>+SUMIF('AFPISA 06.2022'!E:E,'Consolidado 06.2022'!B73,'AFPISA 06.2022'!C:C)</f>
        <v>0</v>
      </c>
      <c r="F73" s="134">
        <v>0</v>
      </c>
      <c r="G73" s="134">
        <v>0</v>
      </c>
      <c r="H73" s="362">
        <f>+D73+E73+F73-G73</f>
        <v>0</v>
      </c>
      <c r="J73" s="397">
        <f t="shared" si="8"/>
        <v>0</v>
      </c>
    </row>
    <row r="74" spans="2:13" s="124" customFormat="1" ht="16.2" customHeight="1">
      <c r="B74" s="131">
        <v>1120114</v>
      </c>
      <c r="C74" s="132" t="s">
        <v>201</v>
      </c>
      <c r="D74" s="133">
        <f>+D77+D79+D75</f>
        <v>1249933689</v>
      </c>
      <c r="E74" s="133">
        <f>+SUM(E79)</f>
        <v>0</v>
      </c>
      <c r="F74" s="134">
        <v>0</v>
      </c>
      <c r="G74" s="134">
        <v>0</v>
      </c>
      <c r="H74" s="376">
        <f>+H77+H79+H75</f>
        <v>1249933689</v>
      </c>
      <c r="I74" s="135"/>
      <c r="J74" s="397">
        <f t="shared" si="8"/>
        <v>0</v>
      </c>
      <c r="L74" s="397"/>
      <c r="M74" s="397"/>
    </row>
    <row r="75" spans="2:13" s="356" customFormat="1" ht="16.2" customHeight="1">
      <c r="B75" s="131" t="s">
        <v>1536</v>
      </c>
      <c r="C75" s="132" t="s">
        <v>191</v>
      </c>
      <c r="D75" s="376">
        <f>+D76</f>
        <v>6837900</v>
      </c>
      <c r="E75" s="376">
        <f>+SUM(E76)</f>
        <v>0</v>
      </c>
      <c r="F75" s="377">
        <v>0</v>
      </c>
      <c r="G75" s="377">
        <v>0</v>
      </c>
      <c r="H75" s="376">
        <f>+SUM(H76:H76)</f>
        <v>6837900</v>
      </c>
      <c r="I75" s="135"/>
      <c r="J75" s="397">
        <f t="shared" si="8"/>
        <v>0</v>
      </c>
      <c r="L75" s="397"/>
      <c r="M75" s="397"/>
    </row>
    <row r="76" spans="2:13" s="356" customFormat="1" ht="16.2" customHeight="1">
      <c r="B76" s="138" t="s">
        <v>1537</v>
      </c>
      <c r="C76" s="359" t="s">
        <v>388</v>
      </c>
      <c r="D76" s="377">
        <f>SUMIF('RCDB 062022'!$A:$A,B76,'RCDB 062022'!$C:$C)</f>
        <v>6837900</v>
      </c>
      <c r="E76" s="377">
        <f>+SUMIF('AFPISA 06.2022'!E:E,'Consolidado 06.2022'!B76,'AFPISA 06.2022'!C:C)</f>
        <v>0</v>
      </c>
      <c r="F76" s="377">
        <v>0</v>
      </c>
      <c r="G76" s="377">
        <v>0</v>
      </c>
      <c r="H76" s="362">
        <f>+D76+E76+F76-G76</f>
        <v>6837900</v>
      </c>
      <c r="I76" s="135"/>
      <c r="J76" s="397">
        <f t="shared" si="8"/>
        <v>0</v>
      </c>
      <c r="L76" s="397"/>
      <c r="M76" s="397"/>
    </row>
    <row r="77" spans="2:13" s="124" customFormat="1" ht="16.2" customHeight="1">
      <c r="B77" s="131">
        <v>11201142</v>
      </c>
      <c r="C77" s="132" t="s">
        <v>193</v>
      </c>
      <c r="D77" s="133">
        <f>+D78</f>
        <v>88892700</v>
      </c>
      <c r="E77" s="133">
        <f>+SUM(E78)</f>
        <v>0</v>
      </c>
      <c r="F77" s="134">
        <v>0</v>
      </c>
      <c r="G77" s="134">
        <v>0</v>
      </c>
      <c r="H77" s="376">
        <f>+SUM(H78:H78)</f>
        <v>88892700</v>
      </c>
      <c r="I77" s="135"/>
      <c r="J77" s="397">
        <f t="shared" si="8"/>
        <v>0</v>
      </c>
      <c r="L77" s="397"/>
      <c r="M77" s="397"/>
    </row>
    <row r="78" spans="2:13" s="124" customFormat="1" ht="16.2" customHeight="1">
      <c r="B78" s="138" t="s">
        <v>1566</v>
      </c>
      <c r="C78" s="136" t="s">
        <v>389</v>
      </c>
      <c r="D78" s="134">
        <f>SUMIF('RCDB 062022'!$A:$A,B78,'RCDB 062022'!$C:$C)</f>
        <v>88892700</v>
      </c>
      <c r="E78" s="134">
        <f>+SUMIF('AFPISA 06.2022'!E:E,'Consolidado 06.2022'!B78,'AFPISA 06.2022'!C:C)</f>
        <v>0</v>
      </c>
      <c r="F78" s="134">
        <v>0</v>
      </c>
      <c r="G78" s="134">
        <v>0</v>
      </c>
      <c r="H78" s="362">
        <f>+D78+E78+F78-G78</f>
        <v>88892700</v>
      </c>
      <c r="I78" s="135"/>
      <c r="J78" s="397">
        <f t="shared" si="8"/>
        <v>0</v>
      </c>
      <c r="L78" s="397"/>
      <c r="M78" s="397"/>
    </row>
    <row r="79" spans="2:13" s="124" customFormat="1" ht="16.2" customHeight="1">
      <c r="B79" s="131">
        <v>11201143</v>
      </c>
      <c r="C79" s="132" t="s">
        <v>195</v>
      </c>
      <c r="D79" s="133">
        <f>+D80+D81</f>
        <v>1154203089</v>
      </c>
      <c r="E79" s="133">
        <f>+SUM(E80)</f>
        <v>0</v>
      </c>
      <c r="F79" s="134">
        <v>0</v>
      </c>
      <c r="G79" s="134">
        <v>0</v>
      </c>
      <c r="H79" s="376">
        <f>+SUM(H80:H81)</f>
        <v>1154203089</v>
      </c>
      <c r="I79" s="135"/>
      <c r="J79" s="397">
        <f t="shared" si="8"/>
        <v>0</v>
      </c>
      <c r="L79" s="397"/>
      <c r="M79" s="397"/>
    </row>
    <row r="80" spans="2:13" s="124" customFormat="1" ht="16.2" customHeight="1">
      <c r="B80" s="138" t="s">
        <v>1567</v>
      </c>
      <c r="C80" s="136" t="s">
        <v>202</v>
      </c>
      <c r="D80" s="134">
        <f>SUMIF('RCDB 062022'!$A:$A,B80,'RCDB 062022'!$C:$C)</f>
        <v>504602589</v>
      </c>
      <c r="E80" s="134">
        <f>+SUMIF('AFPISA 06.2022'!E:E,'Consolidado 06.2022'!B80,'AFPISA 06.2022'!C:C)</f>
        <v>0</v>
      </c>
      <c r="F80" s="134">
        <v>0</v>
      </c>
      <c r="G80" s="134">
        <v>0</v>
      </c>
      <c r="H80" s="362">
        <f>+D80+E80+F80-G80</f>
        <v>504602589</v>
      </c>
      <c r="I80" s="135"/>
      <c r="J80" s="397">
        <f t="shared" si="8"/>
        <v>0</v>
      </c>
      <c r="L80" s="397"/>
      <c r="M80" s="397"/>
    </row>
    <row r="81" spans="2:13" s="124" customFormat="1" ht="16.2" customHeight="1">
      <c r="B81" s="138">
        <v>1120114302</v>
      </c>
      <c r="C81" s="136" t="s">
        <v>391</v>
      </c>
      <c r="D81" s="134">
        <f>SUMIF('RCDB 062022'!$A:$A,B81,'RCDB 062022'!$C:$C)</f>
        <v>649600500</v>
      </c>
      <c r="E81" s="134">
        <f>+SUMIF('AFPISA 06.2022'!E:E,'Consolidado 06.2022'!B81,'AFPISA 06.2022'!C:C)</f>
        <v>0</v>
      </c>
      <c r="F81" s="134">
        <v>0</v>
      </c>
      <c r="G81" s="134">
        <v>0</v>
      </c>
      <c r="H81" s="362">
        <f>+D81+E81+F81-G81</f>
        <v>649600500</v>
      </c>
      <c r="I81" s="135"/>
      <c r="J81" s="397">
        <f t="shared" si="8"/>
        <v>0</v>
      </c>
      <c r="L81" s="397"/>
      <c r="M81" s="397"/>
    </row>
    <row r="82" spans="2:13" s="356" customFormat="1" ht="16.2" customHeight="1">
      <c r="B82" s="131" t="s">
        <v>1538</v>
      </c>
      <c r="C82" s="132" t="s">
        <v>750</v>
      </c>
      <c r="D82" s="376">
        <f>+D83</f>
        <v>1277933080</v>
      </c>
      <c r="E82" s="376">
        <f>+E83+E97</f>
        <v>0</v>
      </c>
      <c r="F82" s="377">
        <v>0</v>
      </c>
      <c r="G82" s="377">
        <v>0</v>
      </c>
      <c r="H82" s="376">
        <f>+H83</f>
        <v>1277933080</v>
      </c>
      <c r="I82" s="135"/>
      <c r="J82" s="397">
        <f t="shared" si="8"/>
        <v>0</v>
      </c>
      <c r="L82" s="397"/>
      <c r="M82" s="397"/>
    </row>
    <row r="83" spans="2:13" s="356" customFormat="1" ht="16.2" customHeight="1">
      <c r="B83" s="131" t="s">
        <v>1539</v>
      </c>
      <c r="C83" s="132" t="s">
        <v>1512</v>
      </c>
      <c r="D83" s="376">
        <f>+D84</f>
        <v>1277933080</v>
      </c>
      <c r="E83" s="376"/>
      <c r="F83" s="376"/>
      <c r="G83" s="376"/>
      <c r="H83" s="360">
        <f>+H84</f>
        <v>1277933080</v>
      </c>
      <c r="I83" s="135"/>
      <c r="J83" s="397">
        <f t="shared" si="8"/>
        <v>0</v>
      </c>
      <c r="L83" s="397"/>
      <c r="M83" s="397"/>
    </row>
    <row r="84" spans="2:13" s="356" customFormat="1" ht="16.2" customHeight="1">
      <c r="B84" s="138" t="s">
        <v>1540</v>
      </c>
      <c r="C84" s="359" t="s">
        <v>1513</v>
      </c>
      <c r="D84" s="377">
        <f>SUMIF('RCDB 062022'!$A:$A,B84,'RCDB 062022'!$C:$C)</f>
        <v>1277933080</v>
      </c>
      <c r="E84" s="377">
        <f>+SUMIF('AFPISA 06.2022'!E:E,'Consolidado 06.2022'!B84,'AFPISA 06.2022'!C:C)</f>
        <v>0</v>
      </c>
      <c r="F84" s="377">
        <v>0</v>
      </c>
      <c r="G84" s="377">
        <v>0</v>
      </c>
      <c r="H84" s="362">
        <f t="shared" ref="H84" si="9">+D84+E84+F84-G84</f>
        <v>1277933080</v>
      </c>
      <c r="I84" s="135"/>
      <c r="J84" s="397">
        <f t="shared" si="8"/>
        <v>0</v>
      </c>
      <c r="L84" s="397"/>
      <c r="M84" s="397"/>
    </row>
    <row r="85" spans="2:13" s="124" customFormat="1" ht="16.2" customHeight="1">
      <c r="B85" s="131">
        <v>1120116</v>
      </c>
      <c r="C85" s="132" t="s">
        <v>203</v>
      </c>
      <c r="D85" s="133">
        <f>+D86+D100</f>
        <v>4029483652</v>
      </c>
      <c r="E85" s="133">
        <f>+E86+E100</f>
        <v>116148104</v>
      </c>
      <c r="F85" s="134">
        <v>0</v>
      </c>
      <c r="G85" s="134">
        <v>0</v>
      </c>
      <c r="H85" s="376">
        <f>+H86+H100</f>
        <v>4145631756</v>
      </c>
      <c r="I85" s="135"/>
      <c r="J85" s="397">
        <f t="shared" si="8"/>
        <v>0</v>
      </c>
      <c r="L85" s="397"/>
      <c r="M85" s="397"/>
    </row>
    <row r="86" spans="2:13" s="124" customFormat="1" ht="16.2" customHeight="1">
      <c r="B86" s="131">
        <v>11201161</v>
      </c>
      <c r="C86" s="132" t="s">
        <v>204</v>
      </c>
      <c r="D86" s="133">
        <f>+SUM(D87:D99)</f>
        <v>40833883082</v>
      </c>
      <c r="E86" s="133">
        <f>+SUM(E87:E98)</f>
        <v>288308548</v>
      </c>
      <c r="F86" s="134">
        <v>0</v>
      </c>
      <c r="G86" s="134">
        <v>0</v>
      </c>
      <c r="H86" s="376">
        <f>+SUM(H87:H99)</f>
        <v>41122191630</v>
      </c>
      <c r="I86" s="135"/>
      <c r="J86" s="397">
        <f t="shared" si="8"/>
        <v>0</v>
      </c>
      <c r="L86" s="397"/>
      <c r="M86" s="397"/>
    </row>
    <row r="87" spans="2:13" ht="16.2" customHeight="1">
      <c r="B87" s="138">
        <v>1120116101</v>
      </c>
      <c r="C87" s="136" t="s">
        <v>205</v>
      </c>
      <c r="D87" s="134">
        <f>SUMIF('RCDB 062022'!$A:$A,B87,'RCDB 062022'!$C:$C)</f>
        <v>3353261918</v>
      </c>
      <c r="E87" s="134">
        <f>+SUMIF('AFPISA 06.2022'!E:E,'Consolidado 06.2022'!B87,'AFPISA 06.2022'!C:C)</f>
        <v>0</v>
      </c>
      <c r="F87" s="134">
        <v>0</v>
      </c>
      <c r="G87" s="134">
        <v>0</v>
      </c>
      <c r="H87" s="362">
        <f t="shared" ref="H87:H99" si="10">+D87+E87+F87-G87</f>
        <v>3353261918</v>
      </c>
      <c r="I87" s="135"/>
      <c r="J87" s="397">
        <f t="shared" si="8"/>
        <v>0</v>
      </c>
      <c r="L87" s="397"/>
    </row>
    <row r="88" spans="2:13" ht="16.2" customHeight="1">
      <c r="B88" s="138">
        <v>1120116103</v>
      </c>
      <c r="C88" s="136" t="s">
        <v>665</v>
      </c>
      <c r="D88" s="134">
        <f>SUMIF('RCDB 062022'!$A:$A,B88,'RCDB 062022'!$C:$C)</f>
        <v>0</v>
      </c>
      <c r="E88" s="134">
        <f>+SUMIF('AFPISA 06.2022'!E:E,'Consolidado 06.2022'!B88,'AFPISA 06.2022'!C:C)</f>
        <v>0</v>
      </c>
      <c r="F88" s="134">
        <v>0</v>
      </c>
      <c r="G88" s="134">
        <v>0</v>
      </c>
      <c r="H88" s="362">
        <f t="shared" si="10"/>
        <v>0</v>
      </c>
      <c r="J88" s="397">
        <f t="shared" si="8"/>
        <v>0</v>
      </c>
    </row>
    <row r="89" spans="2:13" ht="16.2" customHeight="1">
      <c r="B89" s="138">
        <v>1120116104</v>
      </c>
      <c r="C89" s="136" t="s">
        <v>206</v>
      </c>
      <c r="D89" s="134">
        <f>SUMIF('RCDB 062022'!$A:$A,B89,'RCDB 062022'!$C:$C)</f>
        <v>647585576</v>
      </c>
      <c r="E89" s="134">
        <f>+SUMIF('AFPISA 06.2022'!E:E,'Consolidado 06.2022'!B89,'AFPISA 06.2022'!C:C)</f>
        <v>0</v>
      </c>
      <c r="F89" s="134">
        <v>0</v>
      </c>
      <c r="G89" s="134">
        <v>0</v>
      </c>
      <c r="H89" s="362">
        <f t="shared" si="10"/>
        <v>647585576</v>
      </c>
      <c r="I89" s="135"/>
      <c r="J89" s="397">
        <f t="shared" si="8"/>
        <v>0</v>
      </c>
      <c r="L89" s="397"/>
    </row>
    <row r="90" spans="2:13" ht="16.2" customHeight="1">
      <c r="B90" s="138">
        <v>1120116105</v>
      </c>
      <c r="C90" s="136" t="s">
        <v>207</v>
      </c>
      <c r="D90" s="134">
        <f>SUMIF('RCDB 062022'!$A:$A,B90,'RCDB 062022'!$C:$C)</f>
        <v>2062556431</v>
      </c>
      <c r="E90" s="134">
        <f>+SUMIF('AFPISA 06.2022'!E:E,'Consolidado 06.2022'!B90,'AFPISA 06.2022'!C:C)</f>
        <v>204041774</v>
      </c>
      <c r="F90" s="134">
        <v>0</v>
      </c>
      <c r="G90" s="134">
        <v>0</v>
      </c>
      <c r="H90" s="362">
        <f t="shared" si="10"/>
        <v>2266598205</v>
      </c>
      <c r="I90" s="135"/>
      <c r="J90" s="397">
        <f t="shared" si="8"/>
        <v>0</v>
      </c>
      <c r="K90" s="121"/>
      <c r="L90" s="397"/>
    </row>
    <row r="91" spans="2:13" s="124" customFormat="1" ht="16.2" customHeight="1">
      <c r="B91" s="138">
        <v>1120116106</v>
      </c>
      <c r="C91" s="136" t="s">
        <v>208</v>
      </c>
      <c r="D91" s="134">
        <f>SUMIF('RCDB 062022'!$A:$A,B91,'RCDB 062022'!$C:$C)</f>
        <v>3862637809</v>
      </c>
      <c r="E91" s="134">
        <f>+SUMIF('AFPISA 06.2022'!E:E,'Consolidado 06.2022'!B91,'AFPISA 06.2022'!C:C)</f>
        <v>58503842</v>
      </c>
      <c r="F91" s="134">
        <v>0</v>
      </c>
      <c r="G91" s="134">
        <v>0</v>
      </c>
      <c r="H91" s="362">
        <f t="shared" si="10"/>
        <v>3921141651</v>
      </c>
      <c r="I91" s="135"/>
      <c r="J91" s="397">
        <f t="shared" si="8"/>
        <v>0</v>
      </c>
      <c r="K91" s="121"/>
      <c r="L91" s="397"/>
      <c r="M91" s="397"/>
    </row>
    <row r="92" spans="2:13" s="124" customFormat="1" ht="16.2" customHeight="1">
      <c r="B92" s="138">
        <v>1120116107</v>
      </c>
      <c r="C92" s="136" t="s">
        <v>209</v>
      </c>
      <c r="D92" s="134">
        <f>SUMIF('RCDB 062022'!$A:$A,B92,'RCDB 062022'!$C:$C)</f>
        <v>17798815626</v>
      </c>
      <c r="E92" s="134">
        <f>+SUMIF('AFPISA 06.2022'!E:E,'Consolidado 06.2022'!B92,'AFPISA 06.2022'!C:C)</f>
        <v>25762932</v>
      </c>
      <c r="F92" s="134">
        <v>0</v>
      </c>
      <c r="G92" s="134">
        <v>0</v>
      </c>
      <c r="H92" s="362">
        <f t="shared" si="10"/>
        <v>17824578558</v>
      </c>
      <c r="I92" s="135"/>
      <c r="J92" s="397">
        <f t="shared" si="8"/>
        <v>0</v>
      </c>
      <c r="K92" s="121"/>
      <c r="L92" s="397"/>
      <c r="M92" s="397"/>
    </row>
    <row r="93" spans="2:13" s="124" customFormat="1" ht="16.2" customHeight="1">
      <c r="B93" s="344">
        <v>1120116108</v>
      </c>
      <c r="C93" s="136" t="s">
        <v>757</v>
      </c>
      <c r="D93" s="134">
        <f>SUMIF('RCDB 062022'!$A:$A,B93,'RCDB 062022'!$C:$C)</f>
        <v>8548013318</v>
      </c>
      <c r="E93" s="134">
        <f>+SUMIF('AFPISA 06.2022'!E:E,'Consolidado 06.2022'!B93,'AFPISA 06.2022'!C:C)</f>
        <v>0</v>
      </c>
      <c r="F93" s="134">
        <v>0</v>
      </c>
      <c r="G93" s="134">
        <v>0</v>
      </c>
      <c r="H93" s="362">
        <f t="shared" ref="H93" si="11">+D93+E93+F93-G93</f>
        <v>8548013318</v>
      </c>
      <c r="I93" s="135"/>
      <c r="J93" s="397">
        <f t="shared" si="8"/>
        <v>0</v>
      </c>
      <c r="L93" s="397"/>
      <c r="M93" s="397"/>
    </row>
    <row r="94" spans="2:13" s="124" customFormat="1" ht="16.2" customHeight="1">
      <c r="B94" s="138">
        <v>1120116114</v>
      </c>
      <c r="C94" s="136" t="s">
        <v>210</v>
      </c>
      <c r="D94" s="134">
        <f>SUMIF('RCDB 062022'!$A:$A,B94,'RCDB 062022'!$C:$C)</f>
        <v>754152</v>
      </c>
      <c r="E94" s="134">
        <f>+SUMIF('AFPISA 06.2022'!E:E,'Consolidado 06.2022'!B94,'AFPISA 06.2022'!C:C)</f>
        <v>0</v>
      </c>
      <c r="F94" s="134">
        <v>0</v>
      </c>
      <c r="G94" s="134">
        <v>0</v>
      </c>
      <c r="H94" s="362">
        <f t="shared" si="10"/>
        <v>754152</v>
      </c>
      <c r="I94" s="135"/>
      <c r="J94" s="397">
        <f t="shared" si="8"/>
        <v>0</v>
      </c>
      <c r="L94" s="397"/>
      <c r="M94" s="397"/>
    </row>
    <row r="95" spans="2:13" s="124" customFormat="1" ht="16.2" customHeight="1">
      <c r="B95" s="138">
        <v>1120116109</v>
      </c>
      <c r="C95" s="136" t="s">
        <v>631</v>
      </c>
      <c r="D95" s="134">
        <f>SUMIF('RCDB 062022'!$A:$A,B95,'RCDB 062022'!$C:$C)</f>
        <v>0</v>
      </c>
      <c r="E95" s="134">
        <f>+SUMIF('AFPISA 06.2022'!E:E,'Consolidado 06.2022'!B95,'AFPISA 06.2022'!C:C)</f>
        <v>0</v>
      </c>
      <c r="F95" s="134">
        <v>0</v>
      </c>
      <c r="G95" s="134">
        <v>0</v>
      </c>
      <c r="H95" s="362">
        <f t="shared" si="10"/>
        <v>0</v>
      </c>
      <c r="J95" s="397">
        <f t="shared" si="8"/>
        <v>0</v>
      </c>
      <c r="L95" s="397"/>
      <c r="M95" s="397"/>
    </row>
    <row r="96" spans="2:13" ht="16.2" customHeight="1">
      <c r="B96" s="138">
        <v>1120116117</v>
      </c>
      <c r="C96" s="136" t="s">
        <v>211</v>
      </c>
      <c r="D96" s="134">
        <f>SUMIF('RCDB 062022'!$A:$A,B96,'RCDB 062022'!$C:$C)</f>
        <v>37369013</v>
      </c>
      <c r="E96" s="134">
        <f>+SUMIF('AFPISA 06.2022'!E:E,'Consolidado 06.2022'!B96,'AFPISA 06.2022'!C:C)</f>
        <v>0</v>
      </c>
      <c r="F96" s="134">
        <v>0</v>
      </c>
      <c r="G96" s="134">
        <v>0</v>
      </c>
      <c r="H96" s="362">
        <f t="shared" si="10"/>
        <v>37369013</v>
      </c>
      <c r="I96" s="135"/>
      <c r="J96" s="397">
        <f t="shared" si="8"/>
        <v>0</v>
      </c>
      <c r="L96" s="397"/>
    </row>
    <row r="97" spans="2:13" s="124" customFormat="1" ht="16.2" customHeight="1">
      <c r="B97" s="138">
        <v>1120116118</v>
      </c>
      <c r="C97" s="136" t="s">
        <v>212</v>
      </c>
      <c r="D97" s="134">
        <f>SUMIF('RCDB 062022'!$A:$A,B97,'RCDB 062022'!$C:$C)</f>
        <v>4396912475</v>
      </c>
      <c r="E97" s="134">
        <f>+SUMIF('AFPISA 06.2022'!E:E,'Consolidado 06.2022'!B97,'AFPISA 06.2022'!C:C)</f>
        <v>0</v>
      </c>
      <c r="F97" s="134">
        <v>0</v>
      </c>
      <c r="G97" s="134">
        <v>0</v>
      </c>
      <c r="H97" s="362">
        <f t="shared" si="10"/>
        <v>4396912475</v>
      </c>
      <c r="I97" s="135"/>
      <c r="J97" s="397">
        <f t="shared" si="8"/>
        <v>0</v>
      </c>
      <c r="L97" s="397"/>
      <c r="M97" s="397"/>
    </row>
    <row r="98" spans="2:13" ht="16.2" customHeight="1">
      <c r="B98" s="138">
        <v>1120116129</v>
      </c>
      <c r="C98" s="136" t="s">
        <v>213</v>
      </c>
      <c r="D98" s="134">
        <f>SUMIF('RCDB 062022'!$A:$A,B98,'RCDB 062022'!$C:$C)</f>
        <v>108262500</v>
      </c>
      <c r="E98" s="134">
        <f>+SUMIF('AFPISA 06.2022'!E:E,'Consolidado 06.2022'!B98,'AFPISA 06.2022'!C:C)</f>
        <v>0</v>
      </c>
      <c r="F98" s="134">
        <v>0</v>
      </c>
      <c r="G98" s="134">
        <v>0</v>
      </c>
      <c r="H98" s="362">
        <f t="shared" si="10"/>
        <v>108262500</v>
      </c>
      <c r="I98" s="135"/>
      <c r="J98" s="397">
        <f t="shared" si="8"/>
        <v>0</v>
      </c>
      <c r="L98" s="397"/>
    </row>
    <row r="99" spans="2:13" ht="16.2" customHeight="1">
      <c r="B99" s="138">
        <v>1120116132</v>
      </c>
      <c r="C99" s="136" t="s">
        <v>666</v>
      </c>
      <c r="D99" s="134">
        <f>SUMIF('RCDB 062022'!$A:$A,B99,'RCDB 062022'!$C:$C)</f>
        <v>17714264</v>
      </c>
      <c r="E99" s="134">
        <f>+SUMIF('AFPISA 06.2022'!E:E,'Consolidado 06.2022'!B99,'AFPISA 06.2022'!C:C)</f>
        <v>0</v>
      </c>
      <c r="F99" s="134">
        <v>0</v>
      </c>
      <c r="G99" s="134">
        <v>0</v>
      </c>
      <c r="H99" s="362">
        <f t="shared" si="10"/>
        <v>17714264</v>
      </c>
      <c r="I99" s="135"/>
      <c r="J99" s="397">
        <f t="shared" si="8"/>
        <v>0</v>
      </c>
      <c r="L99" s="397"/>
    </row>
    <row r="100" spans="2:13" s="124" customFormat="1" ht="16.2" customHeight="1">
      <c r="B100" s="131">
        <v>11201162</v>
      </c>
      <c r="C100" s="132" t="s">
        <v>214</v>
      </c>
      <c r="D100" s="133">
        <f>+SUM(D101:D113)</f>
        <v>-36804399430</v>
      </c>
      <c r="E100" s="133">
        <f>+SUM(E101:E112)</f>
        <v>-172160444</v>
      </c>
      <c r="F100" s="134">
        <v>0</v>
      </c>
      <c r="G100" s="134">
        <v>0</v>
      </c>
      <c r="H100" s="376">
        <f>+SUM(H101:H113)</f>
        <v>-36976559874</v>
      </c>
      <c r="I100" s="135"/>
      <c r="J100" s="397">
        <f t="shared" si="8"/>
        <v>0</v>
      </c>
      <c r="L100" s="397"/>
      <c r="M100" s="397"/>
    </row>
    <row r="101" spans="2:13" s="124" customFormat="1" ht="16.2" customHeight="1">
      <c r="B101" s="138">
        <v>1120116201</v>
      </c>
      <c r="C101" s="136" t="s">
        <v>215</v>
      </c>
      <c r="D101" s="134">
        <f>SUMIF('RCDB 062022'!$A:$A,B101,'RCDB 062022'!$C:$C)</f>
        <v>-3319152055</v>
      </c>
      <c r="E101" s="134">
        <f>+SUMIF('AFPISA 06.2022'!E:E,'Consolidado 06.2022'!B101,'AFPISA 06.2022'!C:C)</f>
        <v>0</v>
      </c>
      <c r="F101" s="134">
        <v>0</v>
      </c>
      <c r="G101" s="134">
        <v>0</v>
      </c>
      <c r="H101" s="362">
        <f t="shared" ref="H101:H113" si="12">+D101+E101+F101-G101</f>
        <v>-3319152055</v>
      </c>
      <c r="I101" s="135"/>
      <c r="J101" s="397">
        <f t="shared" si="8"/>
        <v>0</v>
      </c>
      <c r="L101" s="397"/>
      <c r="M101" s="397"/>
    </row>
    <row r="102" spans="2:13" s="124" customFormat="1" ht="16.2" customHeight="1">
      <c r="B102" s="138">
        <v>1120116203</v>
      </c>
      <c r="C102" s="136" t="s">
        <v>667</v>
      </c>
      <c r="D102" s="134">
        <f>SUMIF('RCDB 062022'!$A:$A,B102,'RCDB 062022'!$C:$C)</f>
        <v>0</v>
      </c>
      <c r="E102" s="134">
        <f>+SUMIF('AFPISA 06.2022'!E:E,'Consolidado 06.2022'!B102,'AFPISA 06.2022'!C:C)</f>
        <v>0</v>
      </c>
      <c r="F102" s="134">
        <v>0</v>
      </c>
      <c r="G102" s="134">
        <v>0</v>
      </c>
      <c r="H102" s="362">
        <f t="shared" si="12"/>
        <v>0</v>
      </c>
      <c r="J102" s="397">
        <f t="shared" si="8"/>
        <v>0</v>
      </c>
      <c r="L102" s="397"/>
      <c r="M102" s="397"/>
    </row>
    <row r="103" spans="2:13" s="124" customFormat="1" ht="16.2" customHeight="1">
      <c r="B103" s="138">
        <v>1120116204</v>
      </c>
      <c r="C103" s="136" t="s">
        <v>216</v>
      </c>
      <c r="D103" s="134">
        <f>SUMIF('RCDB 062022'!$A:$A,B103,'RCDB 062022'!$C:$C)</f>
        <v>-631229593</v>
      </c>
      <c r="E103" s="134">
        <f>+SUMIF('AFPISA 06.2022'!E:E,'Consolidado 06.2022'!B103,'AFPISA 06.2022'!C:C)</f>
        <v>0</v>
      </c>
      <c r="F103" s="134">
        <v>0</v>
      </c>
      <c r="G103" s="134">
        <v>0</v>
      </c>
      <c r="H103" s="362">
        <f t="shared" si="12"/>
        <v>-631229593</v>
      </c>
      <c r="I103" s="135"/>
      <c r="J103" s="397">
        <f t="shared" si="8"/>
        <v>0</v>
      </c>
      <c r="L103" s="397"/>
      <c r="M103" s="397"/>
    </row>
    <row r="104" spans="2:13" s="124" customFormat="1" ht="16.2" customHeight="1">
      <c r="B104" s="138">
        <v>1120116205</v>
      </c>
      <c r="C104" s="136" t="s">
        <v>217</v>
      </c>
      <c r="D104" s="134">
        <f>SUMIF('RCDB 062022'!$A:$A,B104,'RCDB 062022'!$C:$C)</f>
        <v>-1260333564</v>
      </c>
      <c r="E104" s="134">
        <f>+SUMIF('AFPISA 06.2022'!E:E,'Consolidado 06.2022'!B104,'AFPISA 06.2022'!C:C)</f>
        <v>-97163356</v>
      </c>
      <c r="F104" s="134">
        <v>0</v>
      </c>
      <c r="G104" s="134">
        <v>0</v>
      </c>
      <c r="H104" s="362">
        <f t="shared" si="12"/>
        <v>-1357496920</v>
      </c>
      <c r="I104" s="135"/>
      <c r="J104" s="397">
        <f t="shared" si="8"/>
        <v>0</v>
      </c>
      <c r="K104" s="121"/>
      <c r="L104" s="397"/>
      <c r="M104" s="397"/>
    </row>
    <row r="105" spans="2:13" ht="16.2" customHeight="1">
      <c r="B105" s="138">
        <v>1120116206</v>
      </c>
      <c r="C105" s="136" t="s">
        <v>218</v>
      </c>
      <c r="D105" s="134">
        <f>SUMIF('RCDB 062022'!$A:$A,B105,'RCDB 062022'!$C:$C)</f>
        <v>-3447049871</v>
      </c>
      <c r="E105" s="134">
        <f>+SUMIF('AFPISA 06.2022'!E:E,'Consolidado 06.2022'!B105,'AFPISA 06.2022'!C:C)</f>
        <v>-50078184</v>
      </c>
      <c r="F105" s="134">
        <v>0</v>
      </c>
      <c r="G105" s="134">
        <v>0</v>
      </c>
      <c r="H105" s="362">
        <f t="shared" si="12"/>
        <v>-3497128055</v>
      </c>
      <c r="I105" s="135"/>
      <c r="J105" s="397">
        <f t="shared" si="8"/>
        <v>0</v>
      </c>
      <c r="K105" s="121"/>
      <c r="L105" s="397"/>
    </row>
    <row r="106" spans="2:13" ht="16.2" customHeight="1">
      <c r="B106" s="138">
        <v>1120116207</v>
      </c>
      <c r="C106" s="136" t="s">
        <v>219</v>
      </c>
      <c r="D106" s="134">
        <f>SUMIF('RCDB 062022'!$A:$A,B106,'RCDB 062022'!$C:$C)</f>
        <v>-17561301706</v>
      </c>
      <c r="E106" s="134">
        <f>+SUMIF('AFPISA 06.2022'!E:E,'Consolidado 06.2022'!B106,'AFPISA 06.2022'!C:C)</f>
        <v>-24918904</v>
      </c>
      <c r="F106" s="134">
        <v>0</v>
      </c>
      <c r="G106" s="134">
        <v>0</v>
      </c>
      <c r="H106" s="362">
        <f t="shared" si="12"/>
        <v>-17586220610</v>
      </c>
      <c r="I106" s="135"/>
      <c r="J106" s="397">
        <f t="shared" si="8"/>
        <v>0</v>
      </c>
      <c r="K106" s="121"/>
      <c r="L106" s="397"/>
    </row>
    <row r="107" spans="2:13" ht="16.2" customHeight="1">
      <c r="B107" s="138">
        <v>1120116209</v>
      </c>
      <c r="C107" s="136" t="s">
        <v>636</v>
      </c>
      <c r="D107" s="134">
        <f>SUMIF('RCDB 062022'!$A:$A,B107,'RCDB 062022'!$C:$C)</f>
        <v>0</v>
      </c>
      <c r="E107" s="134">
        <f>+SUMIF('AFPISA 06.2022'!E:E,'Consolidado 06.2022'!B107,'AFPISA 06.2022'!C:C)</f>
        <v>0</v>
      </c>
      <c r="F107" s="134">
        <v>0</v>
      </c>
      <c r="G107" s="134">
        <v>0</v>
      </c>
      <c r="H107" s="362">
        <f t="shared" si="12"/>
        <v>0</v>
      </c>
      <c r="J107" s="397">
        <f t="shared" si="8"/>
        <v>0</v>
      </c>
    </row>
    <row r="108" spans="2:13" ht="16.2" customHeight="1">
      <c r="B108" s="138">
        <v>1120116208</v>
      </c>
      <c r="C108" s="136" t="s">
        <v>220</v>
      </c>
      <c r="D108" s="134">
        <f>SUMIF('RCDB 062022'!$A:$A,B108,'RCDB 062022'!$C:$C)</f>
        <v>-8427277201</v>
      </c>
      <c r="E108" s="134">
        <f>+SUMIF('AFPISA 06.2022'!E:E,'Consolidado 06.2022'!B108,'AFPISA 06.2022'!C:C)</f>
        <v>0</v>
      </c>
      <c r="F108" s="134">
        <v>0</v>
      </c>
      <c r="G108" s="134">
        <v>0</v>
      </c>
      <c r="H108" s="362">
        <f t="shared" si="12"/>
        <v>-8427277201</v>
      </c>
      <c r="I108" s="135"/>
      <c r="J108" s="397">
        <f t="shared" si="8"/>
        <v>0</v>
      </c>
      <c r="L108" s="397"/>
    </row>
    <row r="109" spans="2:13" ht="16.2" customHeight="1">
      <c r="B109" s="138">
        <v>1120116214</v>
      </c>
      <c r="C109" s="136" t="s">
        <v>776</v>
      </c>
      <c r="D109" s="134">
        <f>SUMIF('RCDB 062022'!$A:$A,B109,'RCDB 062022'!$C:$C)</f>
        <v>-753947</v>
      </c>
      <c r="E109" s="134">
        <f>+SUMIF('AFPISA 06.2022'!E:E,'Consolidado 06.2022'!B109,'AFPISA 06.2022'!C:C)</f>
        <v>0</v>
      </c>
      <c r="F109" s="134">
        <v>0</v>
      </c>
      <c r="G109" s="134">
        <v>0</v>
      </c>
      <c r="H109" s="362">
        <f t="shared" ref="H109" si="13">+D109+E109+F109-G109</f>
        <v>-753947</v>
      </c>
      <c r="I109" s="135"/>
      <c r="J109" s="397">
        <f t="shared" si="8"/>
        <v>0</v>
      </c>
      <c r="L109" s="397"/>
    </row>
    <row r="110" spans="2:13" ht="16.2" customHeight="1">
      <c r="B110" s="138">
        <v>1120116217</v>
      </c>
      <c r="C110" s="136" t="s">
        <v>221</v>
      </c>
      <c r="D110" s="134">
        <f>SUMIF('RCDB 062022'!$A:$A,B110,'RCDB 062022'!$C:$C)</f>
        <v>-22326692</v>
      </c>
      <c r="E110" s="134">
        <f>+SUMIF('AFPISA 06.2022'!E:E,'Consolidado 06.2022'!B110,'AFPISA 06.2022'!C:C)</f>
        <v>0</v>
      </c>
      <c r="F110" s="134">
        <v>0</v>
      </c>
      <c r="G110" s="134">
        <v>0</v>
      </c>
      <c r="H110" s="362">
        <f t="shared" si="12"/>
        <v>-22326692</v>
      </c>
      <c r="I110" s="135"/>
      <c r="J110" s="397">
        <f t="shared" si="8"/>
        <v>0</v>
      </c>
      <c r="K110" s="121"/>
      <c r="L110" s="397"/>
    </row>
    <row r="111" spans="2:13" ht="16.2" customHeight="1">
      <c r="B111" s="138">
        <v>1120116218</v>
      </c>
      <c r="C111" s="136" t="s">
        <v>222</v>
      </c>
      <c r="D111" s="134">
        <f>SUMIF('RCDB 062022'!$A:$A,B111,'RCDB 062022'!$C:$C)</f>
        <v>-2011264759</v>
      </c>
      <c r="E111" s="134">
        <f>+SUMIF('AFPISA 06.2022'!E:E,'Consolidado 06.2022'!B111,'AFPISA 06.2022'!C:C)</f>
        <v>0</v>
      </c>
      <c r="F111" s="134">
        <v>0</v>
      </c>
      <c r="G111" s="134">
        <v>0</v>
      </c>
      <c r="H111" s="362">
        <f t="shared" si="12"/>
        <v>-2011264759</v>
      </c>
      <c r="I111" s="135"/>
      <c r="J111" s="397">
        <f t="shared" si="8"/>
        <v>0</v>
      </c>
      <c r="L111" s="397"/>
    </row>
    <row r="112" spans="2:13" ht="16.2" customHeight="1">
      <c r="B112" s="138">
        <v>1120116229</v>
      </c>
      <c r="C112" s="136" t="s">
        <v>223</v>
      </c>
      <c r="D112" s="134">
        <f>SUMIF('RCDB 062022'!$A:$A,B112,'RCDB 062022'!$C:$C)</f>
        <v>-106354358</v>
      </c>
      <c r="E112" s="134">
        <f>+SUMIF('AFPISA 06.2022'!E:E,'Consolidado 06.2022'!B112,'AFPISA 06.2022'!C:C)</f>
        <v>0</v>
      </c>
      <c r="F112" s="134">
        <v>0</v>
      </c>
      <c r="G112" s="134">
        <v>0</v>
      </c>
      <c r="H112" s="362">
        <f t="shared" si="12"/>
        <v>-106354358</v>
      </c>
      <c r="I112" s="135"/>
      <c r="J112" s="397">
        <f t="shared" si="8"/>
        <v>0</v>
      </c>
      <c r="L112" s="397"/>
    </row>
    <row r="113" spans="2:13" ht="16.2" customHeight="1">
      <c r="B113" s="138">
        <v>1120116232</v>
      </c>
      <c r="C113" s="136" t="s">
        <v>668</v>
      </c>
      <c r="D113" s="134">
        <f>SUMIF('RCDB 062022'!$A:$A,B113,'RCDB 062022'!$C:$C)</f>
        <v>-17355684</v>
      </c>
      <c r="E113" s="134">
        <f>+SUMIF('AFPISA 06.2022'!E:E,'Consolidado 06.2022'!B113,'AFPISA 06.2022'!C:C)</f>
        <v>0</v>
      </c>
      <c r="F113" s="134">
        <v>0</v>
      </c>
      <c r="G113" s="134">
        <v>0</v>
      </c>
      <c r="H113" s="362">
        <f t="shared" si="12"/>
        <v>-17355684</v>
      </c>
      <c r="I113" s="135"/>
      <c r="J113" s="397">
        <f t="shared" si="8"/>
        <v>0</v>
      </c>
      <c r="L113" s="397"/>
    </row>
    <row r="114" spans="2:13" s="124" customFormat="1" ht="16.2" customHeight="1">
      <c r="B114" s="131">
        <v>11203</v>
      </c>
      <c r="C114" s="132" t="s">
        <v>224</v>
      </c>
      <c r="D114" s="133">
        <f>+D115+D121</f>
        <v>159173133885</v>
      </c>
      <c r="E114" s="376">
        <f>+E115+E121</f>
        <v>400154027</v>
      </c>
      <c r="F114" s="134">
        <v>0</v>
      </c>
      <c r="G114" s="134">
        <v>0</v>
      </c>
      <c r="H114" s="376">
        <f>+H115+H121</f>
        <v>159573287912</v>
      </c>
      <c r="I114" s="135"/>
      <c r="J114" s="397">
        <f t="shared" si="8"/>
        <v>0</v>
      </c>
      <c r="L114" s="397"/>
      <c r="M114" s="397"/>
    </row>
    <row r="115" spans="2:13" s="124" customFormat="1" ht="16.2" customHeight="1">
      <c r="B115" s="131">
        <v>112031</v>
      </c>
      <c r="C115" s="132" t="s">
        <v>225</v>
      </c>
      <c r="D115" s="133">
        <f>+D116</f>
        <v>158192587654</v>
      </c>
      <c r="E115" s="376">
        <f>+E116</f>
        <v>0</v>
      </c>
      <c r="F115" s="134">
        <v>0</v>
      </c>
      <c r="G115" s="134">
        <v>0</v>
      </c>
      <c r="H115" s="376">
        <f>+H116</f>
        <v>158192587654</v>
      </c>
      <c r="I115" s="135"/>
      <c r="J115" s="397">
        <f t="shared" si="8"/>
        <v>0</v>
      </c>
      <c r="L115" s="397"/>
      <c r="M115" s="397"/>
    </row>
    <row r="116" spans="2:13" s="124" customFormat="1" ht="16.2" customHeight="1">
      <c r="B116" s="131">
        <v>11203101</v>
      </c>
      <c r="C116" s="132" t="s">
        <v>226</v>
      </c>
      <c r="D116" s="133">
        <f>+SUM(D117:D120)</f>
        <v>158192587654</v>
      </c>
      <c r="E116" s="376">
        <f>+SUM(E117:E120)</f>
        <v>0</v>
      </c>
      <c r="F116" s="134">
        <v>0</v>
      </c>
      <c r="G116" s="134">
        <v>0</v>
      </c>
      <c r="H116" s="376">
        <f>+SUM(H117:H120)</f>
        <v>158192587654</v>
      </c>
      <c r="I116" s="135"/>
      <c r="J116" s="397">
        <f t="shared" si="8"/>
        <v>0</v>
      </c>
      <c r="L116" s="397"/>
      <c r="M116" s="397"/>
    </row>
    <row r="117" spans="2:13" ht="16.2" customHeight="1">
      <c r="B117" s="138">
        <v>1120310101</v>
      </c>
      <c r="C117" s="136" t="s">
        <v>227</v>
      </c>
      <c r="D117" s="134">
        <f>SUMIF('RCDB 062022'!$A:$A,B117,'RCDB 062022'!$C:$C)</f>
        <v>43291000000</v>
      </c>
      <c r="E117" s="134">
        <f>+SUMIF('AFPISA 06.2022'!E:E,'Consolidado 06.2022'!B117,'AFPISA 06.2022'!C:C)</f>
        <v>0</v>
      </c>
      <c r="F117" s="134">
        <v>0</v>
      </c>
      <c r="G117" s="134">
        <v>0</v>
      </c>
      <c r="H117" s="362">
        <f>+D117+E117+F117-G117</f>
        <v>43291000000</v>
      </c>
      <c r="I117" s="135"/>
      <c r="J117" s="397">
        <f t="shared" si="8"/>
        <v>0</v>
      </c>
      <c r="L117" s="397"/>
    </row>
    <row r="118" spans="2:13" s="124" customFormat="1" ht="16.2" customHeight="1">
      <c r="B118" s="138">
        <v>1120310102</v>
      </c>
      <c r="C118" s="136" t="s">
        <v>228</v>
      </c>
      <c r="D118" s="134">
        <f>SUMIF('RCDB 062022'!$A:$A,B118,'RCDB 062022'!$C:$C)</f>
        <v>105051587654</v>
      </c>
      <c r="E118" s="134">
        <f>+SUMIF('AFPISA 06.2022'!E:E,'Consolidado 06.2022'!B118,'AFPISA 06.2022'!C:C)</f>
        <v>0</v>
      </c>
      <c r="F118" s="134">
        <v>0</v>
      </c>
      <c r="G118" s="134">
        <v>0</v>
      </c>
      <c r="H118" s="362">
        <f>+D118+E118+F118-G118</f>
        <v>105051587654</v>
      </c>
      <c r="I118" s="135"/>
      <c r="J118" s="397">
        <f t="shared" si="8"/>
        <v>0</v>
      </c>
      <c r="L118" s="397"/>
      <c r="M118" s="397"/>
    </row>
    <row r="119" spans="2:13" s="124" customFormat="1" ht="16.2" customHeight="1">
      <c r="B119" s="138">
        <v>1120310103</v>
      </c>
      <c r="C119" s="136" t="s">
        <v>229</v>
      </c>
      <c r="D119" s="134">
        <f>SUMIF('RCDB 062022'!$A:$A,B119,'RCDB 062022'!$C:$C)</f>
        <v>9850000000</v>
      </c>
      <c r="E119" s="134">
        <f>+SUMIF('AFPISA 06.2022'!E:E,'Consolidado 06.2022'!B119,'AFPISA 06.2022'!C:C)</f>
        <v>0</v>
      </c>
      <c r="F119" s="134">
        <v>0</v>
      </c>
      <c r="G119" s="134">
        <v>0</v>
      </c>
      <c r="H119" s="362">
        <f>+D119+E119+F119-G119</f>
        <v>9850000000</v>
      </c>
      <c r="I119" s="135"/>
      <c r="J119" s="397">
        <f t="shared" si="8"/>
        <v>0</v>
      </c>
      <c r="L119" s="397"/>
      <c r="M119" s="397"/>
    </row>
    <row r="120" spans="2:13" s="124" customFormat="1" ht="16.2" customHeight="1">
      <c r="B120" s="136">
        <v>1120310104</v>
      </c>
      <c r="C120" s="136" t="s">
        <v>229</v>
      </c>
      <c r="D120" s="134">
        <f>SUMIF('RCDB 062022'!$A:$A,B120,'RCDB 062022'!$C:$C)</f>
        <v>0</v>
      </c>
      <c r="E120" s="134">
        <f>+SUMIF('AFPISA 06.2022'!E:E,'Consolidado 06.2022'!B120,'AFPISA 06.2022'!C:C)</f>
        <v>0</v>
      </c>
      <c r="F120" s="134">
        <v>0</v>
      </c>
      <c r="G120" s="134">
        <v>0</v>
      </c>
      <c r="H120" s="362">
        <f t="shared" ref="H120" si="14">+D120+E120+F120-G120</f>
        <v>0</v>
      </c>
      <c r="J120" s="397">
        <f t="shared" si="8"/>
        <v>0</v>
      </c>
      <c r="L120" s="397"/>
      <c r="M120" s="397"/>
    </row>
    <row r="121" spans="2:13" s="124" customFormat="1" ht="16.2" customHeight="1">
      <c r="B121" s="131">
        <v>112032</v>
      </c>
      <c r="C121" s="132" t="s">
        <v>230</v>
      </c>
      <c r="D121" s="133">
        <f>+D122+D127+D130</f>
        <v>980546231</v>
      </c>
      <c r="E121" s="376">
        <f>+E122+E127+E130</f>
        <v>400154027</v>
      </c>
      <c r="F121" s="134">
        <v>0</v>
      </c>
      <c r="G121" s="134">
        <v>0</v>
      </c>
      <c r="H121" s="376">
        <f>+H122+H127+H130</f>
        <v>1380700258</v>
      </c>
      <c r="I121" s="135"/>
      <c r="J121" s="397">
        <f t="shared" si="8"/>
        <v>0</v>
      </c>
      <c r="K121" s="121"/>
      <c r="L121" s="397"/>
      <c r="M121" s="397"/>
    </row>
    <row r="122" spans="2:13" s="124" customFormat="1" ht="16.2" customHeight="1">
      <c r="B122" s="131">
        <v>11203201</v>
      </c>
      <c r="C122" s="132" t="s">
        <v>230</v>
      </c>
      <c r="D122" s="133">
        <f>+SUM(D123:D126)</f>
        <v>978391986</v>
      </c>
      <c r="E122" s="376">
        <f>+SUM(E123:E126)</f>
        <v>400000000</v>
      </c>
      <c r="F122" s="134">
        <v>0</v>
      </c>
      <c r="G122" s="134">
        <v>0</v>
      </c>
      <c r="H122" s="376">
        <f>+SUM(H123:H126)</f>
        <v>1378391986</v>
      </c>
      <c r="I122" s="135"/>
      <c r="J122" s="397">
        <f t="shared" si="8"/>
        <v>0</v>
      </c>
      <c r="L122" s="397"/>
      <c r="M122" s="397"/>
    </row>
    <row r="123" spans="2:13" s="356" customFormat="1" ht="16.2" customHeight="1">
      <c r="B123" s="138" t="s">
        <v>1541</v>
      </c>
      <c r="C123" s="359" t="s">
        <v>194</v>
      </c>
      <c r="D123" s="377">
        <f>SUMIF('RCDB 062022'!$A:$A,B123,'RCDB 062022'!$C:$C)</f>
        <v>633370061</v>
      </c>
      <c r="E123" s="377">
        <f>+SUMIF('AFPISA 06.2022'!E:E,'Consolidado 06.2022'!B123,'AFPISA 06.2022'!C:C)</f>
        <v>0</v>
      </c>
      <c r="F123" s="377">
        <v>0</v>
      </c>
      <c r="G123" s="377">
        <v>0</v>
      </c>
      <c r="H123" s="362">
        <f t="shared" ref="H123" si="15">+D123+E123+F123-G123</f>
        <v>633370061</v>
      </c>
      <c r="I123" s="135"/>
      <c r="J123" s="397">
        <f t="shared" si="8"/>
        <v>0</v>
      </c>
      <c r="L123" s="397"/>
      <c r="M123" s="397"/>
    </row>
    <row r="124" spans="2:13" ht="16.2" customHeight="1">
      <c r="B124" s="138">
        <v>1120320108</v>
      </c>
      <c r="C124" s="136" t="s">
        <v>386</v>
      </c>
      <c r="D124" s="134">
        <f>SUMIF('RCDB 062022'!$A:$A,B124,'RCDB 062022'!$C:$C)</f>
        <v>320021925</v>
      </c>
      <c r="E124" s="134">
        <f>+SUMIF('AFPISA 06.2022'!E:E,'Consolidado 06.2022'!B124,'AFPISA 06.2022'!C:C)</f>
        <v>0</v>
      </c>
      <c r="F124" s="134">
        <v>0</v>
      </c>
      <c r="G124" s="134">
        <v>0</v>
      </c>
      <c r="H124" s="362">
        <f t="shared" ref="H124:H129" si="16">+D124+E124+F124-G124</f>
        <v>320021925</v>
      </c>
      <c r="I124" s="135"/>
      <c r="J124" s="397">
        <f t="shared" si="8"/>
        <v>0</v>
      </c>
      <c r="L124" s="397"/>
    </row>
    <row r="125" spans="2:13" ht="16.2" customHeight="1">
      <c r="B125" s="138">
        <v>1120320114</v>
      </c>
      <c r="C125" s="136" t="s">
        <v>231</v>
      </c>
      <c r="D125" s="134">
        <f>SUMIF('RCDB 062022'!$A:$A,B125,'RCDB 062022'!$C:$C)</f>
        <v>0</v>
      </c>
      <c r="E125" s="134">
        <f>+SUMIF('AFPISA 06.2022'!E:E,'Consolidado 06.2022'!B125,'AFPISA 06.2022'!C:C)</f>
        <v>0</v>
      </c>
      <c r="F125" s="134">
        <v>0</v>
      </c>
      <c r="G125" s="134">
        <v>0</v>
      </c>
      <c r="H125" s="362">
        <f t="shared" si="16"/>
        <v>0</v>
      </c>
      <c r="I125" s="127"/>
      <c r="J125" s="397">
        <f t="shared" si="8"/>
        <v>0</v>
      </c>
    </row>
    <row r="126" spans="2:13" s="353" customFormat="1" ht="16.2" customHeight="1">
      <c r="B126" s="138" t="s">
        <v>1542</v>
      </c>
      <c r="C126" s="359" t="s">
        <v>390</v>
      </c>
      <c r="D126" s="377">
        <f>SUMIF('RCDB 062022'!$A:$A,B126,'RCDB 062022'!$C:$C)</f>
        <v>25000000</v>
      </c>
      <c r="E126" s="377">
        <f>+SUMIF('AFPISA 06.2022'!E:E,'Consolidado 06.2022'!B126,'AFPISA 06.2022'!C:C)</f>
        <v>400000000</v>
      </c>
      <c r="F126" s="377">
        <v>0</v>
      </c>
      <c r="G126" s="377">
        <v>0</v>
      </c>
      <c r="H126" s="362">
        <f t="shared" ref="H126" si="17">+D126+E126+F126-G126</f>
        <v>425000000</v>
      </c>
      <c r="I126" s="135"/>
      <c r="J126" s="397">
        <f t="shared" si="8"/>
        <v>0</v>
      </c>
      <c r="K126" s="121"/>
      <c r="L126" s="397"/>
      <c r="M126" s="348"/>
    </row>
    <row r="127" spans="2:13" s="124" customFormat="1" ht="16.2" customHeight="1">
      <c r="B127" s="131">
        <v>11203202</v>
      </c>
      <c r="C127" s="132" t="s">
        <v>232</v>
      </c>
      <c r="D127" s="133">
        <f>SUM(D128:D129)</f>
        <v>7254184</v>
      </c>
      <c r="E127" s="376">
        <f>SUM(E128:E129)</f>
        <v>539096</v>
      </c>
      <c r="F127" s="133">
        <v>0</v>
      </c>
      <c r="G127" s="133">
        <v>0</v>
      </c>
      <c r="H127" s="376">
        <f>SUM(H128:H129)</f>
        <v>7793280</v>
      </c>
      <c r="I127" s="135"/>
      <c r="J127" s="397">
        <f t="shared" si="8"/>
        <v>0</v>
      </c>
      <c r="M127" s="397"/>
    </row>
    <row r="128" spans="2:13" s="356" customFormat="1" ht="16.2" customHeight="1">
      <c r="B128" s="138" t="s">
        <v>1543</v>
      </c>
      <c r="C128" s="359" t="s">
        <v>1514</v>
      </c>
      <c r="D128" s="377">
        <f>SUMIF('RCDB 062022'!$A:$A,B128,'RCDB 062022'!$C:$C)</f>
        <v>2375000</v>
      </c>
      <c r="E128" s="377">
        <f>+SUMIF('AFPISA 06.2022'!E:E,'Consolidado 06.2022'!B128,'AFPISA 06.2022'!C:C)</f>
        <v>539096</v>
      </c>
      <c r="F128" s="377">
        <v>0</v>
      </c>
      <c r="G128" s="377">
        <v>0</v>
      </c>
      <c r="H128" s="362">
        <f t="shared" ref="H128" si="18">+D128+E128+F128-G128</f>
        <v>2914096</v>
      </c>
      <c r="I128" s="135"/>
      <c r="J128" s="397">
        <f t="shared" si="8"/>
        <v>0</v>
      </c>
      <c r="K128" s="121"/>
      <c r="L128" s="397"/>
      <c r="M128" s="397"/>
    </row>
    <row r="129" spans="2:13" s="124" customFormat="1" ht="16.2" customHeight="1">
      <c r="B129" s="138" t="s">
        <v>1548</v>
      </c>
      <c r="C129" s="136" t="s">
        <v>233</v>
      </c>
      <c r="D129" s="134">
        <f>SUMIF('RCDB 062022'!$A:$A,B129,'RCDB 062022'!$C:$C)</f>
        <v>4879184</v>
      </c>
      <c r="E129" s="134">
        <f>+SUMIF('AFPISA 06.2022'!E:E,'Consolidado 06.2022'!B129,'AFPISA 06.2022'!C:C)</f>
        <v>0</v>
      </c>
      <c r="F129" s="134">
        <v>0</v>
      </c>
      <c r="G129" s="134">
        <v>0</v>
      </c>
      <c r="H129" s="362">
        <f t="shared" si="16"/>
        <v>4879184</v>
      </c>
      <c r="I129" s="135"/>
      <c r="J129" s="397">
        <f t="shared" si="8"/>
        <v>0</v>
      </c>
      <c r="L129" s="397"/>
      <c r="M129" s="397"/>
    </row>
    <row r="130" spans="2:13" s="124" customFormat="1" ht="16.2" customHeight="1">
      <c r="B130" s="131" t="s">
        <v>1544</v>
      </c>
      <c r="C130" s="132" t="s">
        <v>234</v>
      </c>
      <c r="D130" s="133">
        <f>SUM(D131:D132)</f>
        <v>-5099939</v>
      </c>
      <c r="E130" s="376">
        <f>SUM(E131:E132)</f>
        <v>-385069</v>
      </c>
      <c r="F130" s="133">
        <v>0</v>
      </c>
      <c r="G130" s="133">
        <v>0</v>
      </c>
      <c r="H130" s="360">
        <f>+D130+E130+F130-G130</f>
        <v>-5485008</v>
      </c>
      <c r="I130" s="135"/>
      <c r="J130" s="397">
        <f t="shared" si="8"/>
        <v>0</v>
      </c>
      <c r="L130" s="397"/>
      <c r="M130" s="397"/>
    </row>
    <row r="131" spans="2:13" s="356" customFormat="1" ht="16.2" customHeight="1">
      <c r="B131" s="138" t="s">
        <v>1545</v>
      </c>
      <c r="C131" s="359" t="s">
        <v>1515</v>
      </c>
      <c r="D131" s="377">
        <f>SUMIF('RCDB 062022'!$A:$A,B131,'RCDB 062022'!$C:$C)</f>
        <v>-2355479</v>
      </c>
      <c r="E131" s="377">
        <f>+SUMIF('AFPISA 06.2022'!E:E,'Consolidado 06.2022'!B131,'AFPISA 06.2022'!C:C)</f>
        <v>-385069</v>
      </c>
      <c r="F131" s="377">
        <v>0</v>
      </c>
      <c r="G131" s="377">
        <v>0</v>
      </c>
      <c r="H131" s="362">
        <f>+D131+E131+F131-G131</f>
        <v>-2740548</v>
      </c>
      <c r="I131" s="135"/>
      <c r="J131" s="397">
        <f t="shared" si="8"/>
        <v>0</v>
      </c>
      <c r="K131" s="121"/>
      <c r="L131" s="397"/>
      <c r="M131" s="397"/>
    </row>
    <row r="132" spans="2:13" s="124" customFormat="1" ht="16.2" customHeight="1">
      <c r="B132" s="138" t="s">
        <v>1568</v>
      </c>
      <c r="C132" s="136" t="s">
        <v>235</v>
      </c>
      <c r="D132" s="134">
        <f>SUMIF('RCDB 062022'!$A:$A,B132,'RCDB 062022'!$C:$C)</f>
        <v>-2744460</v>
      </c>
      <c r="E132" s="134">
        <f>+SUMIF('AFPISA 06.2022'!E:E,'Consolidado 06.2022'!B132,'AFPISA 06.2022'!C:C)</f>
        <v>0</v>
      </c>
      <c r="F132" s="134">
        <v>0</v>
      </c>
      <c r="G132" s="134">
        <v>0</v>
      </c>
      <c r="H132" s="362">
        <f>+D132+E132+F132-G132</f>
        <v>-2744460</v>
      </c>
      <c r="I132" s="135"/>
      <c r="J132" s="397">
        <f t="shared" si="8"/>
        <v>0</v>
      </c>
      <c r="L132" s="397"/>
      <c r="M132" s="397"/>
    </row>
    <row r="133" spans="2:13" s="124" customFormat="1" ht="16.2" customHeight="1">
      <c r="B133" s="131">
        <v>113</v>
      </c>
      <c r="C133" s="132" t="s">
        <v>236</v>
      </c>
      <c r="D133" s="133">
        <f>+D134+D141+D148+D153+D160</f>
        <v>254311658</v>
      </c>
      <c r="E133" s="133">
        <f>+E134+E141+E148+E153+E160</f>
        <v>462165300</v>
      </c>
      <c r="F133" s="134">
        <v>0</v>
      </c>
      <c r="G133" s="134">
        <v>0</v>
      </c>
      <c r="H133" s="376">
        <f>+H134+H141+H148+H153+H160</f>
        <v>703240028</v>
      </c>
      <c r="J133" s="397">
        <f t="shared" si="8"/>
        <v>-13236930</v>
      </c>
      <c r="K133" s="121"/>
      <c r="L133" s="397"/>
      <c r="M133" s="397"/>
    </row>
    <row r="134" spans="2:13" s="124" customFormat="1" ht="16.2" customHeight="1">
      <c r="B134" s="131">
        <v>11301</v>
      </c>
      <c r="C134" s="132" t="s">
        <v>237</v>
      </c>
      <c r="D134" s="133">
        <f>+D135+D138</f>
        <v>13978307</v>
      </c>
      <c r="E134" s="133">
        <f>+E135+E138</f>
        <v>406408214</v>
      </c>
      <c r="F134" s="134">
        <v>0</v>
      </c>
      <c r="G134" s="134">
        <v>0</v>
      </c>
      <c r="H134" s="376">
        <f>+H135+H138</f>
        <v>420386521</v>
      </c>
      <c r="J134" s="397">
        <f t="shared" ref="J134:J197" si="19">+H134-D134-E134</f>
        <v>0</v>
      </c>
      <c r="K134" s="121"/>
      <c r="L134" s="397"/>
      <c r="M134" s="397"/>
    </row>
    <row r="135" spans="2:13" s="124" customFormat="1" ht="16.2" customHeight="1">
      <c r="B135" s="131">
        <v>1130101</v>
      </c>
      <c r="C135" s="132" t="s">
        <v>238</v>
      </c>
      <c r="D135" s="133">
        <f>+SUM(D136:D137)</f>
        <v>11403462</v>
      </c>
      <c r="E135" s="133">
        <f>+SUM(E136:E137)</f>
        <v>406408214</v>
      </c>
      <c r="F135" s="134">
        <v>0</v>
      </c>
      <c r="G135" s="134">
        <v>0</v>
      </c>
      <c r="H135" s="376">
        <f>+SUM(H136:H137)</f>
        <v>417811676</v>
      </c>
      <c r="J135" s="397">
        <f t="shared" si="19"/>
        <v>0</v>
      </c>
      <c r="L135" s="397"/>
      <c r="M135" s="397"/>
    </row>
    <row r="136" spans="2:13" s="124" customFormat="1" ht="16.2" customHeight="1">
      <c r="B136" s="138" t="s">
        <v>1549</v>
      </c>
      <c r="C136" s="136" t="s">
        <v>239</v>
      </c>
      <c r="D136" s="134">
        <f>SUMIF('RCDB 062022'!$A:$A,B136,'RCDB 062022'!$C:$C)</f>
        <v>7317954</v>
      </c>
      <c r="E136" s="134">
        <f>+SUMIF('AFPISA 06.2022'!E:E,'Consolidado 06.2022'!B136,'AFPISA 06.2022'!C:C)</f>
        <v>148836898</v>
      </c>
      <c r="F136" s="134">
        <v>0</v>
      </c>
      <c r="G136" s="134">
        <v>0</v>
      </c>
      <c r="H136" s="362">
        <f>+D136+E136+F136-G136</f>
        <v>156154852</v>
      </c>
      <c r="I136" s="135"/>
      <c r="J136" s="397">
        <f t="shared" si="19"/>
        <v>0</v>
      </c>
      <c r="K136" s="121"/>
      <c r="L136" s="397"/>
      <c r="M136" s="397"/>
    </row>
    <row r="137" spans="2:13" ht="16.2" customHeight="1">
      <c r="B137" s="138">
        <v>113010102</v>
      </c>
      <c r="C137" s="136" t="s">
        <v>240</v>
      </c>
      <c r="D137" s="134">
        <f>SUMIF('RCDB 062022'!$A:$A,B137,'RCDB 062022'!$C:$C)</f>
        <v>4085508</v>
      </c>
      <c r="E137" s="134">
        <f>+SUMIF('AFPISA 06.2022'!E:E,'Consolidado 06.2022'!B137,'AFPISA 06.2022'!C:C)</f>
        <v>257571316</v>
      </c>
      <c r="F137" s="134">
        <v>0</v>
      </c>
      <c r="G137" s="134">
        <v>0</v>
      </c>
      <c r="H137" s="362">
        <f>+D137+E137+F137-G137</f>
        <v>261656824</v>
      </c>
      <c r="I137" s="135"/>
      <c r="J137" s="397">
        <f t="shared" si="19"/>
        <v>0</v>
      </c>
      <c r="K137" s="121"/>
      <c r="L137" s="397"/>
    </row>
    <row r="138" spans="2:13" s="124" customFormat="1" ht="16.2" customHeight="1">
      <c r="B138" s="131">
        <v>1130102</v>
      </c>
      <c r="C138" s="132" t="s">
        <v>241</v>
      </c>
      <c r="D138" s="133">
        <f>+SUM(D139:D140)</f>
        <v>2574845</v>
      </c>
      <c r="E138" s="133">
        <f>+SUM(E139:E140)</f>
        <v>0</v>
      </c>
      <c r="F138" s="134">
        <v>0</v>
      </c>
      <c r="G138" s="134">
        <v>0</v>
      </c>
      <c r="H138" s="376">
        <f>+SUM(H139:H140)</f>
        <v>2574845</v>
      </c>
      <c r="I138" s="135"/>
      <c r="J138" s="397">
        <f t="shared" si="19"/>
        <v>0</v>
      </c>
      <c r="L138" s="397"/>
      <c r="M138" s="397"/>
    </row>
    <row r="139" spans="2:13" ht="16.2" customHeight="1">
      <c r="B139" s="138" t="s">
        <v>1569</v>
      </c>
      <c r="C139" s="136" t="s">
        <v>669</v>
      </c>
      <c r="D139" s="134">
        <f>SUMIF('RCDB 062022'!$A:$A,B139,'RCDB 062022'!$C:$C)</f>
        <v>307876</v>
      </c>
      <c r="E139" s="134">
        <f>+SUMIF('AFPISA 06.2022'!E:E,'Consolidado 06.2022'!B139,'AFPISA 06.2022'!C:C)</f>
        <v>0</v>
      </c>
      <c r="F139" s="134">
        <v>0</v>
      </c>
      <c r="G139" s="134">
        <v>0</v>
      </c>
      <c r="H139" s="362">
        <f>+D139+E139+F139-G139</f>
        <v>307876</v>
      </c>
      <c r="I139" s="135"/>
      <c r="J139" s="397">
        <f t="shared" si="19"/>
        <v>0</v>
      </c>
      <c r="L139" s="397"/>
    </row>
    <row r="140" spans="2:13" ht="16.2" customHeight="1">
      <c r="B140" s="138">
        <v>113010202</v>
      </c>
      <c r="C140" s="136" t="s">
        <v>670</v>
      </c>
      <c r="D140" s="134">
        <f>SUMIF('RCDB 062022'!$A:$A,B140,'RCDB 062022'!$C:$C)</f>
        <v>2266969</v>
      </c>
      <c r="E140" s="134">
        <f>+SUMIF('AFPISA 06.2022'!E:E,'Consolidado 06.2022'!B140,'AFPISA 06.2022'!C:C)</f>
        <v>0</v>
      </c>
      <c r="F140" s="134">
        <v>0</v>
      </c>
      <c r="G140" s="134">
        <v>0</v>
      </c>
      <c r="H140" s="362">
        <f>+D140+E140+F140-G140</f>
        <v>2266969</v>
      </c>
      <c r="I140" s="135"/>
      <c r="J140" s="397">
        <f t="shared" si="19"/>
        <v>0</v>
      </c>
      <c r="L140" s="397"/>
    </row>
    <row r="141" spans="2:13" s="124" customFormat="1" ht="16.2" customHeight="1">
      <c r="B141" s="131">
        <v>11302</v>
      </c>
      <c r="C141" s="132" t="s">
        <v>244</v>
      </c>
      <c r="D141" s="133">
        <f>+D142+D145</f>
        <v>5564174</v>
      </c>
      <c r="E141" s="133">
        <f>+E142+E145</f>
        <v>0</v>
      </c>
      <c r="F141" s="134">
        <v>0</v>
      </c>
      <c r="G141" s="134">
        <v>0</v>
      </c>
      <c r="H141" s="376">
        <f>+H142+H145</f>
        <v>5564174</v>
      </c>
      <c r="I141" s="135"/>
      <c r="J141" s="397">
        <f t="shared" si="19"/>
        <v>0</v>
      </c>
      <c r="L141" s="397"/>
      <c r="M141" s="397"/>
    </row>
    <row r="142" spans="2:13" s="124" customFormat="1" ht="16.2" customHeight="1">
      <c r="B142" s="131">
        <v>1130202</v>
      </c>
      <c r="C142" s="132" t="s">
        <v>245</v>
      </c>
      <c r="D142" s="133">
        <f>SUM(D143:D144)</f>
        <v>3300000</v>
      </c>
      <c r="E142" s="133">
        <f>+SUM(E144)</f>
        <v>0</v>
      </c>
      <c r="F142" s="134">
        <v>0</v>
      </c>
      <c r="G142" s="134">
        <v>0</v>
      </c>
      <c r="H142" s="376">
        <f>+SUM(H143:H144)</f>
        <v>3300000</v>
      </c>
      <c r="I142" s="135"/>
      <c r="J142" s="397">
        <f t="shared" si="19"/>
        <v>0</v>
      </c>
      <c r="L142" s="397"/>
      <c r="M142" s="397"/>
    </row>
    <row r="143" spans="2:13" ht="16.2" customHeight="1">
      <c r="B143" s="138">
        <v>113020201</v>
      </c>
      <c r="C143" s="136" t="s">
        <v>246</v>
      </c>
      <c r="D143" s="134">
        <f>SUMIF('RCDB 062022'!$A:$A,B143,'RCDB 062022'!$C:$C)</f>
        <v>3300000</v>
      </c>
      <c r="E143" s="134">
        <f>+SUMIF('AFPISA 06.2022'!E:E,'Consolidado 06.2022'!B143,'AFPISA 06.2022'!C:C)</f>
        <v>0</v>
      </c>
      <c r="F143" s="134">
        <v>0</v>
      </c>
      <c r="G143" s="134">
        <v>0</v>
      </c>
      <c r="H143" s="362">
        <f>+D143+E143+F143-G143</f>
        <v>3300000</v>
      </c>
      <c r="I143" s="135"/>
      <c r="J143" s="397">
        <f t="shared" si="19"/>
        <v>0</v>
      </c>
      <c r="L143" s="397"/>
    </row>
    <row r="144" spans="2:13" ht="16.2" customHeight="1">
      <c r="B144" s="138">
        <v>113020202</v>
      </c>
      <c r="C144" s="136" t="s">
        <v>671</v>
      </c>
      <c r="D144" s="134">
        <f>SUMIF('RCDB 062022'!$A:$A,B144,'RCDB 062022'!$C:$C)</f>
        <v>0</v>
      </c>
      <c r="E144" s="134">
        <f>+SUMIF('AFPISA 06.2022'!E:E,'Consolidado 06.2022'!B144,'AFPISA 06.2022'!C:C)</f>
        <v>0</v>
      </c>
      <c r="F144" s="134">
        <v>0</v>
      </c>
      <c r="G144" s="134">
        <v>0</v>
      </c>
      <c r="H144" s="362">
        <f>+D144+E144+F144-G144</f>
        <v>0</v>
      </c>
      <c r="J144" s="397">
        <f t="shared" si="19"/>
        <v>0</v>
      </c>
    </row>
    <row r="145" spans="2:13" s="124" customFormat="1" ht="16.2" customHeight="1">
      <c r="B145" s="131">
        <v>1130203</v>
      </c>
      <c r="C145" s="132" t="s">
        <v>247</v>
      </c>
      <c r="D145" s="133">
        <f>+SUM(D146:D147)</f>
        <v>2264174</v>
      </c>
      <c r="E145" s="133">
        <f>+SUM(E146:E147)</f>
        <v>0</v>
      </c>
      <c r="F145" s="134">
        <v>0</v>
      </c>
      <c r="G145" s="134">
        <v>0</v>
      </c>
      <c r="H145" s="376">
        <f>+SUM(H146:H147)</f>
        <v>2264174</v>
      </c>
      <c r="I145" s="135"/>
      <c r="J145" s="397">
        <f t="shared" si="19"/>
        <v>0</v>
      </c>
      <c r="L145" s="397"/>
      <c r="M145" s="397"/>
    </row>
    <row r="146" spans="2:13" ht="16.2" customHeight="1">
      <c r="B146" s="138">
        <v>113020301</v>
      </c>
      <c r="C146" s="136" t="s">
        <v>248</v>
      </c>
      <c r="D146" s="134">
        <f>SUMIF('RCDB 062022'!$A:$A,B146,'RCDB 062022'!$C:$C)</f>
        <v>2264174</v>
      </c>
      <c r="E146" s="134">
        <f>+SUMIF('AFPISA 06.2022'!E:E,'Consolidado 06.2022'!B146,'AFPISA 06.2022'!C:C)</f>
        <v>0</v>
      </c>
      <c r="F146" s="134">
        <v>0</v>
      </c>
      <c r="G146" s="134">
        <v>0</v>
      </c>
      <c r="H146" s="362">
        <f>+D146+E146+F146-G146</f>
        <v>2264174</v>
      </c>
      <c r="I146" s="135"/>
      <c r="J146" s="397">
        <f t="shared" si="19"/>
        <v>0</v>
      </c>
      <c r="L146" s="397"/>
    </row>
    <row r="147" spans="2:13" ht="16.2" customHeight="1">
      <c r="B147" s="138">
        <v>113020302</v>
      </c>
      <c r="C147" s="136" t="s">
        <v>249</v>
      </c>
      <c r="D147" s="134">
        <f>SUMIF('RCDB 062022'!$A:$A,B147,'RCDB 062022'!$C:$C)</f>
        <v>0</v>
      </c>
      <c r="E147" s="134">
        <f>+SUMIF('AFPISA 06.2022'!E:E,'Consolidado 06.2022'!B147,'AFPISA 06.2022'!C:C)</f>
        <v>0</v>
      </c>
      <c r="F147" s="134">
        <v>0</v>
      </c>
      <c r="G147" s="134">
        <v>0</v>
      </c>
      <c r="H147" s="362">
        <f>+D147+E147+F147-G147</f>
        <v>0</v>
      </c>
      <c r="J147" s="397">
        <f t="shared" si="19"/>
        <v>0</v>
      </c>
    </row>
    <row r="148" spans="2:13" s="124" customFormat="1" ht="16.2" customHeight="1">
      <c r="B148" s="131">
        <v>11303</v>
      </c>
      <c r="C148" s="132" t="s">
        <v>250</v>
      </c>
      <c r="D148" s="133">
        <f>+D149</f>
        <v>13236930</v>
      </c>
      <c r="E148" s="133">
        <f>+E149</f>
        <v>0</v>
      </c>
      <c r="F148" s="134">
        <v>0</v>
      </c>
      <c r="G148" s="134">
        <v>0</v>
      </c>
      <c r="H148" s="376">
        <f>+H149</f>
        <v>0</v>
      </c>
      <c r="I148" s="135"/>
      <c r="J148" s="397">
        <f t="shared" si="19"/>
        <v>-13236930</v>
      </c>
      <c r="L148" s="397"/>
      <c r="M148" s="348"/>
    </row>
    <row r="149" spans="2:13" s="124" customFormat="1" ht="16.2" customHeight="1">
      <c r="B149" s="131">
        <v>1130301</v>
      </c>
      <c r="C149" s="132" t="s">
        <v>251</v>
      </c>
      <c r="D149" s="133">
        <f>+SUM(D150:D152)</f>
        <v>13236930</v>
      </c>
      <c r="E149" s="133">
        <f>+SUM(E150:E152)</f>
        <v>0</v>
      </c>
      <c r="F149" s="134">
        <v>0</v>
      </c>
      <c r="G149" s="134">
        <v>0</v>
      </c>
      <c r="H149" s="376">
        <f>+SUM(H150:H152)</f>
        <v>0</v>
      </c>
      <c r="I149" s="135"/>
      <c r="J149" s="397">
        <f t="shared" si="19"/>
        <v>-13236930</v>
      </c>
      <c r="L149" s="397"/>
      <c r="M149" s="397"/>
    </row>
    <row r="150" spans="2:13" ht="16.2" customHeight="1">
      <c r="B150" s="138">
        <v>113030101</v>
      </c>
      <c r="C150" s="136" t="s">
        <v>251</v>
      </c>
      <c r="D150" s="134">
        <f>SUMIF('RCDB 062022'!$A:$A,B150,'RCDB 062022'!$C:$C)</f>
        <v>1954392</v>
      </c>
      <c r="E150" s="134">
        <f>+SUMIF('AFPISA 06.2022'!E:E,'Consolidado 06.2022'!B150,'AFPISA 06.2022'!C:C)</f>
        <v>0</v>
      </c>
      <c r="F150" s="134">
        <v>0</v>
      </c>
      <c r="G150" s="347">
        <v>1954392</v>
      </c>
      <c r="H150" s="362">
        <f>+D150+E150+F150-G150</f>
        <v>0</v>
      </c>
      <c r="I150" s="135" t="s">
        <v>681</v>
      </c>
      <c r="J150" s="397">
        <f t="shared" si="19"/>
        <v>-1954392</v>
      </c>
      <c r="L150" s="397"/>
      <c r="M150" s="397"/>
    </row>
    <row r="151" spans="2:13" s="124" customFormat="1" ht="16.2" customHeight="1">
      <c r="B151" s="138">
        <v>113030102</v>
      </c>
      <c r="C151" s="136" t="s">
        <v>1561</v>
      </c>
      <c r="D151" s="134">
        <f>SUMIF('RCDB 062022'!$A:$A,B151,'RCDB 062022'!$C:$C)</f>
        <v>11282538</v>
      </c>
      <c r="E151" s="134">
        <f>+SUMIF('AFPISA 06.2022'!E:E,'Consolidado 06.2022'!B151,'AFPISA 06.2022'!C:C)</f>
        <v>0</v>
      </c>
      <c r="F151" s="134">
        <v>0</v>
      </c>
      <c r="G151" s="347">
        <v>11282538</v>
      </c>
      <c r="H151" s="362">
        <f>+D151+E151+F151-G151</f>
        <v>0</v>
      </c>
      <c r="I151" s="135" t="s">
        <v>681</v>
      </c>
      <c r="J151" s="397">
        <f t="shared" si="19"/>
        <v>-11282538</v>
      </c>
      <c r="L151" s="397"/>
      <c r="M151" s="348"/>
    </row>
    <row r="152" spans="2:13" s="124" customFormat="1" ht="16.2" customHeight="1">
      <c r="B152" s="138">
        <v>113030103</v>
      </c>
      <c r="C152" s="136" t="s">
        <v>673</v>
      </c>
      <c r="D152" s="134">
        <f>SUMIF('RCDB 062022'!$A:$A,B152,'RCDB 062022'!$C:$C)</f>
        <v>0</v>
      </c>
      <c r="E152" s="134">
        <f>+SUMIF('AFPISA 06.2022'!E:E,'Consolidado 06.2022'!B152,'AFPISA 06.2022'!C:C)</f>
        <v>0</v>
      </c>
      <c r="F152" s="134">
        <v>0</v>
      </c>
      <c r="G152" s="134">
        <v>0</v>
      </c>
      <c r="H152" s="362">
        <f>+D152+E152+F152-G152</f>
        <v>0</v>
      </c>
      <c r="J152" s="397">
        <f t="shared" si="19"/>
        <v>0</v>
      </c>
      <c r="L152" s="397"/>
      <c r="M152" s="397"/>
    </row>
    <row r="153" spans="2:13" s="124" customFormat="1" ht="16.2" customHeight="1">
      <c r="B153" s="131">
        <v>11308</v>
      </c>
      <c r="C153" s="132" t="s">
        <v>674</v>
      </c>
      <c r="D153" s="133">
        <f>+SUM(D154:D159)</f>
        <v>221532247</v>
      </c>
      <c r="E153" s="376">
        <f>+SUM(E154:E159)</f>
        <v>55757084</v>
      </c>
      <c r="F153" s="134">
        <v>0</v>
      </c>
      <c r="G153" s="134">
        <v>0</v>
      </c>
      <c r="H153" s="376">
        <f>+SUM(H154:H159)</f>
        <v>277289331</v>
      </c>
      <c r="I153" s="135"/>
      <c r="J153" s="397">
        <f t="shared" si="19"/>
        <v>0</v>
      </c>
      <c r="K153" s="121"/>
      <c r="L153" s="397"/>
      <c r="M153" s="397"/>
    </row>
    <row r="154" spans="2:13" ht="16.2" customHeight="1">
      <c r="B154" s="138">
        <v>113080201</v>
      </c>
      <c r="C154" s="136" t="s">
        <v>675</v>
      </c>
      <c r="D154" s="134">
        <f>SUMIF('RCDB 062022'!$A:$A,B154,'RCDB 062022'!$C:$C)</f>
        <v>0</v>
      </c>
      <c r="E154" s="134">
        <f>+SUMIF('AFPISA 06.2022'!E:E,'Consolidado 06.2022'!B154,'AFPISA 06.2022'!C:C)</f>
        <v>0</v>
      </c>
      <c r="F154" s="134">
        <v>0</v>
      </c>
      <c r="G154" s="134">
        <v>0</v>
      </c>
      <c r="H154" s="362">
        <f t="shared" ref="H154:H159" si="20">+D154+E154+F154-G154</f>
        <v>0</v>
      </c>
      <c r="J154" s="397">
        <f t="shared" si="19"/>
        <v>0</v>
      </c>
      <c r="M154" s="397"/>
    </row>
    <row r="155" spans="2:13" ht="16.2" customHeight="1">
      <c r="B155" s="138" t="s">
        <v>1550</v>
      </c>
      <c r="C155" s="136" t="s">
        <v>253</v>
      </c>
      <c r="D155" s="134">
        <f>SUMIF('RCDB 062022'!$A:$A,B155,'RCDB 062022'!$C:$C)</f>
        <v>121527025</v>
      </c>
      <c r="E155" s="134">
        <f>+SUMIF('AFPISA 06.2022'!E:E,'Consolidado 06.2022'!B155,'AFPISA 06.2022'!C:C)</f>
        <v>55757084</v>
      </c>
      <c r="F155" s="134">
        <v>0</v>
      </c>
      <c r="G155" s="134">
        <v>0</v>
      </c>
      <c r="H155" s="362">
        <f t="shared" si="20"/>
        <v>177284109</v>
      </c>
      <c r="I155" s="135"/>
      <c r="J155" s="397">
        <f t="shared" si="19"/>
        <v>0</v>
      </c>
      <c r="K155" s="121"/>
      <c r="L155" s="397"/>
    </row>
    <row r="156" spans="2:13" ht="16.2" customHeight="1">
      <c r="B156" s="138">
        <v>1130803</v>
      </c>
      <c r="C156" s="136" t="s">
        <v>676</v>
      </c>
      <c r="D156" s="134">
        <f>SUMIF('RCDB 062022'!$A:$A,B156,'RCDB 062022'!$C:$C)</f>
        <v>0</v>
      </c>
      <c r="E156" s="134">
        <f>+SUMIF('AFPISA 06.2022'!E:E,'Consolidado 06.2022'!B156,'AFPISA 06.2022'!C:C)</f>
        <v>0</v>
      </c>
      <c r="F156" s="134">
        <v>0</v>
      </c>
      <c r="G156" s="134">
        <v>0</v>
      </c>
      <c r="H156" s="362">
        <f t="shared" si="20"/>
        <v>0</v>
      </c>
      <c r="J156" s="397">
        <f t="shared" si="19"/>
        <v>0</v>
      </c>
    </row>
    <row r="157" spans="2:13" ht="16.2" customHeight="1">
      <c r="B157" s="138" t="s">
        <v>1570</v>
      </c>
      <c r="C157" s="136" t="s">
        <v>632</v>
      </c>
      <c r="D157" s="134">
        <f>SUMIF('RCDB 062022'!$A:$A,B157,'RCDB 062022'!$C:$C)</f>
        <v>43548</v>
      </c>
      <c r="E157" s="134">
        <f>+SUMIF('AFPISA 06.2022'!E:E,'Consolidado 06.2022'!B157,'AFPISA 06.2022'!C:C)</f>
        <v>0</v>
      </c>
      <c r="F157" s="134">
        <v>0</v>
      </c>
      <c r="G157" s="134">
        <v>0</v>
      </c>
      <c r="H157" s="362">
        <f t="shared" si="20"/>
        <v>43548</v>
      </c>
      <c r="I157" s="135"/>
      <c r="J157" s="397">
        <f t="shared" si="19"/>
        <v>0</v>
      </c>
      <c r="L157" s="397"/>
    </row>
    <row r="158" spans="2:13" ht="16.2" customHeight="1">
      <c r="B158" s="138">
        <v>1130805</v>
      </c>
      <c r="C158" s="136" t="s">
        <v>254</v>
      </c>
      <c r="D158" s="134">
        <f>SUMIF('RCDB 062022'!$A:$A,B158,'RCDB 062022'!$C:$C)</f>
        <v>0</v>
      </c>
      <c r="E158" s="134">
        <f>+SUMIF('AFPISA 06.2022'!E:E,'Consolidado 06.2022'!B158,'AFPISA 06.2022'!C:C)</f>
        <v>0</v>
      </c>
      <c r="F158" s="134">
        <v>0</v>
      </c>
      <c r="G158" s="134">
        <v>0</v>
      </c>
      <c r="H158" s="362">
        <f t="shared" si="20"/>
        <v>0</v>
      </c>
      <c r="I158" s="127"/>
      <c r="J158" s="397">
        <f t="shared" si="19"/>
        <v>0</v>
      </c>
    </row>
    <row r="159" spans="2:13" s="353" customFormat="1" ht="16.2" customHeight="1">
      <c r="B159" s="138" t="s">
        <v>1546</v>
      </c>
      <c r="C159" s="359" t="s">
        <v>1516</v>
      </c>
      <c r="D159" s="377">
        <f>SUMIF('RCDB 062022'!$A:$A,B159,'RCDB 062022'!$C:$C)</f>
        <v>99961674</v>
      </c>
      <c r="E159" s="377">
        <f>+SUMIF('AFPISA 06.2022'!E:E,'Consolidado 06.2022'!B159,'AFPISA 06.2022'!C:C)</f>
        <v>0</v>
      </c>
      <c r="F159" s="377">
        <v>0</v>
      </c>
      <c r="G159" s="377">
        <v>0</v>
      </c>
      <c r="H159" s="362">
        <f t="shared" si="20"/>
        <v>99961674</v>
      </c>
      <c r="I159" s="135"/>
      <c r="J159" s="397">
        <f t="shared" si="19"/>
        <v>0</v>
      </c>
      <c r="L159" s="397"/>
      <c r="M159" s="348"/>
    </row>
    <row r="160" spans="2:13" s="124" customFormat="1" ht="16.2" customHeight="1">
      <c r="B160" s="131">
        <v>11309</v>
      </c>
      <c r="C160" s="132" t="s">
        <v>255</v>
      </c>
      <c r="D160" s="133">
        <f>+D164+D161</f>
        <v>0</v>
      </c>
      <c r="E160" s="133">
        <f>+E164+E161</f>
        <v>2</v>
      </c>
      <c r="F160" s="134">
        <v>0</v>
      </c>
      <c r="G160" s="134">
        <v>0</v>
      </c>
      <c r="H160" s="376">
        <f>+H164+H161</f>
        <v>2</v>
      </c>
      <c r="J160" s="397">
        <f t="shared" si="19"/>
        <v>0</v>
      </c>
      <c r="L160" s="397"/>
      <c r="M160" s="397"/>
    </row>
    <row r="161" spans="2:13" s="124" customFormat="1" ht="16.2" customHeight="1">
      <c r="B161" s="131">
        <v>1130901</v>
      </c>
      <c r="C161" s="132" t="s">
        <v>677</v>
      </c>
      <c r="D161" s="133">
        <f>+D162+D163</f>
        <v>0</v>
      </c>
      <c r="E161" s="133">
        <f>+E162+E163</f>
        <v>2</v>
      </c>
      <c r="F161" s="134">
        <v>0</v>
      </c>
      <c r="G161" s="134">
        <v>0</v>
      </c>
      <c r="H161" s="376">
        <f>SUM(H162:H163)</f>
        <v>2</v>
      </c>
      <c r="J161" s="397">
        <f t="shared" si="19"/>
        <v>0</v>
      </c>
      <c r="K161" s="121"/>
      <c r="L161" s="397"/>
      <c r="M161" s="397"/>
    </row>
    <row r="162" spans="2:13" ht="16.2" customHeight="1">
      <c r="B162" s="344">
        <v>113090101</v>
      </c>
      <c r="C162" s="136" t="s">
        <v>678</v>
      </c>
      <c r="D162" s="134">
        <f>SUMIF('RCDB 062022'!$A:$A,B162,'RCDB 062022'!$C:$C)</f>
        <v>0</v>
      </c>
      <c r="E162" s="134">
        <f>+SUMIF('AFPISA 06.2022'!E:E,'Consolidado 06.2022'!B162,'AFPISA 06.2022'!C:C)</f>
        <v>0</v>
      </c>
      <c r="F162" s="134">
        <v>0</v>
      </c>
      <c r="G162" s="134">
        <v>0</v>
      </c>
      <c r="H162" s="362">
        <f>+D162+E162+F162-G162</f>
        <v>0</v>
      </c>
      <c r="J162" s="397">
        <f t="shared" si="19"/>
        <v>0</v>
      </c>
    </row>
    <row r="163" spans="2:13" ht="16.2" customHeight="1">
      <c r="B163" s="138" t="s">
        <v>1551</v>
      </c>
      <c r="C163" s="136" t="s">
        <v>679</v>
      </c>
      <c r="D163" s="134">
        <f>SUMIF('RCDB 062022'!$A:$A,B163,'RCDB 062022'!$C:$C)</f>
        <v>0</v>
      </c>
      <c r="E163" s="134">
        <f>+SUMIF('AFPISA 06.2022'!E:E,'Consolidado 06.2022'!B163,'AFPISA 06.2022'!C:C)</f>
        <v>2</v>
      </c>
      <c r="F163" s="134">
        <v>0</v>
      </c>
      <c r="G163" s="134">
        <v>0</v>
      </c>
      <c r="H163" s="362">
        <f>+D163+E163+F163-G163</f>
        <v>2</v>
      </c>
      <c r="J163" s="397">
        <f t="shared" si="19"/>
        <v>0</v>
      </c>
      <c r="K163" s="121"/>
    </row>
    <row r="164" spans="2:13" s="124" customFormat="1" ht="16.2" customHeight="1">
      <c r="B164" s="131">
        <v>1130902</v>
      </c>
      <c r="C164" s="132" t="s">
        <v>256</v>
      </c>
      <c r="D164" s="133">
        <f>+D165</f>
        <v>0</v>
      </c>
      <c r="E164" s="133">
        <f>+E165</f>
        <v>0</v>
      </c>
      <c r="F164" s="134">
        <v>0</v>
      </c>
      <c r="G164" s="134">
        <v>0</v>
      </c>
      <c r="H164" s="376">
        <f>+H165</f>
        <v>0</v>
      </c>
      <c r="J164" s="397">
        <f t="shared" si="19"/>
        <v>0</v>
      </c>
      <c r="L164" s="397"/>
      <c r="M164" s="397"/>
    </row>
    <row r="165" spans="2:13" ht="16.2" customHeight="1">
      <c r="B165" s="138">
        <v>113090201</v>
      </c>
      <c r="C165" s="136" t="s">
        <v>257</v>
      </c>
      <c r="D165" s="134">
        <f>SUMIF('RCDB 062022'!$A:$A,B165,'RCDB 062022'!$C:$C)</f>
        <v>0</v>
      </c>
      <c r="E165" s="134">
        <f>+SUMIF('AFPISA 06.2022'!E:E,'Consolidado 06.2022'!B165,'AFPISA 06.2022'!C:C)</f>
        <v>0</v>
      </c>
      <c r="F165" s="134">
        <v>0</v>
      </c>
      <c r="G165" s="134">
        <v>0</v>
      </c>
      <c r="H165" s="362">
        <f>+D165+E165+F165-G165</f>
        <v>0</v>
      </c>
      <c r="J165" s="397">
        <f t="shared" si="19"/>
        <v>0</v>
      </c>
    </row>
    <row r="166" spans="2:13" s="124" customFormat="1" ht="16.2" customHeight="1">
      <c r="B166" s="131">
        <v>115</v>
      </c>
      <c r="C166" s="132" t="s">
        <v>258</v>
      </c>
      <c r="D166" s="133">
        <f>+D167+D175</f>
        <v>103959170</v>
      </c>
      <c r="E166" s="133">
        <f>+E167+E175</f>
        <v>0</v>
      </c>
      <c r="F166" s="134">
        <v>0</v>
      </c>
      <c r="G166" s="134">
        <v>0</v>
      </c>
      <c r="H166" s="376">
        <f>+H167+H175</f>
        <v>103959170</v>
      </c>
      <c r="I166" s="135"/>
      <c r="J166" s="397">
        <f t="shared" si="19"/>
        <v>0</v>
      </c>
      <c r="K166" s="121"/>
      <c r="L166" s="397"/>
      <c r="M166" s="397"/>
    </row>
    <row r="167" spans="2:13" s="124" customFormat="1" ht="16.2" customHeight="1">
      <c r="B167" s="131">
        <v>11501</v>
      </c>
      <c r="C167" s="132" t="s">
        <v>633</v>
      </c>
      <c r="D167" s="133">
        <f>+SUM(D168:D174)</f>
        <v>101182559</v>
      </c>
      <c r="E167" s="133">
        <f>+SUM(E168:E174)</f>
        <v>0</v>
      </c>
      <c r="F167" s="134">
        <v>0</v>
      </c>
      <c r="G167" s="134">
        <v>0</v>
      </c>
      <c r="H167" s="376">
        <f>+SUM(H168:H174)</f>
        <v>101182559</v>
      </c>
      <c r="I167" s="135"/>
      <c r="J167" s="397">
        <f t="shared" si="19"/>
        <v>0</v>
      </c>
      <c r="K167" s="121"/>
      <c r="L167" s="397"/>
      <c r="M167" s="397"/>
    </row>
    <row r="168" spans="2:13" ht="16.2" customHeight="1">
      <c r="B168" s="138">
        <v>1150101</v>
      </c>
      <c r="C168" s="136" t="s">
        <v>441</v>
      </c>
      <c r="D168" s="134">
        <f>SUMIF('RCDB 062022'!$A:$A,B168,'RCDB 062022'!$C:$C)</f>
        <v>0</v>
      </c>
      <c r="E168" s="134">
        <f>+SUMIF('AFPISA 06.2022'!E:E,'Consolidado 06.2022'!B168,'AFPISA 06.2022'!C:C)</f>
        <v>0</v>
      </c>
      <c r="F168" s="134">
        <v>0</v>
      </c>
      <c r="G168" s="134">
        <v>0</v>
      </c>
      <c r="H168" s="362">
        <f t="shared" ref="H168:H174" si="21">+D168+E168+F168-G168</f>
        <v>0</v>
      </c>
      <c r="J168" s="397">
        <f t="shared" si="19"/>
        <v>0</v>
      </c>
      <c r="K168" s="121"/>
    </row>
    <row r="169" spans="2:13" ht="16.2" customHeight="1">
      <c r="B169" s="138">
        <v>1150102</v>
      </c>
      <c r="C169" s="136" t="s">
        <v>654</v>
      </c>
      <c r="D169" s="134">
        <f>SUMIF('RCDB 062022'!$A:$A,B169,'RCDB 062022'!$C:$C)</f>
        <v>41324400</v>
      </c>
      <c r="E169" s="134">
        <f>+SUMIF('AFPISA 06.2022'!E:E,'Consolidado 06.2022'!B169,'AFPISA 06.2022'!C:C)</f>
        <v>0</v>
      </c>
      <c r="F169" s="134">
        <v>0</v>
      </c>
      <c r="G169" s="134">
        <v>0</v>
      </c>
      <c r="H169" s="362">
        <f t="shared" si="21"/>
        <v>41324400</v>
      </c>
      <c r="I169" s="135"/>
      <c r="J169" s="397">
        <f t="shared" si="19"/>
        <v>0</v>
      </c>
      <c r="K169" s="121"/>
      <c r="L169" s="397"/>
    </row>
    <row r="170" spans="2:13" ht="16.2" customHeight="1">
      <c r="B170" s="138">
        <v>1150103</v>
      </c>
      <c r="C170" s="136" t="s">
        <v>260</v>
      </c>
      <c r="D170" s="134">
        <f>SUMIF('RCDB 062022'!$A:$A,B170,'RCDB 062022'!$C:$C)</f>
        <v>4355833</v>
      </c>
      <c r="E170" s="134">
        <f>+SUMIF('AFPISA 06.2022'!E:E,'Consolidado 06.2022'!B170,'AFPISA 06.2022'!C:C)</f>
        <v>0</v>
      </c>
      <c r="F170" s="134">
        <v>0</v>
      </c>
      <c r="G170" s="134">
        <v>0</v>
      </c>
      <c r="H170" s="362">
        <f t="shared" si="21"/>
        <v>4355833</v>
      </c>
      <c r="I170" s="135"/>
      <c r="J170" s="397">
        <f t="shared" si="19"/>
        <v>0</v>
      </c>
      <c r="K170" s="121"/>
      <c r="L170" s="397"/>
    </row>
    <row r="171" spans="2:13" ht="16.2" customHeight="1">
      <c r="B171" s="138">
        <v>1150104</v>
      </c>
      <c r="C171" s="136" t="s">
        <v>680</v>
      </c>
      <c r="D171" s="134">
        <f>SUMIF('RCDB 062022'!$A:$A,B171,'RCDB 062022'!$C:$C)</f>
        <v>52333572</v>
      </c>
      <c r="E171" s="134">
        <f>+SUMIF('AFPISA 06.2022'!E:E,'Consolidado 06.2022'!B171,'AFPISA 06.2022'!C:C)</f>
        <v>0</v>
      </c>
      <c r="F171" s="134">
        <v>0</v>
      </c>
      <c r="G171" s="134">
        <v>0</v>
      </c>
      <c r="H171" s="362">
        <f t="shared" si="21"/>
        <v>52333572</v>
      </c>
      <c r="I171" s="135"/>
      <c r="J171" s="397">
        <f t="shared" si="19"/>
        <v>0</v>
      </c>
      <c r="K171" s="121"/>
      <c r="L171" s="397"/>
    </row>
    <row r="172" spans="2:13" ht="16.2" customHeight="1">
      <c r="B172" s="138">
        <v>1150105</v>
      </c>
      <c r="C172" s="136" t="s">
        <v>261</v>
      </c>
      <c r="D172" s="134">
        <f>SUMIF('RCDB 062022'!$A:$A,B172,'RCDB 062022'!$C:$C)</f>
        <v>1801930</v>
      </c>
      <c r="E172" s="134">
        <f>+SUMIF('AFPISA 06.2022'!E:E,'Consolidado 06.2022'!B172,'AFPISA 06.2022'!C:C)</f>
        <v>0</v>
      </c>
      <c r="F172" s="134">
        <v>0</v>
      </c>
      <c r="G172" s="134">
        <v>0</v>
      </c>
      <c r="H172" s="362">
        <f t="shared" si="21"/>
        <v>1801930</v>
      </c>
      <c r="I172" s="135"/>
      <c r="J172" s="397">
        <f t="shared" si="19"/>
        <v>0</v>
      </c>
      <c r="K172" s="121"/>
      <c r="L172" s="397"/>
    </row>
    <row r="173" spans="2:13" ht="16.2" customHeight="1">
      <c r="B173" s="138">
        <v>1150106</v>
      </c>
      <c r="C173" s="136" t="s">
        <v>262</v>
      </c>
      <c r="D173" s="134">
        <f>SUMIF('RCDB 062022'!$A:$A,B173,'RCDB 062022'!$C:$C)</f>
        <v>1366824</v>
      </c>
      <c r="E173" s="134">
        <f>+SUMIF('AFPISA 06.2022'!E:E,'Consolidado 06.2022'!B173,'AFPISA 06.2022'!C:C)</f>
        <v>0</v>
      </c>
      <c r="F173" s="134">
        <v>0</v>
      </c>
      <c r="G173" s="134">
        <v>0</v>
      </c>
      <c r="H173" s="362">
        <f t="shared" si="21"/>
        <v>1366824</v>
      </c>
      <c r="I173" s="135"/>
      <c r="J173" s="397">
        <f t="shared" si="19"/>
        <v>0</v>
      </c>
      <c r="K173" s="121"/>
      <c r="L173" s="397"/>
    </row>
    <row r="174" spans="2:13" ht="16.2" customHeight="1">
      <c r="B174" s="136">
        <v>1150107</v>
      </c>
      <c r="C174" s="136" t="s">
        <v>263</v>
      </c>
      <c r="D174" s="134">
        <f>SUMIF('RCDB 062022'!$A:$A,B174,'RCDB 062022'!$C:$C)</f>
        <v>0</v>
      </c>
      <c r="E174" s="134">
        <f>+SUMIF('AFPISA 06.2022'!E:E,'Consolidado 06.2022'!B174,'AFPISA 06.2022'!C:C)</f>
        <v>0</v>
      </c>
      <c r="F174" s="134">
        <v>0</v>
      </c>
      <c r="G174" s="134">
        <v>0</v>
      </c>
      <c r="H174" s="362">
        <f t="shared" si="21"/>
        <v>0</v>
      </c>
      <c r="J174" s="397">
        <f t="shared" si="19"/>
        <v>0</v>
      </c>
      <c r="K174" s="121"/>
    </row>
    <row r="175" spans="2:13" s="124" customFormat="1" ht="16.2" customHeight="1">
      <c r="B175" s="131">
        <v>11502</v>
      </c>
      <c r="C175" s="132" t="s">
        <v>264</v>
      </c>
      <c r="D175" s="133">
        <f>+SUM(D176:D177)</f>
        <v>2776611</v>
      </c>
      <c r="E175" s="133">
        <f>+SUM(E176:E177)</f>
        <v>0</v>
      </c>
      <c r="F175" s="134">
        <v>0</v>
      </c>
      <c r="G175" s="134">
        <v>0</v>
      </c>
      <c r="H175" s="376">
        <f>+SUM(H176:H177)</f>
        <v>2776611</v>
      </c>
      <c r="I175" s="135"/>
      <c r="J175" s="397">
        <f t="shared" si="19"/>
        <v>0</v>
      </c>
      <c r="K175" s="121"/>
      <c r="L175" s="397"/>
      <c r="M175" s="397"/>
    </row>
    <row r="176" spans="2:13" ht="16.2" customHeight="1">
      <c r="B176" s="138">
        <v>1150205</v>
      </c>
      <c r="C176" s="136" t="s">
        <v>265</v>
      </c>
      <c r="D176" s="134">
        <f>SUMIF('RCDB 062022'!$A:$A,B176,'RCDB 062022'!$C:$C)</f>
        <v>2776611</v>
      </c>
      <c r="E176" s="134">
        <f>+SUMIF('AFPISA 06.2022'!E:E,'Consolidado 06.2022'!B176,'AFPISA 06.2022'!C:C)</f>
        <v>0</v>
      </c>
      <c r="F176" s="134">
        <v>0</v>
      </c>
      <c r="G176" s="134">
        <v>0</v>
      </c>
      <c r="H176" s="362">
        <f>+D176+E176+F176-G176</f>
        <v>2776611</v>
      </c>
      <c r="I176" s="135"/>
      <c r="J176" s="397">
        <f t="shared" si="19"/>
        <v>0</v>
      </c>
      <c r="K176" s="121"/>
      <c r="L176" s="397"/>
    </row>
    <row r="177" spans="2:13" ht="16.2" customHeight="1">
      <c r="B177" s="136">
        <v>1010401</v>
      </c>
      <c r="C177" s="136" t="s">
        <v>552</v>
      </c>
      <c r="D177" s="134">
        <f>SUMIF('RCDB 062022'!$A:$A,B177,'RCDB 062022'!$C:$C)</f>
        <v>0</v>
      </c>
      <c r="E177" s="134">
        <f>+SUMIF('AFPISA 06.2022'!E:E,'Consolidado 06.2022'!B177,'AFPISA 06.2022'!C:C)</f>
        <v>0</v>
      </c>
      <c r="F177" s="134">
        <v>0</v>
      </c>
      <c r="G177" s="134">
        <v>0</v>
      </c>
      <c r="H177" s="362">
        <f>+D177+E177+F177-G177</f>
        <v>0</v>
      </c>
      <c r="I177" s="135"/>
      <c r="J177" s="397">
        <f t="shared" si="19"/>
        <v>0</v>
      </c>
      <c r="K177" s="121"/>
      <c r="L177" s="397"/>
    </row>
    <row r="178" spans="2:13" s="124" customFormat="1" ht="16.2" customHeight="1">
      <c r="B178" s="131">
        <v>12</v>
      </c>
      <c r="C178" s="132" t="s">
        <v>266</v>
      </c>
      <c r="D178" s="133">
        <f>+D179+D189+D200+D214</f>
        <v>11313234250</v>
      </c>
      <c r="E178" s="133">
        <f>+E179+E189+E200</f>
        <v>486532987</v>
      </c>
      <c r="F178" s="134">
        <v>0</v>
      </c>
      <c r="G178" s="134">
        <v>0</v>
      </c>
      <c r="H178" s="376">
        <f>+H179+H189+H200+H214</f>
        <v>3346609130</v>
      </c>
      <c r="I178" s="100"/>
      <c r="J178" s="397">
        <f t="shared" si="19"/>
        <v>-8453158107</v>
      </c>
      <c r="K178" s="121"/>
      <c r="L178" s="397"/>
      <c r="M178" s="397"/>
    </row>
    <row r="179" spans="2:13" s="124" customFormat="1" ht="16.2" customHeight="1">
      <c r="B179" s="131">
        <v>121</v>
      </c>
      <c r="C179" s="132" t="s">
        <v>267</v>
      </c>
      <c r="D179" s="133">
        <f>+D180+D187</f>
        <v>9353158107</v>
      </c>
      <c r="E179" s="133">
        <f>+E180+E187</f>
        <v>0</v>
      </c>
      <c r="F179" s="134">
        <v>0</v>
      </c>
      <c r="G179" s="134">
        <v>0</v>
      </c>
      <c r="H179" s="376">
        <f>+H180+H187</f>
        <v>900000000</v>
      </c>
      <c r="I179" s="100"/>
      <c r="J179" s="397">
        <f t="shared" si="19"/>
        <v>-8453158107</v>
      </c>
      <c r="K179" s="121"/>
      <c r="L179" s="397"/>
      <c r="M179" s="397"/>
    </row>
    <row r="180" spans="2:13" s="124" customFormat="1" ht="16.2" customHeight="1">
      <c r="B180" s="131">
        <v>12101</v>
      </c>
      <c r="C180" s="132" t="s">
        <v>268</v>
      </c>
      <c r="D180" s="133">
        <f>+D181</f>
        <v>8453158107</v>
      </c>
      <c r="E180" s="133">
        <f>+E181</f>
        <v>0</v>
      </c>
      <c r="F180" s="134">
        <v>0</v>
      </c>
      <c r="G180" s="134">
        <v>0</v>
      </c>
      <c r="H180" s="376">
        <f>+H181</f>
        <v>0</v>
      </c>
      <c r="I180" s="95"/>
      <c r="J180" s="397">
        <f t="shared" si="19"/>
        <v>-8453158107</v>
      </c>
      <c r="K180" s="121"/>
      <c r="L180" s="397"/>
      <c r="M180" s="397"/>
    </row>
    <row r="181" spans="2:13" s="124" customFormat="1" ht="16.2" customHeight="1">
      <c r="B181" s="131">
        <v>121011</v>
      </c>
      <c r="C181" s="132" t="s">
        <v>269</v>
      </c>
      <c r="D181" s="133">
        <f>+D182+D185</f>
        <v>8453158107</v>
      </c>
      <c r="E181" s="133">
        <f>+E182+E185</f>
        <v>0</v>
      </c>
      <c r="F181" s="134">
        <v>0</v>
      </c>
      <c r="G181" s="134">
        <v>0</v>
      </c>
      <c r="H181" s="376">
        <f>+H182+H185</f>
        <v>0</v>
      </c>
      <c r="I181" s="95"/>
      <c r="J181" s="397">
        <f t="shared" si="19"/>
        <v>-8453158107</v>
      </c>
      <c r="K181" s="121"/>
      <c r="L181" s="397"/>
      <c r="M181" s="397"/>
    </row>
    <row r="182" spans="2:13" s="124" customFormat="1" ht="16.2" customHeight="1">
      <c r="B182" s="131">
        <v>12101103</v>
      </c>
      <c r="C182" s="132" t="s">
        <v>201</v>
      </c>
      <c r="D182" s="133">
        <f>+SUM(D183:D184)</f>
        <v>4999000000</v>
      </c>
      <c r="E182" s="133">
        <f>+SUM(E183:E184)</f>
        <v>0</v>
      </c>
      <c r="F182" s="134">
        <v>0</v>
      </c>
      <c r="G182" s="134">
        <v>0</v>
      </c>
      <c r="H182" s="376">
        <f>+SUM(H183:H184)</f>
        <v>0</v>
      </c>
      <c r="I182" s="95"/>
      <c r="J182" s="397">
        <f t="shared" si="19"/>
        <v>-4999000000</v>
      </c>
      <c r="K182" s="121"/>
      <c r="L182" s="397"/>
      <c r="M182" s="397"/>
    </row>
    <row r="183" spans="2:13" ht="16.2" customHeight="1">
      <c r="B183" s="138">
        <v>1210110301</v>
      </c>
      <c r="C183" s="136" t="s">
        <v>271</v>
      </c>
      <c r="D183" s="134">
        <f>SUMIF('RCDB 062022'!$A:$A,B183,'RCDB 062022'!$C:$C)</f>
        <v>4999000000</v>
      </c>
      <c r="E183" s="134">
        <f>+SUMIF('AFPISA 06.2022'!E:E,'Consolidado 06.2022'!B183,'AFPISA 06.2022'!C:C)</f>
        <v>0</v>
      </c>
      <c r="F183" s="134">
        <v>0</v>
      </c>
      <c r="G183" s="347">
        <f>+D183</f>
        <v>4999000000</v>
      </c>
      <c r="H183" s="362">
        <f>+D183+E183+F183-G183</f>
        <v>0</v>
      </c>
      <c r="I183" s="100" t="s">
        <v>672</v>
      </c>
      <c r="J183" s="397">
        <f t="shared" si="19"/>
        <v>-4999000000</v>
      </c>
      <c r="K183" s="121"/>
      <c r="L183" s="397"/>
    </row>
    <row r="184" spans="2:13" ht="16.2" customHeight="1">
      <c r="B184" s="138">
        <v>1210110302</v>
      </c>
      <c r="C184" s="136" t="s">
        <v>683</v>
      </c>
      <c r="D184" s="134">
        <v>0</v>
      </c>
      <c r="E184" s="134"/>
      <c r="F184" s="134">
        <v>0</v>
      </c>
      <c r="G184" s="134">
        <v>0</v>
      </c>
      <c r="H184" s="362">
        <f>+D184+E184+F184-G184</f>
        <v>0</v>
      </c>
      <c r="J184" s="397">
        <f t="shared" si="19"/>
        <v>0</v>
      </c>
      <c r="K184" s="121"/>
    </row>
    <row r="185" spans="2:13" s="124" customFormat="1" ht="16.2" customHeight="1">
      <c r="B185" s="131">
        <v>12101108</v>
      </c>
      <c r="C185" s="132" t="s">
        <v>272</v>
      </c>
      <c r="D185" s="133">
        <f>+D186</f>
        <v>3454158107</v>
      </c>
      <c r="E185" s="133">
        <f>+E186</f>
        <v>0</v>
      </c>
      <c r="F185" s="377">
        <v>0</v>
      </c>
      <c r="G185" s="134">
        <v>0</v>
      </c>
      <c r="H185" s="376">
        <f>+H186</f>
        <v>0</v>
      </c>
      <c r="I185" s="97"/>
      <c r="J185" s="397">
        <f t="shared" si="19"/>
        <v>-3454158107</v>
      </c>
      <c r="K185" s="121"/>
      <c r="L185" s="397"/>
      <c r="M185" s="397"/>
    </row>
    <row r="186" spans="2:13" ht="16.2" customHeight="1">
      <c r="B186" s="138">
        <v>1210110801</v>
      </c>
      <c r="C186" s="136" t="s">
        <v>273</v>
      </c>
      <c r="D186" s="134">
        <f>SUMIF('RCDB 062022'!$A:$A,B186,'RCDB 062022'!$C:$C)</f>
        <v>3454158107</v>
      </c>
      <c r="E186" s="134">
        <f>+SUMIF('AFPISA 06.2022'!E:E,'Consolidado 06.2022'!B186,'AFPISA 06.2022'!C:C)</f>
        <v>0</v>
      </c>
      <c r="F186" s="134">
        <v>0</v>
      </c>
      <c r="G186" s="347">
        <f>+D186</f>
        <v>3454158107</v>
      </c>
      <c r="H186" s="362">
        <f>+D186+E186+F186-G186</f>
        <v>0</v>
      </c>
      <c r="I186" s="100" t="s">
        <v>1460</v>
      </c>
      <c r="J186" s="397">
        <f t="shared" si="19"/>
        <v>-3454158107</v>
      </c>
      <c r="K186" s="121"/>
      <c r="L186" s="397"/>
    </row>
    <row r="187" spans="2:13" s="124" customFormat="1" ht="16.2" customHeight="1">
      <c r="B187" s="131">
        <v>12103</v>
      </c>
      <c r="C187" s="132" t="s">
        <v>274</v>
      </c>
      <c r="D187" s="133">
        <f>+SUM(D188)</f>
        <v>900000000</v>
      </c>
      <c r="E187" s="133">
        <f>+SUM(E188)</f>
        <v>0</v>
      </c>
      <c r="F187" s="134">
        <v>0</v>
      </c>
      <c r="G187" s="134">
        <v>0</v>
      </c>
      <c r="H187" s="376">
        <f>+SUM(H188)</f>
        <v>900000000</v>
      </c>
      <c r="I187" s="95"/>
      <c r="J187" s="397">
        <f t="shared" si="19"/>
        <v>0</v>
      </c>
      <c r="K187" s="121"/>
      <c r="L187" s="397"/>
      <c r="M187" s="397"/>
    </row>
    <row r="188" spans="2:13" ht="16.2" customHeight="1">
      <c r="B188" s="138">
        <v>1210301</v>
      </c>
      <c r="C188" s="136" t="s">
        <v>275</v>
      </c>
      <c r="D188" s="134">
        <f>SUMIF('RCDB 062022'!$A:$A,B188,'RCDB 062022'!$C:$C)</f>
        <v>900000000</v>
      </c>
      <c r="E188" s="134">
        <f>+SUMIF('AFPISA 06.2022'!E:E,'Consolidado 06.2022'!B188,'AFPISA 06.2022'!C:C)</f>
        <v>0</v>
      </c>
      <c r="F188" s="134">
        <v>0</v>
      </c>
      <c r="G188" s="134">
        <v>0</v>
      </c>
      <c r="H188" s="362">
        <f>+D188+E188+F188-G188</f>
        <v>900000000</v>
      </c>
      <c r="I188" s="95"/>
      <c r="J188" s="397">
        <f t="shared" si="19"/>
        <v>0</v>
      </c>
      <c r="K188" s="121"/>
      <c r="L188" s="397"/>
    </row>
    <row r="189" spans="2:13" s="124" customFormat="1" ht="16.2" customHeight="1">
      <c r="B189" s="131">
        <v>127</v>
      </c>
      <c r="C189" s="132" t="s">
        <v>276</v>
      </c>
      <c r="D189" s="133">
        <f>+D190</f>
        <v>1058186951</v>
      </c>
      <c r="E189" s="133">
        <f>+E190</f>
        <v>0</v>
      </c>
      <c r="F189" s="134">
        <v>0</v>
      </c>
      <c r="G189" s="134">
        <v>0</v>
      </c>
      <c r="H189" s="376">
        <f>+H190</f>
        <v>1058186951</v>
      </c>
      <c r="I189" s="95"/>
      <c r="J189" s="397">
        <f t="shared" si="19"/>
        <v>0</v>
      </c>
      <c r="K189" s="121"/>
      <c r="L189" s="397"/>
      <c r="M189" s="397"/>
    </row>
    <row r="190" spans="2:13" s="124" customFormat="1" ht="16.2" customHeight="1">
      <c r="B190" s="131">
        <v>12701</v>
      </c>
      <c r="C190" s="132" t="s">
        <v>277</v>
      </c>
      <c r="D190" s="133">
        <f>+SUM(D191:D195)</f>
        <v>1058186951</v>
      </c>
      <c r="E190" s="133">
        <f>+SUM(E191:E195)</f>
        <v>0</v>
      </c>
      <c r="F190" s="134">
        <v>0</v>
      </c>
      <c r="G190" s="134">
        <v>0</v>
      </c>
      <c r="H190" s="376">
        <f>+SUM(H191:H195)</f>
        <v>1058186951</v>
      </c>
      <c r="I190" s="95"/>
      <c r="J190" s="397">
        <f t="shared" si="19"/>
        <v>0</v>
      </c>
      <c r="K190" s="121"/>
      <c r="L190" s="397"/>
      <c r="M190" s="397"/>
    </row>
    <row r="191" spans="2:13" ht="16.2" customHeight="1">
      <c r="B191" s="138">
        <v>1270102</v>
      </c>
      <c r="C191" s="136" t="s">
        <v>278</v>
      </c>
      <c r="D191" s="134">
        <f>SUMIF('RCDB 062022'!$A:$A,B191,'RCDB 062022'!$C:$C)</f>
        <v>122540485</v>
      </c>
      <c r="E191" s="134">
        <f>+SUMIF('AFPISA 06.2022'!E:E,'Consolidado 06.2022'!B191,'AFPISA 06.2022'!C:C)</f>
        <v>0</v>
      </c>
      <c r="F191" s="134">
        <v>0</v>
      </c>
      <c r="G191" s="134">
        <v>0</v>
      </c>
      <c r="H191" s="362">
        <f>+D191+E191+F191-G191</f>
        <v>122540485</v>
      </c>
      <c r="I191" s="95"/>
      <c r="J191" s="397">
        <f t="shared" si="19"/>
        <v>0</v>
      </c>
      <c r="K191" s="121"/>
      <c r="L191" s="397"/>
    </row>
    <row r="192" spans="2:13" s="124" customFormat="1" ht="16.2" customHeight="1">
      <c r="B192" s="138">
        <v>1270103</v>
      </c>
      <c r="C192" s="136" t="s">
        <v>684</v>
      </c>
      <c r="D192" s="134">
        <f>SUMIF('RCDB 062022'!$A:$A,B192,'RCDB 062022'!$C:$C)</f>
        <v>250626991</v>
      </c>
      <c r="E192" s="134">
        <f>+SUMIF('AFPISA 06.2022'!E:E,'Consolidado 06.2022'!B192,'AFPISA 06.2022'!C:C)</f>
        <v>0</v>
      </c>
      <c r="F192" s="134">
        <v>0</v>
      </c>
      <c r="G192" s="134">
        <v>0</v>
      </c>
      <c r="H192" s="362">
        <f>+D192+E192+F192-G192</f>
        <v>250626991</v>
      </c>
      <c r="I192" s="95"/>
      <c r="J192" s="397">
        <f t="shared" si="19"/>
        <v>0</v>
      </c>
      <c r="K192" s="121"/>
      <c r="L192" s="397"/>
      <c r="M192" s="397"/>
    </row>
    <row r="193" spans="2:13" s="124" customFormat="1" ht="16.2" customHeight="1">
      <c r="B193" s="138">
        <v>1270104</v>
      </c>
      <c r="C193" s="136" t="s">
        <v>280</v>
      </c>
      <c r="D193" s="134">
        <f>SUMIF('RCDB 062022'!$A:$A,B193,'RCDB 062022'!$C:$C)</f>
        <v>468274422</v>
      </c>
      <c r="E193" s="134">
        <f>+SUMIF('AFPISA 06.2022'!E:E,'Consolidado 06.2022'!B193,'AFPISA 06.2022'!C:C)</f>
        <v>0</v>
      </c>
      <c r="F193" s="134">
        <v>0</v>
      </c>
      <c r="G193" s="134">
        <v>0</v>
      </c>
      <c r="H193" s="362">
        <f>+D193+E193+F193-G193</f>
        <v>468274422</v>
      </c>
      <c r="I193" s="95"/>
      <c r="J193" s="397">
        <f t="shared" si="19"/>
        <v>0</v>
      </c>
      <c r="K193" s="121"/>
      <c r="L193" s="397"/>
      <c r="M193" s="397"/>
    </row>
    <row r="194" spans="2:13" s="124" customFormat="1" ht="16.2" customHeight="1">
      <c r="B194" s="138">
        <v>1270107</v>
      </c>
      <c r="C194" s="136" t="s">
        <v>281</v>
      </c>
      <c r="D194" s="134">
        <f>SUMIF('RCDB 062022'!$A:$A,B194,'RCDB 062022'!$C:$C)</f>
        <v>316522493</v>
      </c>
      <c r="E194" s="134">
        <f>+SUMIF('AFPISA 06.2022'!E:E,'Consolidado 06.2022'!B194,'AFPISA 06.2022'!C:C)</f>
        <v>0</v>
      </c>
      <c r="F194" s="134">
        <v>0</v>
      </c>
      <c r="G194" s="134">
        <v>0</v>
      </c>
      <c r="H194" s="362">
        <f>+D194+E194+F194-G194</f>
        <v>316522493</v>
      </c>
      <c r="I194" s="95"/>
      <c r="J194" s="397">
        <f t="shared" si="19"/>
        <v>0</v>
      </c>
      <c r="K194" s="121"/>
      <c r="L194" s="397"/>
      <c r="M194" s="397"/>
    </row>
    <row r="195" spans="2:13" s="356" customFormat="1" ht="16.2" customHeight="1">
      <c r="B195" s="131">
        <v>1270120</v>
      </c>
      <c r="C195" s="132" t="s">
        <v>282</v>
      </c>
      <c r="D195" s="376">
        <f>SUM(D196:D199)</f>
        <v>-99777440</v>
      </c>
      <c r="E195" s="376">
        <f>SUM(E196:E199)</f>
        <v>0</v>
      </c>
      <c r="F195" s="376">
        <v>0</v>
      </c>
      <c r="G195" s="376">
        <v>0</v>
      </c>
      <c r="H195" s="376">
        <f>SUM(H196:H199)</f>
        <v>-99777440</v>
      </c>
      <c r="I195" s="100"/>
      <c r="J195" s="397">
        <f t="shared" si="19"/>
        <v>0</v>
      </c>
      <c r="K195" s="386"/>
      <c r="L195" s="397"/>
      <c r="M195" s="397"/>
    </row>
    <row r="196" spans="2:13" s="124" customFormat="1" ht="16.2" customHeight="1">
      <c r="B196" s="138">
        <v>127012002</v>
      </c>
      <c r="C196" s="136" t="s">
        <v>854</v>
      </c>
      <c r="D196" s="134">
        <f>SUMIF('RCDB 062022'!$A:$A,B196,'RCDB 062022'!$C:$C)</f>
        <v>-5514324</v>
      </c>
      <c r="E196" s="134">
        <f>+SUMIF('AFPISA 06.2022'!E:E,'Consolidado 06.2022'!B196,'AFPISA 06.2022'!C:C)</f>
        <v>0</v>
      </c>
      <c r="F196" s="134">
        <v>0</v>
      </c>
      <c r="G196" s="134">
        <v>0</v>
      </c>
      <c r="H196" s="362">
        <f>+D196+E196+F196-G196</f>
        <v>-5514324</v>
      </c>
      <c r="I196" s="95"/>
      <c r="J196" s="397">
        <f t="shared" si="19"/>
        <v>0</v>
      </c>
      <c r="K196" s="121"/>
      <c r="L196" s="397"/>
      <c r="M196" s="397"/>
    </row>
    <row r="197" spans="2:13" s="124" customFormat="1" ht="16.2" customHeight="1">
      <c r="B197" s="138">
        <v>127012003</v>
      </c>
      <c r="C197" s="136" t="s">
        <v>283</v>
      </c>
      <c r="D197" s="134">
        <f>SUMIF('RCDB 062022'!$A:$A,B197,'RCDB 062022'!$C:$C)</f>
        <v>-37890753</v>
      </c>
      <c r="E197" s="134">
        <f>+SUMIF('AFPISA 06.2022'!E:E,'Consolidado 06.2022'!B197,'AFPISA 06.2022'!C:C)</f>
        <v>0</v>
      </c>
      <c r="F197" s="134">
        <v>0</v>
      </c>
      <c r="G197" s="134">
        <v>0</v>
      </c>
      <c r="H197" s="362">
        <f>+D197+E197+F197-G197</f>
        <v>-37890753</v>
      </c>
      <c r="I197" s="95"/>
      <c r="J197" s="397">
        <f t="shared" si="19"/>
        <v>0</v>
      </c>
      <c r="K197" s="121"/>
      <c r="L197" s="397"/>
      <c r="M197" s="397"/>
    </row>
    <row r="198" spans="2:13" s="124" customFormat="1" ht="16.2" customHeight="1">
      <c r="B198" s="138">
        <v>127012004</v>
      </c>
      <c r="C198" s="136" t="s">
        <v>284</v>
      </c>
      <c r="D198" s="134">
        <f>SUMIF('RCDB 062022'!$A:$A,B198,'RCDB 062022'!$C:$C)</f>
        <v>-42128849</v>
      </c>
      <c r="E198" s="134">
        <f>+SUMIF('AFPISA 06.2022'!E:E,'Consolidado 06.2022'!B198,'AFPISA 06.2022'!C:C)</f>
        <v>0</v>
      </c>
      <c r="F198" s="134">
        <v>0</v>
      </c>
      <c r="G198" s="134">
        <v>0</v>
      </c>
      <c r="H198" s="362">
        <f>+D198+E198+F198-G198</f>
        <v>-42128849</v>
      </c>
      <c r="I198" s="95"/>
      <c r="J198" s="397">
        <f t="shared" ref="J198:J261" si="22">+H198-D198-E198</f>
        <v>0</v>
      </c>
      <c r="K198" s="121"/>
      <c r="L198" s="397"/>
      <c r="M198" s="397"/>
    </row>
    <row r="199" spans="2:13" s="124" customFormat="1" ht="16.2" customHeight="1">
      <c r="B199" s="138">
        <v>127012006</v>
      </c>
      <c r="C199" s="136" t="s">
        <v>1452</v>
      </c>
      <c r="D199" s="134">
        <f>SUMIF('RCDB 062022'!$A:$A,B199,'RCDB 062022'!$C:$C)</f>
        <v>-14243514</v>
      </c>
      <c r="E199" s="134">
        <f>+SUMIF('AFPISA 06.2022'!E:E,'Consolidado 06.2022'!B199,'AFPISA 06.2022'!C:C)</f>
        <v>0</v>
      </c>
      <c r="F199" s="134">
        <v>0</v>
      </c>
      <c r="G199" s="134">
        <v>0</v>
      </c>
      <c r="H199" s="362">
        <f>+D199+E199+F199-G199</f>
        <v>-14243514</v>
      </c>
      <c r="I199" s="95"/>
      <c r="J199" s="397">
        <f t="shared" si="22"/>
        <v>0</v>
      </c>
      <c r="K199" s="121"/>
      <c r="L199" s="397"/>
      <c r="M199" s="397"/>
    </row>
    <row r="200" spans="2:13" s="124" customFormat="1" ht="16.2" customHeight="1">
      <c r="B200" s="131">
        <v>128</v>
      </c>
      <c r="C200" s="132" t="s">
        <v>285</v>
      </c>
      <c r="D200" s="133">
        <f>+D201+D203+D204+D205+D209+D207+D208</f>
        <v>889514274</v>
      </c>
      <c r="E200" s="376">
        <f>+E201+E203+E204+E205+E209+E207+E208</f>
        <v>486532987</v>
      </c>
      <c r="F200" s="134">
        <v>0</v>
      </c>
      <c r="G200" s="134">
        <v>0</v>
      </c>
      <c r="H200" s="376">
        <f>+H201+H203+H204+H205+H209+H207+H208</f>
        <v>1376047261</v>
      </c>
      <c r="I200" s="95"/>
      <c r="J200" s="397">
        <f t="shared" si="22"/>
        <v>0</v>
      </c>
      <c r="K200" s="121"/>
      <c r="L200" s="397"/>
      <c r="M200" s="397"/>
    </row>
    <row r="201" spans="2:13" s="124" customFormat="1" ht="16.2" customHeight="1">
      <c r="B201" s="131">
        <v>12801</v>
      </c>
      <c r="C201" s="132" t="s">
        <v>286</v>
      </c>
      <c r="D201" s="133">
        <f>+SUM(D202)</f>
        <v>424253188</v>
      </c>
      <c r="E201" s="133">
        <f>+SUM(E202)</f>
        <v>260038727</v>
      </c>
      <c r="F201" s="134">
        <v>0</v>
      </c>
      <c r="G201" s="134">
        <v>0</v>
      </c>
      <c r="H201" s="376">
        <f>+SUM(H202)</f>
        <v>684291915</v>
      </c>
      <c r="I201" s="95"/>
      <c r="J201" s="397">
        <f t="shared" si="22"/>
        <v>0</v>
      </c>
      <c r="K201" s="121"/>
      <c r="L201" s="397"/>
      <c r="M201" s="397"/>
    </row>
    <row r="202" spans="2:13" s="124" customFormat="1" ht="16.2" customHeight="1">
      <c r="B202" s="138" t="s">
        <v>1554</v>
      </c>
      <c r="C202" s="136" t="s">
        <v>287</v>
      </c>
      <c r="D202" s="134">
        <f>SUMIF('RCDB 062022'!$A:$A,B202,'RCDB 062022'!$C:$C)</f>
        <v>424253188</v>
      </c>
      <c r="E202" s="134">
        <f>+SUMIF('AFPISA 06.2022'!E:E,'Consolidado 06.2022'!B202,'AFPISA 06.2022'!C:C)</f>
        <v>260038727</v>
      </c>
      <c r="F202" s="134">
        <v>0</v>
      </c>
      <c r="G202" s="134">
        <v>0</v>
      </c>
      <c r="H202" s="362">
        <f>+D202+E202+F202-G202</f>
        <v>684291915</v>
      </c>
      <c r="I202" s="95"/>
      <c r="J202" s="397">
        <f t="shared" si="22"/>
        <v>0</v>
      </c>
      <c r="K202" s="121"/>
      <c r="L202" s="397"/>
      <c r="M202" s="397"/>
    </row>
    <row r="203" spans="2:13" s="124" customFormat="1" ht="16.2" customHeight="1">
      <c r="B203" s="138" t="s">
        <v>1556</v>
      </c>
      <c r="C203" s="136" t="s">
        <v>288</v>
      </c>
      <c r="D203" s="134">
        <f>SUMIF('RCDB 062022'!$A:$A,B203,'RCDB 062022'!$C:$C)</f>
        <v>697338814</v>
      </c>
      <c r="E203" s="134">
        <f>+SUMIF('AFPISA 06.2022'!E:E,'Consolidado 06.2022'!B203,'AFPISA 06.2022'!C:C)</f>
        <v>8543338</v>
      </c>
      <c r="F203" s="134">
        <v>0</v>
      </c>
      <c r="G203" s="134">
        <v>0</v>
      </c>
      <c r="H203" s="362">
        <f>+D203+E203+F203-G203</f>
        <v>705882152</v>
      </c>
      <c r="I203" s="95"/>
      <c r="J203" s="397">
        <f t="shared" si="22"/>
        <v>0</v>
      </c>
      <c r="K203" s="121"/>
      <c r="L203" s="397"/>
      <c r="M203" s="397"/>
    </row>
    <row r="204" spans="2:13" s="124" customFormat="1" ht="16.2" customHeight="1">
      <c r="B204" s="138">
        <v>12803</v>
      </c>
      <c r="C204" s="136" t="s">
        <v>289</v>
      </c>
      <c r="D204" s="134">
        <f>SUMIF('RCDB 062022'!$A:$A,B204,'RCDB 062022'!$C:$C)</f>
        <v>8000000</v>
      </c>
      <c r="E204" s="134">
        <f>+SUMIF('AFPISA 06.2022'!E:E,'Consolidado 06.2022'!B204,'AFPISA 06.2022'!C:C)</f>
        <v>0</v>
      </c>
      <c r="F204" s="134">
        <v>0</v>
      </c>
      <c r="G204" s="134">
        <v>0</v>
      </c>
      <c r="H204" s="362">
        <f>+D204+E204+F204-G204</f>
        <v>8000000</v>
      </c>
      <c r="I204" s="95"/>
      <c r="J204" s="397">
        <f t="shared" si="22"/>
        <v>0</v>
      </c>
      <c r="K204" s="121"/>
      <c r="L204" s="397"/>
      <c r="M204" s="397"/>
    </row>
    <row r="205" spans="2:13" s="124" customFormat="1" ht="16.2" customHeight="1">
      <c r="B205" s="131">
        <v>12804</v>
      </c>
      <c r="C205" s="132" t="s">
        <v>290</v>
      </c>
      <c r="D205" s="133">
        <f>+D206</f>
        <v>57764419</v>
      </c>
      <c r="E205" s="133">
        <f>+E206</f>
        <v>399807052</v>
      </c>
      <c r="F205" s="134">
        <v>0</v>
      </c>
      <c r="G205" s="134">
        <v>0</v>
      </c>
      <c r="H205" s="376">
        <f>+H206</f>
        <v>457571471</v>
      </c>
      <c r="I205" s="95"/>
      <c r="J205" s="397">
        <f t="shared" si="22"/>
        <v>0</v>
      </c>
      <c r="K205" s="121"/>
      <c r="L205" s="397"/>
      <c r="M205" s="397"/>
    </row>
    <row r="206" spans="2:13" s="124" customFormat="1" ht="16.2" customHeight="1">
      <c r="B206" s="138" t="s">
        <v>1555</v>
      </c>
      <c r="C206" s="136" t="s">
        <v>291</v>
      </c>
      <c r="D206" s="134">
        <f>SUMIF('RCDB 062022'!$A:$A,B206,'RCDB 062022'!$C:$C)</f>
        <v>57764419</v>
      </c>
      <c r="E206" s="134">
        <f>+SUMIF('AFPISA 06.2022'!E:E,'Consolidado 06.2022'!B206,'AFPISA 06.2022'!C:C)</f>
        <v>399807052</v>
      </c>
      <c r="F206" s="134">
        <v>0</v>
      </c>
      <c r="G206" s="134">
        <v>0</v>
      </c>
      <c r="H206" s="362">
        <f>+D206+E206+F206-G206</f>
        <v>457571471</v>
      </c>
      <c r="I206" s="95"/>
      <c r="J206" s="397">
        <f t="shared" si="22"/>
        <v>0</v>
      </c>
      <c r="K206" s="121"/>
      <c r="L206" s="397"/>
      <c r="M206" s="397"/>
    </row>
    <row r="207" spans="2:13" s="124" customFormat="1" ht="16.2" customHeight="1">
      <c r="B207" s="138">
        <v>12807</v>
      </c>
      <c r="C207" s="136" t="s">
        <v>685</v>
      </c>
      <c r="D207" s="134">
        <f>SUMIF('RCDB 062022'!$A:$A,B207,'RCDB 062022'!$C:$C)</f>
        <v>0</v>
      </c>
      <c r="E207" s="134">
        <f>+SUMIF('AFPISA 06.2022'!E:E,'Consolidado 06.2022'!B207,'AFPISA 06.2022'!C:C)</f>
        <v>0</v>
      </c>
      <c r="F207" s="134">
        <v>0</v>
      </c>
      <c r="G207" s="134">
        <v>0</v>
      </c>
      <c r="H207" s="362">
        <f>+D207+E207+F207-G207</f>
        <v>0</v>
      </c>
      <c r="J207" s="397">
        <f t="shared" si="22"/>
        <v>0</v>
      </c>
      <c r="K207" s="121"/>
      <c r="L207" s="397"/>
      <c r="M207" s="397"/>
    </row>
    <row r="208" spans="2:13" s="124" customFormat="1" ht="16.2" customHeight="1">
      <c r="B208" s="136">
        <v>12808</v>
      </c>
      <c r="C208" s="136" t="s">
        <v>292</v>
      </c>
      <c r="D208" s="134">
        <f>SUMIF('RCDB 062022'!$A:$A,B208,'RCDB 062022'!$C:$C)</f>
        <v>150232250</v>
      </c>
      <c r="E208" s="134">
        <f>+SUMIF('AFPISA 06.2022'!E:E,'Consolidado 06.2022'!B208,'AFPISA 06.2022'!C:C)</f>
        <v>0</v>
      </c>
      <c r="F208" s="134">
        <v>0</v>
      </c>
      <c r="G208" s="134">
        <v>0</v>
      </c>
      <c r="H208" s="362">
        <f>+D208+E208+F208-G208</f>
        <v>150232250</v>
      </c>
      <c r="I208" s="95"/>
      <c r="J208" s="397">
        <f t="shared" si="22"/>
        <v>0</v>
      </c>
      <c r="K208" s="121"/>
      <c r="L208" s="397"/>
      <c r="M208" s="397"/>
    </row>
    <row r="209" spans="2:13" s="124" customFormat="1" ht="16.2" customHeight="1">
      <c r="B209" s="131">
        <v>12820</v>
      </c>
      <c r="C209" s="132" t="s">
        <v>293</v>
      </c>
      <c r="D209" s="133">
        <f>+SUM(D210:D213)</f>
        <v>-448074397</v>
      </c>
      <c r="E209" s="133">
        <f>+SUM(E210:E213)</f>
        <v>-181856130</v>
      </c>
      <c r="F209" s="134">
        <v>0</v>
      </c>
      <c r="G209" s="134">
        <v>0</v>
      </c>
      <c r="H209" s="376">
        <f>+SUM(H210:H213)</f>
        <v>-629930527</v>
      </c>
      <c r="I209" s="95"/>
      <c r="J209" s="397">
        <f t="shared" si="22"/>
        <v>0</v>
      </c>
      <c r="K209" s="121"/>
      <c r="L209" s="397"/>
      <c r="M209" s="397"/>
    </row>
    <row r="210" spans="2:13" s="124" customFormat="1" ht="16.2" customHeight="1">
      <c r="B210" s="138" t="s">
        <v>1552</v>
      </c>
      <c r="C210" s="136" t="s">
        <v>286</v>
      </c>
      <c r="D210" s="134">
        <f>SUMIF('RCDB 062022'!$A:$A,B210,'RCDB 062022'!$C:$C)</f>
        <v>-73550328</v>
      </c>
      <c r="E210" s="134">
        <f>+SUMIF('AFPISA 06.2022'!E:E,'Consolidado 06.2022'!B210,'AFPISA 06.2022'!C:C)</f>
        <v>-77029794</v>
      </c>
      <c r="F210" s="134">
        <v>0</v>
      </c>
      <c r="G210" s="134">
        <v>0</v>
      </c>
      <c r="H210" s="362">
        <f>+D210+E210+F210-G210</f>
        <v>-150580122</v>
      </c>
      <c r="I210" s="95"/>
      <c r="J210" s="397">
        <f t="shared" si="22"/>
        <v>0</v>
      </c>
      <c r="K210" s="121"/>
      <c r="L210" s="397"/>
      <c r="M210" s="397"/>
    </row>
    <row r="211" spans="2:13" ht="16.2" customHeight="1">
      <c r="B211" s="138" t="s">
        <v>1553</v>
      </c>
      <c r="C211" s="136" t="s">
        <v>289</v>
      </c>
      <c r="D211" s="134">
        <f>SUMIF('RCDB 062022'!$A:$A,B211,'RCDB 062022'!$C:$C)</f>
        <v>-4000010</v>
      </c>
      <c r="E211" s="134">
        <f>+SUMIF('AFPISA 06.2022'!E:E,'Consolidado 06.2022'!B211,'AFPISA 06.2022'!C:C)</f>
        <v>0</v>
      </c>
      <c r="F211" s="134">
        <v>0</v>
      </c>
      <c r="G211" s="134">
        <v>0</v>
      </c>
      <c r="H211" s="362">
        <f>+D211+E211+F211-G211</f>
        <v>-4000010</v>
      </c>
      <c r="I211" s="95"/>
      <c r="J211" s="397">
        <f t="shared" si="22"/>
        <v>0</v>
      </c>
      <c r="K211" s="121"/>
      <c r="L211" s="397"/>
    </row>
    <row r="212" spans="2:13" ht="16.2" customHeight="1">
      <c r="B212" s="138" t="s">
        <v>1557</v>
      </c>
      <c r="C212" s="136" t="s">
        <v>291</v>
      </c>
      <c r="D212" s="134">
        <f>SUMIF('RCDB 062022'!$A:$A,B212,'RCDB 062022'!$C:$C)</f>
        <v>-46910660</v>
      </c>
      <c r="E212" s="134">
        <f>+SUMIF('AFPISA 06.2022'!E:E,'Consolidado 06.2022'!B212,'AFPISA 06.2022'!C:C)</f>
        <v>-104826336</v>
      </c>
      <c r="F212" s="134">
        <v>0</v>
      </c>
      <c r="G212" s="134">
        <v>0</v>
      </c>
      <c r="H212" s="362">
        <f>+D212+E212+F212-G212</f>
        <v>-151736996</v>
      </c>
      <c r="I212" s="95"/>
      <c r="J212" s="397">
        <f t="shared" si="22"/>
        <v>0</v>
      </c>
      <c r="K212" s="121"/>
      <c r="L212" s="397"/>
    </row>
    <row r="213" spans="2:13" s="124" customFormat="1" ht="16.2" customHeight="1">
      <c r="B213" s="138">
        <v>1282004</v>
      </c>
      <c r="C213" s="136" t="s">
        <v>294</v>
      </c>
      <c r="D213" s="134">
        <f>SUMIF('RCDB 062022'!$A:$A,B213,'RCDB 062022'!$C:$C)</f>
        <v>-323613399</v>
      </c>
      <c r="E213" s="134">
        <f>+SUMIF('AFPISA 06.2022'!E:E,'Consolidado 06.2022'!B213,'AFPISA 06.2022'!C:C)</f>
        <v>0</v>
      </c>
      <c r="F213" s="134">
        <v>0</v>
      </c>
      <c r="G213" s="134">
        <v>0</v>
      </c>
      <c r="H213" s="362">
        <f>+D213+E213+F213-G213</f>
        <v>-323613399</v>
      </c>
      <c r="I213" s="95"/>
      <c r="J213" s="397">
        <f t="shared" si="22"/>
        <v>0</v>
      </c>
      <c r="K213" s="121"/>
      <c r="L213" s="397"/>
      <c r="M213" s="397"/>
    </row>
    <row r="214" spans="2:13" s="124" customFormat="1" ht="16.2" customHeight="1">
      <c r="B214" s="131">
        <v>129</v>
      </c>
      <c r="C214" s="132" t="s">
        <v>295</v>
      </c>
      <c r="D214" s="133">
        <f>+D215</f>
        <v>12374918</v>
      </c>
      <c r="E214" s="133">
        <f>+E215</f>
        <v>0</v>
      </c>
      <c r="F214" s="134">
        <v>0</v>
      </c>
      <c r="G214" s="134">
        <v>0</v>
      </c>
      <c r="H214" s="376">
        <f>+H215</f>
        <v>12374918</v>
      </c>
      <c r="I214" s="95"/>
      <c r="J214" s="397">
        <f t="shared" si="22"/>
        <v>0</v>
      </c>
      <c r="K214" s="121"/>
      <c r="L214" s="397"/>
      <c r="M214" s="397"/>
    </row>
    <row r="215" spans="2:13" s="124" customFormat="1" ht="16.2" customHeight="1">
      <c r="B215" s="138">
        <v>12901</v>
      </c>
      <c r="C215" s="136" t="s">
        <v>296</v>
      </c>
      <c r="D215" s="134">
        <f>SUMIF('RCDB 062022'!$A:$A,B215,'RCDB 062022'!$C:$C)</f>
        <v>12374918</v>
      </c>
      <c r="E215" s="134">
        <f>+SUMIF('AFPISA 06.2022'!E:E,'Consolidado 06.2022'!B215,'AFPISA 06.2022'!C:C)</f>
        <v>0</v>
      </c>
      <c r="F215" s="134">
        <v>0</v>
      </c>
      <c r="G215" s="134">
        <v>0</v>
      </c>
      <c r="H215" s="362">
        <f>+D215+E215+F215-G215</f>
        <v>12374918</v>
      </c>
      <c r="I215" s="95"/>
      <c r="J215" s="397">
        <f t="shared" si="22"/>
        <v>0</v>
      </c>
      <c r="K215" s="121"/>
      <c r="L215" s="397"/>
      <c r="M215" s="397"/>
    </row>
    <row r="216" spans="2:13" s="124" customFormat="1" ht="16.2" customHeight="1">
      <c r="B216" s="131">
        <v>2</v>
      </c>
      <c r="C216" s="132" t="s">
        <v>297</v>
      </c>
      <c r="D216" s="133">
        <f>+D217</f>
        <v>169819978353</v>
      </c>
      <c r="E216" s="376">
        <f>+E217</f>
        <v>837111614</v>
      </c>
      <c r="F216" s="134">
        <v>0</v>
      </c>
      <c r="G216" s="134">
        <v>0</v>
      </c>
      <c r="H216" s="376">
        <f>+H217</f>
        <v>170644405516</v>
      </c>
      <c r="I216" s="135"/>
      <c r="J216" s="397">
        <f t="shared" si="22"/>
        <v>-12684451</v>
      </c>
      <c r="K216" s="121"/>
      <c r="L216" s="397"/>
      <c r="M216" s="397"/>
    </row>
    <row r="217" spans="2:13" s="124" customFormat="1" ht="16.2" customHeight="1">
      <c r="B217" s="131">
        <v>21</v>
      </c>
      <c r="C217" s="132" t="s">
        <v>298</v>
      </c>
      <c r="D217" s="133">
        <f>+D218+D240+D259</f>
        <v>169819978353</v>
      </c>
      <c r="E217" s="376">
        <f>+E218+E240+E259</f>
        <v>837111614</v>
      </c>
      <c r="F217" s="134">
        <v>0</v>
      </c>
      <c r="G217" s="134">
        <v>0</v>
      </c>
      <c r="H217" s="376">
        <f>+H218+H240+H259</f>
        <v>170644405516</v>
      </c>
      <c r="I217" s="135"/>
      <c r="J217" s="397">
        <f t="shared" si="22"/>
        <v>-12684451</v>
      </c>
      <c r="K217" s="121"/>
      <c r="L217" s="397"/>
      <c r="M217" s="397"/>
    </row>
    <row r="218" spans="2:13" s="124" customFormat="1" ht="16.2" customHeight="1">
      <c r="B218" s="131">
        <v>211</v>
      </c>
      <c r="C218" s="132" t="s">
        <v>299</v>
      </c>
      <c r="D218" s="133">
        <f>+D219+D231+D228</f>
        <v>811925238</v>
      </c>
      <c r="E218" s="376">
        <f>+E219+E231+E228</f>
        <v>55465900</v>
      </c>
      <c r="F218" s="134">
        <v>0</v>
      </c>
      <c r="G218" s="134">
        <v>0</v>
      </c>
      <c r="H218" s="376">
        <f>+H219+H231+H228</f>
        <v>854706687</v>
      </c>
      <c r="I218" s="135"/>
      <c r="J218" s="397">
        <f t="shared" si="22"/>
        <v>-12684451</v>
      </c>
      <c r="K218" s="121"/>
      <c r="L218" s="397"/>
      <c r="M218" s="397"/>
    </row>
    <row r="219" spans="2:13" s="124" customFormat="1" ht="16.2" customHeight="1">
      <c r="B219" s="131">
        <v>21101</v>
      </c>
      <c r="C219" s="132" t="s">
        <v>300</v>
      </c>
      <c r="D219" s="133">
        <f>+D220+D225</f>
        <v>596517673</v>
      </c>
      <c r="E219" s="133">
        <f>+E220+E225</f>
        <v>0</v>
      </c>
      <c r="F219" s="134">
        <v>0</v>
      </c>
      <c r="G219" s="134">
        <v>0</v>
      </c>
      <c r="H219" s="376">
        <f>+H220+H225</f>
        <v>596517673</v>
      </c>
      <c r="I219" s="135"/>
      <c r="J219" s="397">
        <f t="shared" si="22"/>
        <v>0</v>
      </c>
      <c r="K219" s="121"/>
      <c r="L219" s="397"/>
      <c r="M219" s="397"/>
    </row>
    <row r="220" spans="2:13" s="124" customFormat="1" ht="16.2" customHeight="1">
      <c r="B220" s="131">
        <v>2110101</v>
      </c>
      <c r="C220" s="132" t="s">
        <v>241</v>
      </c>
      <c r="D220" s="133">
        <f>+SUM(D221:D224)</f>
        <v>593622498</v>
      </c>
      <c r="E220" s="133">
        <f>+SUM(E221:E224)</f>
        <v>0</v>
      </c>
      <c r="F220" s="134">
        <v>0</v>
      </c>
      <c r="G220" s="134">
        <v>0</v>
      </c>
      <c r="H220" s="376">
        <f>+SUM(H221:H224)</f>
        <v>593622498</v>
      </c>
      <c r="I220" s="135"/>
      <c r="J220" s="397">
        <f t="shared" si="22"/>
        <v>0</v>
      </c>
      <c r="K220" s="121"/>
      <c r="L220" s="397"/>
      <c r="M220" s="397"/>
    </row>
    <row r="221" spans="2:13" ht="16.2" customHeight="1">
      <c r="B221" s="138">
        <v>211010101</v>
      </c>
      <c r="C221" s="136" t="s">
        <v>301</v>
      </c>
      <c r="D221" s="134">
        <f>SUMIF('RCDB 062022'!$A:$A,B221,'RCDB 062022'!$C:$C)</f>
        <v>3771166</v>
      </c>
      <c r="E221" s="134">
        <f>+SUMIF('AFPISA 06.2022'!E:E,'Consolidado 06.2022'!B221,'AFPISA 06.2022'!C:C)</f>
        <v>0</v>
      </c>
      <c r="F221" s="134">
        <v>0</v>
      </c>
      <c r="G221" s="134">
        <v>0</v>
      </c>
      <c r="H221" s="362">
        <f>+D221+E221-F221+G221</f>
        <v>3771166</v>
      </c>
      <c r="I221" s="135"/>
      <c r="J221" s="397">
        <f t="shared" si="22"/>
        <v>0</v>
      </c>
      <c r="K221" s="121"/>
      <c r="L221" s="397"/>
    </row>
    <row r="222" spans="2:13" ht="16.2" customHeight="1">
      <c r="B222" s="138">
        <v>211010102</v>
      </c>
      <c r="C222" s="136" t="s">
        <v>302</v>
      </c>
      <c r="D222" s="134">
        <f>SUMIF('RCDB 062022'!$A:$A,B222,'RCDB 062022'!$C:$C)</f>
        <v>584417016</v>
      </c>
      <c r="E222" s="134">
        <f>+SUMIF('AFPISA 06.2022'!E:E,'Consolidado 06.2022'!B222,'AFPISA 06.2022'!C:C)</f>
        <v>0</v>
      </c>
      <c r="F222" s="134">
        <v>0</v>
      </c>
      <c r="G222" s="134">
        <v>0</v>
      </c>
      <c r="H222" s="362">
        <f>+D222+E222-F222+G222</f>
        <v>584417016</v>
      </c>
      <c r="I222" s="135"/>
      <c r="J222" s="397">
        <f t="shared" si="22"/>
        <v>0</v>
      </c>
      <c r="K222" s="121"/>
      <c r="L222" s="397"/>
    </row>
    <row r="223" spans="2:13" ht="16.2" customHeight="1">
      <c r="B223" s="138">
        <v>211010103</v>
      </c>
      <c r="C223" s="136" t="s">
        <v>303</v>
      </c>
      <c r="D223" s="134">
        <f>SUMIF('RCDB 062022'!$A:$A,B223,'RCDB 062022'!$C:$C)</f>
        <v>951232</v>
      </c>
      <c r="E223" s="134">
        <f>+SUMIF('AFPISA 06.2022'!E:E,'Consolidado 06.2022'!B223,'AFPISA 06.2022'!C:C)</f>
        <v>0</v>
      </c>
      <c r="F223" s="139">
        <f>+G146</f>
        <v>0</v>
      </c>
      <c r="G223" s="134">
        <v>0</v>
      </c>
      <c r="H223" s="362">
        <f>+D223+E223-F223+G223</f>
        <v>951232</v>
      </c>
      <c r="I223" s="135"/>
      <c r="J223" s="397">
        <f t="shared" si="22"/>
        <v>0</v>
      </c>
      <c r="K223" s="121"/>
      <c r="L223" s="397"/>
    </row>
    <row r="224" spans="2:13" ht="16.2" customHeight="1">
      <c r="B224" s="138">
        <v>211010104</v>
      </c>
      <c r="C224" s="136" t="s">
        <v>304</v>
      </c>
      <c r="D224" s="134">
        <f>SUMIF('RCDB 062022'!$A:$A,B224,'RCDB 062022'!$C:$C)</f>
        <v>4483084</v>
      </c>
      <c r="E224" s="134">
        <f>+SUMIF('AFPISA 06.2022'!E:E,'Consolidado 06.2022'!B224,'AFPISA 06.2022'!C:C)</f>
        <v>0</v>
      </c>
      <c r="F224" s="134">
        <v>0</v>
      </c>
      <c r="G224" s="134">
        <v>0</v>
      </c>
      <c r="H224" s="362">
        <f>+D224+E224-F224+G224</f>
        <v>4483084</v>
      </c>
      <c r="I224" s="135"/>
      <c r="J224" s="397">
        <f t="shared" si="22"/>
        <v>0</v>
      </c>
      <c r="K224" s="121"/>
      <c r="L224" s="397"/>
    </row>
    <row r="225" spans="2:13" s="124" customFormat="1" ht="16.2" customHeight="1">
      <c r="B225" s="131">
        <v>2110103</v>
      </c>
      <c r="C225" s="132" t="s">
        <v>305</v>
      </c>
      <c r="D225" s="133">
        <f>+SUM(D226:D227)</f>
        <v>2895175</v>
      </c>
      <c r="E225" s="133">
        <f>+SUM(E226:E227)</f>
        <v>0</v>
      </c>
      <c r="F225" s="134">
        <v>0</v>
      </c>
      <c r="G225" s="134">
        <v>0</v>
      </c>
      <c r="H225" s="376">
        <f>+SUM(H226:H227)</f>
        <v>2895175</v>
      </c>
      <c r="I225" s="135"/>
      <c r="J225" s="397">
        <f t="shared" si="22"/>
        <v>0</v>
      </c>
      <c r="K225" s="121"/>
      <c r="L225" s="397"/>
      <c r="M225" s="397"/>
    </row>
    <row r="226" spans="2:13" s="140" customFormat="1" ht="16.2" customHeight="1">
      <c r="B226" s="138">
        <v>211010301</v>
      </c>
      <c r="C226" s="136" t="s">
        <v>306</v>
      </c>
      <c r="D226" s="134">
        <f>SUMIF('RCDB 062022'!$A:$A,B226,'RCDB 062022'!$C:$C)</f>
        <v>2895175</v>
      </c>
      <c r="E226" s="134">
        <f>+SUMIF('AFPISA 06.2022'!E:E,'Consolidado 06.2022'!B226,'AFPISA 06.2022'!C:C)</f>
        <v>0</v>
      </c>
      <c r="F226" s="134">
        <v>0</v>
      </c>
      <c r="G226" s="134">
        <v>0</v>
      </c>
      <c r="H226" s="362">
        <f>+D226+E226-F226+G226</f>
        <v>2895175</v>
      </c>
      <c r="I226" s="135"/>
      <c r="J226" s="397">
        <f t="shared" si="22"/>
        <v>0</v>
      </c>
      <c r="K226" s="121"/>
      <c r="L226" s="397"/>
      <c r="M226" s="398"/>
    </row>
    <row r="227" spans="2:13" s="124" customFormat="1" ht="16.2" customHeight="1">
      <c r="B227" s="138">
        <v>211010302</v>
      </c>
      <c r="C227" s="136" t="s">
        <v>635</v>
      </c>
      <c r="D227" s="134">
        <f>SUMIF('RCDB 062022'!$A:$A,B227,'RCDB 062022'!$C:$C)</f>
        <v>0</v>
      </c>
      <c r="E227" s="134">
        <f>+SUMIF('AFPISA 06.2022'!E:E,'Consolidado 06.2022'!B227,'AFPISA 06.2022'!C:C)</f>
        <v>0</v>
      </c>
      <c r="F227" s="134">
        <v>0</v>
      </c>
      <c r="G227" s="134">
        <v>0</v>
      </c>
      <c r="H227" s="362">
        <f>+D227+E227-F227+G227</f>
        <v>0</v>
      </c>
      <c r="J227" s="397">
        <f t="shared" si="22"/>
        <v>0</v>
      </c>
      <c r="K227" s="121"/>
      <c r="M227" s="397"/>
    </row>
    <row r="228" spans="2:13" s="124" customFormat="1" ht="16.2" customHeight="1">
      <c r="B228" s="131">
        <v>21103</v>
      </c>
      <c r="C228" s="132" t="s">
        <v>307</v>
      </c>
      <c r="D228" s="133">
        <f>+D229+D230</f>
        <v>12940719</v>
      </c>
      <c r="E228" s="133">
        <v>0</v>
      </c>
      <c r="F228" s="134">
        <v>0</v>
      </c>
      <c r="G228" s="134">
        <v>0</v>
      </c>
      <c r="H228" s="376">
        <f>+SUM(H229:H230)</f>
        <v>12940719</v>
      </c>
      <c r="I228" s="135"/>
      <c r="J228" s="397">
        <f t="shared" si="22"/>
        <v>0</v>
      </c>
      <c r="K228" s="121"/>
      <c r="L228" s="397"/>
      <c r="M228" s="397"/>
    </row>
    <row r="229" spans="2:13" ht="16.2" customHeight="1">
      <c r="B229" s="138">
        <v>211030101</v>
      </c>
      <c r="C229" s="136" t="s">
        <v>307</v>
      </c>
      <c r="D229" s="134">
        <f>SUMIF('RCDB 062022'!$A:$A,B229,'RCDB 062022'!$C:$C)</f>
        <v>1561171</v>
      </c>
      <c r="E229" s="134">
        <f>+SUMIF('AFPISA 06.2022'!E:E,'Consolidado 06.2022'!B229,'AFPISA 06.2022'!C:C)</f>
        <v>0</v>
      </c>
      <c r="F229" s="134">
        <v>0</v>
      </c>
      <c r="G229" s="134">
        <v>0</v>
      </c>
      <c r="H229" s="362">
        <f>+D229+E229-F229+G229</f>
        <v>1561171</v>
      </c>
      <c r="I229" s="135"/>
      <c r="J229" s="397">
        <f t="shared" si="22"/>
        <v>0</v>
      </c>
      <c r="K229" s="121"/>
      <c r="L229" s="397"/>
    </row>
    <row r="230" spans="2:13" ht="16.2" customHeight="1">
      <c r="B230" s="138">
        <v>211030103</v>
      </c>
      <c r="C230" s="136" t="s">
        <v>308</v>
      </c>
      <c r="D230" s="134">
        <f>SUMIF('RCDB 062022'!$A:$A,B230,'RCDB 062022'!$C:$C)</f>
        <v>11379548</v>
      </c>
      <c r="E230" s="134">
        <f>+SUMIF('AFPISA 06.2022'!E:E,'Consolidado 06.2022'!B230,'AFPISA 06.2022'!C:C)</f>
        <v>0</v>
      </c>
      <c r="F230" s="134">
        <v>0</v>
      </c>
      <c r="G230" s="134">
        <v>0</v>
      </c>
      <c r="H230" s="362">
        <f>+D230+E230-F230+G230</f>
        <v>11379548</v>
      </c>
      <c r="I230" s="135"/>
      <c r="J230" s="397">
        <f t="shared" si="22"/>
        <v>0</v>
      </c>
      <c r="K230" s="121"/>
      <c r="L230" s="397"/>
    </row>
    <row r="231" spans="2:13" s="124" customFormat="1" ht="16.2" customHeight="1">
      <c r="B231" s="131">
        <v>21107</v>
      </c>
      <c r="C231" s="132" t="s">
        <v>309</v>
      </c>
      <c r="D231" s="133">
        <f>+SUM(D232:D238)</f>
        <v>202466846</v>
      </c>
      <c r="E231" s="376">
        <f>+SUM(E232:E238)</f>
        <v>55465900</v>
      </c>
      <c r="F231" s="134">
        <v>0</v>
      </c>
      <c r="G231" s="134">
        <v>0</v>
      </c>
      <c r="H231" s="376">
        <f>+SUM(H232:H238)</f>
        <v>245248295</v>
      </c>
      <c r="I231" s="135"/>
      <c r="J231" s="397">
        <f t="shared" si="22"/>
        <v>-12684451</v>
      </c>
      <c r="K231" s="121"/>
      <c r="L231" s="397"/>
      <c r="M231" s="397"/>
    </row>
    <row r="232" spans="2:13" ht="16.2" customHeight="1">
      <c r="B232" s="138" t="s">
        <v>1558</v>
      </c>
      <c r="C232" s="136" t="s">
        <v>310</v>
      </c>
      <c r="D232" s="134">
        <f>SUMIF('RCDB 062022'!$A:$A,B232,'RCDB 062022'!$C:$C)</f>
        <v>56527969</v>
      </c>
      <c r="E232" s="134">
        <f>+SUMIF('AFPISA 06.2022'!E:E,'Consolidado 06.2022'!B232,'AFPISA 06.2022'!C:C)</f>
        <v>3780144</v>
      </c>
      <c r="F232" s="347">
        <v>3780144</v>
      </c>
      <c r="G232" s="347">
        <v>585140</v>
      </c>
      <c r="H232" s="362">
        <f t="shared" ref="H232:H238" si="23">+D232+E232-F232+G232</f>
        <v>57113109</v>
      </c>
      <c r="I232" s="135" t="s">
        <v>681</v>
      </c>
      <c r="J232" s="397">
        <f t="shared" si="22"/>
        <v>-3195004</v>
      </c>
      <c r="K232" s="121"/>
      <c r="L232" s="397"/>
    </row>
    <row r="233" spans="2:13" ht="16.2" customHeight="1">
      <c r="B233" s="138">
        <v>2110702</v>
      </c>
      <c r="C233" s="136" t="s">
        <v>311</v>
      </c>
      <c r="D233" s="134">
        <f>SUMIF('RCDB 062022'!$A:$A,B233,'RCDB 062022'!$C:$C)</f>
        <v>46613152</v>
      </c>
      <c r="E233" s="134">
        <f>+SUMIF('AFPISA 06.2022'!E:E,'Consolidado 06.2022'!B233,'AFPISA 06.2022'!C:C)</f>
        <v>42196309</v>
      </c>
      <c r="F233" s="377">
        <v>0</v>
      </c>
      <c r="G233" s="134">
        <v>0</v>
      </c>
      <c r="H233" s="362">
        <f t="shared" si="23"/>
        <v>88809461</v>
      </c>
      <c r="I233" s="135" t="s">
        <v>681</v>
      </c>
      <c r="J233" s="397">
        <f t="shared" si="22"/>
        <v>0</v>
      </c>
      <c r="K233" s="121"/>
      <c r="L233" s="397"/>
    </row>
    <row r="234" spans="2:13" ht="16.2" customHeight="1">
      <c r="B234" s="138" t="s">
        <v>1559</v>
      </c>
      <c r="C234" s="136" t="s">
        <v>312</v>
      </c>
      <c r="D234" s="134">
        <f>SUMIF('RCDB 062022'!$A:$A,B234,'RCDB 062022'!$C:$C)</f>
        <v>99325725</v>
      </c>
      <c r="E234" s="134">
        <f>+SUMIF('AFPISA 06.2022'!E:E,'Consolidado 06.2022'!B234,'AFPISA 06.2022'!C:C)</f>
        <v>0</v>
      </c>
      <c r="F234" s="134">
        <v>0</v>
      </c>
      <c r="G234" s="134">
        <v>0</v>
      </c>
      <c r="H234" s="362">
        <f t="shared" si="23"/>
        <v>99325725</v>
      </c>
      <c r="I234" s="135"/>
      <c r="J234" s="397">
        <f t="shared" si="22"/>
        <v>0</v>
      </c>
      <c r="K234" s="121"/>
      <c r="L234" s="397"/>
    </row>
    <row r="235" spans="2:13" ht="16.2" customHeight="1">
      <c r="B235" s="136">
        <v>2010301005</v>
      </c>
      <c r="C235" s="136" t="s">
        <v>686</v>
      </c>
      <c r="D235" s="134">
        <f>SUMIF('RCDB 062022'!$A:$A,B235,'RCDB 062022'!$C:$C)</f>
        <v>0</v>
      </c>
      <c r="E235" s="134">
        <f>+SUMIF('AFPISA 06.2022'!E:E,'Consolidado 06.2022'!B235,'AFPISA 06.2022'!C:C)</f>
        <v>586316</v>
      </c>
      <c r="F235" s="347">
        <v>586316</v>
      </c>
      <c r="G235" s="134">
        <v>0</v>
      </c>
      <c r="H235" s="362">
        <f t="shared" si="23"/>
        <v>0</v>
      </c>
      <c r="I235" s="135" t="s">
        <v>681</v>
      </c>
      <c r="J235" s="397">
        <f t="shared" si="22"/>
        <v>-586316</v>
      </c>
      <c r="K235" s="121"/>
    </row>
    <row r="236" spans="2:13" ht="16.2" customHeight="1">
      <c r="B236" s="136">
        <v>2010301002</v>
      </c>
      <c r="C236" s="136" t="s">
        <v>687</v>
      </c>
      <c r="D236" s="134">
        <f>SUMIF('RCDB 062022'!$A:$A,B236,'RCDB 062022'!$C:$C)</f>
        <v>0</v>
      </c>
      <c r="E236" s="134">
        <f>+SUMIF('AFPISA 06.2022'!E:E,'Consolidado 06.2022'!B236,'AFPISA 06.2022'!C:C)</f>
        <v>1368076</v>
      </c>
      <c r="F236" s="347">
        <v>1368076</v>
      </c>
      <c r="G236" s="134">
        <v>0</v>
      </c>
      <c r="H236" s="362">
        <f t="shared" si="23"/>
        <v>0</v>
      </c>
      <c r="I236" s="135" t="s">
        <v>681</v>
      </c>
      <c r="J236" s="397">
        <f t="shared" si="22"/>
        <v>-1368076</v>
      </c>
      <c r="K236" s="121"/>
    </row>
    <row r="237" spans="2:13" ht="16.2" customHeight="1">
      <c r="B237" s="136">
        <v>2010301004</v>
      </c>
      <c r="C237" s="136" t="s">
        <v>688</v>
      </c>
      <c r="D237" s="134">
        <f>SUMIF('RCDB 062022'!$A:$A,B237,'RCDB 062022'!$C:$C)</f>
        <v>0</v>
      </c>
      <c r="E237" s="134">
        <f>+SUMIF('AFPISA 06.2022'!E:E,'Consolidado 06.2022'!B237,'AFPISA 06.2022'!C:C)</f>
        <v>7535055</v>
      </c>
      <c r="F237" s="347">
        <v>7535055</v>
      </c>
      <c r="G237" s="134">
        <v>0</v>
      </c>
      <c r="H237" s="362">
        <f t="shared" si="23"/>
        <v>0</v>
      </c>
      <c r="I237" s="135" t="s">
        <v>681</v>
      </c>
      <c r="J237" s="397">
        <f t="shared" si="22"/>
        <v>-7535055</v>
      </c>
      <c r="K237" s="121"/>
    </row>
    <row r="238" spans="2:13" ht="16.2" customHeight="1">
      <c r="B238" s="136">
        <v>2010301006</v>
      </c>
      <c r="C238" s="136" t="s">
        <v>637</v>
      </c>
      <c r="D238" s="134">
        <f>SUMIF('RCDB 062022'!$A:$A,B238,'RCDB 062022'!$C:$C)</f>
        <v>0</v>
      </c>
      <c r="E238" s="134">
        <f>+SUMIF('AFPISA 06.2022'!E:E,'Consolidado 06.2022'!B238,'AFPISA 06.2022'!C:C)</f>
        <v>0</v>
      </c>
      <c r="F238" s="134">
        <f>+E238</f>
        <v>0</v>
      </c>
      <c r="G238" s="134">
        <v>0</v>
      </c>
      <c r="H238" s="362">
        <f t="shared" si="23"/>
        <v>0</v>
      </c>
      <c r="J238" s="397">
        <f t="shared" si="22"/>
        <v>0</v>
      </c>
      <c r="K238" s="121"/>
    </row>
    <row r="239" spans="2:13" ht="16.2" customHeight="1">
      <c r="B239" s="136"/>
      <c r="C239" s="136"/>
      <c r="D239" s="134"/>
      <c r="E239" s="134"/>
      <c r="F239" s="134"/>
      <c r="G239" s="134"/>
      <c r="H239" s="362"/>
      <c r="J239" s="397">
        <f t="shared" si="22"/>
        <v>0</v>
      </c>
      <c r="K239" s="121"/>
    </row>
    <row r="240" spans="2:13" s="124" customFormat="1" ht="16.2" customHeight="1">
      <c r="B240" s="131">
        <v>213</v>
      </c>
      <c r="C240" s="132" t="s">
        <v>313</v>
      </c>
      <c r="D240" s="133">
        <f>+D241+D246</f>
        <v>167976805129</v>
      </c>
      <c r="E240" s="133">
        <f>+E241+E246</f>
        <v>0</v>
      </c>
      <c r="F240" s="134">
        <v>0</v>
      </c>
      <c r="G240" s="134">
        <v>0</v>
      </c>
      <c r="H240" s="376">
        <f>+H241+H246</f>
        <v>167976805129</v>
      </c>
      <c r="I240" s="135"/>
      <c r="J240" s="397">
        <f t="shared" si="22"/>
        <v>0</v>
      </c>
      <c r="K240" s="121"/>
      <c r="L240" s="397"/>
      <c r="M240" s="397"/>
    </row>
    <row r="241" spans="2:13" s="124" customFormat="1" ht="16.2" customHeight="1">
      <c r="B241" s="131">
        <v>21301</v>
      </c>
      <c r="C241" s="132" t="s">
        <v>314</v>
      </c>
      <c r="D241" s="133">
        <f>+D242+D244</f>
        <v>13436558606</v>
      </c>
      <c r="E241" s="133">
        <f>+SUMIF('AFPISA 06.2022'!E:E,'Consolidado 06.2022'!B241,'AFPISA 06.2022'!C:C)</f>
        <v>0</v>
      </c>
      <c r="F241" s="134">
        <v>0</v>
      </c>
      <c r="G241" s="134">
        <v>0</v>
      </c>
      <c r="H241" s="360">
        <f>+D241+E241+G241-F241</f>
        <v>13436558606</v>
      </c>
      <c r="I241" s="135"/>
      <c r="J241" s="397">
        <f t="shared" si="22"/>
        <v>0</v>
      </c>
      <c r="K241" s="121"/>
      <c r="L241" s="397"/>
      <c r="M241" s="397"/>
    </row>
    <row r="242" spans="2:13" s="124" customFormat="1" ht="16.2" customHeight="1">
      <c r="B242" s="131">
        <v>2130101</v>
      </c>
      <c r="C242" s="132" t="s">
        <v>689</v>
      </c>
      <c r="D242" s="133">
        <f>+SUM(D243)</f>
        <v>11871555014</v>
      </c>
      <c r="E242" s="133">
        <f>+SUMIF('AFPISA 06.2022'!E:E,'Consolidado 06.2022'!B242,'AFPISA 06.2022'!C:C)</f>
        <v>0</v>
      </c>
      <c r="F242" s="134">
        <v>0</v>
      </c>
      <c r="G242" s="134">
        <v>0</v>
      </c>
      <c r="H242" s="360">
        <f>+D242+E242+G242-F242</f>
        <v>11871555014</v>
      </c>
      <c r="I242" s="135"/>
      <c r="J242" s="397">
        <f t="shared" si="22"/>
        <v>0</v>
      </c>
      <c r="K242" s="121"/>
      <c r="L242" s="397"/>
      <c r="M242" s="397"/>
    </row>
    <row r="243" spans="2:13" ht="16.2" customHeight="1">
      <c r="B243" s="138">
        <v>213010101</v>
      </c>
      <c r="C243" s="136" t="s">
        <v>690</v>
      </c>
      <c r="D243" s="134">
        <f>SUMIF('RCDB 062022'!$A:$A,B243,'RCDB 062022'!$C:$C)</f>
        <v>11871555014</v>
      </c>
      <c r="E243" s="134">
        <f>+SUMIF('AFPISA 06.2022'!E:E,'Consolidado 06.2022'!B243,'AFPISA 06.2022'!C:C)</f>
        <v>0</v>
      </c>
      <c r="F243" s="134">
        <v>0</v>
      </c>
      <c r="G243" s="134">
        <v>0</v>
      </c>
      <c r="H243" s="362">
        <f>+D243+E243-F243+G243</f>
        <v>11871555014</v>
      </c>
      <c r="I243" s="135"/>
      <c r="J243" s="397">
        <f t="shared" si="22"/>
        <v>0</v>
      </c>
      <c r="K243" s="121"/>
      <c r="L243" s="397"/>
    </row>
    <row r="244" spans="2:13" s="124" customFormat="1" ht="16.2" customHeight="1">
      <c r="B244" s="131">
        <v>2130102</v>
      </c>
      <c r="C244" s="132" t="s">
        <v>315</v>
      </c>
      <c r="D244" s="133">
        <f>+SUM(D245)</f>
        <v>1565003592</v>
      </c>
      <c r="E244" s="133">
        <f>+SUMIF('AFPISA 06.2022'!E:E,'Consolidado 06.2022'!B244,'AFPISA 06.2022'!C:C)</f>
        <v>0</v>
      </c>
      <c r="F244" s="134">
        <v>0</v>
      </c>
      <c r="G244" s="134">
        <v>0</v>
      </c>
      <c r="H244" s="360">
        <f>+D244+E244+G244-F244</f>
        <v>1565003592</v>
      </c>
      <c r="I244" s="135"/>
      <c r="J244" s="397">
        <f t="shared" si="22"/>
        <v>0</v>
      </c>
      <c r="K244" s="121"/>
      <c r="L244" s="397"/>
      <c r="M244" s="397"/>
    </row>
    <row r="245" spans="2:13" ht="16.2" customHeight="1">
      <c r="B245" s="138">
        <v>213010201</v>
      </c>
      <c r="C245" s="136" t="s">
        <v>316</v>
      </c>
      <c r="D245" s="134">
        <f>SUMIF('RCDB 062022'!$A:$A,B245,'RCDB 062022'!$C:$C)</f>
        <v>1565003592</v>
      </c>
      <c r="E245" s="134">
        <f>+SUMIF('AFPISA 06.2022'!E:E,'Consolidado 06.2022'!B245,'AFPISA 06.2022'!C:C)</f>
        <v>0</v>
      </c>
      <c r="F245" s="134">
        <v>0</v>
      </c>
      <c r="G245" s="134">
        <v>0</v>
      </c>
      <c r="H245" s="362">
        <f>+D245+E245-F245+G245</f>
        <v>1565003592</v>
      </c>
      <c r="I245" s="124"/>
      <c r="J245" s="397">
        <f t="shared" si="22"/>
        <v>0</v>
      </c>
      <c r="K245" s="121"/>
      <c r="L245" s="397"/>
    </row>
    <row r="246" spans="2:13" s="124" customFormat="1" ht="16.2" customHeight="1">
      <c r="B246" s="131">
        <v>21303</v>
      </c>
      <c r="C246" s="132" t="s">
        <v>317</v>
      </c>
      <c r="D246" s="133">
        <f>+D247+D255+D251</f>
        <v>154540246523</v>
      </c>
      <c r="E246" s="133">
        <f>+E247+E255</f>
        <v>0</v>
      </c>
      <c r="F246" s="134">
        <v>0</v>
      </c>
      <c r="G246" s="134">
        <v>0</v>
      </c>
      <c r="H246" s="376">
        <f>+H247+H255+H251</f>
        <v>154540246523</v>
      </c>
      <c r="I246" s="135"/>
      <c r="J246" s="397">
        <f t="shared" si="22"/>
        <v>0</v>
      </c>
      <c r="K246" s="121"/>
      <c r="L246" s="397"/>
      <c r="M246" s="397"/>
    </row>
    <row r="247" spans="2:13" s="124" customFormat="1" ht="16.2" customHeight="1">
      <c r="B247" s="131">
        <v>2130301</v>
      </c>
      <c r="C247" s="132" t="s">
        <v>318</v>
      </c>
      <c r="D247" s="133">
        <f>+SUM(D248:D250)</f>
        <v>1937085909</v>
      </c>
      <c r="E247" s="133">
        <f>+SUM(E248)</f>
        <v>0</v>
      </c>
      <c r="F247" s="134">
        <v>0</v>
      </c>
      <c r="G247" s="134">
        <v>0</v>
      </c>
      <c r="H247" s="376">
        <f>+SUM(H248:H250)</f>
        <v>1937085909</v>
      </c>
      <c r="I247" s="135"/>
      <c r="J247" s="397">
        <f t="shared" si="22"/>
        <v>0</v>
      </c>
      <c r="K247" s="121"/>
      <c r="L247" s="397"/>
      <c r="M247" s="397"/>
    </row>
    <row r="248" spans="2:13" ht="16.2" customHeight="1">
      <c r="B248" s="138">
        <v>213030101</v>
      </c>
      <c r="C248" s="136" t="s">
        <v>319</v>
      </c>
      <c r="D248" s="134">
        <f>SUMIF('RCDB 062022'!$A:$A,B248,'RCDB 062022'!$C:$C)</f>
        <v>529473399</v>
      </c>
      <c r="E248" s="134">
        <f>+SUMIF('AFPISA 06.2022'!E:E,'Consolidado 06.2022'!B248,'AFPISA 06.2022'!C:C)</f>
        <v>0</v>
      </c>
      <c r="F248" s="134">
        <v>0</v>
      </c>
      <c r="G248" s="134">
        <v>0</v>
      </c>
      <c r="H248" s="362">
        <f>+D248+E248-F248+G248</f>
        <v>529473399</v>
      </c>
      <c r="I248" s="135"/>
      <c r="J248" s="397">
        <f t="shared" si="22"/>
        <v>0</v>
      </c>
      <c r="K248" s="121"/>
      <c r="L248" s="397"/>
    </row>
    <row r="249" spans="2:13" ht="16.2" customHeight="1">
      <c r="B249" s="138">
        <v>213030102</v>
      </c>
      <c r="C249" s="136" t="s">
        <v>320</v>
      </c>
      <c r="D249" s="134">
        <f>SUMIF('RCDB 062022'!$A:$A,B249,'RCDB 062022'!$C:$C)</f>
        <v>1081490346</v>
      </c>
      <c r="E249" s="134">
        <f>+SUMIF('AFPISA 06.2022'!E:E,'Consolidado 06.2022'!B249,'AFPISA 06.2022'!C:C)</f>
        <v>0</v>
      </c>
      <c r="F249" s="134">
        <v>0</v>
      </c>
      <c r="G249" s="134">
        <v>0</v>
      </c>
      <c r="H249" s="362">
        <f>+D249+E249-F249+G249</f>
        <v>1081490346</v>
      </c>
      <c r="I249" s="135"/>
      <c r="J249" s="397">
        <f t="shared" si="22"/>
        <v>0</v>
      </c>
      <c r="K249" s="121"/>
      <c r="L249" s="397"/>
    </row>
    <row r="250" spans="2:13" ht="16.2" customHeight="1">
      <c r="B250" s="138">
        <v>213030103</v>
      </c>
      <c r="C250" s="136" t="s">
        <v>321</v>
      </c>
      <c r="D250" s="134">
        <f>SUMIF('RCDB 062022'!$A:$A,B250,'RCDB 062022'!$C:$C)</f>
        <v>326122164</v>
      </c>
      <c r="E250" s="134">
        <f>+SUMIF('AFPISA 06.2022'!E:E,'Consolidado 06.2022'!B250,'AFPISA 06.2022'!C:C)</f>
        <v>0</v>
      </c>
      <c r="F250" s="134">
        <v>0</v>
      </c>
      <c r="G250" s="134">
        <v>0</v>
      </c>
      <c r="H250" s="362">
        <f>+D250+E250-F250+G250</f>
        <v>326122164</v>
      </c>
      <c r="I250" s="135"/>
      <c r="J250" s="397">
        <f t="shared" si="22"/>
        <v>0</v>
      </c>
      <c r="K250" s="121"/>
      <c r="L250" s="397"/>
    </row>
    <row r="251" spans="2:13" s="124" customFormat="1" ht="16.2" customHeight="1">
      <c r="B251" s="131">
        <v>2130302</v>
      </c>
      <c r="C251" s="132" t="s">
        <v>322</v>
      </c>
      <c r="D251" s="133">
        <f>+SUM(D252:D254)</f>
        <v>-1354769317</v>
      </c>
      <c r="E251" s="133">
        <f>+SUM(E252)</f>
        <v>0</v>
      </c>
      <c r="F251" s="134">
        <v>0</v>
      </c>
      <c r="G251" s="134">
        <v>0</v>
      </c>
      <c r="H251" s="376">
        <f>+SUM(H252:H254)</f>
        <v>-1354769317</v>
      </c>
      <c r="I251" s="135"/>
      <c r="J251" s="397">
        <f t="shared" si="22"/>
        <v>0</v>
      </c>
      <c r="K251" s="121"/>
      <c r="L251" s="397"/>
      <c r="M251" s="397"/>
    </row>
    <row r="252" spans="2:13" ht="16.2" customHeight="1">
      <c r="B252" s="138">
        <v>213030201</v>
      </c>
      <c r="C252" s="136" t="s">
        <v>323</v>
      </c>
      <c r="D252" s="134">
        <f>SUMIF('RCDB 062022'!$A:$A,B252,'RCDB 062022'!$C:$C)</f>
        <v>-391964087</v>
      </c>
      <c r="E252" s="134">
        <f>+SUMIF('AFPISA 06.2022'!E:E,'Consolidado 06.2022'!B252,'AFPISA 06.2022'!C:C)</f>
        <v>0</v>
      </c>
      <c r="F252" s="134">
        <v>0</v>
      </c>
      <c r="G252" s="134">
        <v>0</v>
      </c>
      <c r="H252" s="362">
        <f>+D252+E252-F252+G252</f>
        <v>-391964087</v>
      </c>
      <c r="I252" s="135"/>
      <c r="J252" s="397">
        <f t="shared" si="22"/>
        <v>0</v>
      </c>
      <c r="K252" s="121"/>
      <c r="L252" s="397"/>
    </row>
    <row r="253" spans="2:13" ht="16.2" customHeight="1">
      <c r="B253" s="138">
        <v>213030202</v>
      </c>
      <c r="C253" s="136" t="s">
        <v>324</v>
      </c>
      <c r="D253" s="134">
        <f>SUMIF('RCDB 062022'!$A:$A,B253,'RCDB 062022'!$C:$C)</f>
        <v>-940868615</v>
      </c>
      <c r="E253" s="134">
        <f>+SUMIF('AFPISA 06.2022'!E:E,'Consolidado 06.2022'!B253,'AFPISA 06.2022'!C:C)</f>
        <v>0</v>
      </c>
      <c r="F253" s="134">
        <v>0</v>
      </c>
      <c r="G253" s="134">
        <v>0</v>
      </c>
      <c r="H253" s="362">
        <f>+D253+E253-F253+G253</f>
        <v>-940868615</v>
      </c>
      <c r="I253" s="135"/>
      <c r="J253" s="397">
        <f t="shared" si="22"/>
        <v>0</v>
      </c>
      <c r="K253" s="121"/>
      <c r="L253" s="397"/>
    </row>
    <row r="254" spans="2:13" ht="16.2" customHeight="1">
      <c r="B254" s="138">
        <v>213030203</v>
      </c>
      <c r="C254" s="136" t="s">
        <v>325</v>
      </c>
      <c r="D254" s="134">
        <f>SUMIF('RCDB 062022'!$A:$A,B254,'RCDB 062022'!$C:$C)</f>
        <v>-21936615</v>
      </c>
      <c r="E254" s="134">
        <f>+SUMIF('AFPISA 06.2022'!E:E,'Consolidado 06.2022'!B254,'AFPISA 06.2022'!C:C)</f>
        <v>0</v>
      </c>
      <c r="F254" s="134">
        <v>0</v>
      </c>
      <c r="G254" s="134">
        <v>0</v>
      </c>
      <c r="H254" s="362">
        <f>+D254+E254-F254+G254</f>
        <v>-21936615</v>
      </c>
      <c r="I254" s="135"/>
      <c r="J254" s="397">
        <f t="shared" si="22"/>
        <v>0</v>
      </c>
      <c r="K254" s="121"/>
      <c r="L254" s="397"/>
    </row>
    <row r="255" spans="2:13" s="124" customFormat="1" ht="16.2" customHeight="1">
      <c r="B255" s="131">
        <v>2130303</v>
      </c>
      <c r="C255" s="132" t="s">
        <v>326</v>
      </c>
      <c r="D255" s="133">
        <f>+SUM(D256:D258)</f>
        <v>153957929931</v>
      </c>
      <c r="E255" s="133">
        <f>+SUM(E256:E258)</f>
        <v>0</v>
      </c>
      <c r="F255" s="134">
        <v>0</v>
      </c>
      <c r="G255" s="134">
        <v>0</v>
      </c>
      <c r="H255" s="376">
        <f>+SUM(H256:H258)</f>
        <v>153957929931</v>
      </c>
      <c r="I255" s="135"/>
      <c r="J255" s="397">
        <f t="shared" si="22"/>
        <v>0</v>
      </c>
      <c r="K255" s="121"/>
      <c r="L255" s="397"/>
      <c r="M255" s="397"/>
    </row>
    <row r="256" spans="2:13" ht="16.2" customHeight="1">
      <c r="B256" s="138">
        <v>213030301</v>
      </c>
      <c r="C256" s="136" t="s">
        <v>327</v>
      </c>
      <c r="D256" s="134">
        <f>SUMIF('RCDB 062022'!$A:$A,B256,'RCDB 062022'!$C:$C)</f>
        <v>39490316453</v>
      </c>
      <c r="E256" s="134">
        <f>+SUMIF('AFPISA 06.2022'!E:E,'Consolidado 06.2022'!B256,'AFPISA 06.2022'!C:C)</f>
        <v>0</v>
      </c>
      <c r="F256" s="134">
        <v>0</v>
      </c>
      <c r="G256" s="134">
        <v>0</v>
      </c>
      <c r="H256" s="362">
        <f>+D256+E256+F256-G256</f>
        <v>39490316453</v>
      </c>
      <c r="I256" s="135"/>
      <c r="J256" s="397">
        <f t="shared" si="22"/>
        <v>0</v>
      </c>
      <c r="K256" s="121"/>
      <c r="L256" s="397"/>
    </row>
    <row r="257" spans="2:13" ht="16.2" customHeight="1">
      <c r="B257" s="138">
        <v>213030302</v>
      </c>
      <c r="C257" s="136" t="s">
        <v>328</v>
      </c>
      <c r="D257" s="134">
        <f>SUMIF('RCDB 062022'!$A:$A,B257,'RCDB 062022'!$C:$C)</f>
        <v>105749085440</v>
      </c>
      <c r="E257" s="134">
        <f>+SUMIF('AFPISA 06.2022'!E:E,'Consolidado 06.2022'!B257,'AFPISA 06.2022'!C:C)</f>
        <v>0</v>
      </c>
      <c r="F257" s="134">
        <v>0</v>
      </c>
      <c r="G257" s="134">
        <v>0</v>
      </c>
      <c r="H257" s="362">
        <f>+D257+E257+F257-G257</f>
        <v>105749085440</v>
      </c>
      <c r="I257" s="135"/>
      <c r="J257" s="397">
        <f t="shared" si="22"/>
        <v>0</v>
      </c>
      <c r="K257" s="121"/>
      <c r="L257" s="397"/>
    </row>
    <row r="258" spans="2:13" ht="16.2" customHeight="1">
      <c r="B258" s="138">
        <v>213030303</v>
      </c>
      <c r="C258" s="136" t="s">
        <v>329</v>
      </c>
      <c r="D258" s="134">
        <f>SUMIF('RCDB 062022'!$A:$A,B258,'RCDB 062022'!$C:$C)</f>
        <v>8718528038</v>
      </c>
      <c r="E258" s="134">
        <f>+SUMIF('AFPISA 06.2022'!E:E,'Consolidado 06.2022'!B258,'AFPISA 06.2022'!C:C)</f>
        <v>0</v>
      </c>
      <c r="F258" s="134">
        <v>0</v>
      </c>
      <c r="G258" s="134">
        <v>0</v>
      </c>
      <c r="H258" s="362">
        <f>+D258+E258+F258-G258</f>
        <v>8718528038</v>
      </c>
      <c r="I258" s="135"/>
      <c r="J258" s="397">
        <f t="shared" si="22"/>
        <v>0</v>
      </c>
      <c r="K258" s="121"/>
      <c r="L258" s="397"/>
    </row>
    <row r="259" spans="2:13" s="124" customFormat="1" ht="16.2" customHeight="1">
      <c r="B259" s="131">
        <v>214</v>
      </c>
      <c r="C259" s="132" t="s">
        <v>330</v>
      </c>
      <c r="D259" s="133">
        <f>+D260+D267+D273</f>
        <v>1031247986</v>
      </c>
      <c r="E259" s="133">
        <f>+E260+E267+E273</f>
        <v>781645714</v>
      </c>
      <c r="F259" s="134">
        <v>0</v>
      </c>
      <c r="G259" s="134">
        <v>0</v>
      </c>
      <c r="H259" s="376">
        <f>+H260+H267+H273</f>
        <v>1812893700</v>
      </c>
      <c r="I259" s="135"/>
      <c r="J259" s="397">
        <f t="shared" si="22"/>
        <v>0</v>
      </c>
      <c r="K259" s="121"/>
      <c r="L259" s="397"/>
      <c r="M259" s="397"/>
    </row>
    <row r="260" spans="2:13" s="124" customFormat="1" ht="16.2" customHeight="1">
      <c r="B260" s="131">
        <v>21401</v>
      </c>
      <c r="C260" s="132" t="s">
        <v>331</v>
      </c>
      <c r="D260" s="376">
        <f>SUM(D261:D266)</f>
        <v>516235017</v>
      </c>
      <c r="E260" s="376">
        <f>SUM(E261:E266)</f>
        <v>362844401</v>
      </c>
      <c r="F260" s="376">
        <v>0</v>
      </c>
      <c r="G260" s="376">
        <v>0</v>
      </c>
      <c r="H260" s="376">
        <f>SUM(H261:H266)</f>
        <v>879079418</v>
      </c>
      <c r="I260" s="135"/>
      <c r="J260" s="397">
        <f t="shared" si="22"/>
        <v>0</v>
      </c>
      <c r="K260" s="121"/>
      <c r="L260" s="397"/>
      <c r="M260" s="397"/>
    </row>
    <row r="261" spans="2:13" ht="16.2" customHeight="1">
      <c r="B261" s="344">
        <v>2140104</v>
      </c>
      <c r="C261" s="136" t="s">
        <v>332</v>
      </c>
      <c r="D261" s="134">
        <f>SUMIF('RCDB 062022'!$A:$A,B261,'RCDB 062022'!$C:$C)</f>
        <v>227338096</v>
      </c>
      <c r="E261" s="134">
        <f>+SUMIF('AFPISA 06.2022'!E:E,'Consolidado 06.2022'!B261,'AFPISA 06.2022'!C:C)</f>
        <v>343968552</v>
      </c>
      <c r="F261" s="134">
        <v>0</v>
      </c>
      <c r="G261" s="134"/>
      <c r="H261" s="362">
        <f>+D261+E261+F261-G261</f>
        <v>571306648</v>
      </c>
      <c r="I261" s="135"/>
      <c r="J261" s="397">
        <f t="shared" si="22"/>
        <v>0</v>
      </c>
      <c r="K261" s="121"/>
      <c r="L261" s="397"/>
    </row>
    <row r="262" spans="2:13" ht="16.2" customHeight="1">
      <c r="B262" s="138">
        <v>2140105</v>
      </c>
      <c r="C262" s="136" t="s">
        <v>691</v>
      </c>
      <c r="D262" s="134">
        <f>SUMIF('RCDB 062022'!$A:$A,B262,'RCDB 062022'!$C:$C)</f>
        <v>135733657</v>
      </c>
      <c r="E262" s="134">
        <f>+SUMIF('AFPISA 06.2022'!E:E,'Consolidado 06.2022'!B262,'AFPISA 06.2022'!C:C)</f>
        <v>11083334</v>
      </c>
      <c r="F262" s="134">
        <v>0</v>
      </c>
      <c r="G262" s="134">
        <v>0</v>
      </c>
      <c r="H262" s="362">
        <f t="shared" ref="H262:H265" si="24">+D262+E262+F262-G262</f>
        <v>146816991</v>
      </c>
      <c r="I262" s="135"/>
      <c r="J262" s="397">
        <f t="shared" ref="J262:J288" si="25">+H262-D262-E262</f>
        <v>0</v>
      </c>
      <c r="K262" s="121"/>
      <c r="L262" s="397"/>
    </row>
    <row r="263" spans="2:13" ht="16.2" customHeight="1">
      <c r="B263" s="138">
        <v>2140101</v>
      </c>
      <c r="C263" s="136" t="s">
        <v>692</v>
      </c>
      <c r="D263" s="134">
        <f>SUMIF('RCDB 062022'!$A:$A,B263,'RCDB 062022'!$C:$C)</f>
        <v>0</v>
      </c>
      <c r="E263" s="134">
        <f>+SUMIF('AFPISA 06.2022'!E:E,'Consolidado 06.2022'!B263,'AFPISA 06.2022'!C:C)</f>
        <v>0</v>
      </c>
      <c r="F263" s="134">
        <v>0</v>
      </c>
      <c r="G263" s="134">
        <v>0</v>
      </c>
      <c r="H263" s="362">
        <f t="shared" si="24"/>
        <v>0</v>
      </c>
      <c r="J263" s="397">
        <f t="shared" si="25"/>
        <v>0</v>
      </c>
      <c r="K263" s="121"/>
      <c r="L263" s="397"/>
    </row>
    <row r="264" spans="2:13" ht="16.2" customHeight="1">
      <c r="B264" s="136">
        <v>2010802</v>
      </c>
      <c r="C264" s="136" t="s">
        <v>693</v>
      </c>
      <c r="D264" s="134"/>
      <c r="E264" s="134">
        <f>+SUMIF('AFPISA 06.2022'!E:E,'Consolidado 06.2022'!B264,'AFPISA 06.2022'!C:C)</f>
        <v>2055015</v>
      </c>
      <c r="F264" s="134">
        <v>0</v>
      </c>
      <c r="G264" s="134">
        <v>0</v>
      </c>
      <c r="H264" s="362">
        <f t="shared" si="24"/>
        <v>2055015</v>
      </c>
      <c r="J264" s="397">
        <f t="shared" si="25"/>
        <v>0</v>
      </c>
      <c r="K264" s="121"/>
      <c r="L264" s="397"/>
    </row>
    <row r="265" spans="2:13" s="124" customFormat="1" ht="16.2" customHeight="1">
      <c r="B265" s="344">
        <v>2140107</v>
      </c>
      <c r="C265" s="136" t="s">
        <v>333</v>
      </c>
      <c r="D265" s="134">
        <f>SUMIF('RCDB 062022'!$A:$A,B265,'RCDB 062022'!$C:$C)</f>
        <v>72413264</v>
      </c>
      <c r="E265" s="134">
        <f>+SUMIF('AFPISA 06.2022'!E:E,'Consolidado 06.2022'!B265,'AFPISA 06.2022'!C:C)</f>
        <v>5737500</v>
      </c>
      <c r="F265" s="134">
        <v>0</v>
      </c>
      <c r="G265" s="134">
        <v>0</v>
      </c>
      <c r="H265" s="362">
        <f t="shared" si="24"/>
        <v>78150764</v>
      </c>
      <c r="I265" s="135"/>
      <c r="J265" s="397">
        <f t="shared" si="25"/>
        <v>0</v>
      </c>
      <c r="K265" s="121"/>
      <c r="L265" s="397"/>
      <c r="M265" s="397"/>
    </row>
    <row r="266" spans="2:13" s="124" customFormat="1" ht="16.2" customHeight="1">
      <c r="B266" s="136">
        <v>2140108</v>
      </c>
      <c r="C266" s="136" t="s">
        <v>334</v>
      </c>
      <c r="D266" s="134">
        <f>SUMIF('RCDB 062022'!$A:$A,B266,'RCDB 062022'!$C:$C)</f>
        <v>80750000</v>
      </c>
      <c r="E266" s="134">
        <f>+SUMIF('AFPISA 06.2022'!E:E,'Consolidado 06.2022'!B266,'AFPISA 06.2022'!C:C)</f>
        <v>0</v>
      </c>
      <c r="F266" s="134">
        <v>0</v>
      </c>
      <c r="G266" s="134">
        <v>0</v>
      </c>
      <c r="H266" s="362">
        <f t="shared" ref="H266" si="26">+D266+E266+F266-G266</f>
        <v>80750000</v>
      </c>
      <c r="I266" s="135"/>
      <c r="J266" s="397">
        <f t="shared" si="25"/>
        <v>0</v>
      </c>
      <c r="K266" s="121"/>
      <c r="L266" s="397"/>
      <c r="M266" s="397"/>
    </row>
    <row r="267" spans="2:13" s="124" customFormat="1" ht="16.2" customHeight="1">
      <c r="B267" s="131">
        <v>21402</v>
      </c>
      <c r="C267" s="132" t="s">
        <v>335</v>
      </c>
      <c r="D267" s="133">
        <f>SUM(D268:D272)</f>
        <v>140377731</v>
      </c>
      <c r="E267" s="133">
        <f>+SUM(E268:E272)</f>
        <v>215586372</v>
      </c>
      <c r="F267" s="134">
        <v>0</v>
      </c>
      <c r="G267" s="134">
        <v>0</v>
      </c>
      <c r="H267" s="376">
        <f>+SUM(H268:H272)</f>
        <v>355964103</v>
      </c>
      <c r="I267" s="135"/>
      <c r="J267" s="397">
        <f t="shared" si="25"/>
        <v>0</v>
      </c>
      <c r="K267" s="121"/>
      <c r="L267" s="397"/>
      <c r="M267" s="397"/>
    </row>
    <row r="268" spans="2:13" ht="16.2" customHeight="1">
      <c r="B268" s="344">
        <v>2140201</v>
      </c>
      <c r="C268" s="136" t="s">
        <v>336</v>
      </c>
      <c r="D268" s="134">
        <f>SUMIF('RCDB 062022'!$A:$A,B268,'RCDB 062022'!$C:$C)</f>
        <v>135316207</v>
      </c>
      <c r="E268" s="134">
        <f>+SUMIF('AFPISA 06.2022'!E:E,'Consolidado 06.2022'!B268,'AFPISA 06.2022'!C:C)</f>
        <v>186582143</v>
      </c>
      <c r="F268" s="134">
        <v>0</v>
      </c>
      <c r="G268" s="134">
        <v>0</v>
      </c>
      <c r="H268" s="362">
        <f>+D268+E268+F268-G268</f>
        <v>321898350</v>
      </c>
      <c r="I268" s="135"/>
      <c r="J268" s="397">
        <f t="shared" si="25"/>
        <v>0</v>
      </c>
      <c r="K268" s="121"/>
      <c r="L268" s="397"/>
    </row>
    <row r="269" spans="2:13" ht="16.2" customHeight="1">
      <c r="B269" s="138">
        <v>2140202</v>
      </c>
      <c r="C269" s="136" t="s">
        <v>337</v>
      </c>
      <c r="D269" s="134">
        <v>0</v>
      </c>
      <c r="E269" s="134">
        <f>+SUMIF('AFPISA 06.2022'!E:E,'Consolidado 06.2022'!B269,'AFPISA 06.2022'!C:C)</f>
        <v>0</v>
      </c>
      <c r="F269" s="134">
        <v>0</v>
      </c>
      <c r="G269" s="134">
        <v>0</v>
      </c>
      <c r="H269" s="362">
        <f>+D269+E269+F269-G269</f>
        <v>0</v>
      </c>
      <c r="I269" s="135"/>
      <c r="J269" s="397">
        <f t="shared" si="25"/>
        <v>0</v>
      </c>
      <c r="K269" s="121"/>
    </row>
    <row r="270" spans="2:13" s="124" customFormat="1" ht="16.2" customHeight="1">
      <c r="B270" s="344">
        <v>214020203</v>
      </c>
      <c r="C270" s="136" t="s">
        <v>338</v>
      </c>
      <c r="D270" s="134">
        <f>SUMIF('RCDB 062022'!$A:$A,B270,'RCDB 062022'!$C:$C)</f>
        <v>5061518</v>
      </c>
      <c r="E270" s="134">
        <f>+SUMIF('AFPISA 06.2022'!E:E,'Consolidado 06.2022'!B270,'AFPISA 06.2022'!C:C)</f>
        <v>25972537</v>
      </c>
      <c r="F270" s="134">
        <v>0</v>
      </c>
      <c r="G270" s="134">
        <v>0</v>
      </c>
      <c r="H270" s="362">
        <f>+D270+E270+F270-G270</f>
        <v>31034055</v>
      </c>
      <c r="I270" s="135"/>
      <c r="J270" s="397">
        <f t="shared" si="25"/>
        <v>0</v>
      </c>
      <c r="K270" s="121"/>
      <c r="L270" s="397"/>
      <c r="M270" s="397"/>
    </row>
    <row r="271" spans="2:13" ht="16.2" customHeight="1">
      <c r="B271" s="344">
        <v>2140203</v>
      </c>
      <c r="C271" s="136" t="s">
        <v>339</v>
      </c>
      <c r="D271" s="134">
        <f>SUMIF('RCDB 062022'!$A:$A,B271,'RCDB 062022'!$C:$C)</f>
        <v>6</v>
      </c>
      <c r="E271" s="134">
        <f>+SUMIF('AFPISA 06.2022'!E:E,'Consolidado 06.2022'!B271,'AFPISA 06.2022'!C:C)</f>
        <v>3031692</v>
      </c>
      <c r="F271" s="134">
        <v>0</v>
      </c>
      <c r="G271" s="134">
        <v>0</v>
      </c>
      <c r="H271" s="362">
        <f>+D271+E271+F271-G271</f>
        <v>3031698</v>
      </c>
      <c r="I271" s="135"/>
      <c r="J271" s="397">
        <f t="shared" si="25"/>
        <v>0</v>
      </c>
      <c r="K271" s="121"/>
      <c r="L271" s="397"/>
    </row>
    <row r="272" spans="2:13" s="124" customFormat="1" ht="16.2" customHeight="1">
      <c r="B272" s="138">
        <v>2140204</v>
      </c>
      <c r="C272" s="136" t="s">
        <v>694</v>
      </c>
      <c r="D272" s="134">
        <f>SUMIF('RCDB 062022'!$A:$A,B272,'RCDB 062022'!$C:$C)</f>
        <v>0</v>
      </c>
      <c r="E272" s="134">
        <f>+SUMIF('AFPISA 06.2022'!E:E,'Consolidado 06.2022'!B272,'AFPISA 06.2022'!C:C)</f>
        <v>0</v>
      </c>
      <c r="F272" s="134">
        <v>0</v>
      </c>
      <c r="G272" s="134">
        <v>0</v>
      </c>
      <c r="H272" s="362">
        <f>+D272+E272+F272-G272</f>
        <v>0</v>
      </c>
      <c r="J272" s="397">
        <f t="shared" si="25"/>
        <v>0</v>
      </c>
      <c r="K272" s="121"/>
      <c r="M272" s="397"/>
    </row>
    <row r="273" spans="2:13" s="124" customFormat="1" ht="16.2" customHeight="1">
      <c r="B273" s="131">
        <v>21404</v>
      </c>
      <c r="C273" s="132" t="s">
        <v>340</v>
      </c>
      <c r="D273" s="376">
        <f>+SUM(D274:D289)</f>
        <v>374635238</v>
      </c>
      <c r="E273" s="376">
        <f>+SUM(E274:E289)</f>
        <v>203214941</v>
      </c>
      <c r="F273" s="134">
        <v>0</v>
      </c>
      <c r="G273" s="134">
        <v>0</v>
      </c>
      <c r="H273" s="376">
        <f>+SUM(H274:H289)</f>
        <v>577850179</v>
      </c>
      <c r="I273" s="135"/>
      <c r="J273" s="397">
        <f t="shared" si="25"/>
        <v>0</v>
      </c>
      <c r="K273" s="121"/>
      <c r="L273" s="397"/>
      <c r="M273" s="397"/>
    </row>
    <row r="274" spans="2:13" s="124" customFormat="1" ht="16.2" customHeight="1">
      <c r="B274" s="138">
        <v>2140402</v>
      </c>
      <c r="C274" s="136" t="s">
        <v>641</v>
      </c>
      <c r="D274" s="134">
        <f>SUMIF('RCDB 062022'!$A:$A,B274,'RCDB 062022'!$C:$C)</f>
        <v>0</v>
      </c>
      <c r="E274" s="134">
        <f>+SUMIF('AFPISA 06.2022'!E:E,'Consolidado 06.2022'!B274,'AFPISA 06.2022'!C:C)</f>
        <v>0</v>
      </c>
      <c r="F274" s="134">
        <v>0</v>
      </c>
      <c r="G274" s="134">
        <v>0</v>
      </c>
      <c r="H274" s="362">
        <f t="shared" ref="H274:H289" si="27">+D274+E274+F274-G274</f>
        <v>0</v>
      </c>
      <c r="J274" s="397">
        <f t="shared" si="25"/>
        <v>0</v>
      </c>
      <c r="K274" s="121"/>
      <c r="M274" s="397"/>
    </row>
    <row r="275" spans="2:13" s="124" customFormat="1" ht="16.2" customHeight="1">
      <c r="B275" s="344">
        <v>2140403</v>
      </c>
      <c r="C275" s="136" t="s">
        <v>642</v>
      </c>
      <c r="D275" s="134">
        <f>SUMIF('RCDB 062022'!$A:$A,B275,'RCDB 062022'!$C:$C)</f>
        <v>24539897</v>
      </c>
      <c r="E275" s="134">
        <f>+SUMIF('AFPISA 06.2022'!E:E,'Consolidado 06.2022'!B275,'AFPISA 06.2022'!C:C)</f>
        <v>51925909</v>
      </c>
      <c r="F275" s="134">
        <v>0</v>
      </c>
      <c r="G275" s="134">
        <v>0</v>
      </c>
      <c r="H275" s="362">
        <f t="shared" si="27"/>
        <v>76465806</v>
      </c>
      <c r="I275" s="135"/>
      <c r="J275" s="397">
        <f t="shared" si="25"/>
        <v>0</v>
      </c>
      <c r="K275" s="121"/>
      <c r="L275" s="397"/>
      <c r="M275" s="397"/>
    </row>
    <row r="276" spans="2:13" ht="16.2" customHeight="1">
      <c r="B276" s="344">
        <v>2140404</v>
      </c>
      <c r="C276" s="136" t="s">
        <v>341</v>
      </c>
      <c r="D276" s="134">
        <f>SUMIF('RCDB 062022'!$A:$A,B276,'RCDB 062022'!$C:$C)</f>
        <v>82041644</v>
      </c>
      <c r="E276" s="134">
        <f>+SUMIF('AFPISA 06.2022'!E:E,'Consolidado 06.2022'!B276,'AFPISA 06.2022'!C:C)</f>
        <v>90000000</v>
      </c>
      <c r="F276" s="134">
        <v>0</v>
      </c>
      <c r="G276" s="134">
        <v>0</v>
      </c>
      <c r="H276" s="362">
        <f t="shared" si="27"/>
        <v>172041644</v>
      </c>
      <c r="I276" s="135"/>
      <c r="J276" s="397">
        <f t="shared" si="25"/>
        <v>0</v>
      </c>
      <c r="K276" s="121"/>
      <c r="L276" s="397"/>
    </row>
    <row r="277" spans="2:13" ht="16.2" customHeight="1">
      <c r="B277" s="344">
        <v>2140406</v>
      </c>
      <c r="C277" s="136" t="s">
        <v>695</v>
      </c>
      <c r="D277" s="134">
        <f>SUMIF('RCDB 062022'!$A:$A,B277,'RCDB 062022'!$C:$C)</f>
        <v>0</v>
      </c>
      <c r="E277" s="134">
        <f>+SUMIF('AFPISA 06.2022'!E:E,'Consolidado 06.2022'!B277,'AFPISA 06.2022'!C:C)</f>
        <v>10000002</v>
      </c>
      <c r="F277" s="134">
        <v>0</v>
      </c>
      <c r="G277" s="134">
        <v>0</v>
      </c>
      <c r="H277" s="362">
        <f t="shared" si="27"/>
        <v>10000002</v>
      </c>
      <c r="J277" s="397">
        <f t="shared" si="25"/>
        <v>0</v>
      </c>
      <c r="K277" s="121"/>
    </row>
    <row r="278" spans="2:13" ht="16.2" customHeight="1">
      <c r="B278" s="138">
        <v>2140407</v>
      </c>
      <c r="C278" s="136" t="s">
        <v>643</v>
      </c>
      <c r="D278" s="134">
        <f>SUMIF('RCDB 062022'!$A:$A,B278,'RCDB 062022'!$C:$C)</f>
        <v>100635995</v>
      </c>
      <c r="E278" s="134">
        <f>+SUMIF('AFPISA 06.2022'!E:E,'Consolidado 06.2022'!B278,'AFPISA 06.2022'!C:C)</f>
        <v>0</v>
      </c>
      <c r="F278" s="134">
        <v>0</v>
      </c>
      <c r="G278" s="134">
        <v>0</v>
      </c>
      <c r="H278" s="362">
        <f t="shared" si="27"/>
        <v>100635995</v>
      </c>
      <c r="I278" s="135"/>
      <c r="J278" s="397">
        <f t="shared" si="25"/>
        <v>0</v>
      </c>
      <c r="K278" s="121"/>
      <c r="L278" s="397"/>
    </row>
    <row r="279" spans="2:13" ht="16.2" customHeight="1">
      <c r="B279" s="344">
        <v>2140408</v>
      </c>
      <c r="C279" s="136" t="s">
        <v>644</v>
      </c>
      <c r="D279" s="134">
        <f>SUMIF('RCDB 062022'!$A:$A,B279,'RCDB 062022'!$C:$C)</f>
        <v>4056686</v>
      </c>
      <c r="E279" s="134">
        <f>+SUMIF('AFPISA 06.2022'!E:E,'Consolidado 06.2022'!B279,'AFPISA 06.2022'!C:C)</f>
        <v>6289030</v>
      </c>
      <c r="F279" s="134">
        <v>0</v>
      </c>
      <c r="G279" s="134">
        <v>0</v>
      </c>
      <c r="H279" s="362">
        <f t="shared" si="27"/>
        <v>10345716</v>
      </c>
      <c r="I279" s="135"/>
      <c r="J279" s="397">
        <f t="shared" si="25"/>
        <v>0</v>
      </c>
      <c r="K279" s="121"/>
      <c r="L279" s="397"/>
    </row>
    <row r="280" spans="2:13" ht="16.2" customHeight="1">
      <c r="B280" s="138">
        <v>2140410</v>
      </c>
      <c r="C280" s="136" t="s">
        <v>645</v>
      </c>
      <c r="D280" s="134">
        <f>SUMIF('RCDB 062022'!$A:$A,B280,'RCDB 062022'!$C:$C)</f>
        <v>2500000</v>
      </c>
      <c r="E280" s="134">
        <f>+SUMIF('AFPISA 06.2022'!E:E,'Consolidado 06.2022'!B280,'AFPISA 06.2022'!C:C)</f>
        <v>0</v>
      </c>
      <c r="F280" s="134">
        <v>0</v>
      </c>
      <c r="G280" s="134">
        <v>0</v>
      </c>
      <c r="H280" s="362">
        <f t="shared" si="27"/>
        <v>2500000</v>
      </c>
      <c r="I280" s="135"/>
      <c r="J280" s="397">
        <f t="shared" si="25"/>
        <v>0</v>
      </c>
      <c r="K280" s="121"/>
      <c r="L280" s="397"/>
    </row>
    <row r="281" spans="2:13" ht="16.2" customHeight="1">
      <c r="B281" s="138">
        <v>2140411</v>
      </c>
      <c r="C281" s="136" t="s">
        <v>646</v>
      </c>
      <c r="D281" s="134">
        <f>SUMIF('RCDB 062022'!$A:$A,B281,'RCDB 062022'!$C:$C)</f>
        <v>6363636</v>
      </c>
      <c r="E281" s="134">
        <f>+SUMIF('AFPISA 06.2022'!E:E,'Consolidado 06.2022'!B281,'AFPISA 06.2022'!C:C)</f>
        <v>0</v>
      </c>
      <c r="F281" s="134">
        <v>0</v>
      </c>
      <c r="G281" s="134">
        <v>0</v>
      </c>
      <c r="H281" s="362">
        <f t="shared" si="27"/>
        <v>6363636</v>
      </c>
      <c r="I281" s="135"/>
      <c r="J281" s="397">
        <f t="shared" si="25"/>
        <v>0</v>
      </c>
      <c r="K281" s="121"/>
      <c r="L281" s="397"/>
    </row>
    <row r="282" spans="2:13" ht="16.2" customHeight="1">
      <c r="B282" s="344">
        <v>2140412</v>
      </c>
      <c r="C282" s="136" t="s">
        <v>647</v>
      </c>
      <c r="D282" s="134">
        <f>SUMIF('RCDB 062022'!$A:$A,B282,'RCDB 062022'!$C:$C)</f>
        <v>41666665</v>
      </c>
      <c r="E282" s="134">
        <f>+SUMIF('AFPISA 06.2022'!E:E,'Consolidado 06.2022'!B282,'AFPISA 06.2022'!C:C)</f>
        <v>40000002</v>
      </c>
      <c r="F282" s="134">
        <v>0</v>
      </c>
      <c r="G282" s="134">
        <v>0</v>
      </c>
      <c r="H282" s="362">
        <f t="shared" si="27"/>
        <v>81666667</v>
      </c>
      <c r="I282" s="135"/>
      <c r="J282" s="397">
        <f t="shared" si="25"/>
        <v>0</v>
      </c>
      <c r="K282" s="121"/>
      <c r="L282" s="397"/>
    </row>
    <row r="283" spans="2:13" s="353" customFormat="1" ht="16.2" customHeight="1">
      <c r="B283" s="344">
        <v>2140413</v>
      </c>
      <c r="C283" s="359" t="s">
        <v>342</v>
      </c>
      <c r="D283" s="377">
        <f>SUMIF('RCDB 062022'!$A:$A,B283,'RCDB 062022'!$C:$C)</f>
        <v>1024520</v>
      </c>
      <c r="E283" s="377">
        <f>+SUMIF('AFPISA 06.2022'!E:E,'Consolidado 06.2022'!B283,'AFPISA 06.2022'!C:C)</f>
        <v>0</v>
      </c>
      <c r="F283" s="377">
        <v>0</v>
      </c>
      <c r="G283" s="377">
        <v>0</v>
      </c>
      <c r="H283" s="362">
        <f t="shared" ref="H283" si="28">+D283+E283+F283-G283</f>
        <v>1024520</v>
      </c>
      <c r="I283" s="135"/>
      <c r="J283" s="397">
        <f t="shared" si="25"/>
        <v>0</v>
      </c>
      <c r="K283" s="121"/>
      <c r="L283" s="397"/>
      <c r="M283" s="348"/>
    </row>
    <row r="284" spans="2:13" s="353" customFormat="1" ht="16.2" customHeight="1">
      <c r="B284" s="344">
        <v>2140414</v>
      </c>
      <c r="C284" s="359" t="s">
        <v>343</v>
      </c>
      <c r="D284" s="377">
        <f>SUMIF('RCDB 062022'!$A:$A,B284,'RCDB 062022'!$C:$C)</f>
        <v>170635</v>
      </c>
      <c r="E284" s="377">
        <f>+SUMIF('AFPISA 06.2022'!E:E,'Consolidado 06.2022'!B284,'AFPISA 06.2022'!C:C)</f>
        <v>0</v>
      </c>
      <c r="F284" s="377">
        <v>0</v>
      </c>
      <c r="G284" s="377">
        <v>0</v>
      </c>
      <c r="H284" s="362">
        <f t="shared" ref="H284" si="29">+D284+E284+F284-G284</f>
        <v>170635</v>
      </c>
      <c r="I284" s="135"/>
      <c r="J284" s="397">
        <f t="shared" si="25"/>
        <v>0</v>
      </c>
      <c r="K284" s="121"/>
      <c r="L284" s="397"/>
      <c r="M284" s="348"/>
    </row>
    <row r="285" spans="2:13" ht="16.2" customHeight="1">
      <c r="B285" s="136">
        <v>2140415</v>
      </c>
      <c r="C285" s="136" t="s">
        <v>344</v>
      </c>
      <c r="D285" s="134">
        <f>SUMIF('RCDB 062022'!$A:$A,B285,'RCDB 062022'!$C:$C)</f>
        <v>50000000</v>
      </c>
      <c r="E285" s="134">
        <f>+SUMIF('AFPISA 06.2022'!E:E,'Consolidado 06.2022'!B285,'AFPISA 06.2022'!C:C)</f>
        <v>4999998</v>
      </c>
      <c r="F285" s="134">
        <v>0</v>
      </c>
      <c r="G285" s="134">
        <v>0</v>
      </c>
      <c r="H285" s="137">
        <f t="shared" si="27"/>
        <v>54999998</v>
      </c>
      <c r="I285" s="135"/>
      <c r="J285" s="397">
        <f t="shared" si="25"/>
        <v>0</v>
      </c>
      <c r="K285" s="121"/>
      <c r="L285" s="397"/>
    </row>
    <row r="286" spans="2:13" ht="16.2" customHeight="1">
      <c r="B286" s="138">
        <v>2140417</v>
      </c>
      <c r="C286" s="136" t="s">
        <v>345</v>
      </c>
      <c r="D286" s="134">
        <f>SUMIF('RCDB 062022'!$A:$A,B286,'RCDB 062022'!$C:$C)</f>
        <v>0</v>
      </c>
      <c r="E286" s="134">
        <f>+SUMIF('AFPISA 06.2022'!E:E,'Consolidado 06.2022'!B286,'AFPISA 06.2022'!C:C)</f>
        <v>0</v>
      </c>
      <c r="F286" s="134">
        <v>0</v>
      </c>
      <c r="G286" s="134">
        <v>0</v>
      </c>
      <c r="H286" s="137">
        <f t="shared" si="27"/>
        <v>0</v>
      </c>
      <c r="I286" s="127"/>
      <c r="J286" s="397">
        <f t="shared" si="25"/>
        <v>0</v>
      </c>
      <c r="K286" s="121"/>
      <c r="L286" s="127"/>
    </row>
    <row r="287" spans="2:13" ht="16.2" customHeight="1">
      <c r="B287" s="138">
        <v>2140418</v>
      </c>
      <c r="C287" s="136" t="s">
        <v>346</v>
      </c>
      <c r="D287" s="134">
        <f>SUMIF('RCDB 062022'!$A:$A,B287,'RCDB 062022'!$C:$C)</f>
        <v>0</v>
      </c>
      <c r="E287" s="134">
        <f>+SUMIF('AFPISA 06.2022'!E:E,'Consolidado 06.2022'!B287,'AFPISA 06.2022'!C:C)</f>
        <v>0</v>
      </c>
      <c r="F287" s="134">
        <v>0</v>
      </c>
      <c r="G287" s="134">
        <v>0</v>
      </c>
      <c r="H287" s="137">
        <f t="shared" si="27"/>
        <v>0</v>
      </c>
      <c r="I287" s="127"/>
      <c r="J287" s="397">
        <f t="shared" si="25"/>
        <v>0</v>
      </c>
      <c r="K287" s="121"/>
    </row>
    <row r="288" spans="2:13" ht="16.2" customHeight="1">
      <c r="B288" s="138">
        <v>2140419</v>
      </c>
      <c r="C288" s="136" t="s">
        <v>347</v>
      </c>
      <c r="D288" s="134">
        <f>SUMIF('RCDB 062022'!$A:$A,B288,'RCDB 062022'!$C:$C)</f>
        <v>61635560</v>
      </c>
      <c r="E288" s="134">
        <f>+SUMIF('AFPISA 06.2022'!E:E,'Consolidado 06.2022'!B288,'AFPISA 06.2022'!C:C)</f>
        <v>0</v>
      </c>
      <c r="F288" s="134">
        <v>0</v>
      </c>
      <c r="G288" s="134">
        <v>0</v>
      </c>
      <c r="H288" s="137">
        <f t="shared" si="27"/>
        <v>61635560</v>
      </c>
      <c r="I288" s="135"/>
      <c r="J288" s="397">
        <f t="shared" si="25"/>
        <v>0</v>
      </c>
      <c r="K288" s="121"/>
      <c r="L288" s="397"/>
    </row>
    <row r="289" spans="2:13" ht="16.2" customHeight="1">
      <c r="B289" s="138">
        <v>2140420</v>
      </c>
      <c r="C289" s="136" t="s">
        <v>348</v>
      </c>
      <c r="D289" s="134">
        <f>SUMIF('RCDB 062022'!$A:$A,B289,'RCDB 062022'!$C:$C)</f>
        <v>0</v>
      </c>
      <c r="E289" s="134">
        <f>+SUMIF('AFPISA 06.2022'!E:E,'Consolidado 06.2022'!B289,'AFPISA 06.2022'!C:C)</f>
        <v>0</v>
      </c>
      <c r="F289" s="134">
        <v>0</v>
      </c>
      <c r="G289" s="134">
        <v>0</v>
      </c>
      <c r="H289" s="137">
        <f t="shared" si="27"/>
        <v>0</v>
      </c>
      <c r="I289" s="135"/>
      <c r="J289" s="407"/>
      <c r="K289" s="121"/>
      <c r="L289" s="397"/>
    </row>
    <row r="290" spans="2:13" ht="16.2" customHeight="1">
      <c r="B290" s="138"/>
      <c r="C290" s="136"/>
      <c r="D290" s="134"/>
      <c r="E290" s="134"/>
      <c r="F290" s="134"/>
      <c r="G290" s="134"/>
      <c r="H290" s="137"/>
      <c r="I290" s="124"/>
      <c r="J290" s="407"/>
      <c r="K290" s="121"/>
    </row>
    <row r="291" spans="2:13" s="124" customFormat="1" ht="16.2" customHeight="1">
      <c r="B291" s="131">
        <v>3</v>
      </c>
      <c r="C291" s="132" t="s">
        <v>353</v>
      </c>
      <c r="D291" s="133">
        <f>+D292+D302+D299</f>
        <v>30963356600</v>
      </c>
      <c r="E291" s="133">
        <f>+E292+E302+E299</f>
        <v>8455024654</v>
      </c>
      <c r="F291" s="134">
        <v>0</v>
      </c>
      <c r="G291" s="134">
        <v>0</v>
      </c>
      <c r="H291" s="133">
        <f>+H292+H302+H299</f>
        <v>30964670668</v>
      </c>
      <c r="I291" s="135"/>
      <c r="J291" s="397">
        <f>+H291-D291-E291</f>
        <v>-8453710586</v>
      </c>
      <c r="K291" s="386"/>
      <c r="L291" s="397"/>
      <c r="M291" s="397"/>
    </row>
    <row r="292" spans="2:13" s="124" customFormat="1" ht="16.2" customHeight="1">
      <c r="B292" s="131">
        <v>310</v>
      </c>
      <c r="C292" s="132" t="s">
        <v>354</v>
      </c>
      <c r="D292" s="133">
        <f>+D293+D296</f>
        <v>30082000000</v>
      </c>
      <c r="E292" s="133">
        <f>+E293+E296</f>
        <v>5098000000</v>
      </c>
      <c r="F292" s="134">
        <v>0</v>
      </c>
      <c r="G292" s="134">
        <v>0</v>
      </c>
      <c r="H292" s="133">
        <f>+H293+H296</f>
        <v>30082000000</v>
      </c>
      <c r="I292" s="135"/>
      <c r="J292" s="407"/>
      <c r="K292" s="121"/>
      <c r="L292" s="397"/>
      <c r="M292" s="397"/>
    </row>
    <row r="293" spans="2:13" s="124" customFormat="1" ht="16.2" customHeight="1">
      <c r="B293" s="131">
        <v>310101</v>
      </c>
      <c r="C293" s="132" t="s">
        <v>91</v>
      </c>
      <c r="D293" s="133">
        <f>SUM(D294:D295)</f>
        <v>25000000000</v>
      </c>
      <c r="E293" s="133">
        <f>+SUM(E294:E295)</f>
        <v>5000000000</v>
      </c>
      <c r="F293" s="134">
        <v>0</v>
      </c>
      <c r="G293" s="134">
        <v>0</v>
      </c>
      <c r="H293" s="142">
        <f>+SUM(H294:H295)</f>
        <v>25000000000</v>
      </c>
      <c r="I293" s="135"/>
      <c r="J293" s="397">
        <f>+H293-D293-E293</f>
        <v>-5000000000</v>
      </c>
      <c r="K293" s="121"/>
      <c r="L293" s="397"/>
      <c r="M293" s="397"/>
    </row>
    <row r="294" spans="2:13" ht="16.2" customHeight="1">
      <c r="B294" s="138" t="s">
        <v>1560</v>
      </c>
      <c r="C294" s="136" t="s">
        <v>355</v>
      </c>
      <c r="D294" s="134">
        <f>SUMIF('RCDB 062022'!$A:$A,B294,'RCDB 062022'!$C:$C)</f>
        <v>30000000000</v>
      </c>
      <c r="E294" s="134">
        <f>+SUMIF('AFPISA 06.2022'!E:E,'Consolidado 06.2022'!B294,'AFPISA 06.2022'!C:C)</f>
        <v>5000000000</v>
      </c>
      <c r="F294" s="347">
        <f>+E294</f>
        <v>5000000000</v>
      </c>
      <c r="G294" s="134">
        <v>0</v>
      </c>
      <c r="H294" s="137">
        <f>+D294+E294-F294+G294</f>
        <v>30000000000</v>
      </c>
      <c r="I294" s="135" t="s">
        <v>672</v>
      </c>
      <c r="J294" s="407"/>
      <c r="K294" s="121"/>
      <c r="M294" s="397"/>
    </row>
    <row r="295" spans="2:13" ht="16.2" customHeight="1">
      <c r="B295" s="138">
        <v>31010102</v>
      </c>
      <c r="C295" s="136" t="s">
        <v>356</v>
      </c>
      <c r="D295" s="134">
        <f>SUMIF('RCDB 062022'!$A:$A,B295,'RCDB 062022'!$C:$C)</f>
        <v>-5000000000</v>
      </c>
      <c r="E295" s="134">
        <f>+SUMIF('AFPISA 06.2022'!E:E,'Consolidado 06.2022'!B295,'AFPISA 06.2022'!C:C)</f>
        <v>0</v>
      </c>
      <c r="F295" s="134">
        <v>0</v>
      </c>
      <c r="G295" s="134">
        <v>0</v>
      </c>
      <c r="H295" s="137">
        <f>+D295+E295-F295+G295</f>
        <v>-5000000000</v>
      </c>
      <c r="I295" s="135"/>
      <c r="J295" s="407"/>
      <c r="K295" s="121"/>
      <c r="M295" s="397"/>
    </row>
    <row r="296" spans="2:13" s="124" customFormat="1" ht="16.2" customHeight="1">
      <c r="B296" s="131">
        <v>310102</v>
      </c>
      <c r="C296" s="132" t="s">
        <v>357</v>
      </c>
      <c r="D296" s="133">
        <f>+SUM(D297:D298)</f>
        <v>5082000000</v>
      </c>
      <c r="E296" s="133">
        <f>+SUM(E297:E298)</f>
        <v>98000000</v>
      </c>
      <c r="F296" s="134">
        <v>0</v>
      </c>
      <c r="G296" s="134">
        <v>0</v>
      </c>
      <c r="H296" s="133">
        <f>+SUM(H297:H298)</f>
        <v>5082000000</v>
      </c>
      <c r="I296" s="135"/>
      <c r="J296" s="397">
        <f>+H296-D296-E296</f>
        <v>-98000000</v>
      </c>
      <c r="K296" s="121"/>
      <c r="L296" s="397"/>
      <c r="M296" s="397"/>
    </row>
    <row r="297" spans="2:13" ht="16.2" customHeight="1">
      <c r="B297" s="344">
        <v>31010201</v>
      </c>
      <c r="C297" s="136" t="s">
        <v>358</v>
      </c>
      <c r="D297" s="134">
        <f>SUMIF('RCDB 062022'!$A:$A,B297,'RCDB 062022'!$C:$C)</f>
        <v>4932000000</v>
      </c>
      <c r="E297" s="134">
        <f>+SUMIF('AFPISA 06.2022'!E:E,'Consolidado 06.2022'!B297,'AFPISA 06.2022'!C:C)</f>
        <v>98000000</v>
      </c>
      <c r="F297" s="347">
        <f>+E297</f>
        <v>98000000</v>
      </c>
      <c r="G297" s="134">
        <v>0</v>
      </c>
      <c r="H297" s="143">
        <f>+D297+E297-F297+G297</f>
        <v>4932000000</v>
      </c>
      <c r="I297" s="135" t="s">
        <v>1460</v>
      </c>
      <c r="J297" s="407"/>
      <c r="K297" s="121"/>
      <c r="M297" s="397"/>
    </row>
    <row r="298" spans="2:13" s="124" customFormat="1" ht="16.2" customHeight="1">
      <c r="B298" s="138">
        <v>31010202</v>
      </c>
      <c r="C298" s="136" t="s">
        <v>359</v>
      </c>
      <c r="D298" s="134">
        <f>SUMIF('RCDB 062022'!$A:$A,B298,'RCDB 062022'!$C:$C)</f>
        <v>150000000</v>
      </c>
      <c r="E298" s="134">
        <f>+SUMIF('AFPISA 06.2022'!E:E,'Consolidado 06.2022'!B298,'AFPISA 06.2022'!C:C)</f>
        <v>0</v>
      </c>
      <c r="F298" s="134">
        <v>0</v>
      </c>
      <c r="G298" s="134">
        <v>0</v>
      </c>
      <c r="H298" s="137">
        <f>+D298+E298-F298+G298</f>
        <v>150000000</v>
      </c>
      <c r="I298" s="135"/>
      <c r="J298" s="408"/>
      <c r="K298" s="121"/>
      <c r="L298" s="397"/>
      <c r="M298" s="397"/>
    </row>
    <row r="299" spans="2:13" s="124" customFormat="1" ht="16.2" customHeight="1">
      <c r="B299" s="131">
        <v>315</v>
      </c>
      <c r="C299" s="132" t="s">
        <v>360</v>
      </c>
      <c r="D299" s="133">
        <f>+SUM(D300:D301)</f>
        <v>261385024</v>
      </c>
      <c r="E299" s="133">
        <f>+SUM(E300:E301)</f>
        <v>1949992008</v>
      </c>
      <c r="F299" s="134">
        <v>0</v>
      </c>
      <c r="G299" s="134">
        <v>0</v>
      </c>
      <c r="H299" s="133">
        <f>+SUM(H300:H301)</f>
        <v>261385024</v>
      </c>
      <c r="I299" s="135"/>
      <c r="J299" s="397">
        <f>+H299-D299-E299</f>
        <v>-1949992008</v>
      </c>
      <c r="K299" s="121"/>
      <c r="L299" s="397"/>
      <c r="M299" s="397"/>
    </row>
    <row r="300" spans="2:13" ht="16.2" customHeight="1">
      <c r="B300" s="344">
        <v>31501</v>
      </c>
      <c r="C300" s="136" t="s">
        <v>361</v>
      </c>
      <c r="D300" s="134">
        <f>SUMIF('RCDB 062022'!$A:$A,B300,'RCDB 062022'!$C:$C)</f>
        <v>260477749</v>
      </c>
      <c r="E300" s="134">
        <f>+SUMIF('AFPISA 06.2022'!E:E,'Consolidado 06.2022'!B300,'AFPISA 06.2022'!C:C)</f>
        <v>102399601</v>
      </c>
      <c r="F300" s="347">
        <f>+E300</f>
        <v>102399601</v>
      </c>
      <c r="G300" s="134">
        <v>0</v>
      </c>
      <c r="H300" s="137">
        <f>+D300+E300-F300+G300</f>
        <v>260477749</v>
      </c>
      <c r="I300" s="135" t="s">
        <v>1460</v>
      </c>
      <c r="J300" s="408"/>
      <c r="K300" s="121"/>
      <c r="M300" s="397"/>
    </row>
    <row r="301" spans="2:13" ht="16.2" customHeight="1">
      <c r="B301" s="344">
        <v>31503</v>
      </c>
      <c r="C301" s="136" t="s">
        <v>362</v>
      </c>
      <c r="D301" s="134">
        <f>SUMIF('RCDB 062022'!$A:$A,B301,'RCDB 062022'!$C:$C)</f>
        <v>907275</v>
      </c>
      <c r="E301" s="134">
        <f>+SUMIF('AFPISA 06.2022'!E:E,'Consolidado 06.2022'!B301,'AFPISA 06.2022'!C:C)</f>
        <v>1847592407</v>
      </c>
      <c r="F301" s="347">
        <f>+E301</f>
        <v>1847592407</v>
      </c>
      <c r="G301" s="134">
        <v>0</v>
      </c>
      <c r="H301" s="137">
        <f>+D301+E301-F301+G301</f>
        <v>907275</v>
      </c>
      <c r="I301" s="135" t="s">
        <v>1460</v>
      </c>
      <c r="M301" s="397"/>
    </row>
    <row r="302" spans="2:13" s="124" customFormat="1" ht="16.2" customHeight="1">
      <c r="B302" s="131">
        <v>316</v>
      </c>
      <c r="C302" s="132" t="s">
        <v>363</v>
      </c>
      <c r="D302" s="133">
        <f>+SUM(D303:D305)</f>
        <v>619971576</v>
      </c>
      <c r="E302" s="133">
        <f>+SUM(E303:E305)</f>
        <v>1407032646</v>
      </c>
      <c r="F302" s="134">
        <v>0</v>
      </c>
      <c r="G302" s="134">
        <v>0</v>
      </c>
      <c r="H302" s="376">
        <f>+SUM(H303:H305)</f>
        <v>621285644</v>
      </c>
      <c r="I302" s="135"/>
      <c r="J302" s="397">
        <f>+H302-D302-E302</f>
        <v>-1405718578</v>
      </c>
      <c r="K302" s="397"/>
      <c r="L302" s="397"/>
      <c r="M302" s="397"/>
    </row>
    <row r="303" spans="2:13" ht="16.2" customHeight="1">
      <c r="B303" s="138">
        <v>31601</v>
      </c>
      <c r="C303" s="136" t="s">
        <v>652</v>
      </c>
      <c r="D303" s="134">
        <f>SUMIF('RCDB 062022'!$A:$A,B303,'RCDB 062022'!$C:$C)</f>
        <v>0</v>
      </c>
      <c r="E303" s="134">
        <f>+SUMIF('AFPISA 06.2022'!E:E,'Consolidado 06.2022'!B303,'AFPISA 06.2022'!C:C)</f>
        <v>0</v>
      </c>
      <c r="F303" s="347">
        <v>0</v>
      </c>
      <c r="G303" s="134">
        <v>0</v>
      </c>
      <c r="H303" s="137">
        <f>+D303+E303-F303+G303</f>
        <v>0</v>
      </c>
      <c r="I303" s="135" t="s">
        <v>1460</v>
      </c>
    </row>
    <row r="304" spans="2:13" ht="16.2" customHeight="1">
      <c r="B304" s="344">
        <v>31602</v>
      </c>
      <c r="C304" s="136" t="s">
        <v>364</v>
      </c>
      <c r="D304" s="134">
        <f>SUMIF('RCDB 062022'!$A:$A,B304,'RCDB 062022'!$C:$C)</f>
        <v>619971576</v>
      </c>
      <c r="E304" s="134">
        <f>+SUMIF('AFPISA 06.2022'!E:E,'Consolidado 06.2022'!B304,'AFPISA 06.2022'!C:C)</f>
        <v>1407032646</v>
      </c>
      <c r="F304" s="134">
        <v>0</v>
      </c>
      <c r="G304" s="134">
        <v>0</v>
      </c>
      <c r="H304" s="137">
        <f>+H546</f>
        <v>620285644</v>
      </c>
      <c r="I304" s="135"/>
      <c r="M304" s="397"/>
    </row>
    <row r="305" spans="2:13" ht="16.2" customHeight="1">
      <c r="B305" s="138">
        <v>31603</v>
      </c>
      <c r="C305" s="136" t="s">
        <v>697</v>
      </c>
      <c r="D305" s="134">
        <v>0</v>
      </c>
      <c r="E305" s="134">
        <f>+SUMIF('AFPISA 06.2022'!E:E,'Consolidado 06.2022'!B305,'AFPISA 06.2022'!C:C)</f>
        <v>0</v>
      </c>
      <c r="F305" s="134">
        <v>0</v>
      </c>
      <c r="G305" s="347">
        <v>1000000</v>
      </c>
      <c r="H305" s="143">
        <f>+D305+E305-F305+G305</f>
        <v>1000000</v>
      </c>
      <c r="I305" s="135" t="s">
        <v>672</v>
      </c>
      <c r="M305" s="397"/>
    </row>
    <row r="306" spans="2:13" s="148" customFormat="1" ht="16.2" customHeight="1">
      <c r="B306" s="144"/>
      <c r="C306" s="145" t="s">
        <v>145</v>
      </c>
      <c r="D306" s="146">
        <f>+D6-D216-D291</f>
        <v>1</v>
      </c>
      <c r="E306" s="146">
        <f>+E6-E216-E291</f>
        <v>0</v>
      </c>
      <c r="F306" s="147"/>
      <c r="G306" s="147"/>
      <c r="H306" s="146">
        <f>+H6-H216-H291</f>
        <v>1</v>
      </c>
      <c r="I306" s="135"/>
      <c r="J306" s="399"/>
      <c r="K306" s="399"/>
      <c r="L306" s="399"/>
      <c r="M306" s="399"/>
    </row>
    <row r="307" spans="2:13" s="148" customFormat="1" ht="16.2" customHeight="1">
      <c r="B307" s="144"/>
      <c r="C307" s="145"/>
      <c r="D307" s="146"/>
      <c r="E307" s="146"/>
      <c r="F307" s="147"/>
      <c r="G307" s="147"/>
      <c r="H307" s="146"/>
      <c r="I307" s="124"/>
      <c r="J307" s="399"/>
      <c r="K307" s="399"/>
      <c r="L307" s="399"/>
      <c r="M307" s="399"/>
    </row>
    <row r="308" spans="2:13" s="124" customFormat="1" ht="16.2" customHeight="1">
      <c r="B308" s="131">
        <v>4</v>
      </c>
      <c r="C308" s="132" t="s">
        <v>365</v>
      </c>
      <c r="D308" s="133">
        <f>+D309+D326+D332+D380+D394+D399+D375</f>
        <v>18786321498</v>
      </c>
      <c r="E308" s="376">
        <f t="shared" ref="E308:H308" si="30">+E309+E326+E332+E380+E394+E399+E375</f>
        <v>3006285952</v>
      </c>
      <c r="F308" s="376">
        <v>0</v>
      </c>
      <c r="G308" s="376">
        <f t="shared" si="30"/>
        <v>0</v>
      </c>
      <c r="H308" s="376">
        <f t="shared" si="30"/>
        <v>20253356371</v>
      </c>
      <c r="I308" s="135"/>
      <c r="J308" s="397">
        <f>+'AFPISA 06.2022'!C89</f>
        <v>3006285952</v>
      </c>
      <c r="K308" s="397">
        <f>+E308-J308</f>
        <v>0</v>
      </c>
      <c r="L308" s="397"/>
      <c r="M308" s="397"/>
    </row>
    <row r="309" spans="2:13" s="124" customFormat="1" ht="16.2" customHeight="1">
      <c r="B309" s="131">
        <v>401</v>
      </c>
      <c r="C309" s="132" t="s">
        <v>366</v>
      </c>
      <c r="D309" s="133">
        <f>+D310+D316+D320</f>
        <v>775319357</v>
      </c>
      <c r="E309" s="376">
        <f>+E310+E316+E320+E326</f>
        <v>2585161399</v>
      </c>
      <c r="F309" s="376">
        <f t="shared" ref="F309:H309" si="31">+F310+F316+F320</f>
        <v>0</v>
      </c>
      <c r="G309" s="376">
        <f t="shared" si="31"/>
        <v>0</v>
      </c>
      <c r="H309" s="376">
        <f t="shared" si="31"/>
        <v>3360480756</v>
      </c>
      <c r="I309" s="135"/>
      <c r="J309" s="397"/>
      <c r="K309" s="397"/>
      <c r="L309" s="397"/>
      <c r="M309" s="397"/>
    </row>
    <row r="310" spans="2:13" s="124" customFormat="1" ht="16.2" customHeight="1">
      <c r="B310" s="131">
        <v>40101</v>
      </c>
      <c r="C310" s="132" t="s">
        <v>367</v>
      </c>
      <c r="D310" s="133">
        <f>+D311+D313</f>
        <v>320420877</v>
      </c>
      <c r="E310" s="376">
        <f t="shared" ref="E310:H310" si="32">+E311+E313</f>
        <v>0</v>
      </c>
      <c r="F310" s="376">
        <f t="shared" si="32"/>
        <v>0</v>
      </c>
      <c r="G310" s="376">
        <f t="shared" si="32"/>
        <v>0</v>
      </c>
      <c r="H310" s="376">
        <f t="shared" si="32"/>
        <v>320420877</v>
      </c>
      <c r="I310" s="135"/>
      <c r="J310" s="397"/>
      <c r="K310" s="397"/>
      <c r="L310" s="397"/>
      <c r="M310" s="397"/>
    </row>
    <row r="311" spans="2:13" s="124" customFormat="1" ht="16.2" customHeight="1">
      <c r="B311" s="421">
        <v>40101010</v>
      </c>
      <c r="C311" s="132" t="s">
        <v>368</v>
      </c>
      <c r="D311" s="133">
        <f>+D312</f>
        <v>0</v>
      </c>
      <c r="E311" s="133">
        <f>+E312</f>
        <v>0</v>
      </c>
      <c r="F311" s="134">
        <v>0</v>
      </c>
      <c r="G311" s="134">
        <v>0</v>
      </c>
      <c r="H311" s="133">
        <f>+H312</f>
        <v>0</v>
      </c>
      <c r="I311" s="135"/>
      <c r="J311" s="397"/>
    </row>
    <row r="312" spans="2:13" ht="16.2" customHeight="1">
      <c r="B312" s="138">
        <v>401010101</v>
      </c>
      <c r="C312" s="136" t="s">
        <v>369</v>
      </c>
      <c r="D312" s="134">
        <f>SUMIF('RCDB 062022'!$A:$A,B312,'RCDB 062022'!$C:$C)</f>
        <v>0</v>
      </c>
      <c r="E312" s="134">
        <v>0</v>
      </c>
      <c r="F312" s="134">
        <v>0</v>
      </c>
      <c r="G312" s="134">
        <v>0</v>
      </c>
      <c r="H312" s="137">
        <f>+D312+E312+F312-G312</f>
        <v>0</v>
      </c>
      <c r="I312" s="135"/>
    </row>
    <row r="313" spans="2:13" s="124" customFormat="1" ht="16.2" customHeight="1">
      <c r="B313" s="421">
        <v>40101020</v>
      </c>
      <c r="C313" s="132" t="s">
        <v>370</v>
      </c>
      <c r="D313" s="133">
        <f>+SUM(D314:D315)</f>
        <v>320420877</v>
      </c>
      <c r="E313" s="376">
        <f t="shared" ref="E313:H313" si="33">+SUM(E314:E315)</f>
        <v>0</v>
      </c>
      <c r="F313" s="376">
        <f t="shared" si="33"/>
        <v>0</v>
      </c>
      <c r="G313" s="376">
        <f t="shared" si="33"/>
        <v>0</v>
      </c>
      <c r="H313" s="376">
        <f t="shared" si="33"/>
        <v>320420877</v>
      </c>
      <c r="I313" s="135"/>
      <c r="J313" s="397"/>
      <c r="K313" s="397"/>
      <c r="L313" s="397"/>
      <c r="M313" s="397"/>
    </row>
    <row r="314" spans="2:13" ht="16.2" customHeight="1">
      <c r="B314" s="138">
        <v>401010201</v>
      </c>
      <c r="C314" s="136" t="s">
        <v>371</v>
      </c>
      <c r="D314" s="134">
        <f>SUMIF('RCDB 062022'!$A:$A,B314,'RCDB 062022'!$C:$C)</f>
        <v>73596477</v>
      </c>
      <c r="E314" s="134">
        <f>+SUMIF('AFPISA 06.2022'!E:E,'Consolidado 06.2022'!B314,'AFPISA 06.2022'!C:C)</f>
        <v>0</v>
      </c>
      <c r="F314" s="134">
        <v>0</v>
      </c>
      <c r="G314" s="134">
        <v>0</v>
      </c>
      <c r="H314" s="143">
        <f>+D314+E314+-F314-G314</f>
        <v>73596477</v>
      </c>
      <c r="I314" s="135"/>
      <c r="M314" s="397"/>
    </row>
    <row r="315" spans="2:13" ht="16.2" customHeight="1">
      <c r="B315" s="138">
        <v>401010202</v>
      </c>
      <c r="C315" s="136" t="s">
        <v>372</v>
      </c>
      <c r="D315" s="134">
        <f>SUMIF('RCDB 062022'!$A:$A,B315,'RCDB 062022'!$C:$C)</f>
        <v>246824400</v>
      </c>
      <c r="E315" s="134">
        <f>+SUMIF('AFPISA 06.2022'!E:E,'Consolidado 06.2022'!B315,'AFPISA 06.2022'!C:C)</f>
        <v>0</v>
      </c>
      <c r="F315" s="134">
        <v>0</v>
      </c>
      <c r="G315" s="134">
        <v>0</v>
      </c>
      <c r="H315" s="143">
        <f>+D315+E315+F315-G315</f>
        <v>246824400</v>
      </c>
      <c r="I315" s="135"/>
      <c r="J315" s="397"/>
      <c r="K315" s="397"/>
      <c r="L315" s="397"/>
      <c r="M315" s="397"/>
    </row>
    <row r="316" spans="2:13" s="124" customFormat="1" ht="16.2" customHeight="1">
      <c r="B316" s="131">
        <v>40102</v>
      </c>
      <c r="C316" s="132" t="s">
        <v>700</v>
      </c>
      <c r="D316" s="133">
        <f>+D317</f>
        <v>0</v>
      </c>
      <c r="E316" s="133">
        <f>+E317</f>
        <v>0</v>
      </c>
      <c r="F316" s="134">
        <v>0</v>
      </c>
      <c r="G316" s="134">
        <v>0</v>
      </c>
      <c r="H316" s="133">
        <f>+H317</f>
        <v>0</v>
      </c>
      <c r="I316" s="135"/>
      <c r="J316" s="397"/>
    </row>
    <row r="317" spans="2:13" s="124" customFormat="1" ht="16.2" customHeight="1">
      <c r="B317" s="131">
        <v>4010202</v>
      </c>
      <c r="C317" s="132" t="s">
        <v>370</v>
      </c>
      <c r="D317" s="133">
        <f>+SUM(D318:D319)</f>
        <v>0</v>
      </c>
      <c r="E317" s="133">
        <f>+SUM(E318:E319)</f>
        <v>0</v>
      </c>
      <c r="F317" s="134">
        <v>0</v>
      </c>
      <c r="G317" s="134">
        <v>0</v>
      </c>
      <c r="H317" s="133">
        <f>+SUM(H318:H319)</f>
        <v>0</v>
      </c>
      <c r="I317" s="135"/>
      <c r="J317" s="397"/>
    </row>
    <row r="318" spans="2:13" ht="16.2" customHeight="1">
      <c r="B318" s="138">
        <v>401020201</v>
      </c>
      <c r="C318" s="136" t="s">
        <v>371</v>
      </c>
      <c r="D318" s="134">
        <f>SUMIF('RCDB 062022'!$A:$A,B318,'RCDB 062022'!$C:$C)</f>
        <v>0</v>
      </c>
      <c r="E318" s="134">
        <f>+SUMIF('AFPISA 06.2022'!E:E,'Consolidado 06.2022'!B318,'AFPISA 06.2022'!C:C)</f>
        <v>0</v>
      </c>
      <c r="F318" s="134">
        <v>0</v>
      </c>
      <c r="G318" s="134">
        <v>0</v>
      </c>
      <c r="H318" s="137">
        <f>+D318+E318+F318-G318</f>
        <v>0</v>
      </c>
      <c r="I318" s="135"/>
    </row>
    <row r="319" spans="2:13" ht="16.2" customHeight="1">
      <c r="B319" s="138">
        <v>401020202</v>
      </c>
      <c r="C319" s="136" t="s">
        <v>372</v>
      </c>
      <c r="D319" s="134">
        <f>SUMIF('RCDB 062022'!$A:$A,B319,'RCDB 062022'!$C:$C)</f>
        <v>0</v>
      </c>
      <c r="E319" s="134">
        <f>+SUMIF('AFPISA 06.2022'!E:E,'Consolidado 06.2022'!B319,'AFPISA 06.2022'!C:C)</f>
        <v>0</v>
      </c>
      <c r="F319" s="134">
        <v>0</v>
      </c>
      <c r="G319" s="134">
        <v>0</v>
      </c>
      <c r="H319" s="137">
        <f>+D319+E319+F319-G319</f>
        <v>0</v>
      </c>
      <c r="I319" s="135"/>
    </row>
    <row r="320" spans="2:13" s="124" customFormat="1">
      <c r="B320" s="131">
        <v>40103</v>
      </c>
      <c r="C320" s="345" t="s">
        <v>373</v>
      </c>
      <c r="D320" s="133">
        <f>+SUM(D321:D325)</f>
        <v>454898480</v>
      </c>
      <c r="E320" s="376">
        <f t="shared" ref="E320:H320" si="34">+SUM(E321:E325)</f>
        <v>2585161399</v>
      </c>
      <c r="F320" s="376">
        <f t="shared" si="34"/>
        <v>0</v>
      </c>
      <c r="G320" s="376">
        <f t="shared" si="34"/>
        <v>0</v>
      </c>
      <c r="H320" s="376">
        <f t="shared" si="34"/>
        <v>3040059879</v>
      </c>
      <c r="I320" s="135"/>
      <c r="J320" s="348"/>
      <c r="K320" s="348"/>
      <c r="L320" s="348"/>
      <c r="M320" s="397"/>
    </row>
    <row r="321" spans="2:13" ht="16.2" customHeight="1">
      <c r="B321" s="138">
        <v>4010301</v>
      </c>
      <c r="C321" s="136" t="s">
        <v>701</v>
      </c>
      <c r="D321" s="134">
        <f>SUMIF('RCDB 062022'!$A:$A,B321,'RCDB 062022'!$C:$C)</f>
        <v>400000000</v>
      </c>
      <c r="E321" s="134">
        <f>+SUMIF('AFPISA 06.2022'!E:E,'Consolidado 06.2022'!B321,'AFPISA 06.2022'!C:C)</f>
        <v>0</v>
      </c>
      <c r="F321" s="134">
        <v>0</v>
      </c>
      <c r="G321" s="134">
        <v>0</v>
      </c>
      <c r="H321" s="143">
        <f>+D321+E321+F321-G321</f>
        <v>400000000</v>
      </c>
      <c r="I321" s="135"/>
      <c r="M321" s="397"/>
    </row>
    <row r="322" spans="2:13" ht="16.2" customHeight="1">
      <c r="B322" s="136">
        <v>4010101</v>
      </c>
      <c r="C322" s="136" t="s">
        <v>575</v>
      </c>
      <c r="D322" s="134">
        <v>0</v>
      </c>
      <c r="E322" s="377">
        <f>+SUMIF('AFPISA 06.2022'!E:E,'Consolidado 06.2022'!B322,'AFPISA 06.2022'!C:C)</f>
        <v>1091721931</v>
      </c>
      <c r="F322" s="134">
        <v>0</v>
      </c>
      <c r="G322" s="134">
        <v>0</v>
      </c>
      <c r="H322" s="143">
        <f>+D322+E322+F322-G322</f>
        <v>1091721931</v>
      </c>
      <c r="I322" s="135"/>
    </row>
    <row r="323" spans="2:13" ht="16.2" customHeight="1">
      <c r="B323" s="136">
        <v>4010102</v>
      </c>
      <c r="C323" s="136" t="s">
        <v>576</v>
      </c>
      <c r="D323" s="134">
        <v>0</v>
      </c>
      <c r="E323" s="377">
        <f>+SUMIF('AFPISA 06.2022'!E:E,'Consolidado 06.2022'!B323,'AFPISA 06.2022'!C:C)</f>
        <v>1493439468</v>
      </c>
      <c r="F323" s="134">
        <v>0</v>
      </c>
      <c r="G323" s="134">
        <v>0</v>
      </c>
      <c r="H323" s="143">
        <f>+D323+E323+F323-G323</f>
        <v>1493439468</v>
      </c>
      <c r="I323" s="135"/>
    </row>
    <row r="324" spans="2:13" ht="16.2" customHeight="1">
      <c r="B324" s="138">
        <v>4010302</v>
      </c>
      <c r="C324" s="136" t="s">
        <v>701</v>
      </c>
      <c r="D324" s="134">
        <f>SUMIF('RCDB 062022'!$A:$A,B324,'RCDB 062022'!$C:$C)</f>
        <v>54898480</v>
      </c>
      <c r="E324" s="134">
        <f>+SUMIF('AFPISA 06.2022'!E:E,'Consolidado 06.2022'!B324,'AFPISA 06.2022'!C:C)</f>
        <v>0</v>
      </c>
      <c r="F324" s="134">
        <v>0</v>
      </c>
      <c r="G324" s="134">
        <v>0</v>
      </c>
      <c r="H324" s="143">
        <f>+D324+E324+F324-G324</f>
        <v>54898480</v>
      </c>
      <c r="I324" s="135"/>
      <c r="J324" s="397"/>
      <c r="K324" s="397"/>
      <c r="L324" s="397"/>
      <c r="M324" s="397"/>
    </row>
    <row r="325" spans="2:13" ht="16.2" customHeight="1">
      <c r="B325" s="136">
        <v>4010303</v>
      </c>
      <c r="C325" s="136" t="s">
        <v>375</v>
      </c>
      <c r="D325" s="134">
        <f>SUMIF('RCDB 062022'!$A:$A,B325,'RCDB 062022'!$C:$C)</f>
        <v>0</v>
      </c>
      <c r="E325" s="134">
        <f>+SUMIF('AFPISA 06.2022'!E:E,'Consolidado 06.2022'!B325,'AFPISA 06.2022'!C:C)</f>
        <v>0</v>
      </c>
      <c r="F325" s="134">
        <v>0</v>
      </c>
      <c r="G325" s="134">
        <v>0</v>
      </c>
      <c r="H325" s="137">
        <f>+D325+E325+F325-G325</f>
        <v>0</v>
      </c>
      <c r="I325" s="135"/>
    </row>
    <row r="326" spans="2:13" s="124" customFormat="1" ht="16.2" customHeight="1">
      <c r="B326" s="131">
        <v>402</v>
      </c>
      <c r="C326" s="132" t="s">
        <v>376</v>
      </c>
      <c r="D326" s="133">
        <f>+D330+D327</f>
        <v>188392468</v>
      </c>
      <c r="E326" s="376">
        <f t="shared" ref="E326:H326" si="35">+E330+E327</f>
        <v>0</v>
      </c>
      <c r="F326" s="376">
        <f t="shared" si="35"/>
        <v>0</v>
      </c>
      <c r="G326" s="376">
        <f t="shared" si="35"/>
        <v>0</v>
      </c>
      <c r="H326" s="376">
        <f t="shared" si="35"/>
        <v>188392468</v>
      </c>
      <c r="I326" s="135"/>
      <c r="J326" s="397"/>
      <c r="K326" s="397"/>
      <c r="L326" s="397"/>
      <c r="M326" s="397"/>
    </row>
    <row r="327" spans="2:13" ht="16.2" customHeight="1">
      <c r="B327" s="131">
        <v>40202</v>
      </c>
      <c r="C327" s="132" t="s">
        <v>377</v>
      </c>
      <c r="D327" s="376">
        <f>SUM(D328:D329)</f>
        <v>2297398</v>
      </c>
      <c r="E327" s="376">
        <f t="shared" ref="E327:H327" si="36">SUM(E328:E329)</f>
        <v>0</v>
      </c>
      <c r="F327" s="376">
        <f t="shared" si="36"/>
        <v>0</v>
      </c>
      <c r="G327" s="376">
        <f t="shared" si="36"/>
        <v>0</v>
      </c>
      <c r="H327" s="376">
        <f t="shared" si="36"/>
        <v>2297398</v>
      </c>
      <c r="I327" s="135"/>
      <c r="M327" s="397"/>
    </row>
    <row r="328" spans="2:13" s="353" customFormat="1" ht="16.2" customHeight="1">
      <c r="B328" s="344">
        <v>4020201</v>
      </c>
      <c r="C328" s="359" t="s">
        <v>1519</v>
      </c>
      <c r="D328" s="377">
        <f>SUMIF('RCDB 062022'!$A:$A,B328,'RCDB 062022'!$C:$C)</f>
        <v>2021105</v>
      </c>
      <c r="E328" s="377">
        <f>+SUM(E331)</f>
        <v>0</v>
      </c>
      <c r="F328" s="377">
        <v>0</v>
      </c>
      <c r="G328" s="377">
        <v>0</v>
      </c>
      <c r="H328" s="347">
        <f>+D328</f>
        <v>2021105</v>
      </c>
      <c r="I328" s="135"/>
      <c r="J328" s="348"/>
      <c r="K328" s="348"/>
      <c r="L328" s="348"/>
      <c r="M328" s="397"/>
    </row>
    <row r="329" spans="2:13" s="353" customFormat="1" ht="16.2" customHeight="1">
      <c r="B329" s="344">
        <v>4020202</v>
      </c>
      <c r="C329" s="359" t="s">
        <v>1520</v>
      </c>
      <c r="D329" s="377">
        <f>SUMIF('RCDB 062022'!$A:$A,B329,'RCDB 062022'!$C:$C)</f>
        <v>276293</v>
      </c>
      <c r="E329" s="377">
        <v>0</v>
      </c>
      <c r="F329" s="377">
        <v>0</v>
      </c>
      <c r="G329" s="377">
        <v>0</v>
      </c>
      <c r="H329" s="347">
        <f>+D329</f>
        <v>276293</v>
      </c>
      <c r="I329" s="135"/>
      <c r="J329" s="348"/>
      <c r="K329" s="348"/>
      <c r="L329" s="348"/>
      <c r="M329" s="348"/>
    </row>
    <row r="330" spans="2:13" s="124" customFormat="1" ht="16.2" customHeight="1">
      <c r="B330" s="131">
        <v>40203</v>
      </c>
      <c r="C330" s="132" t="s">
        <v>378</v>
      </c>
      <c r="D330" s="133">
        <f>+SUM(D331)</f>
        <v>186095070</v>
      </c>
      <c r="E330" s="133">
        <f>+SUM(E331)</f>
        <v>0</v>
      </c>
      <c r="F330" s="134">
        <v>0</v>
      </c>
      <c r="G330" s="134">
        <v>0</v>
      </c>
      <c r="H330" s="133">
        <f>+SUM(H331)</f>
        <v>186095070</v>
      </c>
      <c r="I330" s="135"/>
      <c r="J330" s="348"/>
      <c r="K330" s="348"/>
      <c r="L330" s="348"/>
      <c r="M330" s="397"/>
    </row>
    <row r="331" spans="2:13" ht="16.2" customHeight="1">
      <c r="B331" s="138">
        <v>4020302</v>
      </c>
      <c r="C331" s="136" t="s">
        <v>379</v>
      </c>
      <c r="D331" s="134">
        <f>SUMIF('RCDB 062022'!$A:$A,B331,'RCDB 062022'!$C:$C)</f>
        <v>186095070</v>
      </c>
      <c r="E331" s="134">
        <f>+SUMIF('AFPISA 06.2022'!E:E,'Consolidado 06.2022'!B331,'AFPISA 06.2022'!C:C)</f>
        <v>0</v>
      </c>
      <c r="F331" s="134">
        <v>0</v>
      </c>
      <c r="G331" s="134">
        <v>0</v>
      </c>
      <c r="H331" s="143">
        <f>+D331+E331+F331-G331</f>
        <v>186095070</v>
      </c>
      <c r="I331" s="135"/>
      <c r="M331" s="397"/>
    </row>
    <row r="332" spans="2:13" s="124" customFormat="1" ht="16.2" customHeight="1">
      <c r="B332" s="131">
        <v>403</v>
      </c>
      <c r="C332" s="132" t="s">
        <v>380</v>
      </c>
      <c r="D332" s="133">
        <f>+D333+D351</f>
        <v>7394132157</v>
      </c>
      <c r="E332" s="376">
        <f t="shared" ref="E332:H332" si="37">+E333+E351</f>
        <v>201338440</v>
      </c>
      <c r="F332" s="376">
        <f t="shared" si="37"/>
        <v>0</v>
      </c>
      <c r="G332" s="376">
        <f t="shared" si="37"/>
        <v>0</v>
      </c>
      <c r="H332" s="376">
        <f t="shared" si="37"/>
        <v>7595470597</v>
      </c>
      <c r="I332" s="135"/>
      <c r="J332" s="348"/>
      <c r="K332" s="348"/>
      <c r="L332" s="348"/>
      <c r="M332" s="397"/>
    </row>
    <row r="333" spans="2:13" s="124" customFormat="1" ht="16.2" customHeight="1">
      <c r="B333" s="131">
        <v>40301</v>
      </c>
      <c r="C333" s="132" t="s">
        <v>381</v>
      </c>
      <c r="D333" s="133">
        <f>+D334+D349</f>
        <v>4210534515</v>
      </c>
      <c r="E333" s="376">
        <f t="shared" ref="E333:H333" si="38">+E334+E349</f>
        <v>187156822</v>
      </c>
      <c r="F333" s="376">
        <f t="shared" si="38"/>
        <v>0</v>
      </c>
      <c r="G333" s="376">
        <f t="shared" si="38"/>
        <v>0</v>
      </c>
      <c r="H333" s="376">
        <f t="shared" si="38"/>
        <v>4397691337</v>
      </c>
      <c r="I333" s="135"/>
      <c r="J333" s="348"/>
      <c r="K333" s="348"/>
      <c r="L333" s="348"/>
      <c r="M333" s="397"/>
    </row>
    <row r="334" spans="2:13" s="124" customFormat="1" ht="16.2" customHeight="1">
      <c r="B334" s="131">
        <v>4030101</v>
      </c>
      <c r="C334" s="132" t="s">
        <v>381</v>
      </c>
      <c r="D334" s="133">
        <f>+SUM(D335:D348)</f>
        <v>4210534515</v>
      </c>
      <c r="E334" s="376">
        <f t="shared" ref="E334:H334" si="39">+SUM(E335:E348)</f>
        <v>187156822</v>
      </c>
      <c r="F334" s="376">
        <f t="shared" si="39"/>
        <v>0</v>
      </c>
      <c r="G334" s="376">
        <f t="shared" si="39"/>
        <v>0</v>
      </c>
      <c r="H334" s="376">
        <f t="shared" si="39"/>
        <v>4397691337</v>
      </c>
      <c r="I334" s="135"/>
      <c r="J334" s="348"/>
      <c r="K334" s="348"/>
      <c r="L334" s="348"/>
      <c r="M334" s="397"/>
    </row>
    <row r="335" spans="2:13" ht="16.2" customHeight="1">
      <c r="B335" s="138">
        <v>403010101</v>
      </c>
      <c r="C335" s="136" t="s">
        <v>382</v>
      </c>
      <c r="D335" s="134">
        <f>SUMIF('RCDB 062022'!$A:$A,B335,'RCDB 062022'!$C:$C)</f>
        <v>456866904</v>
      </c>
      <c r="E335" s="134">
        <f>+SUMIF('AFPISA 06.2022'!E:E,'Consolidado 06.2022'!B335,'AFPISA 06.2022'!C:C)</f>
        <v>0</v>
      </c>
      <c r="F335" s="134">
        <v>0</v>
      </c>
      <c r="G335" s="134">
        <v>0</v>
      </c>
      <c r="H335" s="143">
        <f>+D335+E335+F335-G335</f>
        <v>456866904</v>
      </c>
      <c r="I335" s="135"/>
    </row>
    <row r="336" spans="2:13" s="353" customFormat="1" ht="16.2" customHeight="1">
      <c r="B336" s="344">
        <v>403010102</v>
      </c>
      <c r="C336" s="359" t="s">
        <v>231</v>
      </c>
      <c r="D336" s="377">
        <f>SUMIF('RCDB 062022'!$A:$A,B336,'RCDB 062022'!$C:$C)</f>
        <v>55360</v>
      </c>
      <c r="E336" s="377">
        <f>+SUMIF('AFPISA 06.2022'!E:E,'Consolidado 06.2022'!B336,'AFPISA 06.2022'!C:C)</f>
        <v>0</v>
      </c>
      <c r="F336" s="377">
        <v>0</v>
      </c>
      <c r="G336" s="377">
        <v>0</v>
      </c>
      <c r="H336" s="143">
        <f>+D336+E336+F336-G336</f>
        <v>55360</v>
      </c>
      <c r="I336" s="135"/>
      <c r="J336" s="348"/>
      <c r="K336" s="348"/>
      <c r="L336" s="348"/>
      <c r="M336" s="348"/>
    </row>
    <row r="337" spans="2:13" ht="16.2" customHeight="1">
      <c r="B337" s="138">
        <v>403010103</v>
      </c>
      <c r="C337" s="136" t="s">
        <v>383</v>
      </c>
      <c r="D337" s="134">
        <f>SUMIF('RCDB 062022'!$A:$A,B337,'RCDB 062022'!$C:$C)</f>
        <v>0</v>
      </c>
      <c r="E337" s="134">
        <f>+SUMIF('AFPISA 06.2022'!E:E,'Consolidado 06.2022'!B337,'AFPISA 06.2022'!C:C)</f>
        <v>0</v>
      </c>
      <c r="F337" s="134">
        <v>0</v>
      </c>
      <c r="G337" s="134">
        <v>0</v>
      </c>
      <c r="H337" s="137">
        <f t="shared" ref="H337:H348" si="40">+D337+E337+F337-G337</f>
        <v>0</v>
      </c>
      <c r="I337" s="135"/>
      <c r="K337" s="127"/>
      <c r="L337" s="127"/>
      <c r="M337" s="127"/>
    </row>
    <row r="338" spans="2:13" ht="16.2" customHeight="1">
      <c r="B338" s="138">
        <v>403010104</v>
      </c>
      <c r="C338" s="136" t="s">
        <v>194</v>
      </c>
      <c r="D338" s="134">
        <f>SUMIF('RCDB 062022'!$A:$A,B338,'RCDB 062022'!$C:$C)</f>
        <v>48252151</v>
      </c>
      <c r="E338" s="134">
        <f>+SUMIF('AFPISA 06.2022'!E:E,'Consolidado 06.2022'!B338,'AFPISA 06.2022'!C:C)</f>
        <v>0</v>
      </c>
      <c r="F338" s="134">
        <v>0</v>
      </c>
      <c r="G338" s="134">
        <v>0</v>
      </c>
      <c r="H338" s="143">
        <f t="shared" si="40"/>
        <v>48252151</v>
      </c>
      <c r="I338" s="135"/>
      <c r="J338" s="397"/>
      <c r="K338" s="397"/>
      <c r="L338" s="397"/>
    </row>
    <row r="339" spans="2:13" ht="16.2" customHeight="1">
      <c r="B339" s="344">
        <v>403010105</v>
      </c>
      <c r="C339" s="136" t="s">
        <v>384</v>
      </c>
      <c r="D339" s="134">
        <f>SUMIF('RCDB 062022'!$A:$A,B339,'RCDB 062022'!$C:$C)</f>
        <v>545522548</v>
      </c>
      <c r="E339" s="134">
        <f>+SUMIF('AFPISA 06.2022'!E:E,'Consolidado 06.2022'!B339,'AFPISA 06.2022'!C:C)</f>
        <v>174665411</v>
      </c>
      <c r="F339" s="134">
        <v>0</v>
      </c>
      <c r="G339" s="134">
        <v>0</v>
      </c>
      <c r="H339" s="143">
        <f t="shared" si="40"/>
        <v>720187959</v>
      </c>
      <c r="I339" s="135"/>
    </row>
    <row r="340" spans="2:13" ht="16.2" customHeight="1">
      <c r="B340" s="344">
        <v>403010106</v>
      </c>
      <c r="C340" s="136" t="s">
        <v>197</v>
      </c>
      <c r="D340" s="134">
        <f>SUMIF('RCDB 062022'!$A:$A,B340,'RCDB 062022'!$C:$C)</f>
        <v>255174767</v>
      </c>
      <c r="E340" s="134">
        <f>+SUMIF('AFPISA 06.2022'!E:E,'Consolidado 06.2022'!B340,'AFPISA 06.2022'!C:C)</f>
        <v>5216699</v>
      </c>
      <c r="F340" s="134">
        <v>0</v>
      </c>
      <c r="G340" s="134">
        <v>0</v>
      </c>
      <c r="H340" s="143">
        <f t="shared" si="40"/>
        <v>260391466</v>
      </c>
      <c r="I340" s="135"/>
      <c r="J340" s="397"/>
      <c r="K340" s="397"/>
      <c r="L340" s="397"/>
    </row>
    <row r="341" spans="2:13" ht="16.2" customHeight="1">
      <c r="B341" s="344">
        <v>403010107</v>
      </c>
      <c r="C341" s="136" t="s">
        <v>385</v>
      </c>
      <c r="D341" s="134">
        <f>SUMIF('RCDB 062022'!$A:$A,B341,'RCDB 062022'!$C:$C)</f>
        <v>1316780963</v>
      </c>
      <c r="E341" s="134">
        <f>+SUMIF('AFPISA 06.2022'!E:E,'Consolidado 06.2022'!B341,'AFPISA 06.2022'!C:C)</f>
        <v>7274712</v>
      </c>
      <c r="F341" s="134">
        <v>0</v>
      </c>
      <c r="G341" s="134">
        <v>0</v>
      </c>
      <c r="H341" s="143">
        <f t="shared" si="40"/>
        <v>1324055675</v>
      </c>
      <c r="I341" s="135"/>
      <c r="J341" s="397"/>
      <c r="K341" s="397"/>
      <c r="L341" s="397"/>
    </row>
    <row r="342" spans="2:13" ht="16.2" customHeight="1">
      <c r="B342" s="138">
        <v>403010108</v>
      </c>
      <c r="C342" s="136" t="s">
        <v>386</v>
      </c>
      <c r="D342" s="134">
        <f>SUMIF('RCDB 062022'!$A:$A,B342,'RCDB 062022'!$C:$C)</f>
        <v>379461518</v>
      </c>
      <c r="E342" s="134">
        <f>+SUMIF('AFPISA 06.2022'!E:E,'Consolidado 06.2022'!B342,'AFPISA 06.2022'!C:C)</f>
        <v>0</v>
      </c>
      <c r="F342" s="134">
        <v>0</v>
      </c>
      <c r="G342" s="134">
        <v>0</v>
      </c>
      <c r="H342" s="143">
        <f t="shared" si="40"/>
        <v>379461518</v>
      </c>
      <c r="I342" s="135"/>
      <c r="J342" s="397"/>
      <c r="K342" s="397"/>
      <c r="L342" s="397"/>
    </row>
    <row r="343" spans="2:13" ht="16.2" customHeight="1">
      <c r="B343" s="138">
        <v>403010109</v>
      </c>
      <c r="C343" s="136" t="s">
        <v>387</v>
      </c>
      <c r="D343" s="134">
        <f>SUMIF('RCDB 062022'!$A:$A,B343,'RCDB 062022'!$C:$C)</f>
        <v>0</v>
      </c>
      <c r="E343" s="134">
        <f>+SUMIF('AFPISA 06.2022'!E:E,'Consolidado 06.2022'!B343,'AFPISA 06.2022'!C:C)</f>
        <v>0</v>
      </c>
      <c r="F343" s="134">
        <v>0</v>
      </c>
      <c r="G343" s="134">
        <v>0</v>
      </c>
      <c r="H343" s="137">
        <f t="shared" si="40"/>
        <v>0</v>
      </c>
      <c r="I343" s="135"/>
      <c r="K343" s="127"/>
      <c r="L343" s="127"/>
      <c r="M343" s="127"/>
    </row>
    <row r="344" spans="2:13" ht="16.2" customHeight="1">
      <c r="B344" s="138">
        <v>403010114</v>
      </c>
      <c r="C344" s="136" t="s">
        <v>388</v>
      </c>
      <c r="D344" s="134">
        <f>SUMIF('RCDB 062022'!$A:$A,B344,'RCDB 062022'!$C:$C)</f>
        <v>401625</v>
      </c>
      <c r="E344" s="134">
        <f>+SUMIF('AFPISA 06.2022'!E:E,'Consolidado 06.2022'!B344,'AFPISA 06.2022'!C:C)</f>
        <v>0</v>
      </c>
      <c r="F344" s="134">
        <v>0</v>
      </c>
      <c r="G344" s="134">
        <v>0</v>
      </c>
      <c r="H344" s="143">
        <f t="shared" si="40"/>
        <v>401625</v>
      </c>
      <c r="I344" s="135"/>
    </row>
    <row r="345" spans="2:13" ht="16.2" customHeight="1">
      <c r="B345" s="138">
        <v>403010116</v>
      </c>
      <c r="C345" s="136" t="s">
        <v>389</v>
      </c>
      <c r="D345" s="134">
        <f>SUMIF('RCDB 062022'!$A:$A,B345,'RCDB 062022'!$C:$C)</f>
        <v>13715351</v>
      </c>
      <c r="E345" s="134">
        <f>+SUMIF('AFPISA 06.2022'!E:E,'Consolidado 06.2022'!B345,'AFPISA 06.2022'!C:C)</f>
        <v>0</v>
      </c>
      <c r="F345" s="134">
        <v>0</v>
      </c>
      <c r="G345" s="134">
        <v>0</v>
      </c>
      <c r="H345" s="143">
        <f t="shared" si="40"/>
        <v>13715351</v>
      </c>
      <c r="I345" s="135"/>
    </row>
    <row r="346" spans="2:13" ht="16.2" customHeight="1">
      <c r="B346" s="344">
        <v>403010117</v>
      </c>
      <c r="C346" s="136" t="s">
        <v>390</v>
      </c>
      <c r="D346" s="134">
        <f>SUMIF('RCDB 062022'!$A:$A,B346,'RCDB 062022'!$C:$C)</f>
        <v>158375407</v>
      </c>
      <c r="E346" s="134">
        <f>+SUMIF('AFPISA 06.2022'!E:E,'Consolidado 06.2022'!B346,'AFPISA 06.2022'!C:C)</f>
        <v>0</v>
      </c>
      <c r="F346" s="134">
        <v>0</v>
      </c>
      <c r="G346" s="134">
        <v>0</v>
      </c>
      <c r="H346" s="143">
        <f t="shared" si="40"/>
        <v>158375407</v>
      </c>
      <c r="I346" s="135"/>
    </row>
    <row r="347" spans="2:13" ht="16.2" customHeight="1">
      <c r="B347" s="138">
        <v>403010118</v>
      </c>
      <c r="C347" s="136" t="s">
        <v>391</v>
      </c>
      <c r="D347" s="134">
        <f>SUMIF('RCDB 062022'!$A:$A,B347,'RCDB 062022'!$C:$C)</f>
        <v>1021690698</v>
      </c>
      <c r="E347" s="134">
        <f>+SUMIF('AFPISA 06.2022'!E:E,'Consolidado 06.2022'!B347,'AFPISA 06.2022'!C:C)</f>
        <v>0</v>
      </c>
      <c r="F347" s="134">
        <v>0</v>
      </c>
      <c r="G347" s="134">
        <v>0</v>
      </c>
      <c r="H347" s="143">
        <f t="shared" si="40"/>
        <v>1021690698</v>
      </c>
      <c r="I347" s="135"/>
    </row>
    <row r="348" spans="2:13" ht="16.2" customHeight="1">
      <c r="B348" s="138">
        <v>403010129</v>
      </c>
      <c r="C348" s="136" t="s">
        <v>392</v>
      </c>
      <c r="D348" s="134">
        <f>SUMIF('RCDB 062022'!$A:$A,B348,'RCDB 062022'!$C:$C)</f>
        <v>14237223</v>
      </c>
      <c r="E348" s="134">
        <f>+SUMIF('AFPISA 06.2022'!E:E,'Consolidado 06.2022'!B348,'AFPISA 06.2022'!C:C)</f>
        <v>0</v>
      </c>
      <c r="F348" s="134">
        <v>0</v>
      </c>
      <c r="G348" s="134">
        <v>0</v>
      </c>
      <c r="H348" s="143">
        <f t="shared" si="40"/>
        <v>14237223</v>
      </c>
      <c r="I348" s="135"/>
    </row>
    <row r="349" spans="2:13" s="124" customFormat="1" ht="16.2" customHeight="1">
      <c r="B349" s="131">
        <v>4030102</v>
      </c>
      <c r="C349" s="132" t="s">
        <v>393</v>
      </c>
      <c r="D349" s="133">
        <f>+SUM(D350)</f>
        <v>0</v>
      </c>
      <c r="E349" s="133">
        <f>+SUM(E350)</f>
        <v>0</v>
      </c>
      <c r="F349" s="134">
        <v>0</v>
      </c>
      <c r="G349" s="134">
        <v>0</v>
      </c>
      <c r="H349" s="133">
        <f>+SUM(H350)</f>
        <v>0</v>
      </c>
      <c r="I349" s="135"/>
      <c r="J349" s="397"/>
    </row>
    <row r="350" spans="2:13" ht="16.2" customHeight="1">
      <c r="B350" s="138">
        <v>403010201</v>
      </c>
      <c r="C350" s="136" t="s">
        <v>393</v>
      </c>
      <c r="D350" s="134">
        <f>SUMIF('RCDB 062022'!$A:$A,B350,'RCDB 062022'!$C:$C)</f>
        <v>0</v>
      </c>
      <c r="E350" s="134">
        <f>+SUMIF('AFPISA 06.2022'!E:E,'Consolidado 06.2022'!B350,'AFPISA 06.2022'!C:C)</f>
        <v>0</v>
      </c>
      <c r="F350" s="134">
        <v>0</v>
      </c>
      <c r="G350" s="134">
        <v>0</v>
      </c>
      <c r="H350" s="137">
        <f>+D350+E350+F350-G350</f>
        <v>0</v>
      </c>
      <c r="I350" s="135"/>
      <c r="K350" s="127"/>
      <c r="L350" s="127"/>
      <c r="M350" s="127"/>
    </row>
    <row r="351" spans="2:13" s="124" customFormat="1" ht="16.2" customHeight="1">
      <c r="B351" s="131">
        <v>40302</v>
      </c>
      <c r="C351" s="132" t="s">
        <v>394</v>
      </c>
      <c r="D351" s="133">
        <f>+D352+D370</f>
        <v>3183597642</v>
      </c>
      <c r="E351" s="376">
        <f t="shared" ref="E351:H351" si="41">+E352+E370</f>
        <v>14181618</v>
      </c>
      <c r="F351" s="376">
        <f t="shared" si="41"/>
        <v>0</v>
      </c>
      <c r="G351" s="376">
        <f t="shared" si="41"/>
        <v>0</v>
      </c>
      <c r="H351" s="376">
        <f t="shared" si="41"/>
        <v>3197779260</v>
      </c>
      <c r="I351" s="135"/>
      <c r="J351" s="348"/>
      <c r="K351" s="348"/>
      <c r="L351" s="348"/>
      <c r="M351" s="348"/>
    </row>
    <row r="352" spans="2:13" s="124" customFormat="1" ht="16.2" customHeight="1">
      <c r="B352" s="131">
        <v>4030201</v>
      </c>
      <c r="C352" s="132" t="s">
        <v>395</v>
      </c>
      <c r="D352" s="133">
        <f>+SUM(D353:D369)</f>
        <v>3172837346</v>
      </c>
      <c r="E352" s="376">
        <f t="shared" ref="E352:H352" si="42">+SUM(E353:E369)</f>
        <v>9175727</v>
      </c>
      <c r="F352" s="376">
        <f t="shared" si="42"/>
        <v>0</v>
      </c>
      <c r="G352" s="376">
        <f t="shared" si="42"/>
        <v>0</v>
      </c>
      <c r="H352" s="376">
        <f t="shared" si="42"/>
        <v>3182013073</v>
      </c>
      <c r="I352" s="135"/>
      <c r="J352" s="348"/>
      <c r="K352" s="348"/>
      <c r="L352" s="348"/>
      <c r="M352" s="348"/>
    </row>
    <row r="353" spans="2:13" ht="16.2" customHeight="1">
      <c r="B353" s="138">
        <v>403020101</v>
      </c>
      <c r="C353" s="136" t="s">
        <v>382</v>
      </c>
      <c r="D353" s="134">
        <f>SUMIF('RCDB 062022'!$A:$A,B353,'RCDB 062022'!$C:$C)</f>
        <v>165695</v>
      </c>
      <c r="E353" s="134">
        <f>+SUMIF('AFPISA 06.2022'!E:E,'Consolidado 06.2022'!B353,'AFPISA 06.2022'!C:C)</f>
        <v>0</v>
      </c>
      <c r="F353" s="134">
        <v>0</v>
      </c>
      <c r="G353" s="134">
        <v>0</v>
      </c>
      <c r="H353" s="143">
        <f t="shared" ref="H353:H369" si="43">+D353+E353+F353-G353</f>
        <v>165695</v>
      </c>
      <c r="I353" s="135"/>
    </row>
    <row r="354" spans="2:13" ht="16.2" customHeight="1">
      <c r="B354" s="138">
        <v>403020102</v>
      </c>
      <c r="C354" s="136" t="s">
        <v>231</v>
      </c>
      <c r="D354" s="134">
        <f>SUMIF('RCDB 062022'!$A:$A,B354,'RCDB 062022'!$C:$C)</f>
        <v>4825757</v>
      </c>
      <c r="E354" s="134">
        <f>+SUMIF('AFPISA 06.2022'!E:E,'Consolidado 06.2022'!B354,'AFPISA 06.2022'!C:C)</f>
        <v>0</v>
      </c>
      <c r="F354" s="134">
        <v>0</v>
      </c>
      <c r="G354" s="134">
        <v>0</v>
      </c>
      <c r="H354" s="143">
        <f t="shared" si="43"/>
        <v>4825757</v>
      </c>
      <c r="I354" s="135"/>
    </row>
    <row r="355" spans="2:13" ht="16.2" customHeight="1">
      <c r="B355" s="138">
        <v>403020103</v>
      </c>
      <c r="C355" s="136" t="s">
        <v>383</v>
      </c>
      <c r="D355" s="134">
        <f>SUMIF('RCDB 062022'!$A:$A,B355,'RCDB 062022'!$C:$C)</f>
        <v>0</v>
      </c>
      <c r="E355" s="134">
        <f>+SUMIF('AFPISA 06.2022'!E:E,'Consolidado 06.2022'!B355,'AFPISA 06.2022'!C:C)</f>
        <v>0</v>
      </c>
      <c r="F355" s="134">
        <v>0</v>
      </c>
      <c r="G355" s="134">
        <v>0</v>
      </c>
      <c r="H355" s="137">
        <f t="shared" si="43"/>
        <v>0</v>
      </c>
      <c r="I355" s="135"/>
      <c r="K355" s="127"/>
      <c r="L355" s="127"/>
      <c r="M355" s="127"/>
    </row>
    <row r="356" spans="2:13" ht="16.2" customHeight="1">
      <c r="B356" s="138">
        <v>403020104</v>
      </c>
      <c r="C356" s="136" t="s">
        <v>396</v>
      </c>
      <c r="D356" s="134">
        <f>SUMIF('RCDB 062022'!$A:$A,B356,'RCDB 062022'!$C:$C)</f>
        <v>199281848</v>
      </c>
      <c r="E356" s="134">
        <f>+SUMIF('AFPISA 06.2022'!E:E,'Consolidado 06.2022'!B356,'AFPISA 06.2022'!C:C)</f>
        <v>0</v>
      </c>
      <c r="F356" s="134">
        <v>0</v>
      </c>
      <c r="G356" s="134">
        <v>0</v>
      </c>
      <c r="H356" s="143">
        <f t="shared" si="43"/>
        <v>199281848</v>
      </c>
      <c r="I356" s="135"/>
    </row>
    <row r="357" spans="2:13" ht="16.2" customHeight="1">
      <c r="B357" s="138">
        <v>403020105</v>
      </c>
      <c r="C357" s="136" t="s">
        <v>384</v>
      </c>
      <c r="D357" s="134">
        <f>SUMIF('RCDB 062022'!$A:$A,B357,'RCDB 062022'!$C:$C)</f>
        <v>566076880</v>
      </c>
      <c r="E357" s="134">
        <f>+SUMIF('AFPISA 06.2022'!E:E,'Consolidado 06.2022'!B357,'AFPISA 06.2022'!C:C)</f>
        <v>0</v>
      </c>
      <c r="F357" s="134">
        <v>0</v>
      </c>
      <c r="G357" s="134">
        <v>0</v>
      </c>
      <c r="H357" s="143">
        <f>+D357+E357+F357-G357</f>
        <v>566076880</v>
      </c>
      <c r="I357" s="135"/>
    </row>
    <row r="358" spans="2:13" ht="16.2" customHeight="1">
      <c r="B358" s="138">
        <v>403020106</v>
      </c>
      <c r="C358" s="136" t="s">
        <v>197</v>
      </c>
      <c r="D358" s="134">
        <f>SUMIF('RCDB 062022'!$A:$A,B358,'RCDB 062022'!$C:$C)</f>
        <v>2017355176</v>
      </c>
      <c r="E358" s="134">
        <f>+SUMIF('AFPISA 06.2022'!E:E,'Consolidado 06.2022'!B358,'AFPISA 06.2022'!C:C)</f>
        <v>0</v>
      </c>
      <c r="F358" s="134">
        <v>0</v>
      </c>
      <c r="G358" s="134">
        <v>0</v>
      </c>
      <c r="H358" s="143">
        <f t="shared" si="43"/>
        <v>2017355176</v>
      </c>
      <c r="I358" s="135"/>
    </row>
    <row r="359" spans="2:13" ht="16.2" customHeight="1">
      <c r="B359" s="138">
        <v>403020107</v>
      </c>
      <c r="C359" s="136" t="s">
        <v>385</v>
      </c>
      <c r="D359" s="134">
        <f>SUMIF('RCDB 062022'!$A:$A,B359,'RCDB 062022'!$C:$C)</f>
        <v>290129110</v>
      </c>
      <c r="E359" s="134">
        <f>+SUMIF('AFPISA 06.2022'!E:E,'Consolidado 06.2022'!B359,'AFPISA 06.2022'!C:C)</f>
        <v>0</v>
      </c>
      <c r="F359" s="134">
        <v>0</v>
      </c>
      <c r="G359" s="134">
        <v>0</v>
      </c>
      <c r="H359" s="143">
        <f t="shared" si="43"/>
        <v>290129110</v>
      </c>
      <c r="I359" s="135"/>
    </row>
    <row r="360" spans="2:13" ht="16.2" customHeight="1">
      <c r="B360" s="138">
        <v>403020108</v>
      </c>
      <c r="C360" s="136" t="s">
        <v>386</v>
      </c>
      <c r="D360" s="134">
        <f>SUMIF('RCDB 062022'!$A:$A,B360,'RCDB 062022'!$C:$C)</f>
        <v>27892314</v>
      </c>
      <c r="E360" s="134">
        <f>+SUMIF('AFPISA 06.2022'!E:E,'Consolidado 06.2022'!B360,'AFPISA 06.2022'!C:C)</f>
        <v>0</v>
      </c>
      <c r="F360" s="134">
        <v>0</v>
      </c>
      <c r="G360" s="134">
        <v>0</v>
      </c>
      <c r="H360" s="143">
        <f t="shared" si="43"/>
        <v>27892314</v>
      </c>
      <c r="I360" s="135"/>
      <c r="J360" s="397"/>
      <c r="K360" s="397"/>
      <c r="L360" s="397"/>
    </row>
    <row r="361" spans="2:13" ht="16.2" customHeight="1">
      <c r="B361" s="138">
        <v>403020109</v>
      </c>
      <c r="C361" s="136" t="s">
        <v>387</v>
      </c>
      <c r="D361" s="134">
        <f>SUMIF('RCDB 062022'!$A:$A,B361,'RCDB 062022'!$C:$C)</f>
        <v>0</v>
      </c>
      <c r="E361" s="134">
        <f>+SUMIF('AFPISA 06.2022'!E:E,'Consolidado 06.2022'!B361,'AFPISA 06.2022'!C:C)</f>
        <v>0</v>
      </c>
      <c r="F361" s="134">
        <v>0</v>
      </c>
      <c r="G361" s="134">
        <v>0</v>
      </c>
      <c r="H361" s="137">
        <f t="shared" si="43"/>
        <v>0</v>
      </c>
      <c r="I361" s="135"/>
      <c r="K361" s="127"/>
      <c r="L361" s="127"/>
      <c r="M361" s="127"/>
    </row>
    <row r="362" spans="2:13" ht="16.2" customHeight="1">
      <c r="B362" s="138">
        <v>403020113</v>
      </c>
      <c r="C362" s="136" t="s">
        <v>397</v>
      </c>
      <c r="D362" s="134">
        <f>SUMIF('RCDB 062022'!$A:$A,B362,'RCDB 062022'!$C:$C)</f>
        <v>0</v>
      </c>
      <c r="E362" s="134">
        <f>+SUMIF('AFPISA 06.2022'!E:E,'Consolidado 06.2022'!B362,'AFPISA 06.2022'!C:C)</f>
        <v>0</v>
      </c>
      <c r="F362" s="134">
        <v>0</v>
      </c>
      <c r="G362" s="134">
        <v>0</v>
      </c>
      <c r="H362" s="137">
        <f t="shared" si="43"/>
        <v>0</v>
      </c>
      <c r="I362" s="135"/>
      <c r="K362" s="127"/>
      <c r="L362" s="127"/>
      <c r="M362" s="127"/>
    </row>
    <row r="363" spans="2:13" ht="16.2" customHeight="1">
      <c r="B363" s="344">
        <v>403020117</v>
      </c>
      <c r="C363" s="136" t="s">
        <v>390</v>
      </c>
      <c r="D363" s="134">
        <f>SUMIF('RCDB 062022'!$A:$A,B363,'RCDB 062022'!$C:$C)</f>
        <v>46852026</v>
      </c>
      <c r="E363" s="134">
        <f>+SUMIF('AFPISA 06.2022'!E:E,'Consolidado 06.2022'!B363,'AFPISA 06.2022'!C:C)</f>
        <v>9175727</v>
      </c>
      <c r="F363" s="134">
        <v>0</v>
      </c>
      <c r="G363" s="134">
        <v>0</v>
      </c>
      <c r="H363" s="143">
        <f t="shared" si="43"/>
        <v>56027753</v>
      </c>
      <c r="I363" s="135"/>
    </row>
    <row r="364" spans="2:13" ht="16.2" customHeight="1">
      <c r="B364" s="138">
        <v>403020118</v>
      </c>
      <c r="C364" s="136" t="s">
        <v>391</v>
      </c>
      <c r="D364" s="134">
        <f>SUMIF('RCDB 062022'!$A:$A,B364,'RCDB 062022'!$C:$C)</f>
        <v>0</v>
      </c>
      <c r="E364" s="134">
        <f>+SUMIF('AFPISA 06.2022'!E:E,'Consolidado 06.2022'!B364,'AFPISA 06.2022'!C:C)</f>
        <v>0</v>
      </c>
      <c r="F364" s="134">
        <v>0</v>
      </c>
      <c r="G364" s="134">
        <v>0</v>
      </c>
      <c r="H364" s="137">
        <f t="shared" si="43"/>
        <v>0</v>
      </c>
      <c r="I364" s="135"/>
      <c r="K364" s="127"/>
      <c r="L364" s="127"/>
      <c r="M364" s="127"/>
    </row>
    <row r="365" spans="2:13" ht="16.2" customHeight="1">
      <c r="B365" s="138">
        <v>403020119</v>
      </c>
      <c r="C365" s="136" t="s">
        <v>398</v>
      </c>
      <c r="D365" s="134">
        <f>SUMIF('RCDB 062022'!$A:$A,B365,'RCDB 062022'!$C:$C)</f>
        <v>6399</v>
      </c>
      <c r="E365" s="134">
        <f>+SUMIF('AFPISA 06.2022'!E:E,'Consolidado 06.2022'!B365,'AFPISA 06.2022'!C:C)</f>
        <v>0</v>
      </c>
      <c r="F365" s="134">
        <v>0</v>
      </c>
      <c r="G365" s="134">
        <v>0</v>
      </c>
      <c r="H365" s="143">
        <f t="shared" si="43"/>
        <v>6399</v>
      </c>
      <c r="I365" s="135"/>
      <c r="J365" s="397"/>
      <c r="K365" s="397"/>
      <c r="L365" s="397"/>
    </row>
    <row r="366" spans="2:13" ht="16.2" customHeight="1">
      <c r="B366" s="138">
        <v>403020121</v>
      </c>
      <c r="C366" s="136" t="s">
        <v>399</v>
      </c>
      <c r="D366" s="134">
        <f>SUMIF('RCDB 062022'!$A:$A,B366,'RCDB 062022'!$C:$C)</f>
        <v>0</v>
      </c>
      <c r="E366" s="134">
        <f>+SUMIF('AFPISA 06.2022'!E:E,'Consolidado 06.2022'!B366,'AFPISA 06.2022'!C:C)</f>
        <v>0</v>
      </c>
      <c r="F366" s="134">
        <v>0</v>
      </c>
      <c r="G366" s="134">
        <v>0</v>
      </c>
      <c r="H366" s="137">
        <f t="shared" si="43"/>
        <v>0</v>
      </c>
      <c r="I366" s="135"/>
      <c r="K366" s="127"/>
      <c r="L366" s="127"/>
      <c r="M366" s="127"/>
    </row>
    <row r="367" spans="2:13" ht="16.2" customHeight="1">
      <c r="B367" s="138">
        <v>403020129</v>
      </c>
      <c r="C367" s="136" t="s">
        <v>392</v>
      </c>
      <c r="D367" s="134">
        <f>SUMIF('RCDB 062022'!$A:$A,B367,'RCDB 062022'!$C:$C)</f>
        <v>20252141</v>
      </c>
      <c r="E367" s="134">
        <f>+SUMIF('AFPISA 06.2022'!E:E,'Consolidado 06.2022'!B367,'AFPISA 06.2022'!C:C)</f>
        <v>0</v>
      </c>
      <c r="F367" s="134">
        <v>0</v>
      </c>
      <c r="G367" s="134">
        <v>0</v>
      </c>
      <c r="H367" s="143">
        <f t="shared" si="43"/>
        <v>20252141</v>
      </c>
      <c r="I367" s="135"/>
      <c r="J367" s="397"/>
      <c r="K367" s="397"/>
      <c r="L367" s="397"/>
    </row>
    <row r="368" spans="2:13" ht="16.2" customHeight="1">
      <c r="B368" s="138">
        <v>403020131</v>
      </c>
      <c r="C368" s="136" t="s">
        <v>400</v>
      </c>
      <c r="D368" s="134">
        <f>SUMIF('RCDB 062022'!$A:$A,B368,'RCDB 062022'!$C:$C)</f>
        <v>0</v>
      </c>
      <c r="E368" s="134">
        <f>+SUMIF('AFPISA 06.2022'!E:E,'Consolidado 06.2022'!B368,'AFPISA 06.2022'!C:C)</f>
        <v>0</v>
      </c>
      <c r="F368" s="134">
        <v>0</v>
      </c>
      <c r="G368" s="134">
        <v>0</v>
      </c>
      <c r="H368" s="137">
        <f t="shared" si="43"/>
        <v>0</v>
      </c>
      <c r="I368" s="135"/>
      <c r="K368" s="127"/>
      <c r="L368" s="127"/>
      <c r="M368" s="127"/>
    </row>
    <row r="369" spans="2:13" ht="16.2" customHeight="1">
      <c r="B369" s="138">
        <v>403020133</v>
      </c>
      <c r="C369" s="136" t="s">
        <v>401</v>
      </c>
      <c r="D369" s="134">
        <f>SUMIF('RCDB 062022'!$A:$A,B369,'RCDB 062022'!$C:$C)</f>
        <v>0</v>
      </c>
      <c r="E369" s="134">
        <f>+SUMIF('AFPISA 06.2022'!E:E,'Consolidado 06.2022'!B369,'AFPISA 06.2022'!C:C)</f>
        <v>0</v>
      </c>
      <c r="F369" s="134">
        <v>0</v>
      </c>
      <c r="G369" s="134">
        <v>0</v>
      </c>
      <c r="H369" s="137">
        <f t="shared" si="43"/>
        <v>0</v>
      </c>
      <c r="I369" s="135"/>
      <c r="K369" s="127"/>
      <c r="L369" s="127"/>
      <c r="M369" s="127"/>
    </row>
    <row r="370" spans="2:13" s="124" customFormat="1" ht="16.2" customHeight="1">
      <c r="B370" s="131">
        <v>4030202</v>
      </c>
      <c r="C370" s="132" t="s">
        <v>402</v>
      </c>
      <c r="D370" s="133">
        <f>+SUM(D371:D374)</f>
        <v>10760296</v>
      </c>
      <c r="E370" s="376">
        <f t="shared" ref="E370:H370" si="44">+SUM(E371:E374)</f>
        <v>5005891</v>
      </c>
      <c r="F370" s="376">
        <f t="shared" si="44"/>
        <v>0</v>
      </c>
      <c r="G370" s="376">
        <f t="shared" si="44"/>
        <v>0</v>
      </c>
      <c r="H370" s="376">
        <f t="shared" si="44"/>
        <v>15766187</v>
      </c>
      <c r="I370" s="135"/>
      <c r="J370" s="348"/>
      <c r="K370" s="348"/>
      <c r="L370" s="348"/>
      <c r="M370" s="348"/>
    </row>
    <row r="371" spans="2:13" ht="16.2" customHeight="1">
      <c r="B371" s="138">
        <v>403020201</v>
      </c>
      <c r="C371" s="136" t="s">
        <v>385</v>
      </c>
      <c r="D371" s="134">
        <f>SUMIF('RCDB 062022'!$A:$A,B371,'RCDB 062022'!$C:$C)</f>
        <v>7717592</v>
      </c>
      <c r="E371" s="134">
        <f>+SUMIF('AFPISA 06.2022'!E:E,'Consolidado 06.2022'!B371,'AFPISA 06.2022'!C:C)</f>
        <v>0</v>
      </c>
      <c r="F371" s="134">
        <v>0</v>
      </c>
      <c r="G371" s="134">
        <v>0</v>
      </c>
      <c r="H371" s="143">
        <f>+D371+E371+F371-G371</f>
        <v>7717592</v>
      </c>
      <c r="I371" s="135"/>
    </row>
    <row r="372" spans="2:13" ht="16.2" customHeight="1">
      <c r="B372" s="138">
        <v>403020202</v>
      </c>
      <c r="C372" s="136" t="s">
        <v>231</v>
      </c>
      <c r="D372" s="134">
        <f>SUMIF('RCDB 062022'!$A:$A,B372,'RCDB 062022'!$C:$C)</f>
        <v>1381438</v>
      </c>
      <c r="E372" s="134">
        <f>+SUMIF('AFPISA 06.2022'!E:E,'Consolidado 06.2022'!B372,'AFPISA 06.2022'!C:C)</f>
        <v>0</v>
      </c>
      <c r="F372" s="134">
        <v>0</v>
      </c>
      <c r="G372" s="134">
        <v>0</v>
      </c>
      <c r="H372" s="143">
        <f>+D372+E372+F372-G372</f>
        <v>1381438</v>
      </c>
      <c r="I372" s="135"/>
    </row>
    <row r="373" spans="2:13" s="353" customFormat="1" ht="16.2" customHeight="1">
      <c r="B373" s="344">
        <v>403020203</v>
      </c>
      <c r="C373" s="359" t="s">
        <v>384</v>
      </c>
      <c r="D373" s="377">
        <f>SUMIF('RCDB 062022'!$A:$A,B373,'RCDB 062022'!$C:$C)</f>
        <v>381987</v>
      </c>
      <c r="E373" s="377">
        <f>+SUMIF('AFPISA 06.2022'!E:E,'Consolidado 06.2022'!B373,'AFPISA 06.2022'!C:C)</f>
        <v>5005891</v>
      </c>
      <c r="F373" s="377">
        <v>0</v>
      </c>
      <c r="G373" s="377">
        <v>0</v>
      </c>
      <c r="H373" s="143">
        <f>+D373+E373+F373-G373</f>
        <v>5387878</v>
      </c>
      <c r="I373" s="135"/>
      <c r="J373" s="348"/>
      <c r="K373" s="348"/>
      <c r="L373" s="348"/>
      <c r="M373" s="348"/>
    </row>
    <row r="374" spans="2:13" s="353" customFormat="1" ht="16.2" customHeight="1">
      <c r="B374" s="344">
        <v>403020204</v>
      </c>
      <c r="C374" s="359" t="s">
        <v>1521</v>
      </c>
      <c r="D374" s="377">
        <f>SUMIF('RCDB 062022'!$A:$A,B374,'RCDB 062022'!$C:$C)</f>
        <v>1279279</v>
      </c>
      <c r="E374" s="377">
        <f>+SUMIF('AFPISA 06.2022'!E:E,'Consolidado 06.2022'!B374,'AFPISA 06.2022'!C:C)</f>
        <v>0</v>
      </c>
      <c r="F374" s="377">
        <v>0</v>
      </c>
      <c r="G374" s="377">
        <v>0</v>
      </c>
      <c r="H374" s="143">
        <f>+D374+E374+F374-G374</f>
        <v>1279279</v>
      </c>
      <c r="I374" s="135"/>
      <c r="J374" s="348"/>
      <c r="K374" s="348"/>
      <c r="L374" s="348"/>
      <c r="M374" s="348"/>
    </row>
    <row r="375" spans="2:13" s="124" customFormat="1" ht="16.2" customHeight="1">
      <c r="B375" s="131">
        <v>404</v>
      </c>
      <c r="C375" s="132" t="s">
        <v>403</v>
      </c>
      <c r="D375" s="133">
        <f>+SUM(D376:D379)</f>
        <v>124993907</v>
      </c>
      <c r="E375" s="376">
        <f t="shared" ref="E375:H375" si="45">+SUM(E376:E379)</f>
        <v>0</v>
      </c>
      <c r="F375" s="376"/>
      <c r="G375" s="376">
        <f t="shared" si="45"/>
        <v>0</v>
      </c>
      <c r="H375" s="376">
        <f t="shared" si="45"/>
        <v>0</v>
      </c>
      <c r="I375" s="135"/>
      <c r="J375" s="348"/>
      <c r="K375" s="348"/>
      <c r="L375" s="348"/>
      <c r="M375" s="348"/>
    </row>
    <row r="376" spans="2:13" ht="16.2" customHeight="1">
      <c r="B376" s="138">
        <v>4040101</v>
      </c>
      <c r="C376" s="136" t="s">
        <v>405</v>
      </c>
      <c r="D376" s="134">
        <f>SUMIF('RCDB 062022'!$A:$A,B376,'RCDB 062022'!$C:$C)</f>
        <v>10364092</v>
      </c>
      <c r="E376" s="134">
        <f>+SUMIF('AFPISA 06.2022'!E:E,'Consolidado 06.2022'!B376,'AFPISA 06.2022'!C:C)</f>
        <v>0</v>
      </c>
      <c r="F376" s="347">
        <f>+D376</f>
        <v>10364092</v>
      </c>
      <c r="G376" s="134">
        <v>0</v>
      </c>
      <c r="H376" s="137">
        <f>+D376+E376-F376+G376</f>
        <v>0</v>
      </c>
      <c r="I376" s="135" t="s">
        <v>1462</v>
      </c>
    </row>
    <row r="377" spans="2:13" ht="16.2" customHeight="1">
      <c r="B377" s="138">
        <v>4040102</v>
      </c>
      <c r="C377" s="136" t="s">
        <v>406</v>
      </c>
      <c r="D377" s="134">
        <f>SUMIF('RCDB 062022'!$A:$A,B377,'RCDB 062022'!$C:$C)</f>
        <v>13830023</v>
      </c>
      <c r="E377" s="134">
        <f>+SUMIF('AFPISA 06.2022'!E:E,'Consolidado 06.2022'!B377,'AFPISA 06.2022'!C:C)</f>
        <v>0</v>
      </c>
      <c r="F377" s="347">
        <f>+D377</f>
        <v>13830023</v>
      </c>
      <c r="G377" s="134">
        <v>0</v>
      </c>
      <c r="H377" s="137">
        <f t="shared" ref="H377:H378" si="46">+D377+E377-F377+G377</f>
        <v>0</v>
      </c>
      <c r="I377" s="135" t="s">
        <v>1462</v>
      </c>
    </row>
    <row r="378" spans="2:13" ht="16.2" customHeight="1">
      <c r="B378" s="138">
        <v>4040103</v>
      </c>
      <c r="C378" s="136" t="s">
        <v>407</v>
      </c>
      <c r="D378" s="134">
        <f>SUMIF('RCDB 062022'!$A:$A,B378,'RCDB 062022'!$C:$C)</f>
        <v>68981610</v>
      </c>
      <c r="E378" s="134">
        <f>+SUMIF('AFPISA 06.2022'!E:E,'Consolidado 06.2022'!B378,'AFPISA 06.2022'!C:C)</f>
        <v>0</v>
      </c>
      <c r="F378" s="347">
        <f>+D378</f>
        <v>68981610</v>
      </c>
      <c r="G378" s="134">
        <v>0</v>
      </c>
      <c r="H378" s="137">
        <f t="shared" si="46"/>
        <v>0</v>
      </c>
      <c r="I378" s="135" t="s">
        <v>1462</v>
      </c>
    </row>
    <row r="379" spans="2:13" s="353" customFormat="1" ht="16.2" customHeight="1">
      <c r="B379" s="344">
        <v>4040104</v>
      </c>
      <c r="C379" s="359" t="s">
        <v>1502</v>
      </c>
      <c r="D379" s="377">
        <f>SUMIF('RCDB 062022'!$A:$A,B379,'RCDB 062022'!$C:$C)</f>
        <v>31818182</v>
      </c>
      <c r="E379" s="377">
        <f>+SUMIF('AFPISA 06.2022'!E:E,'Consolidado 06.2022'!B379,'AFPISA 06.2022'!C:C)</f>
        <v>0</v>
      </c>
      <c r="F379" s="347">
        <f>+D379</f>
        <v>31818182</v>
      </c>
      <c r="G379" s="377">
        <v>0</v>
      </c>
      <c r="H379" s="362">
        <f t="shared" ref="H379" si="47">+D379+E379-F379+G379</f>
        <v>0</v>
      </c>
      <c r="I379" s="135"/>
      <c r="J379" s="348"/>
      <c r="K379" s="348"/>
      <c r="L379" s="348"/>
      <c r="M379" s="348"/>
    </row>
    <row r="380" spans="2:13" s="124" customFormat="1" ht="16.2" customHeight="1">
      <c r="B380" s="131">
        <v>406</v>
      </c>
      <c r="C380" s="132" t="s">
        <v>408</v>
      </c>
      <c r="D380" s="133">
        <f>+D385+D388+D391+D381+D383</f>
        <v>51099899</v>
      </c>
      <c r="E380" s="376">
        <f t="shared" ref="E380:H380" si="48">+E385+E388+E391+E381+E383</f>
        <v>0</v>
      </c>
      <c r="F380" s="376">
        <f t="shared" si="48"/>
        <v>0</v>
      </c>
      <c r="G380" s="376">
        <f t="shared" si="48"/>
        <v>0</v>
      </c>
      <c r="H380" s="376">
        <f t="shared" si="48"/>
        <v>51099899</v>
      </c>
      <c r="I380" s="135"/>
      <c r="J380" s="348"/>
      <c r="K380" s="348"/>
      <c r="L380" s="348"/>
      <c r="M380" s="348"/>
    </row>
    <row r="381" spans="2:13" s="124" customFormat="1" ht="16.2" customHeight="1">
      <c r="B381" s="131">
        <v>40601</v>
      </c>
      <c r="C381" s="132" t="s">
        <v>409</v>
      </c>
      <c r="D381" s="133">
        <f>+D382</f>
        <v>6000000</v>
      </c>
      <c r="E381" s="376">
        <f t="shared" ref="E381:H381" si="49">+E382</f>
        <v>0</v>
      </c>
      <c r="F381" s="376">
        <f t="shared" si="49"/>
        <v>0</v>
      </c>
      <c r="G381" s="376">
        <f t="shared" si="49"/>
        <v>0</v>
      </c>
      <c r="H381" s="376">
        <f t="shared" si="49"/>
        <v>6000000</v>
      </c>
      <c r="I381" s="135"/>
      <c r="J381" s="348"/>
      <c r="K381" s="348"/>
      <c r="L381" s="348"/>
      <c r="M381" s="348"/>
    </row>
    <row r="382" spans="2:13" ht="16.2" customHeight="1">
      <c r="B382" s="138">
        <v>4060101</v>
      </c>
      <c r="C382" s="136" t="s">
        <v>410</v>
      </c>
      <c r="D382" s="134">
        <f>SUMIF('RCDB 062022'!$A:$A,B382,'RCDB 062022'!$C:$C)</f>
        <v>6000000</v>
      </c>
      <c r="E382" s="134">
        <f>+SUMIF('AFPISA 06.2022'!E:E,'Consolidado 06.2022'!B382,'AFPISA 06.2022'!C:C)</f>
        <v>0</v>
      </c>
      <c r="F382" s="134">
        <v>0</v>
      </c>
      <c r="G382" s="134">
        <v>0</v>
      </c>
      <c r="H382" s="143">
        <f>+D382+E382+F382-G382</f>
        <v>6000000</v>
      </c>
      <c r="I382" s="135"/>
    </row>
    <row r="383" spans="2:13" s="124" customFormat="1" ht="16.2" customHeight="1">
      <c r="B383" s="131">
        <v>40602</v>
      </c>
      <c r="C383" s="132" t="s">
        <v>943</v>
      </c>
      <c r="D383" s="133">
        <f>+D384</f>
        <v>272728</v>
      </c>
      <c r="E383" s="376">
        <f t="shared" ref="E383:H383" si="50">+E384</f>
        <v>0</v>
      </c>
      <c r="F383" s="376">
        <f t="shared" si="50"/>
        <v>0</v>
      </c>
      <c r="G383" s="376">
        <f t="shared" si="50"/>
        <v>0</v>
      </c>
      <c r="H383" s="376">
        <f t="shared" si="50"/>
        <v>272728</v>
      </c>
      <c r="I383" s="135"/>
      <c r="J383" s="348"/>
      <c r="K383" s="348"/>
      <c r="L383" s="348"/>
      <c r="M383" s="348"/>
    </row>
    <row r="384" spans="2:13" ht="16.2" customHeight="1">
      <c r="B384" s="138">
        <v>4060201</v>
      </c>
      <c r="C384" s="136" t="s">
        <v>944</v>
      </c>
      <c r="D384" s="134">
        <f>SUMIF('RCDB 062022'!$A:$A,B384,'RCDB 062022'!$C:$C)</f>
        <v>272728</v>
      </c>
      <c r="E384" s="134">
        <f>+SUMIF('AFPISA 06.2022'!E:E,'Consolidado 06.2022'!B384,'AFPISA 06.2022'!C:C)</f>
        <v>0</v>
      </c>
      <c r="F384" s="134">
        <v>0</v>
      </c>
      <c r="G384" s="134">
        <v>0</v>
      </c>
      <c r="H384" s="143">
        <f>+D384+E384+F384-G384</f>
        <v>272728</v>
      </c>
      <c r="I384" s="135"/>
    </row>
    <row r="385" spans="2:13" s="124" customFormat="1" ht="16.2" customHeight="1">
      <c r="B385" s="131">
        <v>40604</v>
      </c>
      <c r="C385" s="132" t="s">
        <v>411</v>
      </c>
      <c r="D385" s="133">
        <f>+SUM(D386:D387)</f>
        <v>30850075</v>
      </c>
      <c r="E385" s="376">
        <f t="shared" ref="E385:H385" si="51">+SUM(E386:E387)</f>
        <v>0</v>
      </c>
      <c r="F385" s="376">
        <f t="shared" si="51"/>
        <v>0</v>
      </c>
      <c r="G385" s="376">
        <f t="shared" si="51"/>
        <v>0</v>
      </c>
      <c r="H385" s="376">
        <f t="shared" si="51"/>
        <v>30850075</v>
      </c>
      <c r="I385" s="135"/>
      <c r="J385" s="348"/>
      <c r="K385" s="348"/>
      <c r="L385" s="348"/>
      <c r="M385" s="348"/>
    </row>
    <row r="386" spans="2:13" ht="16.2" customHeight="1">
      <c r="B386" s="138">
        <v>4060401</v>
      </c>
      <c r="C386" s="136" t="s">
        <v>412</v>
      </c>
      <c r="D386" s="134">
        <f>SUMIF('RCDB 062022'!$A:$A,B386,'RCDB 062022'!$C:$C)</f>
        <v>14430803</v>
      </c>
      <c r="E386" s="134">
        <f>+SUMIF('AFPISA 06.2022'!E:E,'Consolidado 06.2022'!B386,'AFPISA 06.2022'!C:C)</f>
        <v>0</v>
      </c>
      <c r="F386" s="134">
        <v>0</v>
      </c>
      <c r="G386" s="134">
        <v>0</v>
      </c>
      <c r="H386" s="143">
        <f>+D386+E386+F386-G386</f>
        <v>14430803</v>
      </c>
      <c r="I386" s="135"/>
      <c r="K386" s="397"/>
      <c r="L386" s="397"/>
    </row>
    <row r="387" spans="2:13" ht="16.2" customHeight="1">
      <c r="B387" s="138">
        <v>4060402</v>
      </c>
      <c r="C387" s="136" t="s">
        <v>413</v>
      </c>
      <c r="D387" s="134">
        <f>SUMIF('RCDB 062022'!$A:$A,B387,'RCDB 062022'!$C:$C)</f>
        <v>16419272</v>
      </c>
      <c r="E387" s="134">
        <f>+SUMIF('AFPISA 06.2022'!E:E,'Consolidado 06.2022'!B387,'AFPISA 06.2022'!C:C)</f>
        <v>0</v>
      </c>
      <c r="F387" s="134">
        <v>0</v>
      </c>
      <c r="G387" s="134">
        <v>0</v>
      </c>
      <c r="H387" s="143">
        <f>+D387+E387+F387-G387</f>
        <v>16419272</v>
      </c>
      <c r="I387" s="135"/>
    </row>
    <row r="388" spans="2:13" s="124" customFormat="1" ht="16.2" customHeight="1">
      <c r="B388" s="131">
        <v>40605</v>
      </c>
      <c r="C388" s="132" t="s">
        <v>414</v>
      </c>
      <c r="D388" s="133">
        <f>+SUM(D389:D390)</f>
        <v>5570749</v>
      </c>
      <c r="E388" s="376">
        <f t="shared" ref="E388:H388" si="52">+SUM(E389:E390)</f>
        <v>0</v>
      </c>
      <c r="F388" s="376">
        <f t="shared" si="52"/>
        <v>0</v>
      </c>
      <c r="G388" s="376">
        <f t="shared" si="52"/>
        <v>0</v>
      </c>
      <c r="H388" s="376">
        <f t="shared" si="52"/>
        <v>5570749</v>
      </c>
      <c r="I388" s="135"/>
      <c r="J388" s="348"/>
      <c r="K388" s="348"/>
      <c r="L388" s="348"/>
      <c r="M388" s="348"/>
    </row>
    <row r="389" spans="2:13" ht="16.2" customHeight="1">
      <c r="B389" s="138">
        <v>4060501</v>
      </c>
      <c r="C389" s="136" t="s">
        <v>415</v>
      </c>
      <c r="D389" s="134">
        <f>SUMIF('RCDB 062022'!$A:$A,B389,'RCDB 062022'!$C:$C)</f>
        <v>2680381</v>
      </c>
      <c r="E389" s="134">
        <f>+SUMIF('AFPISA 06.2022'!E:E,'Consolidado 06.2022'!B389,'AFPISA 06.2022'!C:C)</f>
        <v>0</v>
      </c>
      <c r="F389" s="134">
        <v>0</v>
      </c>
      <c r="G389" s="134">
        <v>0</v>
      </c>
      <c r="H389" s="143">
        <f>+D389+E389+F389-G389</f>
        <v>2680381</v>
      </c>
      <c r="I389" s="135"/>
      <c r="K389" s="397"/>
      <c r="L389" s="397"/>
    </row>
    <row r="390" spans="2:13" ht="16.2" customHeight="1">
      <c r="B390" s="138">
        <v>4060502</v>
      </c>
      <c r="C390" s="136" t="s">
        <v>416</v>
      </c>
      <c r="D390" s="134">
        <f>SUMIF('RCDB 062022'!$A:$A,B390,'RCDB 062022'!$C:$C)</f>
        <v>2890368</v>
      </c>
      <c r="E390" s="134">
        <f>+SUMIF('AFPISA 06.2022'!E:E,'Consolidado 06.2022'!B390,'AFPISA 06.2022'!C:C)</f>
        <v>0</v>
      </c>
      <c r="F390" s="134">
        <v>0</v>
      </c>
      <c r="G390" s="134">
        <v>0</v>
      </c>
      <c r="H390" s="143">
        <f>+D390+E390+F390-G390</f>
        <v>2890368</v>
      </c>
      <c r="I390" s="135"/>
    </row>
    <row r="391" spans="2:13" s="124" customFormat="1" ht="16.2" customHeight="1">
      <c r="B391" s="131">
        <v>40606</v>
      </c>
      <c r="C391" s="132" t="s">
        <v>417</v>
      </c>
      <c r="D391" s="133">
        <f>+D392+D393</f>
        <v>8406347</v>
      </c>
      <c r="E391" s="376">
        <f t="shared" ref="E391:H391" si="53">+E392+E393</f>
        <v>0</v>
      </c>
      <c r="F391" s="376">
        <f t="shared" si="53"/>
        <v>0</v>
      </c>
      <c r="G391" s="376">
        <f t="shared" si="53"/>
        <v>0</v>
      </c>
      <c r="H391" s="376">
        <f t="shared" si="53"/>
        <v>8406347</v>
      </c>
      <c r="I391" s="135"/>
      <c r="J391" s="348"/>
      <c r="K391" s="348"/>
      <c r="L391" s="348"/>
      <c r="M391" s="348"/>
    </row>
    <row r="392" spans="2:13" ht="16.2" customHeight="1">
      <c r="B392" s="138">
        <v>4060601</v>
      </c>
      <c r="C392" s="136" t="s">
        <v>418</v>
      </c>
      <c r="D392" s="134">
        <f>SUMIF('RCDB 062022'!$A:$A,B392,'RCDB 062022'!$C:$C)</f>
        <v>1465821</v>
      </c>
      <c r="E392" s="134">
        <f>+SUMIF('AFPISA 06.2022'!E:E,'Consolidado 06.2022'!B392,'AFPISA 06.2022'!C:C)</f>
        <v>0</v>
      </c>
      <c r="F392" s="134">
        <v>0</v>
      </c>
      <c r="G392" s="134">
        <v>0</v>
      </c>
      <c r="H392" s="143">
        <f>+D392+E392+F392-G392</f>
        <v>1465821</v>
      </c>
      <c r="I392" s="135"/>
    </row>
    <row r="393" spans="2:13" ht="16.2" customHeight="1">
      <c r="B393" s="138">
        <v>4060602</v>
      </c>
      <c r="C393" s="136" t="s">
        <v>419</v>
      </c>
      <c r="D393" s="134">
        <f>SUMIF('RCDB 062022'!$A:$A,B393,'RCDB 062022'!$C:$C)</f>
        <v>6940526</v>
      </c>
      <c r="E393" s="134">
        <f>+SUMIF('AFPISA 06.2022'!E:E,'Consolidado 06.2022'!B393,'AFPISA 06.2022'!C:C)</f>
        <v>0</v>
      </c>
      <c r="F393" s="134">
        <v>0</v>
      </c>
      <c r="G393" s="134">
        <v>0</v>
      </c>
      <c r="H393" s="143">
        <f>+D393+E393+F393-G393</f>
        <v>6940526</v>
      </c>
      <c r="I393" s="135"/>
      <c r="K393" s="397"/>
      <c r="L393" s="397"/>
    </row>
    <row r="394" spans="2:13" s="124" customFormat="1" ht="16.2" customHeight="1">
      <c r="B394" s="131">
        <v>407</v>
      </c>
      <c r="C394" s="132" t="s">
        <v>420</v>
      </c>
      <c r="D394" s="133">
        <f>+D395+D396</f>
        <v>8825951615</v>
      </c>
      <c r="E394" s="376">
        <f t="shared" ref="E394:H394" si="54">+E395+E396</f>
        <v>219785972</v>
      </c>
      <c r="F394" s="376">
        <f t="shared" si="54"/>
        <v>0</v>
      </c>
      <c r="G394" s="376">
        <f t="shared" si="54"/>
        <v>0</v>
      </c>
      <c r="H394" s="376">
        <f t="shared" si="54"/>
        <v>9045770248</v>
      </c>
      <c r="I394" s="135"/>
      <c r="J394" s="348"/>
      <c r="K394" s="397"/>
      <c r="L394" s="397"/>
      <c r="M394" s="348"/>
    </row>
    <row r="395" spans="2:13" ht="16.2" customHeight="1">
      <c r="B395" s="138">
        <v>40701</v>
      </c>
      <c r="C395" s="136" t="s">
        <v>702</v>
      </c>
      <c r="D395" s="134">
        <f>SUMIF('RCDB 062022'!$A:$A,B395,'RCDB 062022'!$C:$C)</f>
        <v>612814</v>
      </c>
      <c r="E395" s="134">
        <f>+SUMIF('AFPISA 06.2022'!E:E,'Consolidado 06.2022'!B395,'AFPISA 06.2022'!C:C)</f>
        <v>0</v>
      </c>
      <c r="F395" s="134">
        <v>0</v>
      </c>
      <c r="G395" s="134">
        <v>0</v>
      </c>
      <c r="H395" s="143">
        <f>+D395+E395+F395-G395</f>
        <v>612814</v>
      </c>
      <c r="I395" s="135"/>
    </row>
    <row r="396" spans="2:13" s="124" customFormat="1" ht="16.2" customHeight="1">
      <c r="B396" s="131">
        <v>40702</v>
      </c>
      <c r="C396" s="132" t="s">
        <v>422</v>
      </c>
      <c r="D396" s="133">
        <f>+SUM(D397:D398)</f>
        <v>8825338801</v>
      </c>
      <c r="E396" s="376">
        <f t="shared" ref="E396:H396" si="55">+SUM(E397:E398)</f>
        <v>219785972</v>
      </c>
      <c r="F396" s="376">
        <f t="shared" si="55"/>
        <v>0</v>
      </c>
      <c r="G396" s="376"/>
      <c r="H396" s="376">
        <f t="shared" si="55"/>
        <v>9045157434</v>
      </c>
      <c r="I396" s="135"/>
      <c r="J396" s="348"/>
      <c r="K396" s="397"/>
      <c r="L396" s="397"/>
      <c r="M396" s="348"/>
    </row>
    <row r="397" spans="2:13" ht="16.2" customHeight="1">
      <c r="B397" s="344">
        <v>4070201</v>
      </c>
      <c r="C397" s="136" t="s">
        <v>423</v>
      </c>
      <c r="D397" s="134">
        <f>SUMIF('RCDB 062022'!$A:$A,B397,'RCDB 062022'!$C:$C)</f>
        <v>5940872797</v>
      </c>
      <c r="E397" s="134">
        <f>+SUMIF('AFPISA 06.2022'!E:E,'Consolidado 06.2022'!B397,'AFPISA 06.2022'!C:C)</f>
        <v>219785972</v>
      </c>
      <c r="F397" s="134">
        <v>0</v>
      </c>
      <c r="G397" s="134">
        <v>0</v>
      </c>
      <c r="H397" s="143">
        <f>+D397+E397+F397-G397</f>
        <v>6160658769</v>
      </c>
      <c r="I397" s="135"/>
    </row>
    <row r="398" spans="2:13" ht="16.2" customHeight="1">
      <c r="B398" s="138">
        <v>4070202</v>
      </c>
      <c r="C398" s="136" t="s">
        <v>424</v>
      </c>
      <c r="D398" s="134">
        <f>SUMIF('RCDB 062022'!$A:$A,B398,'RCDB 062022'!$C:$C)</f>
        <v>2884466004</v>
      </c>
      <c r="E398" s="134">
        <f>+SUMIF('AFPISA 06.2022'!E:E,'Consolidado 06.2022'!B398,'AFPISA 06.2022'!C:C)</f>
        <v>0</v>
      </c>
      <c r="F398" s="134">
        <v>0</v>
      </c>
      <c r="G398" s="347">
        <f>+F232+F233+F235+F236+F237-G150-G151</f>
        <v>32661</v>
      </c>
      <c r="H398" s="143">
        <f>+D398+E398-F398+G398</f>
        <v>2884498665</v>
      </c>
      <c r="I398" s="135" t="s">
        <v>681</v>
      </c>
      <c r="K398" s="397"/>
      <c r="L398" s="397"/>
    </row>
    <row r="399" spans="2:13" s="124" customFormat="1" ht="16.2" customHeight="1">
      <c r="B399" s="131">
        <v>408</v>
      </c>
      <c r="C399" s="132" t="s">
        <v>425</v>
      </c>
      <c r="D399" s="133">
        <f>+SUM(D400:D406)</f>
        <v>1426432095</v>
      </c>
      <c r="E399" s="376">
        <f t="shared" ref="E399:H399" si="56">+SUM(E400:E406)</f>
        <v>141</v>
      </c>
      <c r="F399" s="376"/>
      <c r="G399" s="376">
        <f t="shared" si="56"/>
        <v>0</v>
      </c>
      <c r="H399" s="376">
        <f t="shared" si="56"/>
        <v>12142403</v>
      </c>
      <c r="I399" s="135"/>
      <c r="J399" s="348"/>
      <c r="K399" s="348"/>
      <c r="L399" s="348"/>
      <c r="M399" s="348"/>
    </row>
    <row r="400" spans="2:13" s="356" customFormat="1" ht="16.2" customHeight="1">
      <c r="B400" s="344">
        <v>40801</v>
      </c>
      <c r="C400" s="359" t="s">
        <v>949</v>
      </c>
      <c r="D400" s="377">
        <f>SUMIF('RCDB 062022'!$A:$A,B400,'RCDB 062022'!$C:$C)</f>
        <v>5666190</v>
      </c>
      <c r="E400" s="377">
        <f>+SUMIF('AFPISA 06.2022'!E:E,'Consolidado 06.2022'!B400,'AFPISA 06.2022'!C:C)</f>
        <v>0</v>
      </c>
      <c r="F400" s="377">
        <v>0</v>
      </c>
      <c r="G400" s="377">
        <v>0</v>
      </c>
      <c r="H400" s="143">
        <f>+D400+E400+F400-G400</f>
        <v>5666190</v>
      </c>
      <c r="I400" s="135"/>
      <c r="J400" s="348"/>
      <c r="K400" s="348"/>
      <c r="L400" s="348"/>
      <c r="M400" s="348"/>
    </row>
    <row r="401" spans="2:13" ht="16.2" customHeight="1">
      <c r="B401" s="344">
        <v>40802</v>
      </c>
      <c r="C401" s="136" t="s">
        <v>426</v>
      </c>
      <c r="D401" s="134">
        <f>SUMIF('RCDB 062022'!$A:$A,B401,'RCDB 062022'!$C:$C)</f>
        <v>2322</v>
      </c>
      <c r="E401" s="134">
        <f>+SUMIF('AFPISA 06.2022'!E:E,'Consolidado 06.2022'!B401,'AFPISA 06.2022'!C:C)</f>
        <v>141</v>
      </c>
      <c r="F401" s="134">
        <v>0</v>
      </c>
      <c r="G401" s="134">
        <v>0</v>
      </c>
      <c r="H401" s="143">
        <f>+D401+E401+F401-G401</f>
        <v>2463</v>
      </c>
      <c r="I401" s="135"/>
      <c r="K401" s="397"/>
      <c r="L401" s="397"/>
    </row>
    <row r="402" spans="2:13" ht="16.2" customHeight="1">
      <c r="B402" s="138">
        <v>40803</v>
      </c>
      <c r="C402" s="136" t="s">
        <v>703</v>
      </c>
      <c r="D402" s="134">
        <f>SUMIF('RCDB 062022'!$A:$A,B402,'RCDB 062022'!$C:$C)</f>
        <v>6473750</v>
      </c>
      <c r="E402" s="134">
        <f>+SUMIF('AFPISA 06.2022'!E:E,'Consolidado 06.2022'!B402,'AFPISA 06.2022'!C:C)</f>
        <v>0</v>
      </c>
      <c r="F402" s="134">
        <v>0</v>
      </c>
      <c r="G402" s="134">
        <v>0</v>
      </c>
      <c r="H402" s="143">
        <f>+D402+E402+F402-G402</f>
        <v>6473750</v>
      </c>
      <c r="I402" s="135"/>
    </row>
    <row r="403" spans="2:13" ht="16.2" customHeight="1">
      <c r="B403" s="138">
        <v>40808</v>
      </c>
      <c r="C403" s="136" t="s">
        <v>427</v>
      </c>
      <c r="D403" s="134">
        <f>SUMIF('RCDB 062022'!$A:$A,B403,'RCDB 062022'!$C:$C)</f>
        <v>1406751239</v>
      </c>
      <c r="E403" s="134">
        <f>+SUMIF('AFPISA 06.2022'!E:E,'Consolidado 06.2022'!B403,'AFPISA 06.2022'!C:C)</f>
        <v>0</v>
      </c>
      <c r="F403" s="347">
        <f>+D403</f>
        <v>1406751239</v>
      </c>
      <c r="G403" s="134">
        <v>0</v>
      </c>
      <c r="H403" s="137">
        <f>+D403+E403-F403+G403</f>
        <v>0</v>
      </c>
      <c r="I403" s="135"/>
    </row>
    <row r="404" spans="2:13" ht="16.2" customHeight="1">
      <c r="B404" s="138">
        <v>40809</v>
      </c>
      <c r="C404" s="136" t="s">
        <v>428</v>
      </c>
      <c r="D404" s="134">
        <f>SUMIF('RCDB 062022'!$A:$A,B404,'RCDB 062022'!$C:$C)</f>
        <v>0</v>
      </c>
      <c r="E404" s="134">
        <f>+SUMIF('AFPISA 06.2022'!E:E,'Consolidado 06.2022'!B404,'AFPISA 06.2022'!C:C)</f>
        <v>0</v>
      </c>
      <c r="F404" s="134">
        <v>0</v>
      </c>
      <c r="G404" s="134">
        <v>0</v>
      </c>
      <c r="H404" s="137">
        <f>+D404+E404-F404+G404</f>
        <v>0</v>
      </c>
      <c r="I404" s="135"/>
      <c r="K404" s="127"/>
      <c r="L404" s="127"/>
      <c r="M404" s="127"/>
    </row>
    <row r="405" spans="2:13" ht="16.2" customHeight="1">
      <c r="B405" s="138">
        <v>40811</v>
      </c>
      <c r="C405" s="136" t="s">
        <v>429</v>
      </c>
      <c r="D405" s="134">
        <f>SUMIF('RCDB 062022'!$A:$A,B405,'RCDB 062022'!$C:$C)</f>
        <v>7538594</v>
      </c>
      <c r="E405" s="134">
        <f>+SUMIF('AFPISA 06.2022'!E:E,'Consolidado 06.2022'!B405,'AFPISA 06.2022'!C:C)</f>
        <v>0</v>
      </c>
      <c r="F405" s="347">
        <f>+D405</f>
        <v>7538594</v>
      </c>
      <c r="G405" s="134">
        <v>0</v>
      </c>
      <c r="H405" s="137">
        <f>+D405+E405-F405+G405</f>
        <v>0</v>
      </c>
      <c r="I405" s="135" t="s">
        <v>1463</v>
      </c>
      <c r="K405" s="397"/>
      <c r="L405" s="397"/>
    </row>
    <row r="406" spans="2:13" ht="16.2" customHeight="1">
      <c r="B406" s="138">
        <v>40812</v>
      </c>
      <c r="C406" s="136" t="s">
        <v>430</v>
      </c>
      <c r="D406" s="134">
        <f>SUMIF('RCDB 062022'!$A:$A,B406,'RCDB 062022'!$C:$C)</f>
        <v>0</v>
      </c>
      <c r="E406" s="134">
        <f>+SUMIF('AFPISA 06.2022'!E:E,'Consolidado 06.2022'!B406,'AFPISA 06.2022'!C:C)</f>
        <v>0</v>
      </c>
      <c r="F406" s="134">
        <v>0</v>
      </c>
      <c r="G406" s="134">
        <v>0</v>
      </c>
      <c r="H406" s="137">
        <f>+D406+E406-F406+G406</f>
        <v>0</v>
      </c>
      <c r="I406" s="135"/>
      <c r="J406" s="397"/>
      <c r="K406" s="397"/>
      <c r="L406" s="397"/>
    </row>
    <row r="407" spans="2:13" ht="16.2" customHeight="1">
      <c r="B407" s="138"/>
      <c r="C407" s="136"/>
      <c r="D407" s="134"/>
      <c r="E407" s="134"/>
      <c r="F407" s="134"/>
      <c r="G407" s="134"/>
      <c r="H407" s="137"/>
      <c r="I407" s="149"/>
      <c r="K407" s="127"/>
      <c r="L407" s="127"/>
      <c r="M407" s="127"/>
    </row>
    <row r="408" spans="2:13" s="124" customFormat="1" ht="16.2" customHeight="1">
      <c r="B408" s="131">
        <v>5</v>
      </c>
      <c r="C408" s="132" t="s">
        <v>431</v>
      </c>
      <c r="D408" s="133">
        <f>+D409+D544</f>
        <v>18166349922</v>
      </c>
      <c r="E408" s="376">
        <f t="shared" ref="E408:H408" si="57">+E409+E544</f>
        <v>1599253306</v>
      </c>
      <c r="F408" s="376">
        <f t="shared" si="57"/>
        <v>0</v>
      </c>
      <c r="G408" s="376">
        <f t="shared" si="57"/>
        <v>0</v>
      </c>
      <c r="H408" s="376">
        <f t="shared" si="57"/>
        <v>19633070727</v>
      </c>
      <c r="I408" s="135"/>
      <c r="J408" s="397">
        <f>+'AFPISA 06.2022'!C110</f>
        <v>1599253306</v>
      </c>
      <c r="K408" s="410">
        <f>+E408-J408</f>
        <v>0</v>
      </c>
      <c r="M408" s="135"/>
    </row>
    <row r="409" spans="2:13" s="124" customFormat="1" ht="16.2" customHeight="1">
      <c r="B409" s="131">
        <v>51</v>
      </c>
      <c r="C409" s="132" t="s">
        <v>432</v>
      </c>
      <c r="D409" s="133">
        <f>+D410+D449+D455+D528+D536</f>
        <v>18166339777</v>
      </c>
      <c r="E409" s="376">
        <f t="shared" ref="E409:H409" si="58">+E410+E449+E455+E528+E536</f>
        <v>1599253196</v>
      </c>
      <c r="F409" s="376">
        <f t="shared" si="58"/>
        <v>0</v>
      </c>
      <c r="G409" s="376">
        <f t="shared" si="58"/>
        <v>0</v>
      </c>
      <c r="H409" s="376">
        <f t="shared" si="58"/>
        <v>19633060472</v>
      </c>
      <c r="I409" s="135"/>
      <c r="J409" s="397"/>
      <c r="M409" s="135"/>
    </row>
    <row r="410" spans="2:13" s="124" customFormat="1" ht="16.2" customHeight="1">
      <c r="B410" s="131">
        <v>511</v>
      </c>
      <c r="C410" s="132" t="s">
        <v>433</v>
      </c>
      <c r="D410" s="133">
        <f>+D411+D414+D422+D447</f>
        <v>4086351076</v>
      </c>
      <c r="E410" s="376">
        <f t="shared" ref="E410:H410" si="59">+E411+E414+E422+E447</f>
        <v>36005097</v>
      </c>
      <c r="F410" s="376">
        <f t="shared" si="59"/>
        <v>0</v>
      </c>
      <c r="G410" s="376">
        <f t="shared" si="59"/>
        <v>0</v>
      </c>
      <c r="H410" s="376">
        <f t="shared" si="59"/>
        <v>4122356173</v>
      </c>
      <c r="I410" s="135"/>
      <c r="J410" s="397"/>
      <c r="K410" s="410"/>
      <c r="M410" s="135"/>
    </row>
    <row r="411" spans="2:13" s="124" customFormat="1" ht="16.2" customHeight="1">
      <c r="B411" s="131">
        <v>51101</v>
      </c>
      <c r="C411" s="132" t="s">
        <v>434</v>
      </c>
      <c r="D411" s="133">
        <f>+SUM(D412)</f>
        <v>750000</v>
      </c>
      <c r="E411" s="376">
        <f t="shared" ref="E411:H412" si="60">+SUM(E412)</f>
        <v>0</v>
      </c>
      <c r="F411" s="376">
        <f t="shared" si="60"/>
        <v>0</v>
      </c>
      <c r="G411" s="376">
        <f t="shared" si="60"/>
        <v>0</v>
      </c>
      <c r="H411" s="376">
        <f t="shared" si="60"/>
        <v>750000</v>
      </c>
      <c r="I411" s="135"/>
      <c r="J411" s="348"/>
      <c r="K411" s="397"/>
      <c r="L411" s="397"/>
      <c r="M411" s="135"/>
    </row>
    <row r="412" spans="2:13" s="124" customFormat="1" ht="16.2" customHeight="1">
      <c r="B412" s="131">
        <v>5110102</v>
      </c>
      <c r="C412" s="132" t="s">
        <v>435</v>
      </c>
      <c r="D412" s="133">
        <f>+SUM(D413)</f>
        <v>750000</v>
      </c>
      <c r="E412" s="376">
        <f t="shared" si="60"/>
        <v>0</v>
      </c>
      <c r="F412" s="376">
        <f t="shared" si="60"/>
        <v>0</v>
      </c>
      <c r="G412" s="376">
        <f t="shared" si="60"/>
        <v>0</v>
      </c>
      <c r="H412" s="376">
        <f t="shared" si="60"/>
        <v>750000</v>
      </c>
      <c r="I412" s="135"/>
      <c r="J412" s="348"/>
      <c r="K412" s="397"/>
      <c r="L412" s="397"/>
      <c r="M412" s="135"/>
    </row>
    <row r="413" spans="2:13" ht="16.2" customHeight="1">
      <c r="B413" s="138">
        <v>511010201</v>
      </c>
      <c r="C413" s="136" t="s">
        <v>436</v>
      </c>
      <c r="D413" s="134">
        <f>SUMIF('RCDB 062022'!$A:$A,B413,'RCDB 062022'!$C:$C)</f>
        <v>750000</v>
      </c>
      <c r="E413" s="134">
        <f>+SUMIF('AFPISA 06.2022'!E:E,'Consolidado 06.2022'!B413,'AFPISA 06.2022'!C:C)</f>
        <v>0</v>
      </c>
      <c r="F413" s="134"/>
      <c r="G413" s="134"/>
      <c r="H413" s="137">
        <f>+D413+E413+F413-G413</f>
        <v>750000</v>
      </c>
      <c r="I413" s="135"/>
      <c r="M413" s="135"/>
    </row>
    <row r="414" spans="2:13" s="124" customFormat="1" ht="16.2" customHeight="1">
      <c r="B414" s="131">
        <v>51102</v>
      </c>
      <c r="C414" s="132" t="s">
        <v>437</v>
      </c>
      <c r="D414" s="133">
        <f>+D415+D418+D421</f>
        <v>84242063</v>
      </c>
      <c r="E414" s="376">
        <f t="shared" ref="E414:H414" si="61">+E415+E418+E421</f>
        <v>14661701</v>
      </c>
      <c r="F414" s="376">
        <f t="shared" si="61"/>
        <v>0</v>
      </c>
      <c r="G414" s="376">
        <f t="shared" si="61"/>
        <v>0</v>
      </c>
      <c r="H414" s="376">
        <f t="shared" si="61"/>
        <v>98903764</v>
      </c>
      <c r="I414" s="135"/>
      <c r="J414" s="348"/>
      <c r="K414" s="397"/>
      <c r="L414" s="397"/>
      <c r="M414" s="135"/>
    </row>
    <row r="415" spans="2:13" s="124" customFormat="1" ht="16.2" customHeight="1">
      <c r="B415" s="131">
        <v>5110201</v>
      </c>
      <c r="C415" s="132" t="s">
        <v>438</v>
      </c>
      <c r="D415" s="133">
        <f>+D416+D417</f>
        <v>69580240</v>
      </c>
      <c r="E415" s="376">
        <f t="shared" ref="E415:H415" si="62">+E416+E417</f>
        <v>14661701</v>
      </c>
      <c r="F415" s="376">
        <f t="shared" si="62"/>
        <v>0</v>
      </c>
      <c r="G415" s="376">
        <f t="shared" si="62"/>
        <v>0</v>
      </c>
      <c r="H415" s="376">
        <f t="shared" si="62"/>
        <v>84241941</v>
      </c>
      <c r="I415" s="135"/>
      <c r="J415" s="348"/>
      <c r="K415" s="397"/>
      <c r="L415" s="397"/>
      <c r="M415" s="135"/>
    </row>
    <row r="416" spans="2:13" ht="16.2" customHeight="1">
      <c r="B416" s="344">
        <v>511020101</v>
      </c>
      <c r="C416" s="136" t="s">
        <v>439</v>
      </c>
      <c r="D416" s="134">
        <f>SUMIF('RCDB 062022'!$A:$A,B416,'RCDB 062022'!$C:$C)</f>
        <v>18170512</v>
      </c>
      <c r="E416" s="134">
        <f>+SUMIF('AFPISA 06.2022'!E:E,'Consolidado 06.2022'!B416,'AFPISA 06.2022'!C:C)</f>
        <v>14661701</v>
      </c>
      <c r="F416" s="134">
        <v>0</v>
      </c>
      <c r="G416" s="134">
        <v>0</v>
      </c>
      <c r="H416" s="137">
        <f>+D416+E416+F416-G416</f>
        <v>32832213</v>
      </c>
      <c r="I416" s="135"/>
      <c r="M416" s="135"/>
    </row>
    <row r="417" spans="2:13" ht="16.2" customHeight="1">
      <c r="B417" s="138">
        <v>511020102</v>
      </c>
      <c r="C417" s="136" t="s">
        <v>440</v>
      </c>
      <c r="D417" s="134">
        <f>SUMIF('RCDB 062022'!$A:$A,B417,'RCDB 062022'!$C:$C)</f>
        <v>51409728</v>
      </c>
      <c r="E417" s="134">
        <f>+SUMIF('AFPISA 06.2022'!E:E,'Consolidado 06.2022'!B417,'AFPISA 06.2022'!C:C)</f>
        <v>0</v>
      </c>
      <c r="F417" s="134">
        <v>0</v>
      </c>
      <c r="G417" s="134">
        <v>0</v>
      </c>
      <c r="H417" s="137">
        <f>+D417+E417+F417-G417</f>
        <v>51409728</v>
      </c>
      <c r="I417" s="135"/>
      <c r="M417" s="135"/>
    </row>
    <row r="418" spans="2:13" s="124" customFormat="1" ht="16.2" customHeight="1">
      <c r="B418" s="131">
        <v>5110202</v>
      </c>
      <c r="C418" s="132" t="s">
        <v>414</v>
      </c>
      <c r="D418" s="133">
        <f>+SUM(D419:D420)</f>
        <v>14661823</v>
      </c>
      <c r="E418" s="376">
        <f t="shared" ref="E418:H418" si="63">+SUM(E419:E420)</f>
        <v>0</v>
      </c>
      <c r="F418" s="376">
        <f t="shared" si="63"/>
        <v>0</v>
      </c>
      <c r="G418" s="376">
        <f t="shared" si="63"/>
        <v>0</v>
      </c>
      <c r="H418" s="376">
        <f t="shared" si="63"/>
        <v>14661823</v>
      </c>
      <c r="I418" s="135"/>
      <c r="J418" s="348"/>
      <c r="K418" s="397"/>
      <c r="L418" s="397"/>
      <c r="M418" s="135"/>
    </row>
    <row r="419" spans="2:13" ht="16.2" customHeight="1">
      <c r="B419" s="138">
        <v>511020201</v>
      </c>
      <c r="C419" s="136" t="s">
        <v>415</v>
      </c>
      <c r="D419" s="134">
        <f>SUMIF('RCDB 062022'!$A:$A,B419,'RCDB 062022'!$C:$C)</f>
        <v>8783330</v>
      </c>
      <c r="E419" s="134">
        <f>+SUMIF('AFPISA 06.2022'!E:E,'Consolidado 06.2022'!B419,'AFPISA 06.2022'!C:C)</f>
        <v>0</v>
      </c>
      <c r="F419" s="134">
        <v>0</v>
      </c>
      <c r="G419" s="134">
        <v>0</v>
      </c>
      <c r="H419" s="137">
        <f>+D419+E419+F419-G419</f>
        <v>8783330</v>
      </c>
      <c r="I419" s="135"/>
      <c r="M419" s="135"/>
    </row>
    <row r="420" spans="2:13" ht="16.2" customHeight="1">
      <c r="B420" s="138">
        <v>511020202</v>
      </c>
      <c r="C420" s="136" t="s">
        <v>416</v>
      </c>
      <c r="D420" s="134">
        <f>SUMIF('RCDB 062022'!$A:$A,B420,'RCDB 062022'!$C:$C)</f>
        <v>5878493</v>
      </c>
      <c r="E420" s="134">
        <f>+SUMIF('AFPISA 06.2022'!E:E,'Consolidado 06.2022'!B420,'AFPISA 06.2022'!C:C)</f>
        <v>0</v>
      </c>
      <c r="F420" s="134">
        <v>0</v>
      </c>
      <c r="G420" s="134">
        <v>0</v>
      </c>
      <c r="H420" s="137">
        <f>+D420+E420+F420-G420</f>
        <v>5878493</v>
      </c>
      <c r="I420" s="135"/>
      <c r="M420" s="135"/>
    </row>
    <row r="421" spans="2:13" ht="16.2" customHeight="1">
      <c r="B421" s="138">
        <v>5110203</v>
      </c>
      <c r="C421" s="136" t="s">
        <v>441</v>
      </c>
      <c r="D421" s="134">
        <f>SUMIF('RCDB 062022'!$A:$A,B421,'RCDB 062022'!$C:$C)</f>
        <v>0</v>
      </c>
      <c r="E421" s="134">
        <f>+SUMIF('AFPISA 06.2022'!E:E,'Consolidado 06.2022'!B421,'AFPISA 06.2022'!C:C)</f>
        <v>0</v>
      </c>
      <c r="F421" s="134">
        <v>0</v>
      </c>
      <c r="G421" s="134">
        <v>0</v>
      </c>
      <c r="H421" s="137">
        <f>+D421+E421+F421-G421</f>
        <v>0</v>
      </c>
      <c r="I421" s="135"/>
      <c r="K421" s="127"/>
      <c r="L421" s="127"/>
      <c r="M421" s="127"/>
    </row>
    <row r="422" spans="2:13" s="124" customFormat="1" ht="16.2" customHeight="1">
      <c r="B422" s="131">
        <v>51103</v>
      </c>
      <c r="C422" s="132" t="s">
        <v>442</v>
      </c>
      <c r="D422" s="133">
        <f>+SUM(D423)</f>
        <v>3997717303</v>
      </c>
      <c r="E422" s="376">
        <f t="shared" ref="E422:H422" si="64">+SUM(E423)</f>
        <v>17701686</v>
      </c>
      <c r="F422" s="376">
        <f t="shared" si="64"/>
        <v>0</v>
      </c>
      <c r="G422" s="376">
        <f t="shared" si="64"/>
        <v>0</v>
      </c>
      <c r="H422" s="376">
        <f t="shared" si="64"/>
        <v>4015418989</v>
      </c>
      <c r="I422" s="135"/>
      <c r="J422" s="348"/>
      <c r="K422" s="348"/>
      <c r="L422" s="348"/>
      <c r="M422" s="135"/>
    </row>
    <row r="423" spans="2:13" s="124" customFormat="1" ht="16.2" customHeight="1">
      <c r="B423" s="131">
        <v>5110301</v>
      </c>
      <c r="C423" s="132" t="s">
        <v>394</v>
      </c>
      <c r="D423" s="133">
        <f>+SUM(D432)+D424</f>
        <v>3997717303</v>
      </c>
      <c r="E423" s="376">
        <f t="shared" ref="E423:H423" si="65">+SUM(E432)+E424</f>
        <v>17701686</v>
      </c>
      <c r="F423" s="376">
        <f t="shared" si="65"/>
        <v>0</v>
      </c>
      <c r="G423" s="376">
        <f t="shared" si="65"/>
        <v>0</v>
      </c>
      <c r="H423" s="376">
        <f t="shared" si="65"/>
        <v>4015418989</v>
      </c>
      <c r="I423" s="135"/>
      <c r="J423" s="348"/>
      <c r="K423" s="397"/>
      <c r="L423" s="397"/>
      <c r="M423" s="135"/>
    </row>
    <row r="424" spans="2:13" s="124" customFormat="1" ht="16.2" customHeight="1">
      <c r="B424" s="131">
        <v>511030101</v>
      </c>
      <c r="C424" s="132" t="s">
        <v>402</v>
      </c>
      <c r="D424" s="133">
        <f>+SUM(D425:D431)</f>
        <v>2493215458</v>
      </c>
      <c r="E424" s="376">
        <f t="shared" ref="E424:H424" si="66">+SUM(E425:E431)</f>
        <v>0</v>
      </c>
      <c r="F424" s="376">
        <f t="shared" si="66"/>
        <v>0</v>
      </c>
      <c r="G424" s="376">
        <f t="shared" si="66"/>
        <v>0</v>
      </c>
      <c r="H424" s="376">
        <f t="shared" si="66"/>
        <v>2493215458</v>
      </c>
      <c r="I424" s="135"/>
      <c r="J424" s="348"/>
      <c r="K424" s="397"/>
      <c r="L424" s="397"/>
      <c r="M424" s="135"/>
    </row>
    <row r="425" spans="2:13" ht="16.2" customHeight="1">
      <c r="B425" s="138">
        <v>51103010101</v>
      </c>
      <c r="C425" s="136" t="s">
        <v>384</v>
      </c>
      <c r="D425" s="134">
        <f>SUMIF('RCDB 062022'!$A:$A,B425,'RCDB 062022'!$C:$C)</f>
        <v>104367348</v>
      </c>
      <c r="E425" s="134">
        <f>+SUMIF('AFPISA 06.2022'!E:E,'Consolidado 06.2022'!B425,'AFPISA 06.2022'!C:C)</f>
        <v>0</v>
      </c>
      <c r="F425" s="134">
        <v>0</v>
      </c>
      <c r="G425" s="134">
        <v>0</v>
      </c>
      <c r="H425" s="137">
        <f t="shared" ref="H425:H431" si="67">+D425+E425+F425-G425</f>
        <v>104367348</v>
      </c>
      <c r="I425" s="135"/>
      <c r="K425" s="397"/>
      <c r="L425" s="397"/>
      <c r="M425" s="135"/>
    </row>
    <row r="426" spans="2:13" ht="16.2" customHeight="1">
      <c r="B426" s="138">
        <v>51103010102</v>
      </c>
      <c r="C426" s="136" t="s">
        <v>197</v>
      </c>
      <c r="D426" s="134">
        <f>SUMIF('RCDB 062022'!$A:$A,B426,'RCDB 062022'!$C:$C)</f>
        <v>782051372</v>
      </c>
      <c r="E426" s="134">
        <f>+SUMIF('AFPISA 06.2022'!E:E,'Consolidado 06.2022'!B426,'AFPISA 06.2022'!C:C)</f>
        <v>0</v>
      </c>
      <c r="F426" s="134">
        <v>0</v>
      </c>
      <c r="G426" s="134">
        <v>0</v>
      </c>
      <c r="H426" s="137">
        <f t="shared" si="67"/>
        <v>782051372</v>
      </c>
      <c r="I426" s="135"/>
      <c r="M426" s="135"/>
    </row>
    <row r="427" spans="2:13" ht="16.2" customHeight="1">
      <c r="B427" s="138">
        <v>51103010103</v>
      </c>
      <c r="C427" s="136" t="s">
        <v>202</v>
      </c>
      <c r="D427" s="134">
        <f>SUMIF('RCDB 062022'!$A:$A,B427,'RCDB 062022'!$C:$C)</f>
        <v>214001678</v>
      </c>
      <c r="E427" s="134">
        <f>+SUMIF('AFPISA 06.2022'!E:E,'Consolidado 06.2022'!B427,'AFPISA 06.2022'!C:C)</f>
        <v>0</v>
      </c>
      <c r="F427" s="134">
        <v>0</v>
      </c>
      <c r="G427" s="134">
        <v>0</v>
      </c>
      <c r="H427" s="137">
        <f t="shared" si="67"/>
        <v>214001678</v>
      </c>
      <c r="I427" s="135"/>
      <c r="M427" s="135"/>
    </row>
    <row r="428" spans="2:13" ht="16.2" customHeight="1">
      <c r="B428" s="138">
        <v>51103010104</v>
      </c>
      <c r="C428" s="136" t="s">
        <v>382</v>
      </c>
      <c r="D428" s="134">
        <f>SUMIF('RCDB 062022'!$A:$A,B428,'RCDB 062022'!$C:$C)</f>
        <v>287087011</v>
      </c>
      <c r="E428" s="134">
        <f>+SUMIF('AFPISA 06.2022'!E:E,'Consolidado 06.2022'!B428,'AFPISA 06.2022'!C:C)</f>
        <v>0</v>
      </c>
      <c r="F428" s="134">
        <v>0</v>
      </c>
      <c r="G428" s="134">
        <v>0</v>
      </c>
      <c r="H428" s="137">
        <f t="shared" si="67"/>
        <v>287087011</v>
      </c>
      <c r="I428" s="135"/>
      <c r="M428" s="135"/>
    </row>
    <row r="429" spans="2:13" ht="16.2" customHeight="1">
      <c r="B429" s="138">
        <v>51103010105</v>
      </c>
      <c r="C429" s="136" t="s">
        <v>443</v>
      </c>
      <c r="D429" s="134">
        <f>SUMIF('RCDB 062022'!$A:$A,B429,'RCDB 062022'!$C:$C)</f>
        <v>738893458</v>
      </c>
      <c r="E429" s="134">
        <f>+SUMIF('AFPISA 06.2022'!E:E,'Consolidado 06.2022'!B429,'AFPISA 06.2022'!C:C)</f>
        <v>0</v>
      </c>
      <c r="F429" s="134">
        <v>0</v>
      </c>
      <c r="G429" s="134">
        <v>0</v>
      </c>
      <c r="H429" s="137">
        <f t="shared" si="67"/>
        <v>738893458</v>
      </c>
      <c r="I429" s="135"/>
      <c r="M429" s="135"/>
    </row>
    <row r="430" spans="2:13" ht="16.2" customHeight="1">
      <c r="B430" s="136">
        <v>51103010106</v>
      </c>
      <c r="C430" s="136" t="s">
        <v>444</v>
      </c>
      <c r="D430" s="134">
        <f>SUMIF('RCDB 062022'!$A:$A,B430,'RCDB 062022'!$C:$C)</f>
        <v>28298329</v>
      </c>
      <c r="E430" s="134">
        <f>+SUMIF('AFPISA 06.2022'!E:E,'Consolidado 06.2022'!B430,'AFPISA 06.2022'!C:C)</f>
        <v>0</v>
      </c>
      <c r="F430" s="134">
        <v>0</v>
      </c>
      <c r="G430" s="134">
        <v>0</v>
      </c>
      <c r="H430" s="137">
        <f t="shared" ref="H430" si="68">+D430+E430+F430-G430</f>
        <v>28298329</v>
      </c>
      <c r="I430" s="135"/>
      <c r="M430" s="135"/>
    </row>
    <row r="431" spans="2:13" ht="16.2" customHeight="1">
      <c r="B431" s="136">
        <v>51103010107</v>
      </c>
      <c r="C431" s="136" t="s">
        <v>1454</v>
      </c>
      <c r="D431" s="134">
        <f>SUMIF('RCDB 062022'!$A:$A,B431,'RCDB 062022'!$C:$C)</f>
        <v>338516262</v>
      </c>
      <c r="E431" s="134">
        <f>+SUMIF('AFPISA 06.2022'!E:E,'Consolidado 06.2022'!B431,'AFPISA 06.2022'!C:C)</f>
        <v>0</v>
      </c>
      <c r="F431" s="134">
        <v>0</v>
      </c>
      <c r="G431" s="134">
        <v>0</v>
      </c>
      <c r="H431" s="137">
        <f t="shared" si="67"/>
        <v>338516262</v>
      </c>
      <c r="I431" s="135"/>
      <c r="M431" s="135"/>
    </row>
    <row r="432" spans="2:13" s="124" customFormat="1" ht="16.2" customHeight="1">
      <c r="B432" s="131">
        <v>511030120</v>
      </c>
      <c r="C432" s="132" t="s">
        <v>445</v>
      </c>
      <c r="D432" s="133">
        <f>+SUM(D433:D446)</f>
        <v>1504501845</v>
      </c>
      <c r="E432" s="376">
        <f t="shared" ref="E432:H432" si="69">+SUM(E433:E446)</f>
        <v>17701686</v>
      </c>
      <c r="F432" s="376">
        <f t="shared" si="69"/>
        <v>0</v>
      </c>
      <c r="G432" s="376">
        <f t="shared" si="69"/>
        <v>0</v>
      </c>
      <c r="H432" s="376">
        <f t="shared" si="69"/>
        <v>1522203531</v>
      </c>
      <c r="I432" s="135"/>
      <c r="J432" s="348"/>
      <c r="K432" s="348"/>
      <c r="L432" s="348"/>
      <c r="M432" s="135"/>
    </row>
    <row r="433" spans="2:13" ht="16.2" customHeight="1">
      <c r="B433" s="136">
        <v>51103012001</v>
      </c>
      <c r="C433" s="136" t="s">
        <v>192</v>
      </c>
      <c r="D433" s="134">
        <f>SUMIF('RCDB 062022'!$A:$A,B433,'RCDB 062022'!$C:$C)</f>
        <v>1790228</v>
      </c>
      <c r="E433" s="134">
        <f>+SUMIF('AFPISA 06.2022'!E:E,'Consolidado 06.2022'!B433,'AFPISA 06.2022'!C:C)</f>
        <v>0</v>
      </c>
      <c r="F433" s="134">
        <v>0</v>
      </c>
      <c r="G433" s="134">
        <v>0</v>
      </c>
      <c r="H433" s="137">
        <f t="shared" ref="H433:H446" si="70">+D433+E433+F433-G433</f>
        <v>1790228</v>
      </c>
      <c r="I433" s="135"/>
      <c r="K433" s="397"/>
      <c r="L433" s="397"/>
      <c r="M433" s="135"/>
    </row>
    <row r="434" spans="2:13" ht="16.2" customHeight="1">
      <c r="B434" s="138">
        <v>51103012002</v>
      </c>
      <c r="C434" s="136" t="s">
        <v>231</v>
      </c>
      <c r="D434" s="134">
        <f>SUMIF('RCDB 062022'!$A:$A,B434,'RCDB 062022'!$C:$C)</f>
        <v>412022</v>
      </c>
      <c r="E434" s="134">
        <f>+SUMIF('AFPISA 06.2022'!E:E,'Consolidado 06.2022'!B434,'AFPISA 06.2022'!C:C)</f>
        <v>0</v>
      </c>
      <c r="F434" s="134">
        <v>0</v>
      </c>
      <c r="G434" s="134">
        <v>0</v>
      </c>
      <c r="H434" s="137">
        <f t="shared" si="70"/>
        <v>412022</v>
      </c>
      <c r="I434" s="135"/>
      <c r="M434" s="135"/>
    </row>
    <row r="435" spans="2:13" ht="16.2" customHeight="1">
      <c r="B435" s="138">
        <v>51103012004</v>
      </c>
      <c r="C435" s="136" t="s">
        <v>194</v>
      </c>
      <c r="D435" s="134">
        <f>SUMIF('RCDB 062022'!$A:$A,B435,'RCDB 062022'!$C:$C)</f>
        <v>225461360</v>
      </c>
      <c r="E435" s="134">
        <f>+SUMIF('AFPISA 06.2022'!E:E,'Consolidado 06.2022'!B435,'AFPISA 06.2022'!C:C)</f>
        <v>0</v>
      </c>
      <c r="F435" s="134">
        <v>0</v>
      </c>
      <c r="G435" s="134">
        <v>0</v>
      </c>
      <c r="H435" s="137">
        <f t="shared" si="70"/>
        <v>225461360</v>
      </c>
      <c r="I435" s="135"/>
      <c r="M435" s="135"/>
    </row>
    <row r="436" spans="2:13" ht="16.2" customHeight="1">
      <c r="B436" s="344">
        <v>51103012005</v>
      </c>
      <c r="C436" s="136" t="s">
        <v>384</v>
      </c>
      <c r="D436" s="134">
        <f>SUMIF('RCDB 062022'!$A:$A,B436,'RCDB 062022'!$C:$C)</f>
        <v>199802768</v>
      </c>
      <c r="E436" s="134">
        <f>+SUMIF('AFPISA 06.2022'!E:E,'Consolidado 06.2022'!B436,'AFPISA 06.2022'!C:C)</f>
        <v>17701686</v>
      </c>
      <c r="F436" s="134">
        <v>0</v>
      </c>
      <c r="G436" s="134">
        <v>0</v>
      </c>
      <c r="H436" s="137">
        <f>+D436+E436+F436+G436</f>
        <v>217504454</v>
      </c>
      <c r="I436" s="135"/>
      <c r="M436" s="135"/>
    </row>
    <row r="437" spans="2:13" ht="16.2" customHeight="1">
      <c r="B437" s="138">
        <v>51103012006</v>
      </c>
      <c r="C437" s="136" t="s">
        <v>197</v>
      </c>
      <c r="D437" s="134">
        <f>SUMIF('RCDB 062022'!$A:$A,B437,'RCDB 062022'!$C:$C)</f>
        <v>691520558</v>
      </c>
      <c r="E437" s="134">
        <f>+SUMIF('AFPISA 06.2022'!E:E,'Consolidado 06.2022'!B437,'AFPISA 06.2022'!C:C)</f>
        <v>0</v>
      </c>
      <c r="F437" s="134">
        <v>0</v>
      </c>
      <c r="G437" s="134">
        <v>0</v>
      </c>
      <c r="H437" s="137">
        <f t="shared" si="70"/>
        <v>691520558</v>
      </c>
      <c r="I437" s="135"/>
      <c r="M437" s="135"/>
    </row>
    <row r="438" spans="2:13" ht="16.2" customHeight="1">
      <c r="B438" s="138">
        <v>51103012007</v>
      </c>
      <c r="C438" s="136" t="s">
        <v>385</v>
      </c>
      <c r="D438" s="134">
        <f>SUMIF('RCDB 062022'!$A:$A,B438,'RCDB 062022'!$C:$C)</f>
        <v>207495957</v>
      </c>
      <c r="E438" s="134">
        <f>+SUMIF('AFPISA 06.2022'!E:E,'Consolidado 06.2022'!B438,'AFPISA 06.2022'!C:C)</f>
        <v>0</v>
      </c>
      <c r="F438" s="134">
        <v>0</v>
      </c>
      <c r="G438" s="134">
        <v>0</v>
      </c>
      <c r="H438" s="137">
        <f t="shared" si="70"/>
        <v>207495957</v>
      </c>
      <c r="I438" s="135"/>
      <c r="M438" s="135"/>
    </row>
    <row r="439" spans="2:13" ht="16.2" customHeight="1">
      <c r="B439" s="136">
        <v>51103012008</v>
      </c>
      <c r="C439" s="136" t="s">
        <v>704</v>
      </c>
      <c r="D439" s="134">
        <f>SUMIF('RCDB 062022'!$A:$A,B439,'RCDB 062022'!$C:$C)</f>
        <v>8090895</v>
      </c>
      <c r="E439" s="134">
        <f>+SUMIF('AFPISA 06.2022'!E:E,'Consolidado 06.2022'!B439,'AFPISA 06.2022'!C:C)</f>
        <v>0</v>
      </c>
      <c r="F439" s="134">
        <v>0</v>
      </c>
      <c r="G439" s="134">
        <v>0</v>
      </c>
      <c r="H439" s="137">
        <f t="shared" si="70"/>
        <v>8090895</v>
      </c>
      <c r="I439" s="135"/>
      <c r="M439" s="135"/>
    </row>
    <row r="440" spans="2:13" ht="16.2" customHeight="1">
      <c r="B440" s="138">
        <v>51103012009</v>
      </c>
      <c r="C440" s="136" t="s">
        <v>387</v>
      </c>
      <c r="D440" s="134">
        <f>SUMIF('RCDB 062022'!$A:$A,B440,'RCDB 062022'!$C:$C)</f>
        <v>0</v>
      </c>
      <c r="E440" s="134">
        <f>+SUMIF('AFPISA 06.2022'!E:E,'Consolidado 06.2022'!B440,'AFPISA 06.2022'!C:C)</f>
        <v>0</v>
      </c>
      <c r="F440" s="134">
        <v>0</v>
      </c>
      <c r="G440" s="134">
        <v>0</v>
      </c>
      <c r="H440" s="137">
        <f t="shared" si="70"/>
        <v>0</v>
      </c>
      <c r="I440" s="135"/>
      <c r="K440" s="127"/>
      <c r="L440" s="127"/>
      <c r="M440" s="127"/>
    </row>
    <row r="441" spans="2:13" ht="16.2" customHeight="1">
      <c r="B441" s="138">
        <v>51103012013</v>
      </c>
      <c r="C441" s="136" t="s">
        <v>397</v>
      </c>
      <c r="D441" s="134">
        <f>SUMIF('RCDB 062022'!$A:$A,B441,'RCDB 062022'!$C:$C)</f>
        <v>0</v>
      </c>
      <c r="E441" s="134">
        <f>+SUMIF('AFPISA 06.2022'!E:E,'Consolidado 06.2022'!B441,'AFPISA 06.2022'!C:C)</f>
        <v>0</v>
      </c>
      <c r="F441" s="134">
        <v>0</v>
      </c>
      <c r="G441" s="134">
        <v>0</v>
      </c>
      <c r="H441" s="137">
        <f t="shared" si="70"/>
        <v>0</v>
      </c>
      <c r="I441" s="135"/>
      <c r="K441" s="127"/>
      <c r="L441" s="127"/>
      <c r="M441" s="127"/>
    </row>
    <row r="442" spans="2:13" ht="16.2" customHeight="1">
      <c r="B442" s="138">
        <v>51103012017</v>
      </c>
      <c r="C442" s="136" t="s">
        <v>390</v>
      </c>
      <c r="D442" s="134">
        <f>SUMIF('RCDB 062022'!$A:$A,B442,'RCDB 062022'!$C:$C)</f>
        <v>136176813</v>
      </c>
      <c r="E442" s="134">
        <f>+SUMIF('AFPISA 06.2022'!E:E,'Consolidado 06.2022'!B442,'AFPISA 06.2022'!C:C)</f>
        <v>0</v>
      </c>
      <c r="F442" s="134">
        <v>0</v>
      </c>
      <c r="G442" s="134">
        <v>0</v>
      </c>
      <c r="H442" s="137">
        <f t="shared" si="70"/>
        <v>136176813</v>
      </c>
      <c r="I442" s="135"/>
      <c r="M442" s="135"/>
    </row>
    <row r="443" spans="2:13" ht="16.2" customHeight="1">
      <c r="B443" s="138">
        <v>51103012018</v>
      </c>
      <c r="C443" s="136" t="s">
        <v>391</v>
      </c>
      <c r="D443" s="134">
        <f>SUMIF('RCDB 062022'!$A:$A,B443,'RCDB 062022'!$C:$C)</f>
        <v>0</v>
      </c>
      <c r="E443" s="134">
        <f>+SUMIF('AFPISA 06.2022'!E:E,'Consolidado 06.2022'!B443,'AFPISA 06.2022'!C:C)</f>
        <v>0</v>
      </c>
      <c r="F443" s="134">
        <v>0</v>
      </c>
      <c r="G443" s="134">
        <v>0</v>
      </c>
      <c r="H443" s="137">
        <f t="shared" si="70"/>
        <v>0</v>
      </c>
      <c r="I443" s="135"/>
      <c r="K443" s="127"/>
      <c r="L443" s="127"/>
      <c r="M443" s="127"/>
    </row>
    <row r="444" spans="2:13" ht="16.2" customHeight="1">
      <c r="B444" s="138">
        <v>51103012019</v>
      </c>
      <c r="C444" s="136" t="s">
        <v>398</v>
      </c>
      <c r="D444" s="134">
        <f>SUMIF('RCDB 062022'!$A:$A,B444,'RCDB 062022'!$C:$C)</f>
        <v>1096</v>
      </c>
      <c r="E444" s="134">
        <f>+SUMIF('AFPISA 06.2022'!E:E,'Consolidado 06.2022'!B444,'AFPISA 06.2022'!C:C)</f>
        <v>0</v>
      </c>
      <c r="F444" s="134">
        <v>0</v>
      </c>
      <c r="G444" s="134">
        <v>0</v>
      </c>
      <c r="H444" s="137">
        <f t="shared" si="70"/>
        <v>1096</v>
      </c>
      <c r="I444" s="135"/>
      <c r="M444" s="135"/>
    </row>
    <row r="445" spans="2:13" ht="16.2" customHeight="1">
      <c r="B445" s="138">
        <v>51103012029</v>
      </c>
      <c r="C445" s="136" t="s">
        <v>188</v>
      </c>
      <c r="D445" s="134">
        <f>SUMIF('RCDB 062022'!$A:$A,B445,'RCDB 062022'!$C:$C)</f>
        <v>33750148</v>
      </c>
      <c r="E445" s="134">
        <f>+SUMIF('AFPISA 06.2022'!E:E,'Consolidado 06.2022'!B445,'AFPISA 06.2022'!C:C)</f>
        <v>0</v>
      </c>
      <c r="F445" s="134">
        <v>0</v>
      </c>
      <c r="G445" s="134">
        <v>0</v>
      </c>
      <c r="H445" s="137">
        <f t="shared" si="70"/>
        <v>33750148</v>
      </c>
      <c r="I445" s="135"/>
      <c r="M445" s="135"/>
    </row>
    <row r="446" spans="2:13" ht="16.2" customHeight="1">
      <c r="B446" s="138">
        <v>51103012032</v>
      </c>
      <c r="C446" s="136" t="s">
        <v>401</v>
      </c>
      <c r="D446" s="134">
        <f>SUMIF('RCDB 062022'!$A:$A,B446,'RCDB 062022'!$C:$C)</f>
        <v>0</v>
      </c>
      <c r="E446" s="134">
        <f>+SUMIF('AFPISA 06.2022'!E:E,'Consolidado 06.2022'!B446,'AFPISA 06.2022'!C:C)</f>
        <v>0</v>
      </c>
      <c r="F446" s="134">
        <v>0</v>
      </c>
      <c r="G446" s="134">
        <v>0</v>
      </c>
      <c r="H446" s="137">
        <f t="shared" si="70"/>
        <v>0</v>
      </c>
      <c r="I446" s="135"/>
      <c r="K446" s="127"/>
      <c r="L446" s="127"/>
      <c r="M446" s="127"/>
    </row>
    <row r="447" spans="2:13" s="124" customFormat="1" ht="16.2" customHeight="1">
      <c r="B447" s="131">
        <v>51104</v>
      </c>
      <c r="C447" s="132" t="s">
        <v>446</v>
      </c>
      <c r="D447" s="133">
        <f>+SUM(D448)</f>
        <v>3641710</v>
      </c>
      <c r="E447" s="376">
        <f t="shared" ref="E447:H447" si="71">+SUM(E448)</f>
        <v>3641710</v>
      </c>
      <c r="F447" s="376">
        <f t="shared" si="71"/>
        <v>0</v>
      </c>
      <c r="G447" s="376">
        <f t="shared" si="71"/>
        <v>0</v>
      </c>
      <c r="H447" s="376">
        <f t="shared" si="71"/>
        <v>7283420</v>
      </c>
      <c r="I447" s="135"/>
      <c r="J447" s="348"/>
      <c r="K447" s="348"/>
      <c r="L447" s="348"/>
      <c r="M447" s="135"/>
    </row>
    <row r="448" spans="2:13" ht="16.2" customHeight="1">
      <c r="B448" s="344">
        <v>5110401</v>
      </c>
      <c r="C448" s="136" t="s">
        <v>446</v>
      </c>
      <c r="D448" s="134">
        <f>SUMIF('RCDB 062022'!$A:$A,B448,'RCDB 062022'!$C:$C)</f>
        <v>3641710</v>
      </c>
      <c r="E448" s="134">
        <f>+SUMIF('AFPISA 06.2022'!E:E,'Consolidado 06.2022'!B448,'AFPISA 06.2022'!C:C)</f>
        <v>3641710</v>
      </c>
      <c r="F448" s="134">
        <v>0</v>
      </c>
      <c r="G448" s="134">
        <v>0</v>
      </c>
      <c r="H448" s="137">
        <f>+D448+E448+F448-G448</f>
        <v>7283420</v>
      </c>
      <c r="I448" s="135"/>
      <c r="M448" s="135"/>
    </row>
    <row r="449" spans="2:13" s="124" customFormat="1" ht="16.2" customHeight="1">
      <c r="B449" s="131">
        <v>512</v>
      </c>
      <c r="C449" s="132" t="s">
        <v>447</v>
      </c>
      <c r="D449" s="133">
        <f>+SUM(D450:D454)</f>
        <v>500237048</v>
      </c>
      <c r="E449" s="376">
        <f t="shared" ref="E449:H449" si="72">+SUM(E450:E454)</f>
        <v>102825204</v>
      </c>
      <c r="F449" s="376">
        <f t="shared" si="72"/>
        <v>0</v>
      </c>
      <c r="G449" s="376">
        <f t="shared" si="72"/>
        <v>0</v>
      </c>
      <c r="H449" s="376">
        <f t="shared" si="72"/>
        <v>603062252</v>
      </c>
      <c r="I449" s="135"/>
      <c r="J449" s="348"/>
      <c r="K449" s="348"/>
      <c r="L449" s="348"/>
      <c r="M449" s="135"/>
    </row>
    <row r="450" spans="2:13" ht="16.2" customHeight="1">
      <c r="B450" s="344">
        <v>51201</v>
      </c>
      <c r="C450" s="136" t="s">
        <v>705</v>
      </c>
      <c r="D450" s="134">
        <f>SUMIF('RCDB 062022'!$A:$A,B450,'RCDB 062022'!$C:$C)</f>
        <v>163174020</v>
      </c>
      <c r="E450" s="134">
        <f>+SUMIF('AFPISA 06.2022'!E:E,'Consolidado 06.2022'!B450,'AFPISA 06.2022'!C:C)</f>
        <v>52800000</v>
      </c>
      <c r="F450" s="134">
        <v>0</v>
      </c>
      <c r="G450" s="134">
        <v>0</v>
      </c>
      <c r="H450" s="137">
        <f>+D450+E450+F450-G450</f>
        <v>215974020</v>
      </c>
      <c r="I450" s="135"/>
      <c r="M450" s="135"/>
    </row>
    <row r="451" spans="2:13" ht="16.2" customHeight="1">
      <c r="B451" s="138">
        <v>51203</v>
      </c>
      <c r="C451" s="136" t="s">
        <v>449</v>
      </c>
      <c r="D451" s="134">
        <f>SUMIF('RCDB 062022'!$A:$A,B451,'RCDB 062022'!$C:$C)</f>
        <v>45608034</v>
      </c>
      <c r="E451" s="134">
        <f>+SUMIF('AFPISA 06.2022'!E:E,'Consolidado 06.2022'!B451,'AFPISA 06.2022'!C:C)</f>
        <v>0</v>
      </c>
      <c r="F451" s="134">
        <v>0</v>
      </c>
      <c r="G451" s="134">
        <v>0</v>
      </c>
      <c r="H451" s="137">
        <f>+D451+E451+F451-G451</f>
        <v>45608034</v>
      </c>
      <c r="I451" s="135"/>
      <c r="M451" s="135"/>
    </row>
    <row r="452" spans="2:13" ht="16.2" customHeight="1">
      <c r="B452" s="344">
        <v>51204</v>
      </c>
      <c r="C452" s="136" t="s">
        <v>450</v>
      </c>
      <c r="D452" s="134">
        <f>SUMIF('RCDB 062022'!$A:$A,B452,'RCDB 062022'!$C:$C)</f>
        <v>49788329</v>
      </c>
      <c r="E452" s="134">
        <f>+SUMIF('AFPISA 06.2022'!E:E,'Consolidado 06.2022'!B452,'AFPISA 06.2022'!C:C)</f>
        <v>10000002</v>
      </c>
      <c r="F452" s="134">
        <v>0</v>
      </c>
      <c r="G452" s="134">
        <v>0</v>
      </c>
      <c r="H452" s="137">
        <f>+D452+E452+F452-G452</f>
        <v>59788331</v>
      </c>
      <c r="I452" s="135"/>
      <c r="K452" s="397"/>
      <c r="L452" s="397"/>
      <c r="M452" s="135"/>
    </row>
    <row r="453" spans="2:13" ht="16.2" customHeight="1">
      <c r="B453" s="344">
        <v>51206</v>
      </c>
      <c r="C453" s="136" t="s">
        <v>656</v>
      </c>
      <c r="D453" s="134">
        <f>SUMIF('RCDB 062022'!$A:$A,B453,'RCDB 062022'!$C:$C)</f>
        <v>200000000</v>
      </c>
      <c r="E453" s="134">
        <f>+SUMIF('AFPISA 06.2022'!E:E,'Consolidado 06.2022'!B453,'AFPISA 06.2022'!C:C)</f>
        <v>25200</v>
      </c>
      <c r="F453" s="134">
        <v>0</v>
      </c>
      <c r="G453" s="134"/>
      <c r="H453" s="137">
        <f>+D453+E453+F453-G453</f>
        <v>200025200</v>
      </c>
      <c r="I453" s="135"/>
      <c r="M453" s="135"/>
    </row>
    <row r="454" spans="2:13" ht="16.2" customHeight="1">
      <c r="B454" s="344">
        <v>51207</v>
      </c>
      <c r="C454" s="136" t="s">
        <v>658</v>
      </c>
      <c r="D454" s="134">
        <f>SUMIF('RCDB 062022'!$A:$A,B454,'RCDB 062022'!$C:$C)</f>
        <v>41666665</v>
      </c>
      <c r="E454" s="134">
        <f>+SUMIF('AFPISA 06.2022'!E:E,'Consolidado 06.2022'!B454,'AFPISA 06.2022'!C:C)</f>
        <v>40000002</v>
      </c>
      <c r="F454" s="134">
        <v>0</v>
      </c>
      <c r="G454" s="134"/>
      <c r="H454" s="137">
        <f>+D454+E454+F454-G454</f>
        <v>81666667</v>
      </c>
      <c r="I454" s="135"/>
      <c r="K454" s="397"/>
      <c r="L454" s="397"/>
      <c r="M454" s="135"/>
    </row>
    <row r="455" spans="2:13" s="124" customFormat="1" ht="16.2" customHeight="1">
      <c r="B455" s="131">
        <v>513</v>
      </c>
      <c r="C455" s="132" t="s">
        <v>452</v>
      </c>
      <c r="D455" s="133">
        <f>+D456+D460+D469+D473+D481+D492+D500+D502+D505+D496</f>
        <v>3947012721</v>
      </c>
      <c r="E455" s="376">
        <f t="shared" ref="E455:H455" si="73">+E456+E460+E469+E473+E481+E492+E500+E502+E505+E496</f>
        <v>1023890313</v>
      </c>
      <c r="F455" s="376">
        <f t="shared" si="73"/>
        <v>0</v>
      </c>
      <c r="G455" s="376">
        <f t="shared" si="73"/>
        <v>0</v>
      </c>
      <c r="H455" s="376">
        <f t="shared" si="73"/>
        <v>4838066753</v>
      </c>
      <c r="I455" s="135"/>
      <c r="J455" s="348"/>
      <c r="K455" s="348"/>
      <c r="L455" s="348"/>
      <c r="M455" s="135"/>
    </row>
    <row r="456" spans="2:13" s="124" customFormat="1" ht="16.2" customHeight="1">
      <c r="B456" s="131">
        <v>51301</v>
      </c>
      <c r="C456" s="132" t="s">
        <v>453</v>
      </c>
      <c r="D456" s="133">
        <f>+SUM(D457:D459)</f>
        <v>1636411991</v>
      </c>
      <c r="E456" s="376">
        <f t="shared" ref="E456:H456" si="74">+SUM(E457:E459)</f>
        <v>144083334</v>
      </c>
      <c r="F456" s="376">
        <f t="shared" si="74"/>
        <v>0</v>
      </c>
      <c r="G456" s="376">
        <f t="shared" si="74"/>
        <v>0</v>
      </c>
      <c r="H456" s="376">
        <f t="shared" si="74"/>
        <v>1780495325</v>
      </c>
      <c r="I456" s="135"/>
      <c r="J456" s="348"/>
      <c r="K456" s="348"/>
      <c r="L456" s="348"/>
      <c r="M456" s="135"/>
    </row>
    <row r="457" spans="2:13" ht="16.2" customHeight="1">
      <c r="B457" s="344">
        <v>5130101</v>
      </c>
      <c r="C457" s="136" t="s">
        <v>454</v>
      </c>
      <c r="D457" s="134">
        <f>SUMIF('RCDB 062022'!$A:$A,B457,'RCDB 062022'!$C:$C)</f>
        <v>1477878666</v>
      </c>
      <c r="E457" s="134">
        <f>+SUMIF('AFPISA 06.2022'!E:E,'Consolidado 06.2022'!B457,'AFPISA 06.2022'!C:C)</f>
        <v>129633334</v>
      </c>
      <c r="F457" s="134">
        <v>0</v>
      </c>
      <c r="G457" s="134">
        <v>0</v>
      </c>
      <c r="H457" s="137">
        <f>+D457+E457+F457-G457</f>
        <v>1607512000</v>
      </c>
      <c r="I457" s="135"/>
      <c r="M457" s="135"/>
    </row>
    <row r="458" spans="2:13" ht="16.2" customHeight="1">
      <c r="B458" s="344">
        <v>5130104</v>
      </c>
      <c r="C458" s="136" t="s">
        <v>455</v>
      </c>
      <c r="D458" s="134">
        <f>SUMIF('RCDB 062022'!$A:$A,B458,'RCDB 062022'!$C:$C)</f>
        <v>136991991</v>
      </c>
      <c r="E458" s="134">
        <f>+SUMIF('AFPISA 06.2022'!E:E,'Consolidado 06.2022'!B458,'AFPISA 06.2022'!C:C)</f>
        <v>11083334</v>
      </c>
      <c r="F458" s="134">
        <v>0</v>
      </c>
      <c r="G458" s="134">
        <v>0</v>
      </c>
      <c r="H458" s="137">
        <f>+D458+E458+F458-G458</f>
        <v>148075325</v>
      </c>
      <c r="I458" s="135"/>
      <c r="M458" s="135"/>
    </row>
    <row r="459" spans="2:13" ht="16.2" customHeight="1">
      <c r="B459" s="344">
        <v>5130105</v>
      </c>
      <c r="C459" s="136" t="s">
        <v>456</v>
      </c>
      <c r="D459" s="134">
        <f>SUMIF('RCDB 062022'!$A:$A,B459,'RCDB 062022'!$C:$C)</f>
        <v>21541334</v>
      </c>
      <c r="E459" s="134">
        <f>+SUMIF('AFPISA 06.2022'!E:E,'Consolidado 06.2022'!B459,'AFPISA 06.2022'!C:C)</f>
        <v>3366666</v>
      </c>
      <c r="F459" s="134">
        <v>0</v>
      </c>
      <c r="G459" s="134">
        <v>0</v>
      </c>
      <c r="H459" s="137">
        <f>+D459+E459+F459-G459</f>
        <v>24908000</v>
      </c>
      <c r="I459" s="135"/>
      <c r="M459" s="135"/>
    </row>
    <row r="460" spans="2:13" s="124" customFormat="1" ht="16.2" customHeight="1">
      <c r="B460" s="131">
        <v>51302</v>
      </c>
      <c r="C460" s="132" t="s">
        <v>457</v>
      </c>
      <c r="D460" s="133">
        <f>+SUM(D461:D468)</f>
        <v>934606847</v>
      </c>
      <c r="E460" s="376">
        <f t="shared" ref="E460:H460" si="75">+SUM(E461:E468)</f>
        <v>273212685</v>
      </c>
      <c r="F460" s="376">
        <f t="shared" si="75"/>
        <v>0</v>
      </c>
      <c r="G460" s="376"/>
      <c r="H460" s="376">
        <f t="shared" si="75"/>
        <v>1200280938</v>
      </c>
      <c r="I460" s="135"/>
      <c r="J460" s="397"/>
      <c r="K460" s="397"/>
      <c r="L460" s="397"/>
      <c r="M460" s="135"/>
    </row>
    <row r="461" spans="2:13" ht="16.2" customHeight="1">
      <c r="B461" s="344">
        <v>5130201</v>
      </c>
      <c r="C461" s="136" t="s">
        <v>458</v>
      </c>
      <c r="D461" s="134">
        <f>SUMIF('RCDB 062022'!$A:$A,B461,'RCDB 062022'!$C:$C)</f>
        <v>272275272</v>
      </c>
      <c r="E461" s="134">
        <f>+SUMIF('AFPISA 06.2022'!E:E,'Consolidado 06.2022'!B461,'AFPISA 06.2022'!C:C)</f>
        <v>21945000</v>
      </c>
      <c r="F461" s="134">
        <v>0</v>
      </c>
      <c r="G461" s="134">
        <v>0</v>
      </c>
      <c r="H461" s="137">
        <f t="shared" ref="H461:H468" si="76">+D461+E461+F461-G461</f>
        <v>294220272</v>
      </c>
      <c r="I461" s="135"/>
      <c r="J461" s="397"/>
      <c r="K461" s="397"/>
      <c r="L461" s="397"/>
      <c r="M461" s="135"/>
    </row>
    <row r="462" spans="2:13" ht="16.2" customHeight="1">
      <c r="B462" s="138">
        <v>5130202</v>
      </c>
      <c r="C462" s="136" t="s">
        <v>459</v>
      </c>
      <c r="D462" s="134">
        <f>SUMIF('RCDB 062022'!$A:$A,B462,'RCDB 062022'!$C:$C)</f>
        <v>4500000</v>
      </c>
      <c r="E462" s="134">
        <f>+SUMIF('AFPISA 06.2022'!E:E,'Consolidado 06.2022'!B462,'AFPISA 06.2022'!C:C)</f>
        <v>0</v>
      </c>
      <c r="F462" s="134">
        <v>0</v>
      </c>
      <c r="G462" s="134">
        <v>0</v>
      </c>
      <c r="H462" s="137">
        <f t="shared" si="76"/>
        <v>4500000</v>
      </c>
      <c r="I462" s="135"/>
      <c r="M462" s="135"/>
    </row>
    <row r="463" spans="2:13" ht="16.2" customHeight="1">
      <c r="B463" s="344">
        <v>5130203</v>
      </c>
      <c r="C463" s="136" t="s">
        <v>460</v>
      </c>
      <c r="D463" s="134">
        <f>SUMIF('RCDB 062022'!$A:$A,B463,'RCDB 062022'!$C:$C)</f>
        <v>412916665</v>
      </c>
      <c r="E463" s="134">
        <f>+SUMIF('AFPISA 06.2022'!E:E,'Consolidado 06.2022'!B463,'AFPISA 06.2022'!C:C)</f>
        <v>227500002</v>
      </c>
      <c r="F463" s="134">
        <v>0</v>
      </c>
      <c r="G463" s="134">
        <v>0</v>
      </c>
      <c r="H463" s="137">
        <f t="shared" si="76"/>
        <v>640416667</v>
      </c>
      <c r="I463" s="135"/>
      <c r="M463" s="135"/>
    </row>
    <row r="464" spans="2:13" ht="16.2" customHeight="1">
      <c r="B464" s="344">
        <v>5130204</v>
      </c>
      <c r="C464" s="136" t="s">
        <v>461</v>
      </c>
      <c r="D464" s="134">
        <f>SUMIF('RCDB 062022'!$A:$A,B464,'RCDB 062022'!$C:$C)</f>
        <v>45583335</v>
      </c>
      <c r="E464" s="134">
        <f>+SUMIF('AFPISA 06.2022'!E:E,'Consolidado 06.2022'!B464,'AFPISA 06.2022'!C:C)</f>
        <v>15499998</v>
      </c>
      <c r="F464" s="134">
        <v>0</v>
      </c>
      <c r="G464" s="134">
        <v>0</v>
      </c>
      <c r="H464" s="137">
        <f t="shared" si="76"/>
        <v>61083333</v>
      </c>
      <c r="I464" s="135"/>
      <c r="M464" s="135"/>
    </row>
    <row r="465" spans="2:13" ht="16.2" customHeight="1">
      <c r="B465" s="136">
        <v>5130205</v>
      </c>
      <c r="C465" s="136" t="s">
        <v>462</v>
      </c>
      <c r="D465" s="134">
        <f>SUMIF('RCDB 062022'!$A:$A,B465,'RCDB 062022'!$C:$C)</f>
        <v>4120908</v>
      </c>
      <c r="E465" s="134">
        <f>+SUMIF('AFPISA 06.2022'!E:E,'Consolidado 06.2022'!B465,'AFPISA 06.2022'!C:C)</f>
        <v>0</v>
      </c>
      <c r="F465" s="134">
        <v>0</v>
      </c>
      <c r="G465" s="134">
        <v>0</v>
      </c>
      <c r="H465" s="137">
        <f t="shared" si="76"/>
        <v>4120908</v>
      </c>
      <c r="I465" s="135"/>
      <c r="J465" s="397"/>
      <c r="K465" s="397"/>
      <c r="L465" s="397"/>
      <c r="M465" s="135"/>
    </row>
    <row r="466" spans="2:13" ht="16.2" customHeight="1">
      <c r="B466" s="344">
        <v>5130206</v>
      </c>
      <c r="C466" s="136" t="s">
        <v>463</v>
      </c>
      <c r="D466" s="134">
        <f>SUMIF('RCDB 062022'!$A:$A,B466,'RCDB 062022'!$C:$C)</f>
        <v>93253333</v>
      </c>
      <c r="E466" s="134">
        <f>+SUMIF('AFPISA 06.2022'!E:E,'Consolidado 06.2022'!B466,'AFPISA 06.2022'!C:C)</f>
        <v>7462230</v>
      </c>
      <c r="F466" s="134">
        <v>0</v>
      </c>
      <c r="G466" s="347">
        <f>+F405</f>
        <v>7538594</v>
      </c>
      <c r="H466" s="137">
        <f>+D466+E466+F466-G466</f>
        <v>93176969</v>
      </c>
      <c r="I466" s="135" t="s">
        <v>1461</v>
      </c>
      <c r="M466" s="135"/>
    </row>
    <row r="467" spans="2:13" ht="16.2" customHeight="1">
      <c r="B467" s="138">
        <v>5130207</v>
      </c>
      <c r="C467" s="136" t="s">
        <v>464</v>
      </c>
      <c r="D467" s="134">
        <f>SUMIF('RCDB 062022'!$A:$A,B467,'RCDB 062022'!$C:$C)</f>
        <v>101957334</v>
      </c>
      <c r="E467" s="134">
        <f>+SUMIF('AFPISA 06.2022'!E:E,'Consolidado 06.2022'!B467,'AFPISA 06.2022'!C:C)</f>
        <v>0</v>
      </c>
      <c r="F467" s="134">
        <v>0</v>
      </c>
      <c r="G467" s="134">
        <v>0</v>
      </c>
      <c r="H467" s="137">
        <f t="shared" si="76"/>
        <v>101957334</v>
      </c>
      <c r="I467" s="135"/>
      <c r="M467" s="135"/>
    </row>
    <row r="468" spans="2:13" ht="16.2" customHeight="1">
      <c r="B468" s="344">
        <v>5010113006</v>
      </c>
      <c r="C468" s="136" t="s">
        <v>606</v>
      </c>
      <c r="D468" s="134">
        <f>SUMIF('RCDB 062022'!$A:$A,B468,'RCDB 062022'!$C:$C)</f>
        <v>0</v>
      </c>
      <c r="E468" s="134">
        <f>+SUMIF('AFPISA 06.2022'!E:E,'Consolidado 06.2022'!B468,'AFPISA 06.2022'!C:C)</f>
        <v>805455</v>
      </c>
      <c r="F468" s="134"/>
      <c r="G468" s="134"/>
      <c r="H468" s="137">
        <f t="shared" si="76"/>
        <v>805455</v>
      </c>
      <c r="I468" s="135"/>
      <c r="K468" s="127"/>
      <c r="L468" s="127"/>
      <c r="M468" s="127"/>
    </row>
    <row r="469" spans="2:13" s="124" customFormat="1" ht="16.2" customHeight="1">
      <c r="B469" s="131">
        <v>51303</v>
      </c>
      <c r="C469" s="132" t="s">
        <v>465</v>
      </c>
      <c r="D469" s="133">
        <f>+SUM(D470:D472)</f>
        <v>467789838</v>
      </c>
      <c r="E469" s="376">
        <f t="shared" ref="E469:H469" si="77">+SUM(E470:E472)</f>
        <v>64499111</v>
      </c>
      <c r="F469" s="376">
        <f t="shared" si="77"/>
        <v>0</v>
      </c>
      <c r="G469" s="376">
        <f t="shared" si="77"/>
        <v>0</v>
      </c>
      <c r="H469" s="376">
        <f t="shared" si="77"/>
        <v>532288949</v>
      </c>
      <c r="I469" s="135"/>
      <c r="J469" s="348"/>
      <c r="K469" s="348"/>
      <c r="L469" s="348"/>
      <c r="M469" s="135"/>
    </row>
    <row r="470" spans="2:13" ht="16.2" customHeight="1">
      <c r="B470" s="344">
        <v>5130301</v>
      </c>
      <c r="C470" s="136" t="s">
        <v>466</v>
      </c>
      <c r="D470" s="134">
        <f>SUMIF('RCDB 062022'!$A:$A,B470,'RCDB 062022'!$C:$C)</f>
        <v>332926850</v>
      </c>
      <c r="E470" s="134">
        <f>+SUMIF('AFPISA 06.2022'!E:E,'Consolidado 06.2022'!B470,'AFPISA 06.2022'!C:C)</f>
        <v>62426355</v>
      </c>
      <c r="F470" s="134">
        <v>0</v>
      </c>
      <c r="G470" s="134">
        <v>0</v>
      </c>
      <c r="H470" s="137">
        <f>+D470+E470+F470-G470</f>
        <v>395353205</v>
      </c>
      <c r="I470" s="135"/>
      <c r="M470" s="135"/>
    </row>
    <row r="471" spans="2:13" ht="16.2" customHeight="1">
      <c r="B471" s="344">
        <v>5130303</v>
      </c>
      <c r="C471" s="136" t="s">
        <v>467</v>
      </c>
      <c r="D471" s="134">
        <f>SUMIF('RCDB 062022'!$A:$A,B471,'RCDB 062022'!$C:$C)</f>
        <v>20822440</v>
      </c>
      <c r="E471" s="134">
        <f>+SUMIF('AFPISA 06.2022'!E:E,'Consolidado 06.2022'!B471,'AFPISA 06.2022'!C:C)</f>
        <v>2072756</v>
      </c>
      <c r="F471" s="134">
        <v>0</v>
      </c>
      <c r="G471" s="134">
        <v>0</v>
      </c>
      <c r="H471" s="137">
        <f>+D471+E471+F471-G471</f>
        <v>22895196</v>
      </c>
      <c r="I471" s="135"/>
      <c r="M471" s="135"/>
    </row>
    <row r="472" spans="2:13" ht="16.2" customHeight="1">
      <c r="B472" s="138">
        <v>5130304</v>
      </c>
      <c r="C472" s="136" t="s">
        <v>465</v>
      </c>
      <c r="D472" s="134">
        <f>SUMIF('RCDB 062022'!$A:$A,B472,'RCDB 062022'!$C:$C)</f>
        <v>114040548</v>
      </c>
      <c r="E472" s="134">
        <f>+SUMIF('AFPISA 06.2022'!E:E,'Consolidado 06.2022'!B472,'AFPISA 06.2022'!C:C)</f>
        <v>0</v>
      </c>
      <c r="F472" s="134">
        <v>0</v>
      </c>
      <c r="G472" s="134">
        <v>0</v>
      </c>
      <c r="H472" s="137">
        <f>+D472+E472+F472-G472</f>
        <v>114040548</v>
      </c>
      <c r="I472" s="135"/>
      <c r="M472" s="135"/>
    </row>
    <row r="473" spans="2:13" s="124" customFormat="1" ht="16.2" customHeight="1">
      <c r="B473" s="131">
        <v>51304</v>
      </c>
      <c r="C473" s="132" t="s">
        <v>468</v>
      </c>
      <c r="D473" s="133">
        <f>+SUM(D474:D480)</f>
        <v>362124631</v>
      </c>
      <c r="E473" s="376">
        <f t="shared" ref="E473:H473" si="78">+SUM(E474:E480)</f>
        <v>341712147</v>
      </c>
      <c r="F473" s="376">
        <f t="shared" si="78"/>
        <v>0</v>
      </c>
      <c r="G473" s="376">
        <f t="shared" si="78"/>
        <v>0</v>
      </c>
      <c r="H473" s="376">
        <f t="shared" si="78"/>
        <v>703836778</v>
      </c>
      <c r="I473" s="135"/>
      <c r="J473" s="348"/>
      <c r="K473" s="348"/>
      <c r="L473" s="348"/>
      <c r="M473" s="135"/>
    </row>
    <row r="474" spans="2:13" ht="16.2" customHeight="1">
      <c r="B474" s="344">
        <v>5130401</v>
      </c>
      <c r="C474" s="136" t="s">
        <v>469</v>
      </c>
      <c r="D474" s="134">
        <f>SUMIF('RCDB 062022'!$A:$A,B474,'RCDB 062022'!$C:$C)</f>
        <v>75000000</v>
      </c>
      <c r="E474" s="134">
        <f>+SUMIF('AFPISA 06.2022'!E:E,'Consolidado 06.2022'!B474,'AFPISA 06.2022'!C:C)</f>
        <v>90000000</v>
      </c>
      <c r="F474" s="134">
        <v>0</v>
      </c>
      <c r="G474" s="134">
        <v>0</v>
      </c>
      <c r="H474" s="137">
        <f t="shared" ref="H474:H480" si="79">+D474+E474+F474-G474</f>
        <v>165000000</v>
      </c>
      <c r="I474" s="135"/>
      <c r="M474" s="135"/>
    </row>
    <row r="475" spans="2:13" ht="16.2" customHeight="1">
      <c r="B475" s="344">
        <v>5130402</v>
      </c>
      <c r="C475" s="136" t="s">
        <v>470</v>
      </c>
      <c r="D475" s="134">
        <f>SUMIF('RCDB 062022'!$A:$A,B475,'RCDB 062022'!$C:$C)</f>
        <v>0</v>
      </c>
      <c r="E475" s="134">
        <f>+SUMIF('AFPISA 06.2022'!E:E,'Consolidado 06.2022'!B475,'AFPISA 06.2022'!C:C)</f>
        <v>41101873</v>
      </c>
      <c r="F475" s="134">
        <v>0</v>
      </c>
      <c r="G475" s="134">
        <v>0</v>
      </c>
      <c r="H475" s="137">
        <f t="shared" si="79"/>
        <v>41101873</v>
      </c>
      <c r="I475" s="135"/>
      <c r="K475" s="127"/>
      <c r="L475" s="127"/>
      <c r="M475" s="127"/>
    </row>
    <row r="476" spans="2:13" ht="16.2" customHeight="1">
      <c r="B476" s="138">
        <v>5130403</v>
      </c>
      <c r="C476" s="136" t="s">
        <v>471</v>
      </c>
      <c r="D476" s="134">
        <f>SUMIF('RCDB 062022'!$A:$A,B476,'RCDB 062022'!$C:$C)</f>
        <v>0</v>
      </c>
      <c r="E476" s="134">
        <f>+SUMIF('AFPISA 06.2022'!E:E,'Consolidado 06.2022'!B476,'AFPISA 06.2022'!C:C)</f>
        <v>0</v>
      </c>
      <c r="F476" s="134">
        <v>0</v>
      </c>
      <c r="G476" s="134">
        <v>0</v>
      </c>
      <c r="H476" s="137">
        <f t="shared" si="79"/>
        <v>0</v>
      </c>
      <c r="I476" s="135"/>
      <c r="K476" s="127"/>
      <c r="L476" s="127"/>
      <c r="M476" s="127"/>
    </row>
    <row r="477" spans="2:13" ht="16.2" customHeight="1">
      <c r="B477" s="344">
        <v>5130404</v>
      </c>
      <c r="C477" s="136" t="s">
        <v>472</v>
      </c>
      <c r="D477" s="134">
        <f>SUMIF('RCDB 062022'!$A:$A,B477,'RCDB 062022'!$C:$C)</f>
        <v>2864657</v>
      </c>
      <c r="E477" s="134">
        <f>+SUMIF('AFPISA 06.2022'!E:E,'Consolidado 06.2022'!B477,'AFPISA 06.2022'!C:C)</f>
        <v>122727</v>
      </c>
      <c r="F477" s="134">
        <v>0</v>
      </c>
      <c r="G477" s="134">
        <v>0</v>
      </c>
      <c r="H477" s="137">
        <f t="shared" si="79"/>
        <v>2987384</v>
      </c>
      <c r="I477" s="135"/>
      <c r="J477" s="397"/>
      <c r="K477" s="397"/>
      <c r="L477" s="397"/>
      <c r="M477" s="135"/>
    </row>
    <row r="478" spans="2:13" ht="16.2" customHeight="1">
      <c r="B478" s="344">
        <v>5130405</v>
      </c>
      <c r="C478" s="136" t="s">
        <v>473</v>
      </c>
      <c r="D478" s="134">
        <f>SUMIF('RCDB 062022'!$A:$A,B478,'RCDB 062022'!$C:$C)</f>
        <v>252244377</v>
      </c>
      <c r="E478" s="134">
        <f>+SUMIF('AFPISA 06.2022'!E:E,'Consolidado 06.2022'!B478,'AFPISA 06.2022'!C:C)</f>
        <v>15370065</v>
      </c>
      <c r="F478" s="134">
        <v>0</v>
      </c>
      <c r="G478" s="134">
        <v>0</v>
      </c>
      <c r="H478" s="137">
        <f t="shared" si="79"/>
        <v>267614442</v>
      </c>
      <c r="I478" s="135"/>
      <c r="M478" s="135"/>
    </row>
    <row r="479" spans="2:13" ht="16.2" customHeight="1">
      <c r="B479" s="344">
        <v>5130406</v>
      </c>
      <c r="C479" s="136" t="s">
        <v>1455</v>
      </c>
      <c r="D479" s="134">
        <f>SUMIF('RCDB 062022'!$A:$A,B479,'RCDB 062022'!$C:$C)</f>
        <v>12554424</v>
      </c>
      <c r="E479" s="134">
        <f>+SUMIF('AFPISA 06.2022'!E:E,'Consolidado 06.2022'!B479,'AFPISA 06.2022'!C:C)</f>
        <v>118673374</v>
      </c>
      <c r="F479" s="134">
        <v>0</v>
      </c>
      <c r="G479" s="134">
        <v>0</v>
      </c>
      <c r="H479" s="137">
        <f t="shared" ref="H479" si="80">+D479+E479+F479-G479</f>
        <v>131227798</v>
      </c>
      <c r="I479" s="135"/>
      <c r="M479" s="135"/>
    </row>
    <row r="480" spans="2:13" ht="16.2" customHeight="1">
      <c r="B480" s="344">
        <v>5130407</v>
      </c>
      <c r="C480" s="136" t="s">
        <v>474</v>
      </c>
      <c r="D480" s="134">
        <f>SUMIF('RCDB 062022'!$A:$A,B480,'RCDB 062022'!$C:$C)</f>
        <v>19461173</v>
      </c>
      <c r="E480" s="134">
        <f>+SUMIF('AFPISA 06.2022'!E:E,'Consolidado 06.2022'!B480,'AFPISA 06.2022'!C:C)</f>
        <v>76444108</v>
      </c>
      <c r="F480" s="134">
        <v>0</v>
      </c>
      <c r="G480" s="134">
        <v>0</v>
      </c>
      <c r="H480" s="137">
        <f t="shared" si="79"/>
        <v>95905281</v>
      </c>
      <c r="I480" s="135"/>
      <c r="M480" s="135"/>
    </row>
    <row r="481" spans="2:13" s="124" customFormat="1" ht="16.2" customHeight="1">
      <c r="B481" s="131">
        <v>51305</v>
      </c>
      <c r="C481" s="132" t="s">
        <v>475</v>
      </c>
      <c r="D481" s="133">
        <f>+D482+D487</f>
        <v>197232324</v>
      </c>
      <c r="E481" s="376">
        <f t="shared" ref="E481:H481" si="81">+E482+E487</f>
        <v>65657304</v>
      </c>
      <c r="F481" s="376">
        <f t="shared" si="81"/>
        <v>0</v>
      </c>
      <c r="G481" s="376">
        <f t="shared" si="81"/>
        <v>0</v>
      </c>
      <c r="H481" s="376">
        <f t="shared" si="81"/>
        <v>262889628</v>
      </c>
      <c r="I481" s="135"/>
      <c r="J481" s="397"/>
      <c r="K481" s="397"/>
      <c r="L481" s="397"/>
      <c r="M481" s="135"/>
    </row>
    <row r="482" spans="2:13" s="124" customFormat="1" ht="16.2" customHeight="1">
      <c r="B482" s="131">
        <v>5130501</v>
      </c>
      <c r="C482" s="132" t="s">
        <v>476</v>
      </c>
      <c r="D482" s="133">
        <f>+SUM(D483:D486)</f>
        <v>89235852</v>
      </c>
      <c r="E482" s="376">
        <f t="shared" ref="E482:H482" si="82">+SUM(E483:E486)</f>
        <v>0</v>
      </c>
      <c r="F482" s="376">
        <f t="shared" si="82"/>
        <v>0</v>
      </c>
      <c r="G482" s="376">
        <f t="shared" si="82"/>
        <v>0</v>
      </c>
      <c r="H482" s="376">
        <f t="shared" si="82"/>
        <v>89235852</v>
      </c>
      <c r="I482" s="135"/>
      <c r="J482" s="397"/>
      <c r="K482" s="397"/>
      <c r="L482" s="397"/>
      <c r="M482" s="135"/>
    </row>
    <row r="483" spans="2:13" ht="16.2" customHeight="1">
      <c r="B483" s="138">
        <v>513050101</v>
      </c>
      <c r="C483" s="136" t="s">
        <v>477</v>
      </c>
      <c r="D483" s="134">
        <f>SUMIF('RCDB 062022'!$A:$A,B483,'RCDB 062022'!$C:$C)</f>
        <v>37302276</v>
      </c>
      <c r="E483" s="134">
        <f>+SUMIF('AFPISA 06.2022'!E:E,'Consolidado 06.2022'!B483,'AFPISA 06.2022'!C:C)</f>
        <v>0</v>
      </c>
      <c r="F483" s="134">
        <v>0</v>
      </c>
      <c r="G483" s="134">
        <v>0</v>
      </c>
      <c r="H483" s="137">
        <f>+D483+E483+F483-G483</f>
        <v>37302276</v>
      </c>
      <c r="I483" s="135"/>
      <c r="M483" s="135"/>
    </row>
    <row r="484" spans="2:13" ht="16.2" customHeight="1">
      <c r="B484" s="138">
        <v>513050103</v>
      </c>
      <c r="C484" s="136" t="s">
        <v>478</v>
      </c>
      <c r="D484" s="134">
        <f>SUMIF('RCDB 062022'!$A:$A,B484,'RCDB 062022'!$C:$C)</f>
        <v>32175738</v>
      </c>
      <c r="E484" s="134">
        <f>+SUMIF('AFPISA 06.2022'!E:E,'Consolidado 06.2022'!B484,'AFPISA 06.2022'!C:C)</f>
        <v>0</v>
      </c>
      <c r="F484" s="134">
        <v>0</v>
      </c>
      <c r="G484" s="134">
        <v>0</v>
      </c>
      <c r="H484" s="137">
        <f>+D484+E484+F484-G484</f>
        <v>32175738</v>
      </c>
      <c r="I484" s="135"/>
      <c r="M484" s="135"/>
    </row>
    <row r="485" spans="2:13" ht="16.2" customHeight="1">
      <c r="B485" s="138">
        <v>513050109</v>
      </c>
      <c r="C485" s="136" t="s">
        <v>1456</v>
      </c>
      <c r="D485" s="134">
        <f>SUMIF('RCDB 062022'!$A:$A,B485,'RCDB 062022'!$C:$C)</f>
        <v>5514324</v>
      </c>
      <c r="E485" s="134">
        <f>+SUMIF('AFPISA 06.2022'!E:E,'Consolidado 06.2022'!B485,'AFPISA 06.2022'!C:C)</f>
        <v>0</v>
      </c>
      <c r="F485" s="134">
        <v>0</v>
      </c>
      <c r="G485" s="134">
        <v>0</v>
      </c>
      <c r="H485" s="137">
        <f>+D485+E485+F485-G485</f>
        <v>5514324</v>
      </c>
      <c r="I485" s="135"/>
      <c r="M485" s="135"/>
    </row>
    <row r="486" spans="2:13" ht="16.2" customHeight="1">
      <c r="B486" s="138">
        <v>513050110</v>
      </c>
      <c r="C486" s="136" t="s">
        <v>1457</v>
      </c>
      <c r="D486" s="134">
        <f>SUMIF('RCDB 062022'!$A:$A,B486,'RCDB 062022'!$C:$C)</f>
        <v>14243514</v>
      </c>
      <c r="E486" s="134">
        <f>+SUMIF('AFPISA 06.2022'!E:E,'Consolidado 06.2022'!B486,'AFPISA 06.2022'!C:C)</f>
        <v>0</v>
      </c>
      <c r="F486" s="134">
        <v>0</v>
      </c>
      <c r="G486" s="134">
        <v>0</v>
      </c>
      <c r="H486" s="137">
        <f>+D486+E486+F486-G486</f>
        <v>14243514</v>
      </c>
      <c r="I486" s="135"/>
      <c r="M486" s="135"/>
    </row>
    <row r="487" spans="2:13" s="124" customFormat="1" ht="16.2" customHeight="1">
      <c r="B487" s="131">
        <v>5130502</v>
      </c>
      <c r="C487" s="132" t="s">
        <v>479</v>
      </c>
      <c r="D487" s="133">
        <f>+SUM(D488:D491)</f>
        <v>107996472</v>
      </c>
      <c r="E487" s="376">
        <f t="shared" ref="E487:H487" si="83">+SUM(E488:E491)</f>
        <v>65657304</v>
      </c>
      <c r="F487" s="376">
        <f t="shared" si="83"/>
        <v>0</v>
      </c>
      <c r="G487" s="376">
        <f t="shared" si="83"/>
        <v>0</v>
      </c>
      <c r="H487" s="376">
        <f t="shared" si="83"/>
        <v>173653776</v>
      </c>
      <c r="I487" s="135"/>
      <c r="J487" s="348"/>
      <c r="K487" s="348"/>
      <c r="L487" s="348"/>
      <c r="M487" s="135"/>
    </row>
    <row r="488" spans="2:13" ht="16.2" customHeight="1">
      <c r="B488" s="344">
        <v>513050201</v>
      </c>
      <c r="C488" s="136" t="s">
        <v>480</v>
      </c>
      <c r="D488" s="134">
        <f>SUMIF('RCDB 062022'!$A:$A,B488,'RCDB 062022'!$C:$C)</f>
        <v>3617928</v>
      </c>
      <c r="E488" s="134">
        <f>+SUMIF('AFPISA 06.2022'!E:E,'Consolidado 06.2022'!B488,'AFPISA 06.2022'!C:C)</f>
        <v>39980706</v>
      </c>
      <c r="F488" s="134">
        <v>0</v>
      </c>
      <c r="G488" s="134">
        <v>0</v>
      </c>
      <c r="H488" s="137">
        <f>+D488+E488+F488-G488</f>
        <v>43598634</v>
      </c>
      <c r="I488" s="135"/>
      <c r="M488" s="135"/>
    </row>
    <row r="489" spans="2:13" ht="16.2" customHeight="1">
      <c r="B489" s="138">
        <v>513050202</v>
      </c>
      <c r="C489" s="136" t="s">
        <v>481</v>
      </c>
      <c r="D489" s="134">
        <f>SUMIF('RCDB 062022'!$A:$A,B489,'RCDB 062022'!$C:$C)</f>
        <v>69061152</v>
      </c>
      <c r="E489" s="134">
        <f>+SUMIF('AFPISA 06.2022'!E:E,'Consolidado 06.2022'!B489,'AFPISA 06.2022'!C:C)</f>
        <v>0</v>
      </c>
      <c r="F489" s="134">
        <v>0</v>
      </c>
      <c r="G489" s="134">
        <v>0</v>
      </c>
      <c r="H489" s="137">
        <f>+D489+E489+F489-G489</f>
        <v>69061152</v>
      </c>
      <c r="I489" s="135"/>
      <c r="J489" s="397"/>
      <c r="K489" s="397"/>
      <c r="L489" s="397"/>
      <c r="M489" s="135"/>
    </row>
    <row r="490" spans="2:13" ht="16.2" customHeight="1">
      <c r="B490" s="344">
        <v>513050203</v>
      </c>
      <c r="C490" s="136" t="s">
        <v>482</v>
      </c>
      <c r="D490" s="134">
        <f>SUMIF('RCDB 062022'!$A:$A,B490,'RCDB 062022'!$C:$C)</f>
        <v>34517394</v>
      </c>
      <c r="E490" s="134">
        <f>+SUMIF('AFPISA 06.2022'!E:E,'Consolidado 06.2022'!B490,'AFPISA 06.2022'!C:C)</f>
        <v>25676598</v>
      </c>
      <c r="F490" s="134">
        <v>0</v>
      </c>
      <c r="G490" s="134">
        <v>0</v>
      </c>
      <c r="H490" s="137">
        <f>+D490+E490+F490-G490</f>
        <v>60193992</v>
      </c>
      <c r="I490" s="135"/>
      <c r="J490" s="397"/>
      <c r="K490" s="397"/>
      <c r="L490" s="397"/>
      <c r="M490" s="135"/>
    </row>
    <row r="491" spans="2:13" ht="16.2" customHeight="1">
      <c r="B491" s="138">
        <v>513050204</v>
      </c>
      <c r="C491" s="136" t="s">
        <v>483</v>
      </c>
      <c r="D491" s="134">
        <f>SUMIF('RCDB 062022'!$A:$A,B491,'RCDB 062022'!$C:$C)</f>
        <v>799998</v>
      </c>
      <c r="E491" s="134">
        <f>+SUMIF('AFPISA 06.2022'!E:E,'Consolidado 06.2022'!B491,'AFPISA 06.2022'!C:C)</f>
        <v>0</v>
      </c>
      <c r="F491" s="134">
        <v>0</v>
      </c>
      <c r="G491" s="134">
        <v>0</v>
      </c>
      <c r="H491" s="137">
        <f>+D491+E491+F491-G491</f>
        <v>799998</v>
      </c>
      <c r="I491" s="135"/>
      <c r="M491" s="135"/>
    </row>
    <row r="492" spans="2:13" s="124" customFormat="1" ht="16.2" customHeight="1">
      <c r="B492" s="131">
        <v>51306</v>
      </c>
      <c r="C492" s="132" t="s">
        <v>484</v>
      </c>
      <c r="D492" s="133">
        <f>SUM(D493:D495)</f>
        <v>79715368</v>
      </c>
      <c r="E492" s="376">
        <f t="shared" ref="E492:H492" si="84">SUM(E493:E495)</f>
        <v>0</v>
      </c>
      <c r="F492" s="376">
        <f t="shared" si="84"/>
        <v>0</v>
      </c>
      <c r="G492" s="376">
        <f t="shared" si="84"/>
        <v>0</v>
      </c>
      <c r="H492" s="376">
        <f t="shared" si="84"/>
        <v>79715368</v>
      </c>
      <c r="I492" s="135"/>
      <c r="J492" s="348"/>
      <c r="K492" s="348"/>
      <c r="L492" s="348"/>
      <c r="M492" s="135"/>
    </row>
    <row r="493" spans="2:13" ht="16.2" customHeight="1">
      <c r="B493" s="138">
        <v>5130601</v>
      </c>
      <c r="C493" s="136" t="s">
        <v>485</v>
      </c>
      <c r="D493" s="134">
        <f>SUMIF('RCDB 062022'!$A:$A,B493,'RCDB 062022'!$C:$C)</f>
        <v>500000</v>
      </c>
      <c r="E493" s="134">
        <f>+SUMIF('AFPISA 06.2022'!E:E,'Consolidado 06.2022'!B493,'AFPISA 06.2022'!C:C)</f>
        <v>0</v>
      </c>
      <c r="F493" s="134">
        <v>0</v>
      </c>
      <c r="G493" s="134">
        <v>0</v>
      </c>
      <c r="H493" s="137">
        <f>+D493+E493+F493-G493</f>
        <v>500000</v>
      </c>
      <c r="I493" s="135"/>
      <c r="M493" s="135"/>
    </row>
    <row r="494" spans="2:13" ht="16.2" customHeight="1">
      <c r="B494" s="138">
        <v>5130603</v>
      </c>
      <c r="C494" s="136" t="s">
        <v>486</v>
      </c>
      <c r="D494" s="134">
        <f>SUMIF('RCDB 062022'!$A:$A,B494,'RCDB 062022'!$C:$C)</f>
        <v>79215368</v>
      </c>
      <c r="E494" s="134">
        <f>+SUMIF('AFPISA 06.2022'!E:E,'Consolidado 06.2022'!B494,'AFPISA 06.2022'!C:C)</f>
        <v>0</v>
      </c>
      <c r="F494" s="134">
        <v>0</v>
      </c>
      <c r="G494" s="134">
        <v>0</v>
      </c>
      <c r="H494" s="137">
        <f>+D494+E494+F494-G494</f>
        <v>79215368</v>
      </c>
      <c r="I494" s="135"/>
      <c r="M494" s="135"/>
    </row>
    <row r="495" spans="2:13" ht="16.2" customHeight="1">
      <c r="B495" s="138">
        <v>5130605</v>
      </c>
      <c r="C495" s="136" t="s">
        <v>487</v>
      </c>
      <c r="D495" s="134">
        <f>SUMIF('RCDB 062022'!$A:$A,B495,'RCDB 062022'!$C:$C)</f>
        <v>0</v>
      </c>
      <c r="E495" s="134">
        <f>+SUMIF('AFPISA 06.2022'!E:E,'Consolidado 06.2022'!B495,'AFPISA 06.2022'!C:C)</f>
        <v>0</v>
      </c>
      <c r="F495" s="134">
        <v>0</v>
      </c>
      <c r="G495" s="134">
        <v>0</v>
      </c>
      <c r="H495" s="137">
        <f>+D495+E495+F495-G495</f>
        <v>0</v>
      </c>
      <c r="I495" s="135"/>
      <c r="K495" s="127"/>
      <c r="L495" s="127"/>
      <c r="M495" s="127"/>
    </row>
    <row r="496" spans="2:13" s="124" customFormat="1" ht="16.2" customHeight="1">
      <c r="B496" s="131">
        <v>51307</v>
      </c>
      <c r="C496" s="132" t="s">
        <v>488</v>
      </c>
      <c r="D496" s="133">
        <f>SUM(D497:D499)</f>
        <v>118200200</v>
      </c>
      <c r="E496" s="376">
        <f t="shared" ref="E496:H496" si="85">SUM(E497:E499)</f>
        <v>0</v>
      </c>
      <c r="F496" s="376">
        <f t="shared" si="85"/>
        <v>0</v>
      </c>
      <c r="G496" s="376">
        <f t="shared" si="85"/>
        <v>0</v>
      </c>
      <c r="H496" s="376">
        <f t="shared" si="85"/>
        <v>118200200</v>
      </c>
      <c r="I496" s="135"/>
      <c r="J496" s="397"/>
      <c r="K496" s="397"/>
      <c r="L496" s="397"/>
      <c r="M496" s="135"/>
    </row>
    <row r="497" spans="2:13" ht="16.2" customHeight="1">
      <c r="B497" s="138">
        <v>5130701</v>
      </c>
      <c r="C497" s="136" t="s">
        <v>489</v>
      </c>
      <c r="D497" s="134">
        <f>SUMIF('RCDB 062022'!$A:$A,B497,'RCDB 062022'!$C:$C)</f>
        <v>102003747</v>
      </c>
      <c r="E497" s="134">
        <f>+SUMIF('AFPISA 06.2022'!E:E,'Consolidado 06.2022'!B497,'AFPISA 06.2022'!C:C)</f>
        <v>0</v>
      </c>
      <c r="F497" s="134">
        <v>0</v>
      </c>
      <c r="G497" s="134">
        <v>0</v>
      </c>
      <c r="H497" s="137">
        <f>+D497+E497+F497-G497</f>
        <v>102003747</v>
      </c>
      <c r="I497" s="135"/>
      <c r="M497" s="135"/>
    </row>
    <row r="498" spans="2:13" ht="16.2" customHeight="1">
      <c r="B498" s="138">
        <v>5130702</v>
      </c>
      <c r="C498" s="136" t="s">
        <v>490</v>
      </c>
      <c r="D498" s="134">
        <f>SUMIF('RCDB 062022'!$A:$A,B498,'RCDB 062022'!$C:$C)</f>
        <v>3994732</v>
      </c>
      <c r="E498" s="134">
        <f>+SUMIF('AFPISA 06.2022'!E:E,'Consolidado 06.2022'!B498,'AFPISA 06.2022'!C:C)</f>
        <v>0</v>
      </c>
      <c r="F498" s="134">
        <v>0</v>
      </c>
      <c r="G498" s="134">
        <v>0</v>
      </c>
      <c r="H498" s="137">
        <f>+D498+E498+F498-G498</f>
        <v>3994732</v>
      </c>
      <c r="I498" s="135"/>
      <c r="M498" s="135"/>
    </row>
    <row r="499" spans="2:13" ht="16.2" customHeight="1">
      <c r="B499" s="138">
        <v>5130703</v>
      </c>
      <c r="C499" s="136" t="s">
        <v>491</v>
      </c>
      <c r="D499" s="134">
        <f>SUMIF('RCDB 062022'!$A:$A,B499,'RCDB 062022'!$C:$C)</f>
        <v>12201721</v>
      </c>
      <c r="E499" s="134">
        <f>+SUMIF('AFPISA 06.2022'!E:E,'Consolidado 06.2022'!B499,'AFPISA 06.2022'!C:C)</f>
        <v>0</v>
      </c>
      <c r="F499" s="134">
        <v>0</v>
      </c>
      <c r="G499" s="134">
        <v>0</v>
      </c>
      <c r="H499" s="137">
        <f>+D499+E499+F499-G499</f>
        <v>12201721</v>
      </c>
      <c r="I499" s="135"/>
      <c r="M499" s="135"/>
    </row>
    <row r="500" spans="2:13" s="124" customFormat="1" ht="16.2" customHeight="1">
      <c r="B500" s="131">
        <v>51308</v>
      </c>
      <c r="C500" s="132" t="s">
        <v>492</v>
      </c>
      <c r="D500" s="133">
        <f>+SUM(D501)</f>
        <v>3668369</v>
      </c>
      <c r="E500" s="376">
        <f t="shared" ref="E500:H500" si="86">+SUM(E501)</f>
        <v>0</v>
      </c>
      <c r="F500" s="376">
        <f t="shared" si="86"/>
        <v>0</v>
      </c>
      <c r="G500" s="376">
        <f t="shared" si="86"/>
        <v>0</v>
      </c>
      <c r="H500" s="376">
        <f t="shared" si="86"/>
        <v>3668369</v>
      </c>
      <c r="I500" s="135"/>
      <c r="J500" s="348"/>
      <c r="K500" s="348"/>
      <c r="L500" s="348"/>
      <c r="M500" s="135"/>
    </row>
    <row r="501" spans="2:13" ht="16.2" customHeight="1">
      <c r="B501" s="138">
        <v>5130801</v>
      </c>
      <c r="C501" s="136" t="s">
        <v>493</v>
      </c>
      <c r="D501" s="134">
        <f>SUMIF('RCDB 062022'!$A:$A,B501,'RCDB 062022'!$C:$C)</f>
        <v>3668369</v>
      </c>
      <c r="E501" s="134">
        <f>+SUMIF('AFPISA 06.2022'!E:E,'Consolidado 06.2022'!B501,'AFPISA 06.2022'!C:C)</f>
        <v>0</v>
      </c>
      <c r="F501" s="134">
        <v>0</v>
      </c>
      <c r="G501" s="134">
        <v>0</v>
      </c>
      <c r="H501" s="137">
        <f>+D501+E501+F501-G501</f>
        <v>3668369</v>
      </c>
      <c r="I501" s="135"/>
      <c r="J501" s="397"/>
      <c r="K501" s="397"/>
      <c r="L501" s="397"/>
      <c r="M501" s="135"/>
    </row>
    <row r="502" spans="2:13" s="124" customFormat="1" ht="16.2" customHeight="1">
      <c r="B502" s="131">
        <v>51309</v>
      </c>
      <c r="C502" s="132" t="s">
        <v>494</v>
      </c>
      <c r="D502" s="133">
        <f>+SUM(D503:D504)</f>
        <v>22808838</v>
      </c>
      <c r="E502" s="376">
        <f t="shared" ref="E502:H502" si="87">+SUM(E503:E504)</f>
        <v>3696200</v>
      </c>
      <c r="F502" s="376">
        <f t="shared" si="87"/>
        <v>0</v>
      </c>
      <c r="G502" s="376">
        <f t="shared" si="87"/>
        <v>0</v>
      </c>
      <c r="H502" s="376">
        <f t="shared" si="87"/>
        <v>26505038</v>
      </c>
      <c r="I502" s="135"/>
      <c r="J502" s="348"/>
      <c r="K502" s="348"/>
      <c r="L502" s="348"/>
      <c r="M502" s="135"/>
    </row>
    <row r="503" spans="2:13" ht="16.2" customHeight="1">
      <c r="B503" s="344">
        <v>5130902</v>
      </c>
      <c r="C503" s="136" t="s">
        <v>495</v>
      </c>
      <c r="D503" s="134">
        <f>SUMIF('RCDB 062022'!$A:$A,B503,'RCDB 062022'!$C:$C)</f>
        <v>22808838</v>
      </c>
      <c r="E503" s="134">
        <f>+SUMIF('AFPISA 06.2022'!E:E,'Consolidado 06.2022'!B503,'AFPISA 06.2022'!C:C)</f>
        <v>3696200</v>
      </c>
      <c r="F503" s="134">
        <v>0</v>
      </c>
      <c r="G503" s="134">
        <v>0</v>
      </c>
      <c r="H503" s="137">
        <f>+D503+E503+F503-G503</f>
        <v>26505038</v>
      </c>
      <c r="I503" s="135"/>
      <c r="M503" s="135"/>
    </row>
    <row r="504" spans="2:13" ht="16.2" customHeight="1">
      <c r="B504" s="138">
        <v>5130904</v>
      </c>
      <c r="C504" s="136" t="s">
        <v>496</v>
      </c>
      <c r="D504" s="134">
        <f>SUMIF('RCDB 062022'!$A:$A,B504,'RCDB 062022'!$C:$C)</f>
        <v>0</v>
      </c>
      <c r="E504" s="134">
        <f>+SUMIF('AFPISA 06.2022'!E:E,'Consolidado 06.2022'!B504,'AFPISA 06.2022'!C:C)</f>
        <v>0</v>
      </c>
      <c r="F504" s="134">
        <v>0</v>
      </c>
      <c r="G504" s="134">
        <v>0</v>
      </c>
      <c r="H504" s="137">
        <f>+D504+E504+F504-G504</f>
        <v>0</v>
      </c>
      <c r="I504" s="135"/>
      <c r="K504" s="127"/>
      <c r="L504" s="127"/>
      <c r="M504" s="127"/>
    </row>
    <row r="505" spans="2:13" s="124" customFormat="1" ht="16.2" customHeight="1">
      <c r="B505" s="131">
        <v>51310</v>
      </c>
      <c r="C505" s="132" t="s">
        <v>497</v>
      </c>
      <c r="D505" s="133">
        <f>+SUM(D506:D526)</f>
        <v>124454315</v>
      </c>
      <c r="E505" s="376">
        <f>+SUM(E506:E527)</f>
        <v>131029532</v>
      </c>
      <c r="F505" s="376">
        <f t="shared" ref="F505:H505" si="88">+SUM(F506:F526)</f>
        <v>0</v>
      </c>
      <c r="G505" s="376"/>
      <c r="H505" s="376">
        <f t="shared" si="88"/>
        <v>130186160</v>
      </c>
      <c r="I505" s="135"/>
      <c r="J505" s="348"/>
      <c r="K505" s="348"/>
      <c r="L505" s="348"/>
      <c r="M505" s="135"/>
    </row>
    <row r="506" spans="2:13" ht="16.2" customHeight="1">
      <c r="B506" s="138">
        <v>5131001</v>
      </c>
      <c r="C506" s="136" t="s">
        <v>498</v>
      </c>
      <c r="D506" s="134">
        <f>SUMIF('RCDB 062022'!$A:$A,B506,'RCDB 062022'!$C:$C)</f>
        <v>7848438</v>
      </c>
      <c r="E506" s="134">
        <f>+SUMIF('AFPISA 06.2022'!E:E,'Consolidado 06.2022'!B506,'AFPISA 06.2022'!C:C)</f>
        <v>0</v>
      </c>
      <c r="F506" s="134">
        <v>0</v>
      </c>
      <c r="G506" s="134">
        <v>0</v>
      </c>
      <c r="H506" s="137">
        <f t="shared" ref="H506:H525" si="89">+D506+E506+F506-G506</f>
        <v>7848438</v>
      </c>
      <c r="I506" s="135"/>
      <c r="J506" s="397"/>
      <c r="K506" s="397"/>
      <c r="L506" s="397"/>
      <c r="M506" s="135"/>
    </row>
    <row r="507" spans="2:13" ht="16.2" customHeight="1">
      <c r="B507" s="138">
        <v>5131002</v>
      </c>
      <c r="C507" s="136" t="s">
        <v>499</v>
      </c>
      <c r="D507" s="134">
        <f>SUMIF('RCDB 062022'!$A:$A,B507,'RCDB 062022'!$C:$C)</f>
        <v>25905866</v>
      </c>
      <c r="E507" s="134">
        <f>+SUMIF('AFPISA 06.2022'!E:E,'Consolidado 06.2022'!B507,'AFPISA 06.2022'!C:C)</f>
        <v>0</v>
      </c>
      <c r="F507" s="134">
        <v>0</v>
      </c>
      <c r="G507" s="134">
        <v>0</v>
      </c>
      <c r="H507" s="137">
        <f t="shared" si="89"/>
        <v>25905866</v>
      </c>
      <c r="I507" s="135"/>
      <c r="M507" s="135"/>
    </row>
    <row r="508" spans="2:13" ht="16.2" customHeight="1">
      <c r="B508" s="138">
        <v>5131005</v>
      </c>
      <c r="C508" s="136" t="s">
        <v>984</v>
      </c>
      <c r="D508" s="134">
        <f>SUMIF('RCDB 062022'!$A:$A,B508,'RCDB 062022'!$C:$C)</f>
        <v>299092</v>
      </c>
      <c r="E508" s="134">
        <f>+SUMIF('AFPISA 06.2022'!E:E,'Consolidado 06.2022'!B508,'AFPISA 06.2022'!C:C)</f>
        <v>0</v>
      </c>
      <c r="F508" s="134">
        <v>0</v>
      </c>
      <c r="G508" s="134">
        <v>0</v>
      </c>
      <c r="H508" s="137">
        <f t="shared" ref="H508" si="90">+D508+E508+F508-G508</f>
        <v>299092</v>
      </c>
      <c r="I508" s="135"/>
      <c r="M508" s="135"/>
    </row>
    <row r="509" spans="2:13" ht="16.2" customHeight="1">
      <c r="B509" s="344">
        <v>5131006</v>
      </c>
      <c r="C509" s="136" t="s">
        <v>500</v>
      </c>
      <c r="D509" s="134">
        <f>SUMIF('RCDB 062022'!$A:$A,B509,'RCDB 062022'!$C:$C)</f>
        <v>10330123</v>
      </c>
      <c r="E509" s="134">
        <f>+SUMIF('AFPISA 06.2022'!E:E,'Consolidado 06.2022'!B509,'AFPISA 06.2022'!C:C)</f>
        <v>520527</v>
      </c>
      <c r="F509" s="134">
        <v>0</v>
      </c>
      <c r="G509" s="134">
        <v>0</v>
      </c>
      <c r="H509" s="137">
        <f t="shared" si="89"/>
        <v>10850650</v>
      </c>
      <c r="I509" s="135"/>
      <c r="M509" s="135"/>
    </row>
    <row r="510" spans="2:13" ht="16.2" customHeight="1">
      <c r="B510" s="138">
        <v>5131007</v>
      </c>
      <c r="C510" s="136" t="s">
        <v>260</v>
      </c>
      <c r="D510" s="134">
        <f>SUMIF('RCDB 062022'!$A:$A,B510,'RCDB 062022'!$C:$C)</f>
        <v>4478763</v>
      </c>
      <c r="E510" s="134">
        <f>+SUMIF('AFPISA 06.2022'!E:E,'Consolidado 06.2022'!B510,'AFPISA 06.2022'!C:C)</f>
        <v>0</v>
      </c>
      <c r="F510" s="134">
        <v>0</v>
      </c>
      <c r="G510" s="134">
        <v>0</v>
      </c>
      <c r="H510" s="137">
        <f t="shared" si="89"/>
        <v>4478763</v>
      </c>
      <c r="I510" s="135"/>
      <c r="J510" s="397"/>
      <c r="K510" s="397"/>
      <c r="L510" s="397"/>
      <c r="M510" s="135"/>
    </row>
    <row r="511" spans="2:13" ht="16.2" customHeight="1">
      <c r="B511" s="138">
        <v>5131008</v>
      </c>
      <c r="C511" s="136" t="s">
        <v>501</v>
      </c>
      <c r="D511" s="134">
        <f>SUMIF('RCDB 062022'!$A:$A,B511,'RCDB 062022'!$C:$C)</f>
        <v>2769000</v>
      </c>
      <c r="E511" s="134">
        <f>+SUMIF('AFPISA 06.2022'!E:E,'Consolidado 06.2022'!B511,'AFPISA 06.2022'!C:C)</f>
        <v>0</v>
      </c>
      <c r="F511" s="134">
        <v>0</v>
      </c>
      <c r="G511" s="134">
        <v>0</v>
      </c>
      <c r="H511" s="137">
        <f t="shared" si="89"/>
        <v>2769000</v>
      </c>
      <c r="I511" s="135"/>
      <c r="M511" s="135"/>
    </row>
    <row r="512" spans="2:13" ht="16.2" customHeight="1">
      <c r="B512" s="138">
        <v>5131010</v>
      </c>
      <c r="C512" s="136" t="s">
        <v>502</v>
      </c>
      <c r="D512" s="134">
        <f>SUMIF('RCDB 062022'!$A:$A,B512,'RCDB 062022'!$C:$C)</f>
        <v>34589688</v>
      </c>
      <c r="E512" s="134">
        <f>+SUMIF('AFPISA 06.2022'!E:E,'Consolidado 06.2022'!B512,'AFPISA 06.2022'!C:C)</f>
        <v>0</v>
      </c>
      <c r="F512" s="134">
        <v>0</v>
      </c>
      <c r="G512" s="134">
        <v>0</v>
      </c>
      <c r="H512" s="137">
        <f t="shared" si="89"/>
        <v>34589688</v>
      </c>
      <c r="I512" s="135"/>
      <c r="J512" s="397"/>
      <c r="K512" s="397"/>
      <c r="L512" s="397"/>
      <c r="M512" s="135"/>
    </row>
    <row r="513" spans="2:13" ht="16.2" customHeight="1">
      <c r="B513" s="138">
        <v>5131012</v>
      </c>
      <c r="C513" s="136" t="s">
        <v>503</v>
      </c>
      <c r="D513" s="134">
        <f>SUMIF('RCDB 062022'!$A:$A,B513,'RCDB 062022'!$C:$C)</f>
        <v>3061819</v>
      </c>
      <c r="E513" s="134">
        <f>+SUMIF('AFPISA 06.2022'!E:E,'Consolidado 06.2022'!B513,'AFPISA 06.2022'!C:C)</f>
        <v>0</v>
      </c>
      <c r="F513" s="134">
        <v>0</v>
      </c>
      <c r="G513" s="134">
        <v>0</v>
      </c>
      <c r="H513" s="137">
        <f t="shared" si="89"/>
        <v>3061819</v>
      </c>
      <c r="I513" s="135"/>
      <c r="M513" s="135"/>
    </row>
    <row r="514" spans="2:13" ht="16.2" customHeight="1">
      <c r="B514" s="138">
        <v>5131014</v>
      </c>
      <c r="C514" s="136" t="s">
        <v>504</v>
      </c>
      <c r="D514" s="134">
        <f>SUMIF('RCDB 062022'!$A:$A,B514,'RCDB 062022'!$C:$C)</f>
        <v>8900741</v>
      </c>
      <c r="E514" s="134">
        <f>+SUMIF('AFPISA 06.2022'!E:E,'Consolidado 06.2022'!B514,'AFPISA 06.2022'!C:C)</f>
        <v>0</v>
      </c>
      <c r="F514" s="134">
        <v>0</v>
      </c>
      <c r="G514" s="134">
        <v>0</v>
      </c>
      <c r="H514" s="137">
        <f t="shared" si="89"/>
        <v>8900741</v>
      </c>
      <c r="I514" s="135"/>
      <c r="M514" s="135"/>
    </row>
    <row r="515" spans="2:13" ht="16.2" customHeight="1">
      <c r="B515" s="138">
        <v>5131015</v>
      </c>
      <c r="C515" s="136" t="s">
        <v>505</v>
      </c>
      <c r="D515" s="134">
        <f>SUMIF('RCDB 062022'!$A:$A,B515,'RCDB 062022'!$C:$C)</f>
        <v>17719364</v>
      </c>
      <c r="E515" s="134">
        <f>+SUMIF('AFPISA 06.2022'!E:E,'Consolidado 06.2022'!B515,'AFPISA 06.2022'!C:C)</f>
        <v>0</v>
      </c>
      <c r="F515" s="134">
        <v>0</v>
      </c>
      <c r="G515" s="134">
        <v>0</v>
      </c>
      <c r="H515" s="137">
        <f t="shared" si="89"/>
        <v>17719364</v>
      </c>
      <c r="I515" s="135"/>
      <c r="J515" s="397"/>
      <c r="K515" s="397"/>
      <c r="L515" s="397"/>
      <c r="M515" s="135"/>
    </row>
    <row r="516" spans="2:13" ht="16.2" customHeight="1">
      <c r="B516" s="138">
        <v>5131016</v>
      </c>
      <c r="C516" s="136" t="s">
        <v>506</v>
      </c>
      <c r="D516" s="134">
        <f>SUMIF('RCDB 062022'!$A:$A,B516,'RCDB 062022'!$C:$C)</f>
        <v>600000</v>
      </c>
      <c r="E516" s="134">
        <f>+SUMIF('AFPISA 06.2022'!E:E,'Consolidado 06.2022'!B516,'AFPISA 06.2022'!C:C)</f>
        <v>0</v>
      </c>
      <c r="F516" s="134">
        <v>0</v>
      </c>
      <c r="G516" s="134">
        <v>0</v>
      </c>
      <c r="H516" s="137">
        <f t="shared" si="89"/>
        <v>600000</v>
      </c>
      <c r="I516" s="135"/>
      <c r="M516" s="135"/>
    </row>
    <row r="517" spans="2:13" ht="16.2" customHeight="1">
      <c r="B517" s="138">
        <v>5131018</v>
      </c>
      <c r="C517" s="136" t="s">
        <v>706</v>
      </c>
      <c r="D517" s="134">
        <f>SUMIF('RCDB 062022'!$A:$A,B517,'RCDB 062022'!$C:$C)</f>
        <v>2500000</v>
      </c>
      <c r="E517" s="134">
        <f>+SUMIF('AFPISA 06.2022'!E:E,'Consolidado 06.2022'!B517,'AFPISA 06.2022'!C:C)</f>
        <v>0</v>
      </c>
      <c r="F517" s="134">
        <v>0</v>
      </c>
      <c r="G517" s="134">
        <v>0</v>
      </c>
      <c r="H517" s="137">
        <f t="shared" si="89"/>
        <v>2500000</v>
      </c>
      <c r="I517" s="135"/>
      <c r="M517" s="135"/>
    </row>
    <row r="518" spans="2:13">
      <c r="B518" s="138">
        <v>5131019</v>
      </c>
      <c r="C518" s="136" t="s">
        <v>507</v>
      </c>
      <c r="D518" s="134">
        <f>SUMIF('RCDB 062022'!$A:$A,B518,'RCDB 062022'!$C:$C)</f>
        <v>0</v>
      </c>
      <c r="E518" s="134">
        <f>+SUMIF('AFPISA 06.2022'!E:E,'Consolidado 06.2022'!B518,'AFPISA 06.2022'!C:C)</f>
        <v>0</v>
      </c>
      <c r="F518" s="134">
        <v>0</v>
      </c>
      <c r="G518" s="134">
        <v>0</v>
      </c>
      <c r="H518" s="137">
        <f t="shared" si="89"/>
        <v>0</v>
      </c>
      <c r="I518" s="135"/>
      <c r="K518" s="127"/>
      <c r="L518" s="127"/>
      <c r="M518" s="127"/>
    </row>
    <row r="519" spans="2:13">
      <c r="B519" s="344">
        <v>5131020</v>
      </c>
      <c r="C519" s="136" t="s">
        <v>508</v>
      </c>
      <c r="D519" s="134">
        <f>SUMIF('RCDB 062022'!$A:$A,B519,'RCDB 062022'!$C:$C)</f>
        <v>0</v>
      </c>
      <c r="E519" s="134">
        <f>+SUMIF('AFPISA 06.2022'!E:E,'Consolidado 06.2022'!B519,'AFPISA 06.2022'!C:C)</f>
        <v>4999998</v>
      </c>
      <c r="F519" s="134">
        <v>0</v>
      </c>
      <c r="G519" s="134">
        <v>0</v>
      </c>
      <c r="H519" s="137">
        <f t="shared" si="89"/>
        <v>4999998</v>
      </c>
      <c r="I519" s="135"/>
      <c r="K519" s="127"/>
      <c r="L519" s="127"/>
      <c r="M519" s="127"/>
    </row>
    <row r="520" spans="2:13">
      <c r="B520" s="136">
        <v>5131021</v>
      </c>
      <c r="C520" s="136" t="s">
        <v>509</v>
      </c>
      <c r="D520" s="134">
        <f>SUMIF('RCDB 062022'!$A:$A,B520,'RCDB 062022'!$C:$C)</f>
        <v>833340</v>
      </c>
      <c r="E520" s="134">
        <f>+SUMIF('AFPISA 06.2022'!E:E,'Consolidado 06.2022'!B520,'AFPISA 06.2022'!C:C)</f>
        <v>0</v>
      </c>
      <c r="F520" s="134">
        <v>0</v>
      </c>
      <c r="G520" s="134">
        <v>0</v>
      </c>
      <c r="H520" s="137">
        <f t="shared" si="89"/>
        <v>833340</v>
      </c>
      <c r="I520" s="135"/>
      <c r="M520" s="135"/>
    </row>
    <row r="521" spans="2:13" ht="16.2" customHeight="1">
      <c r="B521" s="138">
        <v>5010113003</v>
      </c>
      <c r="C521" s="136" t="s">
        <v>707</v>
      </c>
      <c r="D521" s="134">
        <f>SUMIF('RCDB 062022'!$A:$A,B521,'RCDB 062022'!$C:$C)</f>
        <v>0</v>
      </c>
      <c r="E521" s="134">
        <f>+SUMIF('AFPISA 06.2022'!E:E,'Consolidado 06.2022'!B521,'AFPISA 06.2022'!C:C)</f>
        <v>0</v>
      </c>
      <c r="F521" s="134">
        <v>0</v>
      </c>
      <c r="G521" s="134">
        <v>0</v>
      </c>
      <c r="H521" s="137">
        <f t="shared" si="89"/>
        <v>0</v>
      </c>
      <c r="I521" s="135"/>
      <c r="K521" s="127"/>
      <c r="L521" s="127"/>
      <c r="M521" s="127"/>
    </row>
    <row r="522" spans="2:13" ht="16.2" customHeight="1">
      <c r="B522" s="344">
        <v>5131099</v>
      </c>
      <c r="C522" s="136" t="s">
        <v>510</v>
      </c>
      <c r="D522" s="134">
        <f>SUMIF('RCDB 062022'!$A:$A,B522,'RCDB 062022'!$C:$C)</f>
        <v>4618081</v>
      </c>
      <c r="E522" s="134">
        <f>+SUMIF('AFPISA 06.2022'!E:E,'Consolidado 06.2022'!B522,'AFPISA 06.2022'!C:C)</f>
        <v>211320</v>
      </c>
      <c r="F522" s="134">
        <v>0</v>
      </c>
      <c r="G522" s="134">
        <v>0</v>
      </c>
      <c r="H522" s="137">
        <f t="shared" si="89"/>
        <v>4829401</v>
      </c>
      <c r="I522" s="135"/>
      <c r="M522" s="135"/>
    </row>
    <row r="523" spans="2:13" ht="16.2" customHeight="1">
      <c r="B523" s="344">
        <v>501010208</v>
      </c>
      <c r="C523" s="136" t="s">
        <v>594</v>
      </c>
      <c r="D523" s="134">
        <f>SUMIF('RCDB 062022'!$A:$A,B523,'RCDB 062022'!$C:$C)</f>
        <v>0</v>
      </c>
      <c r="E523" s="134">
        <f>+SUMIF('AFPISA 06.2022'!E:E,'Consolidado 06.2022'!B523,'AFPISA 06.2022'!C:C)</f>
        <v>0</v>
      </c>
      <c r="F523" s="134">
        <v>0</v>
      </c>
      <c r="G523" s="134">
        <v>0</v>
      </c>
      <c r="H523" s="137">
        <f t="shared" si="89"/>
        <v>0</v>
      </c>
      <c r="I523" s="135"/>
      <c r="K523" s="127"/>
      <c r="L523" s="127"/>
      <c r="M523" s="127"/>
    </row>
    <row r="524" spans="2:13" ht="16.2" customHeight="1">
      <c r="B524" s="344">
        <v>501010210</v>
      </c>
      <c r="C524" s="136" t="s">
        <v>595</v>
      </c>
      <c r="D524" s="134">
        <f>SUMIF('RCDB 062022'!$A:$A,B524,'RCDB 062022'!$C:$C)</f>
        <v>0</v>
      </c>
      <c r="E524" s="134">
        <f>+SUMIF('AFPISA 06.2022'!E:E,'Consolidado 06.2022'!B524,'AFPISA 06.2022'!C:C)</f>
        <v>13872201</v>
      </c>
      <c r="F524" s="134">
        <v>0</v>
      </c>
      <c r="G524" s="347">
        <f>+E524</f>
        <v>13872201</v>
      </c>
      <c r="H524" s="137">
        <f t="shared" si="89"/>
        <v>0</v>
      </c>
      <c r="I524" s="135" t="s">
        <v>1462</v>
      </c>
      <c r="K524" s="127"/>
      <c r="L524" s="127"/>
      <c r="M524" s="127"/>
    </row>
    <row r="525" spans="2:13" ht="16.2" customHeight="1">
      <c r="B525" s="344">
        <v>501010211</v>
      </c>
      <c r="C525" s="136" t="s">
        <v>407</v>
      </c>
      <c r="D525" s="134">
        <f>SUMIF('RCDB 062022'!$A:$A,B525,'RCDB 062022'!$C:$C)</f>
        <v>0</v>
      </c>
      <c r="E525" s="134">
        <f>+SUMIF('AFPISA 06.2022'!E:E,'Consolidado 06.2022'!B525,'AFPISA 06.2022'!C:C)</f>
        <v>69210670</v>
      </c>
      <c r="F525" s="134">
        <v>0</v>
      </c>
      <c r="G525" s="347">
        <f t="shared" ref="G525:G527" si="91">+E525</f>
        <v>69210670</v>
      </c>
      <c r="H525" s="137">
        <f t="shared" si="89"/>
        <v>0</v>
      </c>
      <c r="I525" s="135" t="s">
        <v>1462</v>
      </c>
      <c r="K525" s="127"/>
      <c r="L525" s="127"/>
      <c r="M525" s="127"/>
    </row>
    <row r="526" spans="2:13" ht="16.2" customHeight="1">
      <c r="B526" s="344">
        <v>501010212</v>
      </c>
      <c r="C526" s="136" t="s">
        <v>596</v>
      </c>
      <c r="D526" s="134">
        <f>SUMIF('RCDB 062022'!$A:$A,B526,'RCDB 062022'!$C:$C)</f>
        <v>0</v>
      </c>
      <c r="E526" s="134">
        <f>+SUMIF('AFPISA 06.2022'!E:E,'Consolidado 06.2022'!B526,'AFPISA 06.2022'!C:C)</f>
        <v>10396634</v>
      </c>
      <c r="F526" s="134">
        <v>0</v>
      </c>
      <c r="G526" s="347">
        <f t="shared" si="91"/>
        <v>10396634</v>
      </c>
      <c r="H526" s="137">
        <f>+D526+E526+F526-G526</f>
        <v>0</v>
      </c>
      <c r="I526" s="135" t="s">
        <v>1462</v>
      </c>
      <c r="M526" s="127"/>
    </row>
    <row r="527" spans="2:13" s="353" customFormat="1" ht="16.2" customHeight="1">
      <c r="B527" s="344">
        <v>501010213</v>
      </c>
      <c r="C527" s="359" t="s">
        <v>1502</v>
      </c>
      <c r="D527" s="377">
        <v>0</v>
      </c>
      <c r="E527" s="377">
        <f>+SUMIF('AFPISA 06.2022'!E:E,'Consolidado 06.2022'!B527,'AFPISA 06.2022'!C:C)</f>
        <v>31818182</v>
      </c>
      <c r="F527" s="377"/>
      <c r="G527" s="347">
        <f t="shared" si="91"/>
        <v>31818182</v>
      </c>
      <c r="H527" s="362"/>
      <c r="I527" s="135" t="s">
        <v>1462</v>
      </c>
      <c r="J527" s="348"/>
      <c r="K527" s="348"/>
      <c r="L527" s="348"/>
    </row>
    <row r="528" spans="2:13" s="124" customFormat="1" ht="16.2" customHeight="1">
      <c r="B528" s="131">
        <v>514</v>
      </c>
      <c r="C528" s="132" t="s">
        <v>511</v>
      </c>
      <c r="D528" s="133">
        <f>+SUM(D529:D533)</f>
        <v>9279148820</v>
      </c>
      <c r="E528" s="376">
        <f t="shared" ref="E528:H528" si="92">+SUM(E529:E533)</f>
        <v>240893447</v>
      </c>
      <c r="F528" s="376">
        <f t="shared" si="92"/>
        <v>0</v>
      </c>
      <c r="G528" s="376">
        <f t="shared" si="92"/>
        <v>0</v>
      </c>
      <c r="H528" s="376">
        <f t="shared" si="92"/>
        <v>9520346047</v>
      </c>
      <c r="I528" s="135"/>
      <c r="J528" s="102"/>
      <c r="K528" s="102"/>
      <c r="L528" s="418"/>
      <c r="M528" s="135"/>
    </row>
    <row r="529" spans="2:13" ht="16.2" customHeight="1">
      <c r="B529" s="136">
        <v>51403</v>
      </c>
      <c r="C529" s="136" t="s">
        <v>512</v>
      </c>
      <c r="D529" s="134">
        <f>SUMIF('RCDB 062022'!$A:$A,B529,'RCDB 062022'!$C:$C)</f>
        <v>3722682</v>
      </c>
      <c r="E529" s="134">
        <f>+SUMIF('AFPISA 06.2022'!E:E,'Consolidado 06.2022'!B529,'AFPISA 06.2022'!C:C)</f>
        <v>0</v>
      </c>
      <c r="F529" s="134">
        <v>0</v>
      </c>
      <c r="G529" s="134">
        <v>0</v>
      </c>
      <c r="H529" s="137">
        <f>+D529+E529+F529-G529</f>
        <v>3722682</v>
      </c>
      <c r="I529" s="135"/>
      <c r="J529" s="87"/>
      <c r="K529" s="87"/>
      <c r="L529" s="417"/>
      <c r="M529" s="135"/>
    </row>
    <row r="530" spans="2:13" ht="16.2" customHeight="1">
      <c r="B530" s="138">
        <v>51404</v>
      </c>
      <c r="C530" s="136" t="s">
        <v>513</v>
      </c>
      <c r="D530" s="134">
        <f>SUMIF('RCDB 062022'!$A:$A,B530,'RCDB 062022'!$C:$C)</f>
        <v>250540859</v>
      </c>
      <c r="E530" s="134">
        <f>+SUMIF('AFPISA 06.2022'!E:E,'Consolidado 06.2022'!B530,'AFPISA 06.2022'!C:C)</f>
        <v>0</v>
      </c>
      <c r="F530" s="134">
        <v>0</v>
      </c>
      <c r="G530" s="134">
        <v>0</v>
      </c>
      <c r="H530" s="137">
        <f>+D530+E530+F530-G530</f>
        <v>250540859</v>
      </c>
      <c r="I530" s="135"/>
      <c r="J530" s="87"/>
      <c r="K530" s="87"/>
      <c r="L530" s="417"/>
      <c r="M530" s="135"/>
    </row>
    <row r="531" spans="2:13" ht="16.2" customHeight="1">
      <c r="B531" s="422">
        <v>51405</v>
      </c>
      <c r="C531" s="136" t="s">
        <v>514</v>
      </c>
      <c r="D531" s="134">
        <f>SUMIF('RCDB 062022'!$A:$A,B531,'RCDB 062022'!$C:$C)</f>
        <v>5456147</v>
      </c>
      <c r="E531" s="134">
        <f>+SUMIF('AFPISA 06.2022'!E:E,'Consolidado 06.2022'!B531,'AFPISA 06.2022'!C:C)</f>
        <v>2696389</v>
      </c>
      <c r="F531" s="134">
        <v>0</v>
      </c>
      <c r="G531" s="134">
        <v>0</v>
      </c>
      <c r="H531" s="137">
        <f>+D531+E531+F531-G531</f>
        <v>8152536</v>
      </c>
      <c r="I531" s="135"/>
      <c r="J531" s="87"/>
      <c r="K531" s="87"/>
      <c r="L531" s="417"/>
      <c r="M531" s="135"/>
    </row>
    <row r="532" spans="2:13" ht="16.2" customHeight="1">
      <c r="B532" s="419">
        <v>51406</v>
      </c>
      <c r="C532" s="136" t="s">
        <v>515</v>
      </c>
      <c r="D532" s="134">
        <f>SUMIF('RCDB 062022'!$A:$A,B532,'RCDB 062022'!$C:$C)</f>
        <v>25318166</v>
      </c>
      <c r="E532" s="134">
        <f>+SUMIF('AFPISA 06.2022'!E:E,'Consolidado 06.2022'!B532,'AFPISA 06.2022'!C:C)</f>
        <v>0</v>
      </c>
      <c r="F532" s="134">
        <v>0</v>
      </c>
      <c r="G532" s="134">
        <v>0</v>
      </c>
      <c r="H532" s="137">
        <f>+D532+E532+F532-G532</f>
        <v>25318166</v>
      </c>
      <c r="I532" s="135"/>
      <c r="J532" s="87"/>
      <c r="K532" s="87"/>
      <c r="L532" s="417"/>
      <c r="M532" s="135"/>
    </row>
    <row r="533" spans="2:13" s="124" customFormat="1" ht="16.2" customHeight="1">
      <c r="B533" s="131">
        <v>51407</v>
      </c>
      <c r="C533" s="132" t="s">
        <v>516</v>
      </c>
      <c r="D533" s="133">
        <f>+SUM(D534:D535)</f>
        <v>8994110966</v>
      </c>
      <c r="E533" s="133">
        <f>+SUM(E534:E535)</f>
        <v>238197058</v>
      </c>
      <c r="F533" s="376"/>
      <c r="G533" s="376">
        <f t="shared" ref="G533:H533" si="93">+SUM(G534:G535)</f>
        <v>0</v>
      </c>
      <c r="H533" s="376">
        <f t="shared" si="93"/>
        <v>9232611804</v>
      </c>
      <c r="I533" s="135"/>
      <c r="J533" s="87"/>
      <c r="K533" s="87"/>
      <c r="L533" s="417"/>
      <c r="M533" s="135"/>
    </row>
    <row r="534" spans="2:13" ht="16.2" customHeight="1">
      <c r="B534" s="344">
        <v>5140701</v>
      </c>
      <c r="C534" s="136" t="s">
        <v>423</v>
      </c>
      <c r="D534" s="134">
        <f>SUMIF('RCDB 062022'!$A:$A,B534,'RCDB 062022'!$C:$C)</f>
        <v>8101263559</v>
      </c>
      <c r="E534" s="134">
        <f>+SUMIF('AFPISA 06.2022'!E:E,'Consolidado 06.2022'!B534,'AFPISA 06.2022'!C:C)</f>
        <v>238197058</v>
      </c>
      <c r="F534" s="347">
        <f>+G526+G525+G524+G466-F405-F376-F377-F378+G527-F379</f>
        <v>303780</v>
      </c>
      <c r="G534" s="134">
        <v>0</v>
      </c>
      <c r="H534" s="137">
        <f>+D534+E534+F534-G534</f>
        <v>8339764397</v>
      </c>
      <c r="I534" s="135"/>
      <c r="J534" s="87"/>
      <c r="K534" s="87"/>
      <c r="L534" s="417"/>
      <c r="M534" s="135"/>
    </row>
    <row r="535" spans="2:13" ht="16.2" customHeight="1">
      <c r="B535" s="138">
        <v>5140702</v>
      </c>
      <c r="C535" s="136" t="s">
        <v>424</v>
      </c>
      <c r="D535" s="134">
        <f>SUMIF('RCDB 062022'!$A:$A,B535,'RCDB 062022'!$C:$C)</f>
        <v>892847407</v>
      </c>
      <c r="E535" s="134">
        <f>+SUMIF('AFPISA 06.2022'!E:E,'Consolidado 06.2022'!B535,'AFPISA 06.2022'!C:C)</f>
        <v>0</v>
      </c>
      <c r="F535" s="134">
        <v>0</v>
      </c>
      <c r="G535" s="134">
        <v>0</v>
      </c>
      <c r="H535" s="137">
        <f>+D535+E535+F535-G535</f>
        <v>892847407</v>
      </c>
      <c r="I535" s="135"/>
      <c r="J535" s="87"/>
      <c r="K535" s="87"/>
      <c r="L535" s="417"/>
      <c r="M535" s="135"/>
    </row>
    <row r="536" spans="2:13" s="124" customFormat="1" ht="16.2" customHeight="1">
      <c r="B536" s="131">
        <v>515</v>
      </c>
      <c r="C536" s="132" t="s">
        <v>517</v>
      </c>
      <c r="D536" s="133">
        <f>+SUM(D537:D539,D542,D543)</f>
        <v>353590112</v>
      </c>
      <c r="E536" s="133">
        <f>+SUM(E537:E539,E542,E543)</f>
        <v>195639135</v>
      </c>
      <c r="F536" s="134">
        <v>0</v>
      </c>
      <c r="G536" s="134">
        <v>0</v>
      </c>
      <c r="H536" s="133">
        <f>SUM(H537:H539)+H542+H543</f>
        <v>549229247</v>
      </c>
      <c r="I536" s="135"/>
      <c r="J536" s="87"/>
      <c r="K536" s="87"/>
      <c r="L536" s="417"/>
      <c r="M536" s="135"/>
    </row>
    <row r="537" spans="2:13" ht="16.2" customHeight="1">
      <c r="B537" s="344">
        <v>51501</v>
      </c>
      <c r="C537" s="136" t="s">
        <v>518</v>
      </c>
      <c r="D537" s="134">
        <f>SUMIF('RCDB 062022'!$A:$A,B537,'RCDB 062022'!$C:$C)</f>
        <v>135316207</v>
      </c>
      <c r="E537" s="134">
        <f>+SUMIF('AFPISA 06.2022'!E:E,'Consolidado 06.2022'!B537,'AFPISA 06.2022'!C:C)</f>
        <v>186582143</v>
      </c>
      <c r="F537" s="134">
        <v>0</v>
      </c>
      <c r="G537" s="134">
        <v>0</v>
      </c>
      <c r="H537" s="137">
        <f>+D537+E537+F537-G537</f>
        <v>321898350</v>
      </c>
      <c r="I537" s="135"/>
      <c r="J537" s="87"/>
      <c r="K537" s="87"/>
      <c r="L537" s="417"/>
      <c r="M537" s="135"/>
    </row>
    <row r="538" spans="2:13" ht="16.2" customHeight="1">
      <c r="B538" s="344">
        <v>51502</v>
      </c>
      <c r="C538" s="136" t="s">
        <v>519</v>
      </c>
      <c r="D538" s="134">
        <f>SUMIF('RCDB 062022'!$A:$A,B538,'RCDB 062022'!$C:$C)</f>
        <v>21467041</v>
      </c>
      <c r="E538" s="134">
        <f>+SUMIF('AFPISA 06.2022'!E:E,'Consolidado 06.2022'!B538,'AFPISA 06.2022'!C:C)</f>
        <v>8307602</v>
      </c>
      <c r="F538" s="134">
        <v>0</v>
      </c>
      <c r="G538" s="134">
        <v>0</v>
      </c>
      <c r="H538" s="137">
        <f>+D538+E538+F538-G538</f>
        <v>29774643</v>
      </c>
      <c r="I538" s="135"/>
      <c r="J538" s="87"/>
      <c r="K538" s="87"/>
      <c r="L538" s="417"/>
      <c r="M538" s="135"/>
    </row>
    <row r="539" spans="2:13" ht="16.2" customHeight="1">
      <c r="B539" s="131">
        <v>51503</v>
      </c>
      <c r="C539" s="132" t="s">
        <v>520</v>
      </c>
      <c r="D539" s="133">
        <f>+SUM(D540:D541)</f>
        <v>14945637</v>
      </c>
      <c r="E539" s="133">
        <f>+SUM(E540:E541)</f>
        <v>229091</v>
      </c>
      <c r="F539" s="376">
        <f t="shared" ref="F539:H539" si="94">+SUM(F540:F541)</f>
        <v>0</v>
      </c>
      <c r="G539" s="376">
        <f t="shared" si="94"/>
        <v>0</v>
      </c>
      <c r="H539" s="376">
        <f t="shared" si="94"/>
        <v>15174728</v>
      </c>
      <c r="I539" s="135"/>
      <c r="J539" s="87"/>
      <c r="K539" s="87"/>
      <c r="L539" s="417"/>
      <c r="M539" s="135"/>
    </row>
    <row r="540" spans="2:13" s="124" customFormat="1" ht="16.2" customHeight="1">
      <c r="B540" s="344">
        <v>5150301</v>
      </c>
      <c r="C540" s="136" t="s">
        <v>521</v>
      </c>
      <c r="D540" s="134">
        <f>SUMIF('RCDB 062022'!$A:$A,B540,'RCDB 062022'!$C:$C)</f>
        <v>14367279</v>
      </c>
      <c r="E540" s="134">
        <f>+SUMIF('AFPISA 06.2022'!E:E,'Consolidado 06.2022'!B540,'AFPISA 06.2022'!C:C)</f>
        <v>229091</v>
      </c>
      <c r="F540" s="134">
        <v>0</v>
      </c>
      <c r="G540" s="134">
        <v>0</v>
      </c>
      <c r="H540" s="137">
        <f>+D540+E540+F540-G540</f>
        <v>14596370</v>
      </c>
      <c r="I540" s="135"/>
      <c r="J540" s="87"/>
      <c r="K540" s="87"/>
      <c r="L540" s="417"/>
      <c r="M540" s="135"/>
    </row>
    <row r="541" spans="2:13" s="124" customFormat="1" ht="16.2" customHeight="1">
      <c r="B541" s="138">
        <v>5150302</v>
      </c>
      <c r="C541" s="136" t="s">
        <v>522</v>
      </c>
      <c r="D541" s="134">
        <f>SUMIF('RCDB 062022'!$A:$A,B541,'RCDB 062022'!$C:$C)</f>
        <v>578358</v>
      </c>
      <c r="E541" s="134">
        <f>+SUMIF('AFPISA 06.2022'!E:E,'Consolidado 06.2022'!B541,'AFPISA 06.2022'!C:C)</f>
        <v>0</v>
      </c>
      <c r="F541" s="134">
        <v>0</v>
      </c>
      <c r="G541" s="134">
        <v>0</v>
      </c>
      <c r="H541" s="137">
        <f>+D541+E541+F541-G541</f>
        <v>578358</v>
      </c>
      <c r="I541" s="135"/>
      <c r="J541" s="87"/>
      <c r="K541" s="87"/>
      <c r="L541" s="417"/>
      <c r="M541" s="135"/>
    </row>
    <row r="542" spans="2:13" ht="16.2" customHeight="1">
      <c r="B542" s="344">
        <v>51504</v>
      </c>
      <c r="C542" s="136" t="s">
        <v>523</v>
      </c>
      <c r="D542" s="134">
        <f>SUMIF('RCDB 062022'!$A:$A,B542,'RCDB 062022'!$C:$C)</f>
        <v>181590510</v>
      </c>
      <c r="E542" s="134">
        <f>+SUMIF('AFPISA 06.2022'!E:E,'Consolidado 06.2022'!B542,'AFPISA 06.2022'!C:C)</f>
        <v>120299</v>
      </c>
      <c r="F542" s="134">
        <v>0</v>
      </c>
      <c r="G542" s="134">
        <v>0</v>
      </c>
      <c r="H542" s="137">
        <f>+D542+E542+F542-G542</f>
        <v>181710809</v>
      </c>
      <c r="I542" s="135"/>
      <c r="J542" s="87"/>
      <c r="K542" s="87"/>
      <c r="L542" s="417"/>
      <c r="M542" s="135"/>
    </row>
    <row r="543" spans="2:13" ht="16.2" customHeight="1">
      <c r="B543" s="344">
        <v>51505</v>
      </c>
      <c r="C543" s="136" t="s">
        <v>602</v>
      </c>
      <c r="D543" s="134">
        <f>SUMIF('RCDB 062022'!$A:$A,B543,'RCDB 062022'!$C:$C)</f>
        <v>270717</v>
      </c>
      <c r="E543" s="134">
        <f>+SUMIF('AFPISA 06.2022'!E:E,'Consolidado 06.2022'!B543,'AFPISA 06.2022'!C:C)</f>
        <v>400000</v>
      </c>
      <c r="F543" s="134">
        <v>0</v>
      </c>
      <c r="G543" s="134">
        <v>0</v>
      </c>
      <c r="H543" s="137">
        <f>+D543+E543+F543-G543</f>
        <v>670717</v>
      </c>
      <c r="I543" s="135"/>
      <c r="J543" s="87"/>
      <c r="K543" s="87"/>
      <c r="L543" s="417"/>
      <c r="M543" s="135"/>
    </row>
    <row r="544" spans="2:13" s="124" customFormat="1" ht="16.2" customHeight="1">
      <c r="B544" s="131">
        <v>52</v>
      </c>
      <c r="C544" s="132" t="s">
        <v>525</v>
      </c>
      <c r="D544" s="133">
        <f>+SUM(D545)</f>
        <v>10145</v>
      </c>
      <c r="E544" s="376">
        <f t="shared" ref="E544:H544" si="95">+SUM(E545)</f>
        <v>110</v>
      </c>
      <c r="F544" s="376">
        <f t="shared" si="95"/>
        <v>0</v>
      </c>
      <c r="G544" s="376">
        <f t="shared" si="95"/>
        <v>0</v>
      </c>
      <c r="H544" s="376">
        <f t="shared" si="95"/>
        <v>10255</v>
      </c>
      <c r="I544" s="135"/>
      <c r="J544" s="87"/>
      <c r="K544" s="87"/>
      <c r="L544" s="417"/>
      <c r="M544" s="135"/>
    </row>
    <row r="545" spans="1:13" ht="16.2" customHeight="1">
      <c r="B545" s="344">
        <v>5204</v>
      </c>
      <c r="C545" s="136" t="s">
        <v>526</v>
      </c>
      <c r="D545" s="134">
        <f>SUMIF('RCDB 062022'!$A:$A,B545,'RCDB 062022'!$C:$C)</f>
        <v>10145</v>
      </c>
      <c r="E545" s="134">
        <f>+SUMIF('AFPISA 06.2022'!E:E,'Consolidado 06.2022'!B545,'AFPISA 06.2022'!C:C)</f>
        <v>110</v>
      </c>
      <c r="F545" s="134">
        <v>0</v>
      </c>
      <c r="G545" s="134">
        <v>0</v>
      </c>
      <c r="H545" s="137">
        <f>+D545+E545+F545-G545</f>
        <v>10255</v>
      </c>
      <c r="I545" s="135"/>
      <c r="J545" s="87"/>
      <c r="K545" s="87"/>
      <c r="L545" s="417"/>
      <c r="M545" s="135"/>
    </row>
    <row r="546" spans="1:13" s="124" customFormat="1" ht="16.2" customHeight="1">
      <c r="B546" s="150"/>
      <c r="C546" s="151" t="s">
        <v>622</v>
      </c>
      <c r="D546" s="152">
        <f>+D308-D408</f>
        <v>619971576</v>
      </c>
      <c r="E546" s="152">
        <f>+E308-E408</f>
        <v>1407032646</v>
      </c>
      <c r="F546" s="152">
        <f>+SUM(F6:F545)</f>
        <v>8600849119</v>
      </c>
      <c r="G546" s="152">
        <f>+SUM(G6:G545)</f>
        <v>8600849119</v>
      </c>
      <c r="H546" s="152">
        <f>+H308-H408</f>
        <v>620285644</v>
      </c>
      <c r="I546" s="135"/>
      <c r="J546" s="397"/>
      <c r="K546" s="397"/>
      <c r="L546" s="397"/>
      <c r="M546" s="397"/>
    </row>
    <row r="547" spans="1:13" s="157" customFormat="1" ht="15.75" customHeight="1">
      <c r="A547" s="127"/>
      <c r="B547" s="153"/>
      <c r="C547" s="154"/>
      <c r="D547" s="155">
        <f>+D546-D304</f>
        <v>0</v>
      </c>
      <c r="E547" s="155">
        <f>+E546-E304</f>
        <v>0</v>
      </c>
      <c r="F547" s="156"/>
      <c r="G547" s="156">
        <f>+F546-G546</f>
        <v>0</v>
      </c>
      <c r="H547" s="155">
        <f>+H546-H304</f>
        <v>0</v>
      </c>
      <c r="I547" s="124"/>
      <c r="J547" s="400"/>
      <c r="K547" s="400"/>
      <c r="L547" s="400"/>
      <c r="M547" s="400"/>
    </row>
    <row r="548" spans="1:13">
      <c r="H548" s="126"/>
      <c r="I548" s="124"/>
    </row>
    <row r="549" spans="1:13">
      <c r="C549" s="158" t="s">
        <v>1465</v>
      </c>
      <c r="D549" s="159">
        <v>1</v>
      </c>
      <c r="E549" s="160">
        <f>+E550/D550</f>
        <v>0.99980000000000002</v>
      </c>
      <c r="F549" s="161">
        <f>+F550/D550</f>
        <v>2.0000000000000001E-4</v>
      </c>
      <c r="I549" s="124"/>
    </row>
    <row r="550" spans="1:13">
      <c r="C550" s="162" t="s">
        <v>568</v>
      </c>
      <c r="D550" s="163">
        <f>+E293</f>
        <v>5000000000</v>
      </c>
      <c r="E550" s="163">
        <v>4999000000</v>
      </c>
      <c r="F550" s="163">
        <v>1000000</v>
      </c>
      <c r="I550" s="124"/>
    </row>
    <row r="551" spans="1:13">
      <c r="C551" s="136" t="s">
        <v>364</v>
      </c>
      <c r="D551" s="163">
        <f>+E546</f>
        <v>1407032646</v>
      </c>
      <c r="E551" s="163">
        <f>+D403</f>
        <v>1406751239</v>
      </c>
      <c r="F551" s="163">
        <f>+D551-E551</f>
        <v>281407</v>
      </c>
      <c r="I551" s="124"/>
    </row>
    <row r="552" spans="1:13">
      <c r="C552" s="158" t="s">
        <v>709</v>
      </c>
      <c r="D552" s="164">
        <f>+SUM(D550:D551)</f>
        <v>6407032646</v>
      </c>
      <c r="E552" s="164">
        <f>+SUM(E550:E551)</f>
        <v>6405751239</v>
      </c>
      <c r="F552" s="164">
        <f>+SUM(F550:F551)</f>
        <v>1281407</v>
      </c>
      <c r="H552" s="165"/>
      <c r="I552" s="127"/>
    </row>
    <row r="553" spans="1:13">
      <c r="H553" s="165"/>
    </row>
    <row r="556" spans="1:13" s="168" customFormat="1">
      <c r="A556" s="166"/>
      <c r="B556" s="166"/>
      <c r="C556" s="166"/>
      <c r="D556" s="126"/>
      <c r="E556" s="126"/>
      <c r="F556" s="126"/>
      <c r="G556" s="126"/>
      <c r="H556" s="166"/>
      <c r="I556" s="167"/>
      <c r="J556" s="401"/>
      <c r="K556" s="401"/>
      <c r="L556" s="401"/>
      <c r="M556" s="401"/>
    </row>
    <row r="557" spans="1:13" s="168" customFormat="1">
      <c r="A557" s="166"/>
      <c r="B557" s="166"/>
      <c r="C557" s="166"/>
      <c r="D557" s="126"/>
      <c r="E557" s="126"/>
      <c r="F557" s="126"/>
      <c r="G557" s="126"/>
      <c r="H557" s="166"/>
      <c r="I557" s="167"/>
      <c r="J557" s="401"/>
      <c r="K557" s="401"/>
      <c r="L557" s="401"/>
      <c r="M557" s="401"/>
    </row>
  </sheetData>
  <mergeCells count="6">
    <mergeCell ref="H4:H5"/>
    <mergeCell ref="B4:B5"/>
    <mergeCell ref="C4:C5"/>
    <mergeCell ref="D4:D5"/>
    <mergeCell ref="E4:E5"/>
    <mergeCell ref="F4:G4"/>
  </mergeCells>
  <pageMargins left="0.7" right="0.7" top="0.75" bottom="0.75" header="0.3" footer="0.3"/>
  <pageSetup orientation="portrait" r:id="rId1"/>
  <ignoredErrors>
    <ignoredError sqref="B51 B539 B295 B541 B544" numberStoredAsText="1"/>
    <ignoredError sqref="D34 D330 D370 D195 H195 D528:D545 H529:H532 D447 D449 D460 D469 D473 D487 D492 D496 D500 D502 D505 H544:H545 H540:H543 H534:H538 E309 D418:E418 H418 H127 H205 H243 H382:H406 H349 H273 H267" formula="1"/>
    <ignoredError sqref="F418:G418"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BD1F1-9C39-49BE-92B6-4BE81A060349}">
  <sheetPr>
    <tabColor theme="9" tint="0.59999389629810485"/>
  </sheetPr>
  <dimension ref="A2:L520"/>
  <sheetViews>
    <sheetView showGridLines="0" zoomScale="90" zoomScaleNormal="90" workbookViewId="0">
      <pane ySplit="5" topLeftCell="A505" activePane="bottomLeft" state="frozen"/>
      <selection activeCell="B101" sqref="B101"/>
      <selection pane="bottomLeft" activeCell="E514" sqref="E514"/>
    </sheetView>
  </sheetViews>
  <sheetFormatPr baseColWidth="10" defaultColWidth="9.109375" defaultRowHeight="13.8"/>
  <cols>
    <col min="1" max="1" width="1" style="353" customWidth="1"/>
    <col min="2" max="2" width="12.21875" style="353" customWidth="1"/>
    <col min="3" max="3" width="29.77734375" style="353" customWidth="1"/>
    <col min="4" max="7" width="16.33203125" style="352" customWidth="1"/>
    <col min="8" max="8" width="16.33203125" style="353" customWidth="1"/>
    <col min="9" max="9" width="23.6640625" style="128" bestFit="1" customWidth="1"/>
    <col min="10" max="10" width="10.44140625" style="353" bestFit="1" customWidth="1"/>
    <col min="11" max="11" width="13.109375" style="353" bestFit="1" customWidth="1"/>
    <col min="12" max="12" width="11.88671875" style="353" bestFit="1" customWidth="1"/>
    <col min="13" max="251" width="9.109375" style="353"/>
    <col min="252" max="252" width="1" style="353" customWidth="1"/>
    <col min="253" max="253" width="17.33203125" style="353" customWidth="1"/>
    <col min="254" max="254" width="54.6640625" style="353" customWidth="1"/>
    <col min="255" max="255" width="28.44140625" style="353" customWidth="1"/>
    <col min="256" max="257" width="17.109375" style="353" bestFit="1" customWidth="1"/>
    <col min="258" max="258" width="14.6640625" style="353" bestFit="1" customWidth="1"/>
    <col min="259" max="262" width="14.6640625" style="353" customWidth="1"/>
    <col min="263" max="263" width="15.6640625" style="353" bestFit="1" customWidth="1"/>
    <col min="264" max="264" width="13.44140625" style="353" bestFit="1" customWidth="1"/>
    <col min="265" max="265" width="10.44140625" style="353" bestFit="1" customWidth="1"/>
    <col min="266" max="507" width="9.109375" style="353"/>
    <col min="508" max="508" width="1" style="353" customWidth="1"/>
    <col min="509" max="509" width="17.33203125" style="353" customWidth="1"/>
    <col min="510" max="510" width="54.6640625" style="353" customWidth="1"/>
    <col min="511" max="511" width="28.44140625" style="353" customWidth="1"/>
    <col min="512" max="513" width="17.109375" style="353" bestFit="1" customWidth="1"/>
    <col min="514" max="514" width="14.6640625" style="353" bestFit="1" customWidth="1"/>
    <col min="515" max="518" width="14.6640625" style="353" customWidth="1"/>
    <col min="519" max="519" width="15.6640625" style="353" bestFit="1" customWidth="1"/>
    <col min="520" max="520" width="13.44140625" style="353" bestFit="1" customWidth="1"/>
    <col min="521" max="521" width="10.44140625" style="353" bestFit="1" customWidth="1"/>
    <col min="522" max="763" width="9.109375" style="353"/>
    <col min="764" max="764" width="1" style="353" customWidth="1"/>
    <col min="765" max="765" width="17.33203125" style="353" customWidth="1"/>
    <col min="766" max="766" width="54.6640625" style="353" customWidth="1"/>
    <col min="767" max="767" width="28.44140625" style="353" customWidth="1"/>
    <col min="768" max="769" width="17.109375" style="353" bestFit="1" customWidth="1"/>
    <col min="770" max="770" width="14.6640625" style="353" bestFit="1" customWidth="1"/>
    <col min="771" max="774" width="14.6640625" style="353" customWidth="1"/>
    <col min="775" max="775" width="15.6640625" style="353" bestFit="1" customWidth="1"/>
    <col min="776" max="776" width="13.44140625" style="353" bestFit="1" customWidth="1"/>
    <col min="777" max="777" width="10.44140625" style="353" bestFit="1" customWidth="1"/>
    <col min="778" max="1019" width="9.109375" style="353"/>
    <col min="1020" max="1020" width="1" style="353" customWidth="1"/>
    <col min="1021" max="1021" width="17.33203125" style="353" customWidth="1"/>
    <col min="1022" max="1022" width="54.6640625" style="353" customWidth="1"/>
    <col min="1023" max="1023" width="28.44140625" style="353" customWidth="1"/>
    <col min="1024" max="1025" width="17.109375" style="353" bestFit="1" customWidth="1"/>
    <col min="1026" max="1026" width="14.6640625" style="353" bestFit="1" customWidth="1"/>
    <col min="1027" max="1030" width="14.6640625" style="353" customWidth="1"/>
    <col min="1031" max="1031" width="15.6640625" style="353" bestFit="1" customWidth="1"/>
    <col min="1032" max="1032" width="13.44140625" style="353" bestFit="1" customWidth="1"/>
    <col min="1033" max="1033" width="10.44140625" style="353" bestFit="1" customWidth="1"/>
    <col min="1034" max="1275" width="9.109375" style="353"/>
    <col min="1276" max="1276" width="1" style="353" customWidth="1"/>
    <col min="1277" max="1277" width="17.33203125" style="353" customWidth="1"/>
    <col min="1278" max="1278" width="54.6640625" style="353" customWidth="1"/>
    <col min="1279" max="1279" width="28.44140625" style="353" customWidth="1"/>
    <col min="1280" max="1281" width="17.109375" style="353" bestFit="1" customWidth="1"/>
    <col min="1282" max="1282" width="14.6640625" style="353" bestFit="1" customWidth="1"/>
    <col min="1283" max="1286" width="14.6640625" style="353" customWidth="1"/>
    <col min="1287" max="1287" width="15.6640625" style="353" bestFit="1" customWidth="1"/>
    <col min="1288" max="1288" width="13.44140625" style="353" bestFit="1" customWidth="1"/>
    <col min="1289" max="1289" width="10.44140625" style="353" bestFit="1" customWidth="1"/>
    <col min="1290" max="1531" width="9.109375" style="353"/>
    <col min="1532" max="1532" width="1" style="353" customWidth="1"/>
    <col min="1533" max="1533" width="17.33203125" style="353" customWidth="1"/>
    <col min="1534" max="1534" width="54.6640625" style="353" customWidth="1"/>
    <col min="1535" max="1535" width="28.44140625" style="353" customWidth="1"/>
    <col min="1536" max="1537" width="17.109375" style="353" bestFit="1" customWidth="1"/>
    <col min="1538" max="1538" width="14.6640625" style="353" bestFit="1" customWidth="1"/>
    <col min="1539" max="1542" width="14.6640625" style="353" customWidth="1"/>
    <col min="1543" max="1543" width="15.6640625" style="353" bestFit="1" customWidth="1"/>
    <col min="1544" max="1544" width="13.44140625" style="353" bestFit="1" customWidth="1"/>
    <col min="1545" max="1545" width="10.44140625" style="353" bestFit="1" customWidth="1"/>
    <col min="1546" max="1787" width="9.109375" style="353"/>
    <col min="1788" max="1788" width="1" style="353" customWidth="1"/>
    <col min="1789" max="1789" width="17.33203125" style="353" customWidth="1"/>
    <col min="1790" max="1790" width="54.6640625" style="353" customWidth="1"/>
    <col min="1791" max="1791" width="28.44140625" style="353" customWidth="1"/>
    <col min="1792" max="1793" width="17.109375" style="353" bestFit="1" customWidth="1"/>
    <col min="1794" max="1794" width="14.6640625" style="353" bestFit="1" customWidth="1"/>
    <col min="1795" max="1798" width="14.6640625" style="353" customWidth="1"/>
    <col min="1799" max="1799" width="15.6640625" style="353" bestFit="1" customWidth="1"/>
    <col min="1800" max="1800" width="13.44140625" style="353" bestFit="1" customWidth="1"/>
    <col min="1801" max="1801" width="10.44140625" style="353" bestFit="1" customWidth="1"/>
    <col min="1802" max="2043" width="9.109375" style="353"/>
    <col min="2044" max="2044" width="1" style="353" customWidth="1"/>
    <col min="2045" max="2045" width="17.33203125" style="353" customWidth="1"/>
    <col min="2046" max="2046" width="54.6640625" style="353" customWidth="1"/>
    <col min="2047" max="2047" width="28.44140625" style="353" customWidth="1"/>
    <col min="2048" max="2049" width="17.109375" style="353" bestFit="1" customWidth="1"/>
    <col min="2050" max="2050" width="14.6640625" style="353" bestFit="1" customWidth="1"/>
    <col min="2051" max="2054" width="14.6640625" style="353" customWidth="1"/>
    <col min="2055" max="2055" width="15.6640625" style="353" bestFit="1" customWidth="1"/>
    <col min="2056" max="2056" width="13.44140625" style="353" bestFit="1" customWidth="1"/>
    <col min="2057" max="2057" width="10.44140625" style="353" bestFit="1" customWidth="1"/>
    <col min="2058" max="2299" width="9.109375" style="353"/>
    <col min="2300" max="2300" width="1" style="353" customWidth="1"/>
    <col min="2301" max="2301" width="17.33203125" style="353" customWidth="1"/>
    <col min="2302" max="2302" width="54.6640625" style="353" customWidth="1"/>
    <col min="2303" max="2303" width="28.44140625" style="353" customWidth="1"/>
    <col min="2304" max="2305" width="17.109375" style="353" bestFit="1" customWidth="1"/>
    <col min="2306" max="2306" width="14.6640625" style="353" bestFit="1" customWidth="1"/>
    <col min="2307" max="2310" width="14.6640625" style="353" customWidth="1"/>
    <col min="2311" max="2311" width="15.6640625" style="353" bestFit="1" customWidth="1"/>
    <col min="2312" max="2312" width="13.44140625" style="353" bestFit="1" customWidth="1"/>
    <col min="2313" max="2313" width="10.44140625" style="353" bestFit="1" customWidth="1"/>
    <col min="2314" max="2555" width="9.109375" style="353"/>
    <col min="2556" max="2556" width="1" style="353" customWidth="1"/>
    <col min="2557" max="2557" width="17.33203125" style="353" customWidth="1"/>
    <col min="2558" max="2558" width="54.6640625" style="353" customWidth="1"/>
    <col min="2559" max="2559" width="28.44140625" style="353" customWidth="1"/>
    <col min="2560" max="2561" width="17.109375" style="353" bestFit="1" customWidth="1"/>
    <col min="2562" max="2562" width="14.6640625" style="353" bestFit="1" customWidth="1"/>
    <col min="2563" max="2566" width="14.6640625" style="353" customWidth="1"/>
    <col min="2567" max="2567" width="15.6640625" style="353" bestFit="1" customWidth="1"/>
    <col min="2568" max="2568" width="13.44140625" style="353" bestFit="1" customWidth="1"/>
    <col min="2569" max="2569" width="10.44140625" style="353" bestFit="1" customWidth="1"/>
    <col min="2570" max="2811" width="9.109375" style="353"/>
    <col min="2812" max="2812" width="1" style="353" customWidth="1"/>
    <col min="2813" max="2813" width="17.33203125" style="353" customWidth="1"/>
    <col min="2814" max="2814" width="54.6640625" style="353" customWidth="1"/>
    <col min="2815" max="2815" width="28.44140625" style="353" customWidth="1"/>
    <col min="2816" max="2817" width="17.109375" style="353" bestFit="1" customWidth="1"/>
    <col min="2818" max="2818" width="14.6640625" style="353" bestFit="1" customWidth="1"/>
    <col min="2819" max="2822" width="14.6640625" style="353" customWidth="1"/>
    <col min="2823" max="2823" width="15.6640625" style="353" bestFit="1" customWidth="1"/>
    <col min="2824" max="2824" width="13.44140625" style="353" bestFit="1" customWidth="1"/>
    <col min="2825" max="2825" width="10.44140625" style="353" bestFit="1" customWidth="1"/>
    <col min="2826" max="3067" width="9.109375" style="353"/>
    <col min="3068" max="3068" width="1" style="353" customWidth="1"/>
    <col min="3069" max="3069" width="17.33203125" style="353" customWidth="1"/>
    <col min="3070" max="3070" width="54.6640625" style="353" customWidth="1"/>
    <col min="3071" max="3071" width="28.44140625" style="353" customWidth="1"/>
    <col min="3072" max="3073" width="17.109375" style="353" bestFit="1" customWidth="1"/>
    <col min="3074" max="3074" width="14.6640625" style="353" bestFit="1" customWidth="1"/>
    <col min="3075" max="3078" width="14.6640625" style="353" customWidth="1"/>
    <col min="3079" max="3079" width="15.6640625" style="353" bestFit="1" customWidth="1"/>
    <col min="3080" max="3080" width="13.44140625" style="353" bestFit="1" customWidth="1"/>
    <col min="3081" max="3081" width="10.44140625" style="353" bestFit="1" customWidth="1"/>
    <col min="3082" max="3323" width="9.109375" style="353"/>
    <col min="3324" max="3324" width="1" style="353" customWidth="1"/>
    <col min="3325" max="3325" width="17.33203125" style="353" customWidth="1"/>
    <col min="3326" max="3326" width="54.6640625" style="353" customWidth="1"/>
    <col min="3327" max="3327" width="28.44140625" style="353" customWidth="1"/>
    <col min="3328" max="3329" width="17.109375" style="353" bestFit="1" customWidth="1"/>
    <col min="3330" max="3330" width="14.6640625" style="353" bestFit="1" customWidth="1"/>
    <col min="3331" max="3334" width="14.6640625" style="353" customWidth="1"/>
    <col min="3335" max="3335" width="15.6640625" style="353" bestFit="1" customWidth="1"/>
    <col min="3336" max="3336" width="13.44140625" style="353" bestFit="1" customWidth="1"/>
    <col min="3337" max="3337" width="10.44140625" style="353" bestFit="1" customWidth="1"/>
    <col min="3338" max="3579" width="9.109375" style="353"/>
    <col min="3580" max="3580" width="1" style="353" customWidth="1"/>
    <col min="3581" max="3581" width="17.33203125" style="353" customWidth="1"/>
    <col min="3582" max="3582" width="54.6640625" style="353" customWidth="1"/>
    <col min="3583" max="3583" width="28.44140625" style="353" customWidth="1"/>
    <col min="3584" max="3585" width="17.109375" style="353" bestFit="1" customWidth="1"/>
    <col min="3586" max="3586" width="14.6640625" style="353" bestFit="1" customWidth="1"/>
    <col min="3587" max="3590" width="14.6640625" style="353" customWidth="1"/>
    <col min="3591" max="3591" width="15.6640625" style="353" bestFit="1" customWidth="1"/>
    <col min="3592" max="3592" width="13.44140625" style="353" bestFit="1" customWidth="1"/>
    <col min="3593" max="3593" width="10.44140625" style="353" bestFit="1" customWidth="1"/>
    <col min="3594" max="3835" width="9.109375" style="353"/>
    <col min="3836" max="3836" width="1" style="353" customWidth="1"/>
    <col min="3837" max="3837" width="17.33203125" style="353" customWidth="1"/>
    <col min="3838" max="3838" width="54.6640625" style="353" customWidth="1"/>
    <col min="3839" max="3839" width="28.44140625" style="353" customWidth="1"/>
    <col min="3840" max="3841" width="17.109375" style="353" bestFit="1" customWidth="1"/>
    <col min="3842" max="3842" width="14.6640625" style="353" bestFit="1" customWidth="1"/>
    <col min="3843" max="3846" width="14.6640625" style="353" customWidth="1"/>
    <col min="3847" max="3847" width="15.6640625" style="353" bestFit="1" customWidth="1"/>
    <col min="3848" max="3848" width="13.44140625" style="353" bestFit="1" customWidth="1"/>
    <col min="3849" max="3849" width="10.44140625" style="353" bestFit="1" customWidth="1"/>
    <col min="3850" max="4091" width="9.109375" style="353"/>
    <col min="4092" max="4092" width="1" style="353" customWidth="1"/>
    <col min="4093" max="4093" width="17.33203125" style="353" customWidth="1"/>
    <col min="4094" max="4094" width="54.6640625" style="353" customWidth="1"/>
    <col min="4095" max="4095" width="28.44140625" style="353" customWidth="1"/>
    <col min="4096" max="4097" width="17.109375" style="353" bestFit="1" customWidth="1"/>
    <col min="4098" max="4098" width="14.6640625" style="353" bestFit="1" customWidth="1"/>
    <col min="4099" max="4102" width="14.6640625" style="353" customWidth="1"/>
    <col min="4103" max="4103" width="15.6640625" style="353" bestFit="1" customWidth="1"/>
    <col min="4104" max="4104" width="13.44140625" style="353" bestFit="1" customWidth="1"/>
    <col min="4105" max="4105" width="10.44140625" style="353" bestFit="1" customWidth="1"/>
    <col min="4106" max="4347" width="9.109375" style="353"/>
    <col min="4348" max="4348" width="1" style="353" customWidth="1"/>
    <col min="4349" max="4349" width="17.33203125" style="353" customWidth="1"/>
    <col min="4350" max="4350" width="54.6640625" style="353" customWidth="1"/>
    <col min="4351" max="4351" width="28.44140625" style="353" customWidth="1"/>
    <col min="4352" max="4353" width="17.109375" style="353" bestFit="1" customWidth="1"/>
    <col min="4354" max="4354" width="14.6640625" style="353" bestFit="1" customWidth="1"/>
    <col min="4355" max="4358" width="14.6640625" style="353" customWidth="1"/>
    <col min="4359" max="4359" width="15.6640625" style="353" bestFit="1" customWidth="1"/>
    <col min="4360" max="4360" width="13.44140625" style="353" bestFit="1" customWidth="1"/>
    <col min="4361" max="4361" width="10.44140625" style="353" bestFit="1" customWidth="1"/>
    <col min="4362" max="4603" width="9.109375" style="353"/>
    <col min="4604" max="4604" width="1" style="353" customWidth="1"/>
    <col min="4605" max="4605" width="17.33203125" style="353" customWidth="1"/>
    <col min="4606" max="4606" width="54.6640625" style="353" customWidth="1"/>
    <col min="4607" max="4607" width="28.44140625" style="353" customWidth="1"/>
    <col min="4608" max="4609" width="17.109375" style="353" bestFit="1" customWidth="1"/>
    <col min="4610" max="4610" width="14.6640625" style="353" bestFit="1" customWidth="1"/>
    <col min="4611" max="4614" width="14.6640625" style="353" customWidth="1"/>
    <col min="4615" max="4615" width="15.6640625" style="353" bestFit="1" customWidth="1"/>
    <col min="4616" max="4616" width="13.44140625" style="353" bestFit="1" customWidth="1"/>
    <col min="4617" max="4617" width="10.44140625" style="353" bestFit="1" customWidth="1"/>
    <col min="4618" max="4859" width="9.109375" style="353"/>
    <col min="4860" max="4860" width="1" style="353" customWidth="1"/>
    <col min="4861" max="4861" width="17.33203125" style="353" customWidth="1"/>
    <col min="4862" max="4862" width="54.6640625" style="353" customWidth="1"/>
    <col min="4863" max="4863" width="28.44140625" style="353" customWidth="1"/>
    <col min="4864" max="4865" width="17.109375" style="353" bestFit="1" customWidth="1"/>
    <col min="4866" max="4866" width="14.6640625" style="353" bestFit="1" customWidth="1"/>
    <col min="4867" max="4870" width="14.6640625" style="353" customWidth="1"/>
    <col min="4871" max="4871" width="15.6640625" style="353" bestFit="1" customWidth="1"/>
    <col min="4872" max="4872" width="13.44140625" style="353" bestFit="1" customWidth="1"/>
    <col min="4873" max="4873" width="10.44140625" style="353" bestFit="1" customWidth="1"/>
    <col min="4874" max="5115" width="9.109375" style="353"/>
    <col min="5116" max="5116" width="1" style="353" customWidth="1"/>
    <col min="5117" max="5117" width="17.33203125" style="353" customWidth="1"/>
    <col min="5118" max="5118" width="54.6640625" style="353" customWidth="1"/>
    <col min="5119" max="5119" width="28.44140625" style="353" customWidth="1"/>
    <col min="5120" max="5121" width="17.109375" style="353" bestFit="1" customWidth="1"/>
    <col min="5122" max="5122" width="14.6640625" style="353" bestFit="1" customWidth="1"/>
    <col min="5123" max="5126" width="14.6640625" style="353" customWidth="1"/>
    <col min="5127" max="5127" width="15.6640625" style="353" bestFit="1" customWidth="1"/>
    <col min="5128" max="5128" width="13.44140625" style="353" bestFit="1" customWidth="1"/>
    <col min="5129" max="5129" width="10.44140625" style="353" bestFit="1" customWidth="1"/>
    <col min="5130" max="5371" width="9.109375" style="353"/>
    <col min="5372" max="5372" width="1" style="353" customWidth="1"/>
    <col min="5373" max="5373" width="17.33203125" style="353" customWidth="1"/>
    <col min="5374" max="5374" width="54.6640625" style="353" customWidth="1"/>
    <col min="5375" max="5375" width="28.44140625" style="353" customWidth="1"/>
    <col min="5376" max="5377" width="17.109375" style="353" bestFit="1" customWidth="1"/>
    <col min="5378" max="5378" width="14.6640625" style="353" bestFit="1" customWidth="1"/>
    <col min="5379" max="5382" width="14.6640625" style="353" customWidth="1"/>
    <col min="5383" max="5383" width="15.6640625" style="353" bestFit="1" customWidth="1"/>
    <col min="5384" max="5384" width="13.44140625" style="353" bestFit="1" customWidth="1"/>
    <col min="5385" max="5385" width="10.44140625" style="353" bestFit="1" customWidth="1"/>
    <col min="5386" max="5627" width="9.109375" style="353"/>
    <col min="5628" max="5628" width="1" style="353" customWidth="1"/>
    <col min="5629" max="5629" width="17.33203125" style="353" customWidth="1"/>
    <col min="5630" max="5630" width="54.6640625" style="353" customWidth="1"/>
    <col min="5631" max="5631" width="28.44140625" style="353" customWidth="1"/>
    <col min="5632" max="5633" width="17.109375" style="353" bestFit="1" customWidth="1"/>
    <col min="5634" max="5634" width="14.6640625" style="353" bestFit="1" customWidth="1"/>
    <col min="5635" max="5638" width="14.6640625" style="353" customWidth="1"/>
    <col min="5639" max="5639" width="15.6640625" style="353" bestFit="1" customWidth="1"/>
    <col min="5640" max="5640" width="13.44140625" style="353" bestFit="1" customWidth="1"/>
    <col min="5641" max="5641" width="10.44140625" style="353" bestFit="1" customWidth="1"/>
    <col min="5642" max="5883" width="9.109375" style="353"/>
    <col min="5884" max="5884" width="1" style="353" customWidth="1"/>
    <col min="5885" max="5885" width="17.33203125" style="353" customWidth="1"/>
    <col min="5886" max="5886" width="54.6640625" style="353" customWidth="1"/>
    <col min="5887" max="5887" width="28.44140625" style="353" customWidth="1"/>
    <col min="5888" max="5889" width="17.109375" style="353" bestFit="1" customWidth="1"/>
    <col min="5890" max="5890" width="14.6640625" style="353" bestFit="1" customWidth="1"/>
    <col min="5891" max="5894" width="14.6640625" style="353" customWidth="1"/>
    <col min="5895" max="5895" width="15.6640625" style="353" bestFit="1" customWidth="1"/>
    <col min="5896" max="5896" width="13.44140625" style="353" bestFit="1" customWidth="1"/>
    <col min="5897" max="5897" width="10.44140625" style="353" bestFit="1" customWidth="1"/>
    <col min="5898" max="6139" width="9.109375" style="353"/>
    <col min="6140" max="6140" width="1" style="353" customWidth="1"/>
    <col min="6141" max="6141" width="17.33203125" style="353" customWidth="1"/>
    <col min="6142" max="6142" width="54.6640625" style="353" customWidth="1"/>
    <col min="6143" max="6143" width="28.44140625" style="353" customWidth="1"/>
    <col min="6144" max="6145" width="17.109375" style="353" bestFit="1" customWidth="1"/>
    <col min="6146" max="6146" width="14.6640625" style="353" bestFit="1" customWidth="1"/>
    <col min="6147" max="6150" width="14.6640625" style="353" customWidth="1"/>
    <col min="6151" max="6151" width="15.6640625" style="353" bestFit="1" customWidth="1"/>
    <col min="6152" max="6152" width="13.44140625" style="353" bestFit="1" customWidth="1"/>
    <col min="6153" max="6153" width="10.44140625" style="353" bestFit="1" customWidth="1"/>
    <col min="6154" max="6395" width="9.109375" style="353"/>
    <col min="6396" max="6396" width="1" style="353" customWidth="1"/>
    <col min="6397" max="6397" width="17.33203125" style="353" customWidth="1"/>
    <col min="6398" max="6398" width="54.6640625" style="353" customWidth="1"/>
    <col min="6399" max="6399" width="28.44140625" style="353" customWidth="1"/>
    <col min="6400" max="6401" width="17.109375" style="353" bestFit="1" customWidth="1"/>
    <col min="6402" max="6402" width="14.6640625" style="353" bestFit="1" customWidth="1"/>
    <col min="6403" max="6406" width="14.6640625" style="353" customWidth="1"/>
    <col min="6407" max="6407" width="15.6640625" style="353" bestFit="1" customWidth="1"/>
    <col min="6408" max="6408" width="13.44140625" style="353" bestFit="1" customWidth="1"/>
    <col min="6409" max="6409" width="10.44140625" style="353" bestFit="1" customWidth="1"/>
    <col min="6410" max="6651" width="9.109375" style="353"/>
    <col min="6652" max="6652" width="1" style="353" customWidth="1"/>
    <col min="6653" max="6653" width="17.33203125" style="353" customWidth="1"/>
    <col min="6654" max="6654" width="54.6640625" style="353" customWidth="1"/>
    <col min="6655" max="6655" width="28.44140625" style="353" customWidth="1"/>
    <col min="6656" max="6657" width="17.109375" style="353" bestFit="1" customWidth="1"/>
    <col min="6658" max="6658" width="14.6640625" style="353" bestFit="1" customWidth="1"/>
    <col min="6659" max="6662" width="14.6640625" style="353" customWidth="1"/>
    <col min="6663" max="6663" width="15.6640625" style="353" bestFit="1" customWidth="1"/>
    <col min="6664" max="6664" width="13.44140625" style="353" bestFit="1" customWidth="1"/>
    <col min="6665" max="6665" width="10.44140625" style="353" bestFit="1" customWidth="1"/>
    <col min="6666" max="6907" width="9.109375" style="353"/>
    <col min="6908" max="6908" width="1" style="353" customWidth="1"/>
    <col min="6909" max="6909" width="17.33203125" style="353" customWidth="1"/>
    <col min="6910" max="6910" width="54.6640625" style="353" customWidth="1"/>
    <col min="6911" max="6911" width="28.44140625" style="353" customWidth="1"/>
    <col min="6912" max="6913" width="17.109375" style="353" bestFit="1" customWidth="1"/>
    <col min="6914" max="6914" width="14.6640625" style="353" bestFit="1" customWidth="1"/>
    <col min="6915" max="6918" width="14.6640625" style="353" customWidth="1"/>
    <col min="6919" max="6919" width="15.6640625" style="353" bestFit="1" customWidth="1"/>
    <col min="6920" max="6920" width="13.44140625" style="353" bestFit="1" customWidth="1"/>
    <col min="6921" max="6921" width="10.44140625" style="353" bestFit="1" customWidth="1"/>
    <col min="6922" max="7163" width="9.109375" style="353"/>
    <col min="7164" max="7164" width="1" style="353" customWidth="1"/>
    <col min="7165" max="7165" width="17.33203125" style="353" customWidth="1"/>
    <col min="7166" max="7166" width="54.6640625" style="353" customWidth="1"/>
    <col min="7167" max="7167" width="28.44140625" style="353" customWidth="1"/>
    <col min="7168" max="7169" width="17.109375" style="353" bestFit="1" customWidth="1"/>
    <col min="7170" max="7170" width="14.6640625" style="353" bestFit="1" customWidth="1"/>
    <col min="7171" max="7174" width="14.6640625" style="353" customWidth="1"/>
    <col min="7175" max="7175" width="15.6640625" style="353" bestFit="1" customWidth="1"/>
    <col min="7176" max="7176" width="13.44140625" style="353" bestFit="1" customWidth="1"/>
    <col min="7177" max="7177" width="10.44140625" style="353" bestFit="1" customWidth="1"/>
    <col min="7178" max="7419" width="9.109375" style="353"/>
    <col min="7420" max="7420" width="1" style="353" customWidth="1"/>
    <col min="7421" max="7421" width="17.33203125" style="353" customWidth="1"/>
    <col min="7422" max="7422" width="54.6640625" style="353" customWidth="1"/>
    <col min="7423" max="7423" width="28.44140625" style="353" customWidth="1"/>
    <col min="7424" max="7425" width="17.109375" style="353" bestFit="1" customWidth="1"/>
    <col min="7426" max="7426" width="14.6640625" style="353" bestFit="1" customWidth="1"/>
    <col min="7427" max="7430" width="14.6640625" style="353" customWidth="1"/>
    <col min="7431" max="7431" width="15.6640625" style="353" bestFit="1" customWidth="1"/>
    <col min="7432" max="7432" width="13.44140625" style="353" bestFit="1" customWidth="1"/>
    <col min="7433" max="7433" width="10.44140625" style="353" bestFit="1" customWidth="1"/>
    <col min="7434" max="7675" width="9.109375" style="353"/>
    <col min="7676" max="7676" width="1" style="353" customWidth="1"/>
    <col min="7677" max="7677" width="17.33203125" style="353" customWidth="1"/>
    <col min="7678" max="7678" width="54.6640625" style="353" customWidth="1"/>
    <col min="7679" max="7679" width="28.44140625" style="353" customWidth="1"/>
    <col min="7680" max="7681" width="17.109375" style="353" bestFit="1" customWidth="1"/>
    <col min="7682" max="7682" width="14.6640625" style="353" bestFit="1" customWidth="1"/>
    <col min="7683" max="7686" width="14.6640625" style="353" customWidth="1"/>
    <col min="7687" max="7687" width="15.6640625" style="353" bestFit="1" customWidth="1"/>
    <col min="7688" max="7688" width="13.44140625" style="353" bestFit="1" customWidth="1"/>
    <col min="7689" max="7689" width="10.44140625" style="353" bestFit="1" customWidth="1"/>
    <col min="7690" max="7931" width="9.109375" style="353"/>
    <col min="7932" max="7932" width="1" style="353" customWidth="1"/>
    <col min="7933" max="7933" width="17.33203125" style="353" customWidth="1"/>
    <col min="7934" max="7934" width="54.6640625" style="353" customWidth="1"/>
    <col min="7935" max="7935" width="28.44140625" style="353" customWidth="1"/>
    <col min="7936" max="7937" width="17.109375" style="353" bestFit="1" customWidth="1"/>
    <col min="7938" max="7938" width="14.6640625" style="353" bestFit="1" customWidth="1"/>
    <col min="7939" max="7942" width="14.6640625" style="353" customWidth="1"/>
    <col min="7943" max="7943" width="15.6640625" style="353" bestFit="1" customWidth="1"/>
    <col min="7944" max="7944" width="13.44140625" style="353" bestFit="1" customWidth="1"/>
    <col min="7945" max="7945" width="10.44140625" style="353" bestFit="1" customWidth="1"/>
    <col min="7946" max="8187" width="9.109375" style="353"/>
    <col min="8188" max="8188" width="1" style="353" customWidth="1"/>
    <col min="8189" max="8189" width="17.33203125" style="353" customWidth="1"/>
    <col min="8190" max="8190" width="54.6640625" style="353" customWidth="1"/>
    <col min="8191" max="8191" width="28.44140625" style="353" customWidth="1"/>
    <col min="8192" max="8193" width="17.109375" style="353" bestFit="1" customWidth="1"/>
    <col min="8194" max="8194" width="14.6640625" style="353" bestFit="1" customWidth="1"/>
    <col min="8195" max="8198" width="14.6640625" style="353" customWidth="1"/>
    <col min="8199" max="8199" width="15.6640625" style="353" bestFit="1" customWidth="1"/>
    <col min="8200" max="8200" width="13.44140625" style="353" bestFit="1" customWidth="1"/>
    <col min="8201" max="8201" width="10.44140625" style="353" bestFit="1" customWidth="1"/>
    <col min="8202" max="8443" width="9.109375" style="353"/>
    <col min="8444" max="8444" width="1" style="353" customWidth="1"/>
    <col min="8445" max="8445" width="17.33203125" style="353" customWidth="1"/>
    <col min="8446" max="8446" width="54.6640625" style="353" customWidth="1"/>
    <col min="8447" max="8447" width="28.44140625" style="353" customWidth="1"/>
    <col min="8448" max="8449" width="17.109375" style="353" bestFit="1" customWidth="1"/>
    <col min="8450" max="8450" width="14.6640625" style="353" bestFit="1" customWidth="1"/>
    <col min="8451" max="8454" width="14.6640625" style="353" customWidth="1"/>
    <col min="8455" max="8455" width="15.6640625" style="353" bestFit="1" customWidth="1"/>
    <col min="8456" max="8456" width="13.44140625" style="353" bestFit="1" customWidth="1"/>
    <col min="8457" max="8457" width="10.44140625" style="353" bestFit="1" customWidth="1"/>
    <col min="8458" max="8699" width="9.109375" style="353"/>
    <col min="8700" max="8700" width="1" style="353" customWidth="1"/>
    <col min="8701" max="8701" width="17.33203125" style="353" customWidth="1"/>
    <col min="8702" max="8702" width="54.6640625" style="353" customWidth="1"/>
    <col min="8703" max="8703" width="28.44140625" style="353" customWidth="1"/>
    <col min="8704" max="8705" width="17.109375" style="353" bestFit="1" customWidth="1"/>
    <col min="8706" max="8706" width="14.6640625" style="353" bestFit="1" customWidth="1"/>
    <col min="8707" max="8710" width="14.6640625" style="353" customWidth="1"/>
    <col min="8711" max="8711" width="15.6640625" style="353" bestFit="1" customWidth="1"/>
    <col min="8712" max="8712" width="13.44140625" style="353" bestFit="1" customWidth="1"/>
    <col min="8713" max="8713" width="10.44140625" style="353" bestFit="1" customWidth="1"/>
    <col min="8714" max="8955" width="9.109375" style="353"/>
    <col min="8956" max="8956" width="1" style="353" customWidth="1"/>
    <col min="8957" max="8957" width="17.33203125" style="353" customWidth="1"/>
    <col min="8958" max="8958" width="54.6640625" style="353" customWidth="1"/>
    <col min="8959" max="8959" width="28.44140625" style="353" customWidth="1"/>
    <col min="8960" max="8961" width="17.109375" style="353" bestFit="1" customWidth="1"/>
    <col min="8962" max="8962" width="14.6640625" style="353" bestFit="1" customWidth="1"/>
    <col min="8963" max="8966" width="14.6640625" style="353" customWidth="1"/>
    <col min="8967" max="8967" width="15.6640625" style="353" bestFit="1" customWidth="1"/>
    <col min="8968" max="8968" width="13.44140625" style="353" bestFit="1" customWidth="1"/>
    <col min="8969" max="8969" width="10.44140625" style="353" bestFit="1" customWidth="1"/>
    <col min="8970" max="9211" width="9.109375" style="353"/>
    <col min="9212" max="9212" width="1" style="353" customWidth="1"/>
    <col min="9213" max="9213" width="17.33203125" style="353" customWidth="1"/>
    <col min="9214" max="9214" width="54.6640625" style="353" customWidth="1"/>
    <col min="9215" max="9215" width="28.44140625" style="353" customWidth="1"/>
    <col min="9216" max="9217" width="17.109375" style="353" bestFit="1" customWidth="1"/>
    <col min="9218" max="9218" width="14.6640625" style="353" bestFit="1" customWidth="1"/>
    <col min="9219" max="9222" width="14.6640625" style="353" customWidth="1"/>
    <col min="9223" max="9223" width="15.6640625" style="353" bestFit="1" customWidth="1"/>
    <col min="9224" max="9224" width="13.44140625" style="353" bestFit="1" customWidth="1"/>
    <col min="9225" max="9225" width="10.44140625" style="353" bestFit="1" customWidth="1"/>
    <col min="9226" max="9467" width="9.109375" style="353"/>
    <col min="9468" max="9468" width="1" style="353" customWidth="1"/>
    <col min="9469" max="9469" width="17.33203125" style="353" customWidth="1"/>
    <col min="9470" max="9470" width="54.6640625" style="353" customWidth="1"/>
    <col min="9471" max="9471" width="28.44140625" style="353" customWidth="1"/>
    <col min="9472" max="9473" width="17.109375" style="353" bestFit="1" customWidth="1"/>
    <col min="9474" max="9474" width="14.6640625" style="353" bestFit="1" customWidth="1"/>
    <col min="9475" max="9478" width="14.6640625" style="353" customWidth="1"/>
    <col min="9479" max="9479" width="15.6640625" style="353" bestFit="1" customWidth="1"/>
    <col min="9480" max="9480" width="13.44140625" style="353" bestFit="1" customWidth="1"/>
    <col min="9481" max="9481" width="10.44140625" style="353" bestFit="1" customWidth="1"/>
    <col min="9482" max="9723" width="9.109375" style="353"/>
    <col min="9724" max="9724" width="1" style="353" customWidth="1"/>
    <col min="9725" max="9725" width="17.33203125" style="353" customWidth="1"/>
    <col min="9726" max="9726" width="54.6640625" style="353" customWidth="1"/>
    <col min="9727" max="9727" width="28.44140625" style="353" customWidth="1"/>
    <col min="9728" max="9729" width="17.109375" style="353" bestFit="1" customWidth="1"/>
    <col min="9730" max="9730" width="14.6640625" style="353" bestFit="1" customWidth="1"/>
    <col min="9731" max="9734" width="14.6640625" style="353" customWidth="1"/>
    <col min="9735" max="9735" width="15.6640625" style="353" bestFit="1" customWidth="1"/>
    <col min="9736" max="9736" width="13.44140625" style="353" bestFit="1" customWidth="1"/>
    <col min="9737" max="9737" width="10.44140625" style="353" bestFit="1" customWidth="1"/>
    <col min="9738" max="9979" width="9.109375" style="353"/>
    <col min="9980" max="9980" width="1" style="353" customWidth="1"/>
    <col min="9981" max="9981" width="17.33203125" style="353" customWidth="1"/>
    <col min="9982" max="9982" width="54.6640625" style="353" customWidth="1"/>
    <col min="9983" max="9983" width="28.44140625" style="353" customWidth="1"/>
    <col min="9984" max="9985" width="17.109375" style="353" bestFit="1" customWidth="1"/>
    <col min="9986" max="9986" width="14.6640625" style="353" bestFit="1" customWidth="1"/>
    <col min="9987" max="9990" width="14.6640625" style="353" customWidth="1"/>
    <col min="9991" max="9991" width="15.6640625" style="353" bestFit="1" customWidth="1"/>
    <col min="9992" max="9992" width="13.44140625" style="353" bestFit="1" customWidth="1"/>
    <col min="9993" max="9993" width="10.44140625" style="353" bestFit="1" customWidth="1"/>
    <col min="9994" max="10235" width="9.109375" style="353"/>
    <col min="10236" max="10236" width="1" style="353" customWidth="1"/>
    <col min="10237" max="10237" width="17.33203125" style="353" customWidth="1"/>
    <col min="10238" max="10238" width="54.6640625" style="353" customWidth="1"/>
    <col min="10239" max="10239" width="28.44140625" style="353" customWidth="1"/>
    <col min="10240" max="10241" width="17.109375" style="353" bestFit="1" customWidth="1"/>
    <col min="10242" max="10242" width="14.6640625" style="353" bestFit="1" customWidth="1"/>
    <col min="10243" max="10246" width="14.6640625" style="353" customWidth="1"/>
    <col min="10247" max="10247" width="15.6640625" style="353" bestFit="1" customWidth="1"/>
    <col min="10248" max="10248" width="13.44140625" style="353" bestFit="1" customWidth="1"/>
    <col min="10249" max="10249" width="10.44140625" style="353" bestFit="1" customWidth="1"/>
    <col min="10250" max="10491" width="9.109375" style="353"/>
    <col min="10492" max="10492" width="1" style="353" customWidth="1"/>
    <col min="10493" max="10493" width="17.33203125" style="353" customWidth="1"/>
    <col min="10494" max="10494" width="54.6640625" style="353" customWidth="1"/>
    <col min="10495" max="10495" width="28.44140625" style="353" customWidth="1"/>
    <col min="10496" max="10497" width="17.109375" style="353" bestFit="1" customWidth="1"/>
    <col min="10498" max="10498" width="14.6640625" style="353" bestFit="1" customWidth="1"/>
    <col min="10499" max="10502" width="14.6640625" style="353" customWidth="1"/>
    <col min="10503" max="10503" width="15.6640625" style="353" bestFit="1" customWidth="1"/>
    <col min="10504" max="10504" width="13.44140625" style="353" bestFit="1" customWidth="1"/>
    <col min="10505" max="10505" width="10.44140625" style="353" bestFit="1" customWidth="1"/>
    <col min="10506" max="10747" width="9.109375" style="353"/>
    <col min="10748" max="10748" width="1" style="353" customWidth="1"/>
    <col min="10749" max="10749" width="17.33203125" style="353" customWidth="1"/>
    <col min="10750" max="10750" width="54.6640625" style="353" customWidth="1"/>
    <col min="10751" max="10751" width="28.44140625" style="353" customWidth="1"/>
    <col min="10752" max="10753" width="17.109375" style="353" bestFit="1" customWidth="1"/>
    <col min="10754" max="10754" width="14.6640625" style="353" bestFit="1" customWidth="1"/>
    <col min="10755" max="10758" width="14.6640625" style="353" customWidth="1"/>
    <col min="10759" max="10759" width="15.6640625" style="353" bestFit="1" customWidth="1"/>
    <col min="10760" max="10760" width="13.44140625" style="353" bestFit="1" customWidth="1"/>
    <col min="10761" max="10761" width="10.44140625" style="353" bestFit="1" customWidth="1"/>
    <col min="10762" max="11003" width="9.109375" style="353"/>
    <col min="11004" max="11004" width="1" style="353" customWidth="1"/>
    <col min="11005" max="11005" width="17.33203125" style="353" customWidth="1"/>
    <col min="11006" max="11006" width="54.6640625" style="353" customWidth="1"/>
    <col min="11007" max="11007" width="28.44140625" style="353" customWidth="1"/>
    <col min="11008" max="11009" width="17.109375" style="353" bestFit="1" customWidth="1"/>
    <col min="11010" max="11010" width="14.6640625" style="353" bestFit="1" customWidth="1"/>
    <col min="11011" max="11014" width="14.6640625" style="353" customWidth="1"/>
    <col min="11015" max="11015" width="15.6640625" style="353" bestFit="1" customWidth="1"/>
    <col min="11016" max="11016" width="13.44140625" style="353" bestFit="1" customWidth="1"/>
    <col min="11017" max="11017" width="10.44140625" style="353" bestFit="1" customWidth="1"/>
    <col min="11018" max="11259" width="9.109375" style="353"/>
    <col min="11260" max="11260" width="1" style="353" customWidth="1"/>
    <col min="11261" max="11261" width="17.33203125" style="353" customWidth="1"/>
    <col min="11262" max="11262" width="54.6640625" style="353" customWidth="1"/>
    <col min="11263" max="11263" width="28.44140625" style="353" customWidth="1"/>
    <col min="11264" max="11265" width="17.109375" style="353" bestFit="1" customWidth="1"/>
    <col min="11266" max="11266" width="14.6640625" style="353" bestFit="1" customWidth="1"/>
    <col min="11267" max="11270" width="14.6640625" style="353" customWidth="1"/>
    <col min="11271" max="11271" width="15.6640625" style="353" bestFit="1" customWidth="1"/>
    <col min="11272" max="11272" width="13.44140625" style="353" bestFit="1" customWidth="1"/>
    <col min="11273" max="11273" width="10.44140625" style="353" bestFit="1" customWidth="1"/>
    <col min="11274" max="11515" width="9.109375" style="353"/>
    <col min="11516" max="11516" width="1" style="353" customWidth="1"/>
    <col min="11517" max="11517" width="17.33203125" style="353" customWidth="1"/>
    <col min="11518" max="11518" width="54.6640625" style="353" customWidth="1"/>
    <col min="11519" max="11519" width="28.44140625" style="353" customWidth="1"/>
    <col min="11520" max="11521" width="17.109375" style="353" bestFit="1" customWidth="1"/>
    <col min="11522" max="11522" width="14.6640625" style="353" bestFit="1" customWidth="1"/>
    <col min="11523" max="11526" width="14.6640625" style="353" customWidth="1"/>
    <col min="11527" max="11527" width="15.6640625" style="353" bestFit="1" customWidth="1"/>
    <col min="11528" max="11528" width="13.44140625" style="353" bestFit="1" customWidth="1"/>
    <col min="11529" max="11529" width="10.44140625" style="353" bestFit="1" customWidth="1"/>
    <col min="11530" max="11771" width="9.109375" style="353"/>
    <col min="11772" max="11772" width="1" style="353" customWidth="1"/>
    <col min="11773" max="11773" width="17.33203125" style="353" customWidth="1"/>
    <col min="11774" max="11774" width="54.6640625" style="353" customWidth="1"/>
    <col min="11775" max="11775" width="28.44140625" style="353" customWidth="1"/>
    <col min="11776" max="11777" width="17.109375" style="353" bestFit="1" customWidth="1"/>
    <col min="11778" max="11778" width="14.6640625" style="353" bestFit="1" customWidth="1"/>
    <col min="11779" max="11782" width="14.6640625" style="353" customWidth="1"/>
    <col min="11783" max="11783" width="15.6640625" style="353" bestFit="1" customWidth="1"/>
    <col min="11784" max="11784" width="13.44140625" style="353" bestFit="1" customWidth="1"/>
    <col min="11785" max="11785" width="10.44140625" style="353" bestFit="1" customWidth="1"/>
    <col min="11786" max="12027" width="9.109375" style="353"/>
    <col min="12028" max="12028" width="1" style="353" customWidth="1"/>
    <col min="12029" max="12029" width="17.33203125" style="353" customWidth="1"/>
    <col min="12030" max="12030" width="54.6640625" style="353" customWidth="1"/>
    <col min="12031" max="12031" width="28.44140625" style="353" customWidth="1"/>
    <col min="12032" max="12033" width="17.109375" style="353" bestFit="1" customWidth="1"/>
    <col min="12034" max="12034" width="14.6640625" style="353" bestFit="1" customWidth="1"/>
    <col min="12035" max="12038" width="14.6640625" style="353" customWidth="1"/>
    <col min="12039" max="12039" width="15.6640625" style="353" bestFit="1" customWidth="1"/>
    <col min="12040" max="12040" width="13.44140625" style="353" bestFit="1" customWidth="1"/>
    <col min="12041" max="12041" width="10.44140625" style="353" bestFit="1" customWidth="1"/>
    <col min="12042" max="12283" width="9.109375" style="353"/>
    <col min="12284" max="12284" width="1" style="353" customWidth="1"/>
    <col min="12285" max="12285" width="17.33203125" style="353" customWidth="1"/>
    <col min="12286" max="12286" width="54.6640625" style="353" customWidth="1"/>
    <col min="12287" max="12287" width="28.44140625" style="353" customWidth="1"/>
    <col min="12288" max="12289" width="17.109375" style="353" bestFit="1" customWidth="1"/>
    <col min="12290" max="12290" width="14.6640625" style="353" bestFit="1" customWidth="1"/>
    <col min="12291" max="12294" width="14.6640625" style="353" customWidth="1"/>
    <col min="12295" max="12295" width="15.6640625" style="353" bestFit="1" customWidth="1"/>
    <col min="12296" max="12296" width="13.44140625" style="353" bestFit="1" customWidth="1"/>
    <col min="12297" max="12297" width="10.44140625" style="353" bestFit="1" customWidth="1"/>
    <col min="12298" max="12539" width="9.109375" style="353"/>
    <col min="12540" max="12540" width="1" style="353" customWidth="1"/>
    <col min="12541" max="12541" width="17.33203125" style="353" customWidth="1"/>
    <col min="12542" max="12542" width="54.6640625" style="353" customWidth="1"/>
    <col min="12543" max="12543" width="28.44140625" style="353" customWidth="1"/>
    <col min="12544" max="12545" width="17.109375" style="353" bestFit="1" customWidth="1"/>
    <col min="12546" max="12546" width="14.6640625" style="353" bestFit="1" customWidth="1"/>
    <col min="12547" max="12550" width="14.6640625" style="353" customWidth="1"/>
    <col min="12551" max="12551" width="15.6640625" style="353" bestFit="1" customWidth="1"/>
    <col min="12552" max="12552" width="13.44140625" style="353" bestFit="1" customWidth="1"/>
    <col min="12553" max="12553" width="10.44140625" style="353" bestFit="1" customWidth="1"/>
    <col min="12554" max="12795" width="9.109375" style="353"/>
    <col min="12796" max="12796" width="1" style="353" customWidth="1"/>
    <col min="12797" max="12797" width="17.33203125" style="353" customWidth="1"/>
    <col min="12798" max="12798" width="54.6640625" style="353" customWidth="1"/>
    <col min="12799" max="12799" width="28.44140625" style="353" customWidth="1"/>
    <col min="12800" max="12801" width="17.109375" style="353" bestFit="1" customWidth="1"/>
    <col min="12802" max="12802" width="14.6640625" style="353" bestFit="1" customWidth="1"/>
    <col min="12803" max="12806" width="14.6640625" style="353" customWidth="1"/>
    <col min="12807" max="12807" width="15.6640625" style="353" bestFit="1" customWidth="1"/>
    <col min="12808" max="12808" width="13.44140625" style="353" bestFit="1" customWidth="1"/>
    <col min="12809" max="12809" width="10.44140625" style="353" bestFit="1" customWidth="1"/>
    <col min="12810" max="13051" width="9.109375" style="353"/>
    <col min="13052" max="13052" width="1" style="353" customWidth="1"/>
    <col min="13053" max="13053" width="17.33203125" style="353" customWidth="1"/>
    <col min="13054" max="13054" width="54.6640625" style="353" customWidth="1"/>
    <col min="13055" max="13055" width="28.44140625" style="353" customWidth="1"/>
    <col min="13056" max="13057" width="17.109375" style="353" bestFit="1" customWidth="1"/>
    <col min="13058" max="13058" width="14.6640625" style="353" bestFit="1" customWidth="1"/>
    <col min="13059" max="13062" width="14.6640625" style="353" customWidth="1"/>
    <col min="13063" max="13063" width="15.6640625" style="353" bestFit="1" customWidth="1"/>
    <col min="13064" max="13064" width="13.44140625" style="353" bestFit="1" customWidth="1"/>
    <col min="13065" max="13065" width="10.44140625" style="353" bestFit="1" customWidth="1"/>
    <col min="13066" max="13307" width="9.109375" style="353"/>
    <col min="13308" max="13308" width="1" style="353" customWidth="1"/>
    <col min="13309" max="13309" width="17.33203125" style="353" customWidth="1"/>
    <col min="13310" max="13310" width="54.6640625" style="353" customWidth="1"/>
    <col min="13311" max="13311" width="28.44140625" style="353" customWidth="1"/>
    <col min="13312" max="13313" width="17.109375" style="353" bestFit="1" customWidth="1"/>
    <col min="13314" max="13314" width="14.6640625" style="353" bestFit="1" customWidth="1"/>
    <col min="13315" max="13318" width="14.6640625" style="353" customWidth="1"/>
    <col min="13319" max="13319" width="15.6640625" style="353" bestFit="1" customWidth="1"/>
    <col min="13320" max="13320" width="13.44140625" style="353" bestFit="1" customWidth="1"/>
    <col min="13321" max="13321" width="10.44140625" style="353" bestFit="1" customWidth="1"/>
    <col min="13322" max="13563" width="9.109375" style="353"/>
    <col min="13564" max="13564" width="1" style="353" customWidth="1"/>
    <col min="13565" max="13565" width="17.33203125" style="353" customWidth="1"/>
    <col min="13566" max="13566" width="54.6640625" style="353" customWidth="1"/>
    <col min="13567" max="13567" width="28.44140625" style="353" customWidth="1"/>
    <col min="13568" max="13569" width="17.109375" style="353" bestFit="1" customWidth="1"/>
    <col min="13570" max="13570" width="14.6640625" style="353" bestFit="1" customWidth="1"/>
    <col min="13571" max="13574" width="14.6640625" style="353" customWidth="1"/>
    <col min="13575" max="13575" width="15.6640625" style="353" bestFit="1" customWidth="1"/>
    <col min="13576" max="13576" width="13.44140625" style="353" bestFit="1" customWidth="1"/>
    <col min="13577" max="13577" width="10.44140625" style="353" bestFit="1" customWidth="1"/>
    <col min="13578" max="13819" width="9.109375" style="353"/>
    <col min="13820" max="13820" width="1" style="353" customWidth="1"/>
    <col min="13821" max="13821" width="17.33203125" style="353" customWidth="1"/>
    <col min="13822" max="13822" width="54.6640625" style="353" customWidth="1"/>
    <col min="13823" max="13823" width="28.44140625" style="353" customWidth="1"/>
    <col min="13824" max="13825" width="17.109375" style="353" bestFit="1" customWidth="1"/>
    <col min="13826" max="13826" width="14.6640625" style="353" bestFit="1" customWidth="1"/>
    <col min="13827" max="13830" width="14.6640625" style="353" customWidth="1"/>
    <col min="13831" max="13831" width="15.6640625" style="353" bestFit="1" customWidth="1"/>
    <col min="13832" max="13832" width="13.44140625" style="353" bestFit="1" customWidth="1"/>
    <col min="13833" max="13833" width="10.44140625" style="353" bestFit="1" customWidth="1"/>
    <col min="13834" max="14075" width="9.109375" style="353"/>
    <col min="14076" max="14076" width="1" style="353" customWidth="1"/>
    <col min="14077" max="14077" width="17.33203125" style="353" customWidth="1"/>
    <col min="14078" max="14078" width="54.6640625" style="353" customWidth="1"/>
    <col min="14079" max="14079" width="28.44140625" style="353" customWidth="1"/>
    <col min="14080" max="14081" width="17.109375" style="353" bestFit="1" customWidth="1"/>
    <col min="14082" max="14082" width="14.6640625" style="353" bestFit="1" customWidth="1"/>
    <col min="14083" max="14086" width="14.6640625" style="353" customWidth="1"/>
    <col min="14087" max="14087" width="15.6640625" style="353" bestFit="1" customWidth="1"/>
    <col min="14088" max="14088" width="13.44140625" style="353" bestFit="1" customWidth="1"/>
    <col min="14089" max="14089" width="10.44140625" style="353" bestFit="1" customWidth="1"/>
    <col min="14090" max="14331" width="9.109375" style="353"/>
    <col min="14332" max="14332" width="1" style="353" customWidth="1"/>
    <col min="14333" max="14333" width="17.33203125" style="353" customWidth="1"/>
    <col min="14334" max="14334" width="54.6640625" style="353" customWidth="1"/>
    <col min="14335" max="14335" width="28.44140625" style="353" customWidth="1"/>
    <col min="14336" max="14337" width="17.109375" style="353" bestFit="1" customWidth="1"/>
    <col min="14338" max="14338" width="14.6640625" style="353" bestFit="1" customWidth="1"/>
    <col min="14339" max="14342" width="14.6640625" style="353" customWidth="1"/>
    <col min="14343" max="14343" width="15.6640625" style="353" bestFit="1" customWidth="1"/>
    <col min="14344" max="14344" width="13.44140625" style="353" bestFit="1" customWidth="1"/>
    <col min="14345" max="14345" width="10.44140625" style="353" bestFit="1" customWidth="1"/>
    <col min="14346" max="14587" width="9.109375" style="353"/>
    <col min="14588" max="14588" width="1" style="353" customWidth="1"/>
    <col min="14589" max="14589" width="17.33203125" style="353" customWidth="1"/>
    <col min="14590" max="14590" width="54.6640625" style="353" customWidth="1"/>
    <col min="14591" max="14591" width="28.44140625" style="353" customWidth="1"/>
    <col min="14592" max="14593" width="17.109375" style="353" bestFit="1" customWidth="1"/>
    <col min="14594" max="14594" width="14.6640625" style="353" bestFit="1" customWidth="1"/>
    <col min="14595" max="14598" width="14.6640625" style="353" customWidth="1"/>
    <col min="14599" max="14599" width="15.6640625" style="353" bestFit="1" customWidth="1"/>
    <col min="14600" max="14600" width="13.44140625" style="353" bestFit="1" customWidth="1"/>
    <col min="14601" max="14601" width="10.44140625" style="353" bestFit="1" customWidth="1"/>
    <col min="14602" max="14843" width="9.109375" style="353"/>
    <col min="14844" max="14844" width="1" style="353" customWidth="1"/>
    <col min="14845" max="14845" width="17.33203125" style="353" customWidth="1"/>
    <col min="14846" max="14846" width="54.6640625" style="353" customWidth="1"/>
    <col min="14847" max="14847" width="28.44140625" style="353" customWidth="1"/>
    <col min="14848" max="14849" width="17.109375" style="353" bestFit="1" customWidth="1"/>
    <col min="14850" max="14850" width="14.6640625" style="353" bestFit="1" customWidth="1"/>
    <col min="14851" max="14854" width="14.6640625" style="353" customWidth="1"/>
    <col min="14855" max="14855" width="15.6640625" style="353" bestFit="1" customWidth="1"/>
    <col min="14856" max="14856" width="13.44140625" style="353" bestFit="1" customWidth="1"/>
    <col min="14857" max="14857" width="10.44140625" style="353" bestFit="1" customWidth="1"/>
    <col min="14858" max="15099" width="9.109375" style="353"/>
    <col min="15100" max="15100" width="1" style="353" customWidth="1"/>
    <col min="15101" max="15101" width="17.33203125" style="353" customWidth="1"/>
    <col min="15102" max="15102" width="54.6640625" style="353" customWidth="1"/>
    <col min="15103" max="15103" width="28.44140625" style="353" customWidth="1"/>
    <col min="15104" max="15105" width="17.109375" style="353" bestFit="1" customWidth="1"/>
    <col min="15106" max="15106" width="14.6640625" style="353" bestFit="1" customWidth="1"/>
    <col min="15107" max="15110" width="14.6640625" style="353" customWidth="1"/>
    <col min="15111" max="15111" width="15.6640625" style="353" bestFit="1" customWidth="1"/>
    <col min="15112" max="15112" width="13.44140625" style="353" bestFit="1" customWidth="1"/>
    <col min="15113" max="15113" width="10.44140625" style="353" bestFit="1" customWidth="1"/>
    <col min="15114" max="15355" width="9.109375" style="353"/>
    <col min="15356" max="15356" width="1" style="353" customWidth="1"/>
    <col min="15357" max="15357" width="17.33203125" style="353" customWidth="1"/>
    <col min="15358" max="15358" width="54.6640625" style="353" customWidth="1"/>
    <col min="15359" max="15359" width="28.44140625" style="353" customWidth="1"/>
    <col min="15360" max="15361" width="17.109375" style="353" bestFit="1" customWidth="1"/>
    <col min="15362" max="15362" width="14.6640625" style="353" bestFit="1" customWidth="1"/>
    <col min="15363" max="15366" width="14.6640625" style="353" customWidth="1"/>
    <col min="15367" max="15367" width="15.6640625" style="353" bestFit="1" customWidth="1"/>
    <col min="15368" max="15368" width="13.44140625" style="353" bestFit="1" customWidth="1"/>
    <col min="15369" max="15369" width="10.44140625" style="353" bestFit="1" customWidth="1"/>
    <col min="15370" max="15611" width="9.109375" style="353"/>
    <col min="15612" max="15612" width="1" style="353" customWidth="1"/>
    <col min="15613" max="15613" width="17.33203125" style="353" customWidth="1"/>
    <col min="15614" max="15614" width="54.6640625" style="353" customWidth="1"/>
    <col min="15615" max="15615" width="28.44140625" style="353" customWidth="1"/>
    <col min="15616" max="15617" width="17.109375" style="353" bestFit="1" customWidth="1"/>
    <col min="15618" max="15618" width="14.6640625" style="353" bestFit="1" customWidth="1"/>
    <col min="15619" max="15622" width="14.6640625" style="353" customWidth="1"/>
    <col min="15623" max="15623" width="15.6640625" style="353" bestFit="1" customWidth="1"/>
    <col min="15624" max="15624" width="13.44140625" style="353" bestFit="1" customWidth="1"/>
    <col min="15625" max="15625" width="10.44140625" style="353" bestFit="1" customWidth="1"/>
    <col min="15626" max="15867" width="9.109375" style="353"/>
    <col min="15868" max="15868" width="1" style="353" customWidth="1"/>
    <col min="15869" max="15869" width="17.33203125" style="353" customWidth="1"/>
    <col min="15870" max="15870" width="54.6640625" style="353" customWidth="1"/>
    <col min="15871" max="15871" width="28.44140625" style="353" customWidth="1"/>
    <col min="15872" max="15873" width="17.109375" style="353" bestFit="1" customWidth="1"/>
    <col min="15874" max="15874" width="14.6640625" style="353" bestFit="1" customWidth="1"/>
    <col min="15875" max="15878" width="14.6640625" style="353" customWidth="1"/>
    <col min="15879" max="15879" width="15.6640625" style="353" bestFit="1" customWidth="1"/>
    <col min="15880" max="15880" width="13.44140625" style="353" bestFit="1" customWidth="1"/>
    <col min="15881" max="15881" width="10.44140625" style="353" bestFit="1" customWidth="1"/>
    <col min="15882" max="16123" width="9.109375" style="353"/>
    <col min="16124" max="16124" width="1" style="353" customWidth="1"/>
    <col min="16125" max="16125" width="17.33203125" style="353" customWidth="1"/>
    <col min="16126" max="16126" width="54.6640625" style="353" customWidth="1"/>
    <col min="16127" max="16127" width="28.44140625" style="353" customWidth="1"/>
    <col min="16128" max="16129" width="17.109375" style="353" bestFit="1" customWidth="1"/>
    <col min="16130" max="16130" width="14.6640625" style="353" bestFit="1" customWidth="1"/>
    <col min="16131" max="16134" width="14.6640625" style="353" customWidth="1"/>
    <col min="16135" max="16135" width="15.6640625" style="353" bestFit="1" customWidth="1"/>
    <col min="16136" max="16136" width="13.44140625" style="353" bestFit="1" customWidth="1"/>
    <col min="16137" max="16137" width="10.44140625" style="353" bestFit="1" customWidth="1"/>
    <col min="16138" max="16384" width="9.109375" style="353"/>
  </cols>
  <sheetData>
    <row r="2" spans="2:12" ht="20.399999999999999" customHeight="1">
      <c r="B2" s="356" t="s">
        <v>660</v>
      </c>
      <c r="C2" s="354"/>
    </row>
    <row r="3" spans="2:12" ht="14.4" customHeight="1">
      <c r="B3" s="356"/>
      <c r="C3" s="354"/>
    </row>
    <row r="4" spans="2:12" ht="15.75" customHeight="1">
      <c r="B4" s="760" t="s">
        <v>141</v>
      </c>
      <c r="C4" s="760" t="s">
        <v>142</v>
      </c>
      <c r="D4" s="758" t="s">
        <v>623</v>
      </c>
      <c r="E4" s="758" t="s">
        <v>624</v>
      </c>
      <c r="F4" s="761" t="s">
        <v>625</v>
      </c>
      <c r="G4" s="761"/>
      <c r="H4" s="758" t="s">
        <v>626</v>
      </c>
    </row>
    <row r="5" spans="2:12" ht="14.25" customHeight="1">
      <c r="B5" s="760"/>
      <c r="C5" s="760"/>
      <c r="D5" s="759"/>
      <c r="E5" s="759"/>
      <c r="F5" s="361" t="s">
        <v>629</v>
      </c>
      <c r="G5" s="361" t="s">
        <v>630</v>
      </c>
      <c r="H5" s="759"/>
      <c r="I5" s="130" t="s">
        <v>530</v>
      </c>
    </row>
    <row r="6" spans="2:12" s="356" customFormat="1" ht="16.2" customHeight="1">
      <c r="B6" s="131">
        <v>1</v>
      </c>
      <c r="C6" s="132" t="s">
        <v>146</v>
      </c>
      <c r="D6" s="376">
        <v>101792478199</v>
      </c>
      <c r="E6" s="376">
        <v>7724572285</v>
      </c>
      <c r="F6" s="377">
        <v>0</v>
      </c>
      <c r="G6" s="377">
        <v>0</v>
      </c>
      <c r="H6" s="376">
        <v>102453284026</v>
      </c>
      <c r="I6" s="135">
        <v>1</v>
      </c>
      <c r="L6" s="135"/>
    </row>
    <row r="7" spans="2:12" s="356" customFormat="1" ht="16.2" customHeight="1">
      <c r="B7" s="131">
        <v>11</v>
      </c>
      <c r="C7" s="132" t="s">
        <v>147</v>
      </c>
      <c r="D7" s="376">
        <v>91991760820</v>
      </c>
      <c r="E7" s="376">
        <v>7199313841</v>
      </c>
      <c r="F7" s="377">
        <v>0</v>
      </c>
      <c r="G7" s="377">
        <v>0</v>
      </c>
      <c r="H7" s="376">
        <v>99173715071</v>
      </c>
      <c r="I7" s="135">
        <v>11</v>
      </c>
    </row>
    <row r="8" spans="2:12" s="356" customFormat="1" ht="16.2" customHeight="1">
      <c r="B8" s="131">
        <v>111</v>
      </c>
      <c r="C8" s="132" t="s">
        <v>148</v>
      </c>
      <c r="D8" s="376">
        <v>2889773997</v>
      </c>
      <c r="E8" s="376">
        <v>1477160065</v>
      </c>
      <c r="F8" s="377">
        <v>0</v>
      </c>
      <c r="G8" s="377">
        <v>0</v>
      </c>
      <c r="H8" s="376">
        <v>4366934062</v>
      </c>
      <c r="I8" s="135">
        <v>111</v>
      </c>
    </row>
    <row r="9" spans="2:12" s="356" customFormat="1" ht="16.2" customHeight="1">
      <c r="B9" s="131">
        <v>11103</v>
      </c>
      <c r="C9" s="132" t="s">
        <v>149</v>
      </c>
      <c r="D9" s="376">
        <v>2889773997</v>
      </c>
      <c r="E9" s="376">
        <v>1477160065</v>
      </c>
      <c r="F9" s="377">
        <v>0</v>
      </c>
      <c r="G9" s="377">
        <v>0</v>
      </c>
      <c r="H9" s="376">
        <v>4366934062</v>
      </c>
      <c r="I9" s="135">
        <v>11103</v>
      </c>
    </row>
    <row r="10" spans="2:12" s="356" customFormat="1" ht="16.2" customHeight="1">
      <c r="B10" s="131">
        <v>1110301</v>
      </c>
      <c r="C10" s="132" t="s">
        <v>150</v>
      </c>
      <c r="D10" s="376">
        <v>2568723880</v>
      </c>
      <c r="E10" s="376">
        <v>716173061</v>
      </c>
      <c r="F10" s="377">
        <v>0</v>
      </c>
      <c r="G10" s="377">
        <v>0</v>
      </c>
      <c r="H10" s="376">
        <v>3284896941</v>
      </c>
      <c r="I10" s="135">
        <v>1110301</v>
      </c>
    </row>
    <row r="11" spans="2:12" s="356" customFormat="1" ht="16.2" customHeight="1">
      <c r="B11" s="359">
        <v>111030101</v>
      </c>
      <c r="C11" s="359" t="s">
        <v>661</v>
      </c>
      <c r="D11" s="377">
        <v>1872447497</v>
      </c>
      <c r="E11" s="377">
        <v>0</v>
      </c>
      <c r="F11" s="377">
        <v>0</v>
      </c>
      <c r="G11" s="377">
        <v>0</v>
      </c>
      <c r="H11" s="362">
        <v>1872447497</v>
      </c>
      <c r="I11" s="135">
        <v>111030101</v>
      </c>
      <c r="K11" s="135"/>
    </row>
    <row r="12" spans="2:12" s="356" customFormat="1" ht="16.2" customHeight="1">
      <c r="B12" s="138">
        <v>111030102</v>
      </c>
      <c r="C12" s="359" t="s">
        <v>152</v>
      </c>
      <c r="D12" s="377">
        <v>121221490</v>
      </c>
      <c r="E12" s="377">
        <v>0</v>
      </c>
      <c r="F12" s="377">
        <v>0</v>
      </c>
      <c r="G12" s="377">
        <v>0</v>
      </c>
      <c r="H12" s="362">
        <v>121221490</v>
      </c>
      <c r="I12" s="135">
        <v>111030102</v>
      </c>
      <c r="K12" s="135"/>
    </row>
    <row r="13" spans="2:12" s="356" customFormat="1" ht="16.2" customHeight="1">
      <c r="B13" s="138">
        <v>111030103</v>
      </c>
      <c r="C13" s="359" t="s">
        <v>153</v>
      </c>
      <c r="D13" s="377">
        <v>6027989</v>
      </c>
      <c r="E13" s="377">
        <v>0</v>
      </c>
      <c r="F13" s="377">
        <v>0</v>
      </c>
      <c r="G13" s="377">
        <v>0</v>
      </c>
      <c r="H13" s="362">
        <v>6027989</v>
      </c>
      <c r="I13" s="135">
        <v>111030103</v>
      </c>
      <c r="K13" s="135"/>
    </row>
    <row r="14" spans="2:12" s="356" customFormat="1" ht="16.2" customHeight="1">
      <c r="B14" s="138">
        <v>111030104</v>
      </c>
      <c r="C14" s="359" t="s">
        <v>154</v>
      </c>
      <c r="D14" s="377">
        <v>6000000</v>
      </c>
      <c r="E14" s="377">
        <v>0</v>
      </c>
      <c r="F14" s="377">
        <v>0</v>
      </c>
      <c r="G14" s="377">
        <v>0</v>
      </c>
      <c r="H14" s="362">
        <v>6000000</v>
      </c>
      <c r="I14" s="135">
        <v>111030104</v>
      </c>
      <c r="K14" s="135"/>
    </row>
    <row r="15" spans="2:12" s="356" customFormat="1" ht="16.2" customHeight="1">
      <c r="B15" s="138">
        <v>111030106</v>
      </c>
      <c r="C15" s="359" t="s">
        <v>155</v>
      </c>
      <c r="D15" s="377">
        <v>5560000</v>
      </c>
      <c r="E15" s="377">
        <v>0</v>
      </c>
      <c r="F15" s="377">
        <v>0</v>
      </c>
      <c r="G15" s="377">
        <v>0</v>
      </c>
      <c r="H15" s="362">
        <v>5560000</v>
      </c>
      <c r="I15" s="135">
        <v>111030106</v>
      </c>
      <c r="K15" s="135"/>
    </row>
    <row r="16" spans="2:12" ht="16.2" customHeight="1">
      <c r="B16" s="138">
        <v>111030107</v>
      </c>
      <c r="C16" s="359" t="s">
        <v>156</v>
      </c>
      <c r="D16" s="377">
        <v>300374</v>
      </c>
      <c r="E16" s="377">
        <v>0</v>
      </c>
      <c r="F16" s="377">
        <v>0</v>
      </c>
      <c r="G16" s="377">
        <v>0</v>
      </c>
      <c r="H16" s="362">
        <v>300374</v>
      </c>
      <c r="I16" s="135">
        <v>111030107</v>
      </c>
      <c r="K16" s="135"/>
    </row>
    <row r="17" spans="2:11" s="356" customFormat="1" ht="16.2" customHeight="1">
      <c r="B17" s="138">
        <v>111030108</v>
      </c>
      <c r="C17" s="359" t="s">
        <v>157</v>
      </c>
      <c r="D17" s="377">
        <v>3468465</v>
      </c>
      <c r="E17" s="377">
        <v>0</v>
      </c>
      <c r="F17" s="377">
        <v>0</v>
      </c>
      <c r="G17" s="377">
        <v>0</v>
      </c>
      <c r="H17" s="362">
        <v>3468465</v>
      </c>
      <c r="I17" s="135">
        <v>111030108</v>
      </c>
      <c r="K17" s="135"/>
    </row>
    <row r="18" spans="2:11" ht="16.2" customHeight="1">
      <c r="B18" s="138">
        <v>111030109</v>
      </c>
      <c r="C18" s="359" t="s">
        <v>158</v>
      </c>
      <c r="D18" s="377">
        <v>3982</v>
      </c>
      <c r="E18" s="377">
        <v>0</v>
      </c>
      <c r="F18" s="377">
        <v>0</v>
      </c>
      <c r="G18" s="377">
        <v>0</v>
      </c>
      <c r="H18" s="362">
        <v>3982</v>
      </c>
      <c r="I18" s="135">
        <v>111030109</v>
      </c>
      <c r="K18" s="135"/>
    </row>
    <row r="19" spans="2:11" ht="16.2" customHeight="1">
      <c r="B19" s="138">
        <v>111030111</v>
      </c>
      <c r="C19" s="359" t="s">
        <v>159</v>
      </c>
      <c r="D19" s="377">
        <v>36676</v>
      </c>
      <c r="E19" s="377">
        <v>0</v>
      </c>
      <c r="F19" s="377">
        <v>0</v>
      </c>
      <c r="G19" s="377">
        <v>0</v>
      </c>
      <c r="H19" s="362">
        <v>36676</v>
      </c>
      <c r="I19" s="135">
        <v>111030111</v>
      </c>
      <c r="K19" s="135"/>
    </row>
    <row r="20" spans="2:11" ht="16.2" customHeight="1">
      <c r="B20" s="138">
        <v>111030112</v>
      </c>
      <c r="C20" s="359" t="s">
        <v>160</v>
      </c>
      <c r="D20" s="377">
        <v>263032</v>
      </c>
      <c r="E20" s="377">
        <v>0</v>
      </c>
      <c r="F20" s="377">
        <v>0</v>
      </c>
      <c r="G20" s="377">
        <v>0</v>
      </c>
      <c r="H20" s="362">
        <v>263032</v>
      </c>
      <c r="I20" s="135">
        <v>111030112</v>
      </c>
      <c r="K20" s="135"/>
    </row>
    <row r="21" spans="2:11" ht="16.2" customHeight="1">
      <c r="B21" s="138">
        <v>111030113</v>
      </c>
      <c r="C21" s="359" t="s">
        <v>161</v>
      </c>
      <c r="D21" s="377">
        <v>18159282</v>
      </c>
      <c r="E21" s="377">
        <v>0</v>
      </c>
      <c r="F21" s="377">
        <v>0</v>
      </c>
      <c r="G21" s="377">
        <v>0</v>
      </c>
      <c r="H21" s="362">
        <v>18159282</v>
      </c>
      <c r="I21" s="135">
        <v>111030113</v>
      </c>
      <c r="K21" s="135"/>
    </row>
    <row r="22" spans="2:11" ht="16.2" customHeight="1">
      <c r="B22" s="138">
        <v>111030114</v>
      </c>
      <c r="C22" s="359" t="s">
        <v>162</v>
      </c>
      <c r="D22" s="377">
        <v>6759960</v>
      </c>
      <c r="E22" s="377">
        <v>0</v>
      </c>
      <c r="F22" s="377">
        <v>0</v>
      </c>
      <c r="G22" s="377">
        <v>0</v>
      </c>
      <c r="H22" s="362">
        <v>6759960</v>
      </c>
      <c r="I22" s="135">
        <v>111030114</v>
      </c>
      <c r="K22" s="135"/>
    </row>
    <row r="23" spans="2:11" ht="16.2" customHeight="1">
      <c r="B23" s="138">
        <v>111030116</v>
      </c>
      <c r="C23" s="359" t="s">
        <v>163</v>
      </c>
      <c r="D23" s="377">
        <v>3800000</v>
      </c>
      <c r="E23" s="377">
        <v>0</v>
      </c>
      <c r="F23" s="377">
        <v>0</v>
      </c>
      <c r="G23" s="377">
        <v>0</v>
      </c>
      <c r="H23" s="362">
        <v>3800000</v>
      </c>
      <c r="I23" s="135">
        <v>111030116</v>
      </c>
      <c r="K23" s="135"/>
    </row>
    <row r="24" spans="2:11" ht="16.2" customHeight="1">
      <c r="B24" s="138">
        <v>111030117</v>
      </c>
      <c r="C24" s="359" t="s">
        <v>164</v>
      </c>
      <c r="D24" s="377">
        <v>1000706</v>
      </c>
      <c r="E24" s="377">
        <v>0</v>
      </c>
      <c r="F24" s="377">
        <v>0</v>
      </c>
      <c r="G24" s="377">
        <v>0</v>
      </c>
      <c r="H24" s="362">
        <v>1000706</v>
      </c>
      <c r="I24" s="135">
        <v>111030117</v>
      </c>
      <c r="K24" s="135"/>
    </row>
    <row r="25" spans="2:11" s="356" customFormat="1" ht="16.2" customHeight="1">
      <c r="B25" s="138">
        <v>111030118</v>
      </c>
      <c r="C25" s="359" t="s">
        <v>165</v>
      </c>
      <c r="D25" s="377">
        <v>468059075</v>
      </c>
      <c r="E25" s="377">
        <v>0</v>
      </c>
      <c r="F25" s="377">
        <v>0</v>
      </c>
      <c r="G25" s="377">
        <v>0</v>
      </c>
      <c r="H25" s="362">
        <v>468059075</v>
      </c>
      <c r="I25" s="135">
        <v>111030118</v>
      </c>
      <c r="K25" s="135"/>
    </row>
    <row r="26" spans="2:11" s="356" customFormat="1" ht="16.2" customHeight="1">
      <c r="B26" s="138">
        <v>111030119</v>
      </c>
      <c r="C26" s="359" t="s">
        <v>166</v>
      </c>
      <c r="D26" s="377">
        <v>110</v>
      </c>
      <c r="E26" s="377"/>
      <c r="F26" s="377">
        <v>0</v>
      </c>
      <c r="G26" s="377">
        <v>0</v>
      </c>
      <c r="H26" s="362">
        <v>110</v>
      </c>
      <c r="I26" s="135">
        <v>111030119</v>
      </c>
      <c r="K26" s="135"/>
    </row>
    <row r="27" spans="2:11" s="356" customFormat="1" ht="16.2" customHeight="1">
      <c r="B27" s="359">
        <v>111030121</v>
      </c>
      <c r="C27" s="359" t="s">
        <v>167</v>
      </c>
      <c r="D27" s="377">
        <v>47834073</v>
      </c>
      <c r="E27" s="377"/>
      <c r="F27" s="377">
        <v>0</v>
      </c>
      <c r="G27" s="377">
        <v>0</v>
      </c>
      <c r="H27" s="362">
        <v>47834073</v>
      </c>
      <c r="I27" s="135">
        <v>111030121</v>
      </c>
      <c r="K27" s="135"/>
    </row>
    <row r="28" spans="2:11" s="356" customFormat="1" ht="16.2" customHeight="1">
      <c r="B28" s="359">
        <v>111030122</v>
      </c>
      <c r="C28" s="359" t="s">
        <v>168</v>
      </c>
      <c r="D28" s="377">
        <v>7781169</v>
      </c>
      <c r="E28" s="377"/>
      <c r="F28" s="377">
        <v>0</v>
      </c>
      <c r="G28" s="377">
        <v>0</v>
      </c>
      <c r="H28" s="362">
        <v>7781169</v>
      </c>
      <c r="I28" s="135">
        <v>111030122</v>
      </c>
      <c r="K28" s="135"/>
    </row>
    <row r="29" spans="2:11" s="356" customFormat="1" ht="16.2" customHeight="1">
      <c r="B29" s="359">
        <v>101010201</v>
      </c>
      <c r="C29" s="359" t="s">
        <v>532</v>
      </c>
      <c r="D29" s="377">
        <v>0</v>
      </c>
      <c r="E29" s="377">
        <v>716173061</v>
      </c>
      <c r="F29" s="377">
        <v>0</v>
      </c>
      <c r="G29" s="377">
        <v>0</v>
      </c>
      <c r="H29" s="362">
        <v>716173061</v>
      </c>
      <c r="I29" s="135">
        <v>101010201</v>
      </c>
      <c r="K29" s="135"/>
    </row>
    <row r="30" spans="2:11" s="356" customFormat="1" ht="16.2" customHeight="1">
      <c r="B30" s="131">
        <v>1110302</v>
      </c>
      <c r="C30" s="132" t="s">
        <v>169</v>
      </c>
      <c r="D30" s="376">
        <v>321050117</v>
      </c>
      <c r="E30" s="376">
        <v>760987004</v>
      </c>
      <c r="F30" s="377">
        <v>0</v>
      </c>
      <c r="G30" s="377">
        <v>0</v>
      </c>
      <c r="H30" s="376">
        <v>1082037121</v>
      </c>
      <c r="I30" s="135">
        <v>1110302</v>
      </c>
    </row>
    <row r="31" spans="2:11" ht="16.2" customHeight="1">
      <c r="B31" s="95">
        <v>111030201</v>
      </c>
      <c r="C31" s="95" t="s">
        <v>170</v>
      </c>
      <c r="D31" s="377">
        <v>1</v>
      </c>
      <c r="E31" s="377">
        <v>0</v>
      </c>
      <c r="F31" s="377">
        <v>0</v>
      </c>
      <c r="G31" s="377">
        <v>0</v>
      </c>
      <c r="H31" s="362">
        <v>1</v>
      </c>
      <c r="I31" s="135">
        <v>111030201</v>
      </c>
      <c r="K31" s="135"/>
    </row>
    <row r="32" spans="2:11" ht="16.2" customHeight="1">
      <c r="B32" s="138">
        <v>111030202</v>
      </c>
      <c r="C32" s="359" t="s">
        <v>171</v>
      </c>
      <c r="D32" s="377">
        <v>103749</v>
      </c>
      <c r="E32" s="377">
        <v>0</v>
      </c>
      <c r="F32" s="377">
        <v>0</v>
      </c>
      <c r="G32" s="377">
        <v>0</v>
      </c>
      <c r="H32" s="362">
        <v>103749</v>
      </c>
      <c r="I32" s="135">
        <v>111030202</v>
      </c>
      <c r="K32" s="135"/>
    </row>
    <row r="33" spans="2:11" s="356" customFormat="1" ht="16.2" customHeight="1">
      <c r="B33" s="138">
        <v>111030203</v>
      </c>
      <c r="C33" s="359" t="s">
        <v>172</v>
      </c>
      <c r="D33" s="377">
        <v>47566618</v>
      </c>
      <c r="E33" s="377">
        <v>0</v>
      </c>
      <c r="F33" s="377">
        <v>0</v>
      </c>
      <c r="G33" s="377">
        <v>0</v>
      </c>
      <c r="H33" s="362">
        <v>47566618</v>
      </c>
      <c r="I33" s="135">
        <v>111030203</v>
      </c>
      <c r="K33" s="135"/>
    </row>
    <row r="34" spans="2:11" ht="16.2" customHeight="1">
      <c r="B34" s="138">
        <v>111030204</v>
      </c>
      <c r="C34" s="359" t="s">
        <v>173</v>
      </c>
      <c r="D34" s="377">
        <v>51387132</v>
      </c>
      <c r="E34" s="377">
        <v>0</v>
      </c>
      <c r="F34" s="377">
        <v>0</v>
      </c>
      <c r="G34" s="377">
        <v>0</v>
      </c>
      <c r="H34" s="362">
        <v>51387132</v>
      </c>
      <c r="I34" s="135">
        <v>111030204</v>
      </c>
      <c r="K34" s="135"/>
    </row>
    <row r="35" spans="2:11" ht="16.2" customHeight="1">
      <c r="B35" s="138">
        <v>111030206</v>
      </c>
      <c r="C35" s="359" t="s">
        <v>174</v>
      </c>
      <c r="D35" s="377">
        <v>39661888</v>
      </c>
      <c r="E35" s="377">
        <v>0</v>
      </c>
      <c r="F35" s="377">
        <v>0</v>
      </c>
      <c r="G35" s="377">
        <v>0</v>
      </c>
      <c r="H35" s="362">
        <v>39661888</v>
      </c>
      <c r="I35" s="135">
        <v>111030206</v>
      </c>
      <c r="K35" s="135"/>
    </row>
    <row r="36" spans="2:11" ht="16.2" customHeight="1">
      <c r="B36" s="359">
        <v>111030207</v>
      </c>
      <c r="C36" s="359" t="s">
        <v>175</v>
      </c>
      <c r="D36" s="377">
        <v>12780</v>
      </c>
      <c r="E36" s="377">
        <v>0</v>
      </c>
      <c r="F36" s="377">
        <v>0</v>
      </c>
      <c r="G36" s="377">
        <v>0</v>
      </c>
      <c r="H36" s="362">
        <v>12780</v>
      </c>
      <c r="I36" s="135">
        <v>111030207</v>
      </c>
      <c r="K36" s="135"/>
    </row>
    <row r="37" spans="2:11" ht="16.2" customHeight="1">
      <c r="B37" s="138">
        <v>111030209</v>
      </c>
      <c r="C37" s="359" t="s">
        <v>176</v>
      </c>
      <c r="D37" s="377">
        <v>34835</v>
      </c>
      <c r="E37" s="377">
        <v>0</v>
      </c>
      <c r="F37" s="377">
        <v>0</v>
      </c>
      <c r="G37" s="377">
        <v>0</v>
      </c>
      <c r="H37" s="362">
        <v>34835</v>
      </c>
      <c r="I37" s="135">
        <v>111030209</v>
      </c>
      <c r="K37" s="135"/>
    </row>
    <row r="38" spans="2:11" ht="16.2" customHeight="1">
      <c r="B38" s="138">
        <v>111030210</v>
      </c>
      <c r="C38" s="359" t="s">
        <v>177</v>
      </c>
      <c r="D38" s="377">
        <v>28300935</v>
      </c>
      <c r="E38" s="377">
        <v>0</v>
      </c>
      <c r="F38" s="377">
        <v>0</v>
      </c>
      <c r="G38" s="377">
        <v>0</v>
      </c>
      <c r="H38" s="362">
        <v>28300935</v>
      </c>
      <c r="I38" s="135">
        <v>111030210</v>
      </c>
      <c r="K38" s="135"/>
    </row>
    <row r="39" spans="2:11" ht="16.2" customHeight="1">
      <c r="B39" s="138">
        <v>111030211</v>
      </c>
      <c r="C39" s="359" t="s">
        <v>178</v>
      </c>
      <c r="D39" s="377">
        <v>16401929</v>
      </c>
      <c r="E39" s="377">
        <v>0</v>
      </c>
      <c r="F39" s="377">
        <v>0</v>
      </c>
      <c r="G39" s="377">
        <v>0</v>
      </c>
      <c r="H39" s="362">
        <v>16401929</v>
      </c>
      <c r="I39" s="135">
        <v>111030211</v>
      </c>
      <c r="K39" s="135"/>
    </row>
    <row r="40" spans="2:11" ht="16.2" customHeight="1">
      <c r="B40" s="138">
        <v>111030212</v>
      </c>
      <c r="C40" s="359" t="s">
        <v>179</v>
      </c>
      <c r="D40" s="377">
        <v>22914151</v>
      </c>
      <c r="E40" s="377">
        <v>0</v>
      </c>
      <c r="F40" s="377">
        <v>0</v>
      </c>
      <c r="G40" s="377">
        <v>0</v>
      </c>
      <c r="H40" s="362">
        <v>22914151</v>
      </c>
      <c r="I40" s="135">
        <v>111030212</v>
      </c>
      <c r="K40" s="135"/>
    </row>
    <row r="41" spans="2:11" ht="16.2" customHeight="1">
      <c r="B41" s="138">
        <v>111030214</v>
      </c>
      <c r="C41" s="359" t="s">
        <v>166</v>
      </c>
      <c r="D41" s="377">
        <v>10492</v>
      </c>
      <c r="E41" s="377">
        <v>0</v>
      </c>
      <c r="F41" s="377">
        <v>0</v>
      </c>
      <c r="G41" s="377">
        <v>0</v>
      </c>
      <c r="H41" s="362">
        <v>10492</v>
      </c>
      <c r="I41" s="135">
        <v>111030214</v>
      </c>
      <c r="K41" s="135"/>
    </row>
    <row r="42" spans="2:11" ht="16.2" customHeight="1">
      <c r="B42" s="138">
        <v>111030216</v>
      </c>
      <c r="C42" s="359" t="s">
        <v>180</v>
      </c>
      <c r="D42" s="377">
        <v>6871291</v>
      </c>
      <c r="E42" s="377">
        <v>0</v>
      </c>
      <c r="F42" s="377">
        <v>0</v>
      </c>
      <c r="G42" s="377">
        <v>0</v>
      </c>
      <c r="H42" s="362">
        <v>6871291</v>
      </c>
      <c r="I42" s="135">
        <v>111030216</v>
      </c>
      <c r="K42" s="135"/>
    </row>
    <row r="43" spans="2:11" ht="16.2" customHeight="1">
      <c r="B43" s="138">
        <v>111030217</v>
      </c>
      <c r="C43" s="359" t="s">
        <v>181</v>
      </c>
      <c r="D43" s="377">
        <v>61362792</v>
      </c>
      <c r="E43" s="377">
        <v>0</v>
      </c>
      <c r="F43" s="377">
        <v>0</v>
      </c>
      <c r="G43" s="377">
        <v>0</v>
      </c>
      <c r="H43" s="362">
        <v>61362792</v>
      </c>
      <c r="I43" s="135">
        <v>111030217</v>
      </c>
      <c r="K43" s="135"/>
    </row>
    <row r="44" spans="2:11" ht="16.2" customHeight="1">
      <c r="B44" s="138">
        <v>111030218</v>
      </c>
      <c r="C44" s="359" t="s">
        <v>182</v>
      </c>
      <c r="D44" s="377">
        <v>26311969</v>
      </c>
      <c r="E44" s="377">
        <v>0</v>
      </c>
      <c r="F44" s="377">
        <v>0</v>
      </c>
      <c r="G44" s="377">
        <v>0</v>
      </c>
      <c r="H44" s="362">
        <v>26311969</v>
      </c>
      <c r="I44" s="135">
        <v>111030218</v>
      </c>
      <c r="K44" s="135"/>
    </row>
    <row r="45" spans="2:11" ht="16.2" customHeight="1">
      <c r="B45" s="138">
        <v>111030219</v>
      </c>
      <c r="C45" s="359" t="s">
        <v>183</v>
      </c>
      <c r="D45" s="377">
        <v>20109555</v>
      </c>
      <c r="E45" s="377">
        <v>0</v>
      </c>
      <c r="F45" s="377">
        <v>0</v>
      </c>
      <c r="G45" s="377">
        <v>0</v>
      </c>
      <c r="H45" s="362">
        <v>20109555</v>
      </c>
      <c r="I45" s="135">
        <v>111030219</v>
      </c>
      <c r="K45" s="135"/>
    </row>
    <row r="46" spans="2:11" s="356" customFormat="1" ht="16.2" customHeight="1">
      <c r="B46" s="359">
        <v>101010202</v>
      </c>
      <c r="C46" s="359" t="s">
        <v>533</v>
      </c>
      <c r="D46" s="377">
        <v>0</v>
      </c>
      <c r="E46" s="377">
        <v>760987004</v>
      </c>
      <c r="F46" s="377">
        <v>0</v>
      </c>
      <c r="G46" s="377">
        <v>0</v>
      </c>
      <c r="H46" s="362">
        <v>760987004</v>
      </c>
      <c r="I46" s="135">
        <v>101010202</v>
      </c>
      <c r="K46" s="135"/>
    </row>
    <row r="47" spans="2:11" s="356" customFormat="1" ht="16.2" customHeight="1">
      <c r="B47" s="131">
        <v>112</v>
      </c>
      <c r="C47" s="132" t="s">
        <v>184</v>
      </c>
      <c r="D47" s="376">
        <v>87224765301</v>
      </c>
      <c r="E47" s="376">
        <v>5179670754</v>
      </c>
      <c r="F47" s="377">
        <v>0</v>
      </c>
      <c r="G47" s="377">
        <v>0</v>
      </c>
      <c r="H47" s="376">
        <v>92404436055</v>
      </c>
      <c r="I47" s="135">
        <v>112</v>
      </c>
    </row>
    <row r="48" spans="2:11" s="356" customFormat="1" ht="16.2" customHeight="1">
      <c r="B48" s="131">
        <v>11201</v>
      </c>
      <c r="C48" s="132" t="s">
        <v>185</v>
      </c>
      <c r="D48" s="376">
        <v>15972022950</v>
      </c>
      <c r="E48" s="376">
        <v>5179670754</v>
      </c>
      <c r="F48" s="377">
        <v>0</v>
      </c>
      <c r="G48" s="377">
        <v>0</v>
      </c>
      <c r="H48" s="376">
        <v>21151693704</v>
      </c>
      <c r="I48" s="135">
        <v>11201</v>
      </c>
    </row>
    <row r="49" spans="2:11" s="356" customFormat="1" ht="16.2" customHeight="1">
      <c r="B49" s="131">
        <v>112011</v>
      </c>
      <c r="C49" s="132" t="s">
        <v>186</v>
      </c>
      <c r="D49" s="376">
        <v>15972022950</v>
      </c>
      <c r="E49" s="376">
        <v>5179670754</v>
      </c>
      <c r="F49" s="377">
        <v>0</v>
      </c>
      <c r="G49" s="377">
        <v>0</v>
      </c>
      <c r="H49" s="376">
        <v>21151693704</v>
      </c>
      <c r="I49" s="135">
        <v>112011</v>
      </c>
    </row>
    <row r="50" spans="2:11" s="356" customFormat="1" ht="16.2" customHeight="1">
      <c r="B50" s="131">
        <v>1120111</v>
      </c>
      <c r="C50" s="132" t="s">
        <v>187</v>
      </c>
      <c r="D50" s="376">
        <v>75000000</v>
      </c>
      <c r="E50" s="376">
        <v>0</v>
      </c>
      <c r="F50" s="377">
        <v>0</v>
      </c>
      <c r="G50" s="377">
        <v>0</v>
      </c>
      <c r="H50" s="376">
        <v>75000000</v>
      </c>
      <c r="I50" s="135">
        <v>1120111</v>
      </c>
    </row>
    <row r="51" spans="2:11" s="356" customFormat="1" ht="16.2" customHeight="1">
      <c r="B51" s="131">
        <v>11201111</v>
      </c>
      <c r="C51" s="132" t="s">
        <v>188</v>
      </c>
      <c r="D51" s="376">
        <v>75000000</v>
      </c>
      <c r="E51" s="376">
        <v>0</v>
      </c>
      <c r="F51" s="377">
        <v>0</v>
      </c>
      <c r="G51" s="377">
        <v>0</v>
      </c>
      <c r="H51" s="376">
        <v>75000000</v>
      </c>
      <c r="I51" s="135">
        <v>11201111</v>
      </c>
    </row>
    <row r="52" spans="2:11" ht="16.2" customHeight="1">
      <c r="B52" s="138">
        <v>1120111101</v>
      </c>
      <c r="C52" s="359" t="s">
        <v>189</v>
      </c>
      <c r="D52" s="377">
        <v>75000000</v>
      </c>
      <c r="E52" s="377">
        <v>0</v>
      </c>
      <c r="F52" s="377">
        <v>0</v>
      </c>
      <c r="G52" s="377">
        <v>0</v>
      </c>
      <c r="H52" s="362">
        <v>75000000</v>
      </c>
      <c r="I52" s="135">
        <v>1120111101</v>
      </c>
      <c r="K52" s="135"/>
    </row>
    <row r="53" spans="2:11" s="356" customFormat="1" ht="16.2" customHeight="1">
      <c r="B53" s="131">
        <v>1120112</v>
      </c>
      <c r="C53" s="132" t="s">
        <v>190</v>
      </c>
      <c r="D53" s="376">
        <v>2449329600</v>
      </c>
      <c r="E53" s="376">
        <v>4971770250</v>
      </c>
      <c r="F53" s="377">
        <v>0</v>
      </c>
      <c r="G53" s="377">
        <v>0</v>
      </c>
      <c r="H53" s="376">
        <v>7421099850</v>
      </c>
      <c r="I53" s="135">
        <v>1120112</v>
      </c>
    </row>
    <row r="54" spans="2:11" s="356" customFormat="1" ht="16.2" customHeight="1">
      <c r="B54" s="131">
        <v>11201121</v>
      </c>
      <c r="C54" s="132" t="s">
        <v>191</v>
      </c>
      <c r="D54" s="376">
        <v>100000000</v>
      </c>
      <c r="E54" s="376">
        <v>0</v>
      </c>
      <c r="F54" s="377">
        <v>0</v>
      </c>
      <c r="G54" s="377">
        <v>0</v>
      </c>
      <c r="H54" s="376">
        <v>100000000</v>
      </c>
      <c r="I54" s="135">
        <v>11201121</v>
      </c>
    </row>
    <row r="55" spans="2:11" ht="16.2" customHeight="1">
      <c r="B55" s="138">
        <v>1120112101</v>
      </c>
      <c r="C55" s="359" t="s">
        <v>192</v>
      </c>
      <c r="D55" s="377">
        <v>100000000</v>
      </c>
      <c r="E55" s="377">
        <v>0</v>
      </c>
      <c r="F55" s="377">
        <v>0</v>
      </c>
      <c r="G55" s="377">
        <v>0</v>
      </c>
      <c r="H55" s="362">
        <v>100000000</v>
      </c>
      <c r="I55" s="135">
        <v>1120112101</v>
      </c>
      <c r="K55" s="135"/>
    </row>
    <row r="56" spans="2:11" s="356" customFormat="1" ht="16.2" customHeight="1">
      <c r="B56" s="131">
        <v>11201122</v>
      </c>
      <c r="C56" s="132" t="s">
        <v>193</v>
      </c>
      <c r="D56" s="376">
        <v>68708100</v>
      </c>
      <c r="E56" s="376">
        <v>0</v>
      </c>
      <c r="F56" s="377">
        <v>0</v>
      </c>
      <c r="G56" s="377">
        <v>0</v>
      </c>
      <c r="H56" s="376">
        <v>68708100</v>
      </c>
      <c r="I56" s="135">
        <v>11201122</v>
      </c>
    </row>
    <row r="57" spans="2:11" ht="16.2" customHeight="1">
      <c r="B57" s="138">
        <v>1120112201</v>
      </c>
      <c r="C57" s="359" t="s">
        <v>662</v>
      </c>
      <c r="D57" s="377">
        <v>0</v>
      </c>
      <c r="E57" s="377">
        <v>0</v>
      </c>
      <c r="F57" s="377">
        <v>0</v>
      </c>
      <c r="G57" s="377">
        <v>0</v>
      </c>
      <c r="H57" s="362">
        <v>0</v>
      </c>
      <c r="I57" s="135">
        <v>1120112201</v>
      </c>
      <c r="K57" s="135"/>
    </row>
    <row r="58" spans="2:11" ht="16.2" customHeight="1">
      <c r="B58" s="138">
        <v>1120112202</v>
      </c>
      <c r="C58" s="359" t="s">
        <v>194</v>
      </c>
      <c r="D58" s="377">
        <v>68708100</v>
      </c>
      <c r="E58" s="377">
        <v>0</v>
      </c>
      <c r="F58" s="377">
        <v>0</v>
      </c>
      <c r="G58" s="377">
        <v>0</v>
      </c>
      <c r="H58" s="362">
        <v>68708100</v>
      </c>
      <c r="I58" s="135">
        <v>1120112202</v>
      </c>
      <c r="K58" s="135"/>
    </row>
    <row r="59" spans="2:11" s="356" customFormat="1" ht="16.2" customHeight="1">
      <c r="B59" s="131">
        <v>11201123</v>
      </c>
      <c r="C59" s="132" t="s">
        <v>195</v>
      </c>
      <c r="D59" s="376">
        <v>2280621500</v>
      </c>
      <c r="E59" s="376">
        <v>4971770250</v>
      </c>
      <c r="F59" s="377">
        <v>0</v>
      </c>
      <c r="G59" s="377">
        <v>0</v>
      </c>
      <c r="H59" s="376">
        <v>7252391750</v>
      </c>
      <c r="I59" s="135">
        <v>11201123</v>
      </c>
    </row>
    <row r="60" spans="2:11" ht="16.2" customHeight="1">
      <c r="B60" s="138">
        <v>1120112301</v>
      </c>
      <c r="C60" s="359" t="s">
        <v>196</v>
      </c>
      <c r="D60" s="377">
        <v>1250000000</v>
      </c>
      <c r="E60" s="377">
        <v>4800000000</v>
      </c>
      <c r="F60" s="377">
        <v>0</v>
      </c>
      <c r="G60" s="377">
        <v>0</v>
      </c>
      <c r="H60" s="362">
        <v>6050000000</v>
      </c>
      <c r="I60" s="135">
        <v>1120112301</v>
      </c>
      <c r="K60" s="135"/>
    </row>
    <row r="61" spans="2:11" ht="16.2" customHeight="1">
      <c r="B61" s="138">
        <v>1120112302</v>
      </c>
      <c r="C61" s="359" t="s">
        <v>197</v>
      </c>
      <c r="D61" s="377">
        <v>1030621500</v>
      </c>
      <c r="E61" s="377">
        <v>171770250</v>
      </c>
      <c r="F61" s="377">
        <v>0</v>
      </c>
      <c r="G61" s="377">
        <v>0</v>
      </c>
      <c r="H61" s="362">
        <v>1202391750</v>
      </c>
      <c r="I61" s="135">
        <v>1120112302</v>
      </c>
      <c r="K61" s="135"/>
    </row>
    <row r="62" spans="2:11" s="356" customFormat="1" ht="16.2" customHeight="1">
      <c r="B62" s="131">
        <v>1120113</v>
      </c>
      <c r="C62" s="132" t="s">
        <v>198</v>
      </c>
      <c r="D62" s="376">
        <v>2623000000</v>
      </c>
      <c r="E62" s="376">
        <v>163000000</v>
      </c>
      <c r="F62" s="377">
        <v>0</v>
      </c>
      <c r="G62" s="377">
        <v>0</v>
      </c>
      <c r="H62" s="376">
        <v>2786000000</v>
      </c>
      <c r="I62" s="135">
        <v>1120113</v>
      </c>
    </row>
    <row r="63" spans="2:11" s="356" customFormat="1" ht="16.2" customHeight="1">
      <c r="B63" s="131">
        <v>11201131</v>
      </c>
      <c r="C63" s="132" t="s">
        <v>199</v>
      </c>
      <c r="D63" s="376">
        <v>2623000000</v>
      </c>
      <c r="E63" s="376">
        <v>163000000</v>
      </c>
      <c r="F63" s="377">
        <v>0</v>
      </c>
      <c r="G63" s="377">
        <v>0</v>
      </c>
      <c r="H63" s="376">
        <v>2786000000</v>
      </c>
      <c r="I63" s="135">
        <v>11201131</v>
      </c>
    </row>
    <row r="64" spans="2:11" ht="16.2" customHeight="1">
      <c r="B64" s="138">
        <v>1120113101</v>
      </c>
      <c r="C64" s="359" t="s">
        <v>200</v>
      </c>
      <c r="D64" s="377">
        <v>2623000000</v>
      </c>
      <c r="E64" s="377">
        <v>163000000</v>
      </c>
      <c r="F64" s="377">
        <v>0</v>
      </c>
      <c r="G64" s="377">
        <v>0</v>
      </c>
      <c r="H64" s="362">
        <v>2786000000</v>
      </c>
      <c r="I64" s="135">
        <v>1120113101</v>
      </c>
      <c r="K64" s="135"/>
    </row>
    <row r="65" spans="2:11" s="356" customFormat="1" ht="16.2" customHeight="1">
      <c r="B65" s="131">
        <v>11201132</v>
      </c>
      <c r="C65" s="132" t="s">
        <v>663</v>
      </c>
      <c r="D65" s="376">
        <v>0</v>
      </c>
      <c r="E65" s="376">
        <v>0</v>
      </c>
      <c r="F65" s="377">
        <v>0</v>
      </c>
      <c r="G65" s="377">
        <v>0</v>
      </c>
      <c r="H65" s="376">
        <v>0</v>
      </c>
      <c r="I65" s="135">
        <v>11201132</v>
      </c>
    </row>
    <row r="66" spans="2:11" ht="16.2" customHeight="1">
      <c r="B66" s="138">
        <v>1120113201</v>
      </c>
      <c r="C66" s="359" t="s">
        <v>664</v>
      </c>
      <c r="D66" s="377">
        <v>0</v>
      </c>
      <c r="E66" s="377">
        <v>0</v>
      </c>
      <c r="F66" s="377">
        <v>0</v>
      </c>
      <c r="G66" s="377">
        <v>0</v>
      </c>
      <c r="H66" s="362">
        <v>0</v>
      </c>
      <c r="I66" s="135">
        <v>1120113201</v>
      </c>
    </row>
    <row r="67" spans="2:11" s="356" customFormat="1" ht="16.2" customHeight="1">
      <c r="B67" s="131">
        <v>1120114</v>
      </c>
      <c r="C67" s="132" t="s">
        <v>201</v>
      </c>
      <c r="D67" s="376">
        <v>8007017205</v>
      </c>
      <c r="E67" s="376">
        <v>0</v>
      </c>
      <c r="F67" s="377">
        <v>0</v>
      </c>
      <c r="G67" s="377">
        <v>0</v>
      </c>
      <c r="H67" s="376">
        <v>8007017205</v>
      </c>
      <c r="I67" s="135">
        <v>1120114</v>
      </c>
    </row>
    <row r="68" spans="2:11" s="356" customFormat="1" ht="16.2" customHeight="1">
      <c r="B68" s="131">
        <v>11201142</v>
      </c>
      <c r="C68" s="132" t="s">
        <v>193</v>
      </c>
      <c r="D68" s="376">
        <v>0</v>
      </c>
      <c r="E68" s="376">
        <v>0</v>
      </c>
      <c r="F68" s="377">
        <v>0</v>
      </c>
      <c r="G68" s="377">
        <v>0</v>
      </c>
      <c r="H68" s="376">
        <v>0</v>
      </c>
      <c r="I68" s="135">
        <v>11201142</v>
      </c>
    </row>
    <row r="69" spans="2:11" s="356" customFormat="1" ht="16.2" customHeight="1">
      <c r="B69" s="138">
        <v>1120114202</v>
      </c>
      <c r="C69" s="359" t="s">
        <v>389</v>
      </c>
      <c r="D69" s="377">
        <v>0</v>
      </c>
      <c r="E69" s="377">
        <v>0</v>
      </c>
      <c r="F69" s="377">
        <v>0</v>
      </c>
      <c r="G69" s="377">
        <v>0</v>
      </c>
      <c r="H69" s="362">
        <v>0</v>
      </c>
      <c r="I69" s="135">
        <v>1120114202</v>
      </c>
      <c r="K69" s="135"/>
    </row>
    <row r="70" spans="2:11" s="356" customFormat="1" ht="16.2" customHeight="1">
      <c r="B70" s="131">
        <v>11201143</v>
      </c>
      <c r="C70" s="132" t="s">
        <v>195</v>
      </c>
      <c r="D70" s="376">
        <v>8007017205</v>
      </c>
      <c r="E70" s="376">
        <v>0</v>
      </c>
      <c r="F70" s="377">
        <v>0</v>
      </c>
      <c r="G70" s="377">
        <v>0</v>
      </c>
      <c r="H70" s="376">
        <v>8007017205</v>
      </c>
      <c r="I70" s="135">
        <v>11201143</v>
      </c>
    </row>
    <row r="71" spans="2:11" s="356" customFormat="1" ht="16.2" customHeight="1">
      <c r="B71" s="138">
        <v>1120114301</v>
      </c>
      <c r="C71" s="359" t="s">
        <v>202</v>
      </c>
      <c r="D71" s="377">
        <v>8007017205</v>
      </c>
      <c r="E71" s="377">
        <v>0</v>
      </c>
      <c r="F71" s="377">
        <v>0</v>
      </c>
      <c r="G71" s="377">
        <v>0</v>
      </c>
      <c r="H71" s="362">
        <v>8007017205</v>
      </c>
      <c r="I71" s="135">
        <v>1120114301</v>
      </c>
    </row>
    <row r="72" spans="2:11" s="356" customFormat="1" ht="16.2" customHeight="1">
      <c r="B72" s="138">
        <v>1120114302</v>
      </c>
      <c r="C72" s="359" t="s">
        <v>391</v>
      </c>
      <c r="D72" s="377">
        <v>0</v>
      </c>
      <c r="E72" s="377">
        <v>0</v>
      </c>
      <c r="F72" s="377">
        <v>0</v>
      </c>
      <c r="G72" s="377">
        <v>0</v>
      </c>
      <c r="H72" s="362">
        <v>0</v>
      </c>
      <c r="I72" s="135">
        <v>1120114302</v>
      </c>
    </row>
    <row r="73" spans="2:11" s="356" customFormat="1" ht="16.2" customHeight="1">
      <c r="B73" s="131">
        <v>1120116</v>
      </c>
      <c r="C73" s="132" t="s">
        <v>203</v>
      </c>
      <c r="D73" s="376">
        <v>2817676145</v>
      </c>
      <c r="E73" s="376">
        <v>44900504</v>
      </c>
      <c r="F73" s="377">
        <v>0</v>
      </c>
      <c r="G73" s="377">
        <v>0</v>
      </c>
      <c r="H73" s="376">
        <v>2862576649</v>
      </c>
      <c r="I73" s="135">
        <v>1120116</v>
      </c>
    </row>
    <row r="74" spans="2:11" s="356" customFormat="1" ht="16.2" customHeight="1">
      <c r="B74" s="131">
        <v>11201161</v>
      </c>
      <c r="C74" s="132" t="s">
        <v>204</v>
      </c>
      <c r="D74" s="376">
        <v>24998629362</v>
      </c>
      <c r="E74" s="376">
        <v>352499814</v>
      </c>
      <c r="F74" s="377">
        <v>0</v>
      </c>
      <c r="G74" s="377">
        <v>0</v>
      </c>
      <c r="H74" s="376">
        <v>25351129176</v>
      </c>
      <c r="I74" s="135">
        <v>11201161</v>
      </c>
    </row>
    <row r="75" spans="2:11" ht="16.2" customHeight="1">
      <c r="B75" s="138">
        <v>1120116101</v>
      </c>
      <c r="C75" s="359" t="s">
        <v>205</v>
      </c>
      <c r="D75" s="377">
        <v>3684400000</v>
      </c>
      <c r="E75" s="377">
        <v>0</v>
      </c>
      <c r="F75" s="377">
        <v>0</v>
      </c>
      <c r="G75" s="377">
        <v>0</v>
      </c>
      <c r="H75" s="362">
        <v>3684400000</v>
      </c>
      <c r="I75" s="135">
        <v>1120116101</v>
      </c>
    </row>
    <row r="76" spans="2:11" ht="16.2" customHeight="1">
      <c r="B76" s="138">
        <v>1120116103</v>
      </c>
      <c r="C76" s="359" t="s">
        <v>665</v>
      </c>
      <c r="D76" s="377">
        <v>0</v>
      </c>
      <c r="E76" s="377">
        <v>0</v>
      </c>
      <c r="F76" s="377">
        <v>0</v>
      </c>
      <c r="G76" s="377">
        <v>0</v>
      </c>
      <c r="H76" s="362">
        <v>0</v>
      </c>
      <c r="I76" s="135">
        <v>1120116103</v>
      </c>
    </row>
    <row r="77" spans="2:11" ht="16.2" customHeight="1">
      <c r="B77" s="138">
        <v>1120116104</v>
      </c>
      <c r="C77" s="359" t="s">
        <v>206</v>
      </c>
      <c r="D77" s="377">
        <v>887918555</v>
      </c>
      <c r="E77" s="377">
        <v>0</v>
      </c>
      <c r="F77" s="377">
        <v>0</v>
      </c>
      <c r="G77" s="377">
        <v>0</v>
      </c>
      <c r="H77" s="362">
        <v>887918555</v>
      </c>
      <c r="I77" s="135">
        <v>1120116104</v>
      </c>
    </row>
    <row r="78" spans="2:11" ht="16.2" customHeight="1">
      <c r="B78" s="138">
        <v>1120116105</v>
      </c>
      <c r="C78" s="359" t="s">
        <v>207</v>
      </c>
      <c r="D78" s="377">
        <v>1462373699</v>
      </c>
      <c r="E78" s="377">
        <v>311828771</v>
      </c>
      <c r="F78" s="377">
        <v>0</v>
      </c>
      <c r="G78" s="377">
        <v>0</v>
      </c>
      <c r="H78" s="362">
        <v>1774202470</v>
      </c>
      <c r="I78" s="135">
        <v>1120116105</v>
      </c>
    </row>
    <row r="79" spans="2:11" s="356" customFormat="1" ht="16.2" customHeight="1">
      <c r="B79" s="138">
        <v>1120116106</v>
      </c>
      <c r="C79" s="359" t="s">
        <v>208</v>
      </c>
      <c r="D79" s="377">
        <v>412685515</v>
      </c>
      <c r="E79" s="377">
        <v>7593207</v>
      </c>
      <c r="F79" s="377">
        <v>0</v>
      </c>
      <c r="G79" s="377">
        <v>0</v>
      </c>
      <c r="H79" s="362">
        <v>420278722</v>
      </c>
      <c r="I79" s="135">
        <v>1120116106</v>
      </c>
    </row>
    <row r="80" spans="2:11" s="356" customFormat="1" ht="16.2" customHeight="1">
      <c r="B80" s="138">
        <v>1120116107</v>
      </c>
      <c r="C80" s="359" t="s">
        <v>209</v>
      </c>
      <c r="D80" s="377">
        <v>13691268545</v>
      </c>
      <c r="E80" s="377">
        <v>33077836</v>
      </c>
      <c r="F80" s="377">
        <v>0</v>
      </c>
      <c r="G80" s="377">
        <v>0</v>
      </c>
      <c r="H80" s="362">
        <v>13724346381</v>
      </c>
      <c r="I80" s="135">
        <v>1120116107</v>
      </c>
    </row>
    <row r="81" spans="2:9" s="356" customFormat="1" ht="16.2" customHeight="1">
      <c r="B81" s="138">
        <v>1120116114</v>
      </c>
      <c r="C81" s="359" t="s">
        <v>210</v>
      </c>
      <c r="D81" s="377">
        <v>69</v>
      </c>
      <c r="E81" s="377">
        <v>0</v>
      </c>
      <c r="F81" s="377">
        <v>0</v>
      </c>
      <c r="G81" s="377">
        <v>0</v>
      </c>
      <c r="H81" s="362">
        <v>69</v>
      </c>
      <c r="I81" s="135">
        <v>1120116114</v>
      </c>
    </row>
    <row r="82" spans="2:9" s="356" customFormat="1" ht="16.2" customHeight="1">
      <c r="B82" s="138">
        <v>1120116109</v>
      </c>
      <c r="C82" s="359" t="s">
        <v>631</v>
      </c>
      <c r="D82" s="377">
        <v>0</v>
      </c>
      <c r="E82" s="377">
        <v>0</v>
      </c>
      <c r="F82" s="377">
        <v>0</v>
      </c>
      <c r="G82" s="377">
        <v>0</v>
      </c>
      <c r="H82" s="362">
        <v>0</v>
      </c>
      <c r="I82" s="135">
        <v>1120116109</v>
      </c>
    </row>
    <row r="83" spans="2:9" ht="16.2" customHeight="1">
      <c r="B83" s="138">
        <v>1120116117</v>
      </c>
      <c r="C83" s="359" t="s">
        <v>211</v>
      </c>
      <c r="D83" s="377">
        <v>1679208575</v>
      </c>
      <c r="E83" s="377">
        <v>0</v>
      </c>
      <c r="F83" s="377">
        <v>0</v>
      </c>
      <c r="G83" s="377">
        <v>0</v>
      </c>
      <c r="H83" s="362">
        <v>1679208575</v>
      </c>
      <c r="I83" s="135">
        <v>1120116117</v>
      </c>
    </row>
    <row r="84" spans="2:9" s="356" customFormat="1" ht="16.2" customHeight="1">
      <c r="B84" s="138">
        <v>1120116118</v>
      </c>
      <c r="C84" s="359" t="s">
        <v>212</v>
      </c>
      <c r="D84" s="377">
        <v>3139299404</v>
      </c>
      <c r="E84" s="377">
        <v>0</v>
      </c>
      <c r="F84" s="377">
        <v>0</v>
      </c>
      <c r="G84" s="377">
        <v>0</v>
      </c>
      <c r="H84" s="362">
        <v>3139299404</v>
      </c>
      <c r="I84" s="135">
        <v>1120116118</v>
      </c>
    </row>
    <row r="85" spans="2:9" ht="16.2" customHeight="1">
      <c r="B85" s="138">
        <v>1120116129</v>
      </c>
      <c r="C85" s="359" t="s">
        <v>213</v>
      </c>
      <c r="D85" s="377">
        <v>41475000</v>
      </c>
      <c r="E85" s="377">
        <v>0</v>
      </c>
      <c r="F85" s="377">
        <v>0</v>
      </c>
      <c r="G85" s="377">
        <v>0</v>
      </c>
      <c r="H85" s="362">
        <v>41475000</v>
      </c>
      <c r="I85" s="135">
        <v>1120116129</v>
      </c>
    </row>
    <row r="86" spans="2:9" ht="16.2" customHeight="1">
      <c r="B86" s="138">
        <v>1120116132</v>
      </c>
      <c r="C86" s="359" t="s">
        <v>666</v>
      </c>
      <c r="D86" s="377">
        <v>0</v>
      </c>
      <c r="E86" s="377">
        <v>0</v>
      </c>
      <c r="F86" s="377">
        <v>0</v>
      </c>
      <c r="G86" s="377">
        <v>0</v>
      </c>
      <c r="H86" s="362">
        <v>0</v>
      </c>
      <c r="I86" s="135">
        <v>1120116132</v>
      </c>
    </row>
    <row r="87" spans="2:9" s="356" customFormat="1" ht="16.2" customHeight="1">
      <c r="B87" s="131">
        <v>11201162</v>
      </c>
      <c r="C87" s="132" t="s">
        <v>214</v>
      </c>
      <c r="D87" s="376">
        <v>-22180953217</v>
      </c>
      <c r="E87" s="376">
        <v>-307599310</v>
      </c>
      <c r="F87" s="377">
        <v>0</v>
      </c>
      <c r="G87" s="377">
        <v>0</v>
      </c>
      <c r="H87" s="376">
        <v>-22488552527</v>
      </c>
      <c r="I87" s="135">
        <v>11201162</v>
      </c>
    </row>
    <row r="88" spans="2:9" s="356" customFormat="1" ht="16.2" customHeight="1">
      <c r="B88" s="138">
        <v>1120116201</v>
      </c>
      <c r="C88" s="359" t="s">
        <v>215</v>
      </c>
      <c r="D88" s="377">
        <v>-3649070137</v>
      </c>
      <c r="E88" s="377">
        <v>0</v>
      </c>
      <c r="F88" s="377">
        <v>0</v>
      </c>
      <c r="G88" s="377">
        <v>0</v>
      </c>
      <c r="H88" s="362">
        <v>-3649070137</v>
      </c>
      <c r="I88" s="135">
        <v>1120116201</v>
      </c>
    </row>
    <row r="89" spans="2:9" s="356" customFormat="1" ht="16.2" customHeight="1">
      <c r="B89" s="138">
        <v>1120116203</v>
      </c>
      <c r="C89" s="359" t="s">
        <v>667</v>
      </c>
      <c r="D89" s="377">
        <v>0</v>
      </c>
      <c r="E89" s="377">
        <v>0</v>
      </c>
      <c r="F89" s="377">
        <v>0</v>
      </c>
      <c r="G89" s="377">
        <v>0</v>
      </c>
      <c r="H89" s="362">
        <v>0</v>
      </c>
      <c r="I89" s="135">
        <v>1120116203</v>
      </c>
    </row>
    <row r="90" spans="2:9" s="356" customFormat="1" ht="16.2" customHeight="1">
      <c r="B90" s="138">
        <v>1120116204</v>
      </c>
      <c r="C90" s="359" t="s">
        <v>216</v>
      </c>
      <c r="D90" s="377">
        <v>-876158271</v>
      </c>
      <c r="E90" s="377">
        <v>0</v>
      </c>
      <c r="F90" s="377">
        <v>0</v>
      </c>
      <c r="G90" s="377">
        <v>0</v>
      </c>
      <c r="H90" s="362">
        <v>-876158271</v>
      </c>
      <c r="I90" s="135">
        <v>1120116204</v>
      </c>
    </row>
    <row r="91" spans="2:9" s="356" customFormat="1" ht="16.2" customHeight="1">
      <c r="B91" s="138">
        <v>1120116205</v>
      </c>
      <c r="C91" s="359" t="s">
        <v>217</v>
      </c>
      <c r="D91" s="377">
        <v>-1156671548</v>
      </c>
      <c r="E91" s="377">
        <v>-269097260</v>
      </c>
      <c r="F91" s="377">
        <v>0</v>
      </c>
      <c r="G91" s="377">
        <v>0</v>
      </c>
      <c r="H91" s="362">
        <v>-1425768808</v>
      </c>
      <c r="I91" s="135">
        <v>1120116205</v>
      </c>
    </row>
    <row r="92" spans="2:9" ht="16.2" customHeight="1">
      <c r="B92" s="138">
        <v>1120116206</v>
      </c>
      <c r="C92" s="359" t="s">
        <v>218</v>
      </c>
      <c r="D92" s="377">
        <v>-363487836</v>
      </c>
      <c r="E92" s="377">
        <v>-6308434</v>
      </c>
      <c r="F92" s="377">
        <v>0</v>
      </c>
      <c r="G92" s="377">
        <v>0</v>
      </c>
      <c r="H92" s="362">
        <v>-369796270</v>
      </c>
      <c r="I92" s="135">
        <v>1120116206</v>
      </c>
    </row>
    <row r="93" spans="2:9" ht="16.2" customHeight="1">
      <c r="B93" s="138">
        <v>1120116207</v>
      </c>
      <c r="C93" s="359" t="s">
        <v>219</v>
      </c>
      <c r="D93" s="377">
        <v>-13256785621</v>
      </c>
      <c r="E93" s="377">
        <v>-32193616</v>
      </c>
      <c r="F93" s="377">
        <v>0</v>
      </c>
      <c r="G93" s="377">
        <v>0</v>
      </c>
      <c r="H93" s="362">
        <v>-13288979237</v>
      </c>
      <c r="I93" s="135">
        <v>1120116207</v>
      </c>
    </row>
    <row r="94" spans="2:9" ht="16.2" customHeight="1">
      <c r="B94" s="138">
        <v>1120116209</v>
      </c>
      <c r="C94" s="359" t="s">
        <v>636</v>
      </c>
      <c r="D94" s="377">
        <v>0</v>
      </c>
      <c r="E94" s="377">
        <v>0</v>
      </c>
      <c r="F94" s="377">
        <v>0</v>
      </c>
      <c r="G94" s="377">
        <v>0</v>
      </c>
      <c r="H94" s="362">
        <v>0</v>
      </c>
      <c r="I94" s="135">
        <v>1120116209</v>
      </c>
    </row>
    <row r="95" spans="2:9" ht="16.2" customHeight="1">
      <c r="B95" s="138">
        <v>1120116208</v>
      </c>
      <c r="C95" s="359" t="s">
        <v>220</v>
      </c>
      <c r="D95" s="377">
        <v>69</v>
      </c>
      <c r="E95" s="377">
        <v>0</v>
      </c>
      <c r="F95" s="377">
        <v>0</v>
      </c>
      <c r="G95" s="377">
        <v>0</v>
      </c>
      <c r="H95" s="362">
        <v>69</v>
      </c>
      <c r="I95" s="135">
        <v>1120116208</v>
      </c>
    </row>
    <row r="96" spans="2:9" ht="16.2" customHeight="1">
      <c r="B96" s="138">
        <v>1120116217</v>
      </c>
      <c r="C96" s="359" t="s">
        <v>221</v>
      </c>
      <c r="D96" s="377">
        <v>-1495389292</v>
      </c>
      <c r="E96" s="377">
        <v>0</v>
      </c>
      <c r="F96" s="377">
        <v>0</v>
      </c>
      <c r="G96" s="377">
        <v>0</v>
      </c>
      <c r="H96" s="362">
        <v>-1495389292</v>
      </c>
      <c r="I96" s="135">
        <v>1120116217</v>
      </c>
    </row>
    <row r="97" spans="2:9" ht="16.2" customHeight="1">
      <c r="B97" s="138">
        <v>1120116218</v>
      </c>
      <c r="C97" s="359" t="s">
        <v>222</v>
      </c>
      <c r="D97" s="377">
        <v>-1343245691</v>
      </c>
      <c r="E97" s="377">
        <v>0</v>
      </c>
      <c r="F97" s="377">
        <v>0</v>
      </c>
      <c r="G97" s="377">
        <v>0</v>
      </c>
      <c r="H97" s="362">
        <v>-1343245691</v>
      </c>
      <c r="I97" s="135">
        <v>1120116218</v>
      </c>
    </row>
    <row r="98" spans="2:9" ht="16.2" customHeight="1">
      <c r="B98" s="138">
        <v>1120116229</v>
      </c>
      <c r="C98" s="359" t="s">
        <v>223</v>
      </c>
      <c r="D98" s="377">
        <v>-40144890</v>
      </c>
      <c r="E98" s="377">
        <v>0</v>
      </c>
      <c r="F98" s="377">
        <v>0</v>
      </c>
      <c r="G98" s="377">
        <v>0</v>
      </c>
      <c r="H98" s="362">
        <v>-40144890</v>
      </c>
      <c r="I98" s="135">
        <v>1120116229</v>
      </c>
    </row>
    <row r="99" spans="2:9" ht="16.2" customHeight="1">
      <c r="B99" s="138">
        <v>1120116232</v>
      </c>
      <c r="C99" s="359" t="s">
        <v>668</v>
      </c>
      <c r="D99" s="377">
        <v>0</v>
      </c>
      <c r="E99" s="377">
        <v>0</v>
      </c>
      <c r="F99" s="377">
        <v>0</v>
      </c>
      <c r="G99" s="377">
        <v>0</v>
      </c>
      <c r="H99" s="362">
        <v>0</v>
      </c>
      <c r="I99" s="135">
        <v>1120116232</v>
      </c>
    </row>
    <row r="100" spans="2:9" s="356" customFormat="1" ht="16.2" customHeight="1">
      <c r="B100" s="131">
        <v>11203</v>
      </c>
      <c r="C100" s="132" t="s">
        <v>224</v>
      </c>
      <c r="D100" s="376">
        <v>71252742351</v>
      </c>
      <c r="E100" s="376">
        <v>0</v>
      </c>
      <c r="F100" s="377">
        <v>0</v>
      </c>
      <c r="G100" s="377">
        <v>0</v>
      </c>
      <c r="H100" s="376">
        <v>71252742351</v>
      </c>
      <c r="I100" s="135">
        <v>11203</v>
      </c>
    </row>
    <row r="101" spans="2:9" s="356" customFormat="1" ht="16.2" customHeight="1">
      <c r="B101" s="131">
        <v>112031</v>
      </c>
      <c r="C101" s="132" t="s">
        <v>225</v>
      </c>
      <c r="D101" s="376">
        <v>71189321682</v>
      </c>
      <c r="E101" s="376">
        <v>0</v>
      </c>
      <c r="F101" s="377">
        <v>0</v>
      </c>
      <c r="G101" s="377">
        <v>0</v>
      </c>
      <c r="H101" s="376">
        <v>71189321682</v>
      </c>
      <c r="I101" s="135">
        <v>112031</v>
      </c>
    </row>
    <row r="102" spans="2:9" s="356" customFormat="1" ht="16.2" customHeight="1">
      <c r="B102" s="131">
        <v>11203101</v>
      </c>
      <c r="C102" s="132" t="s">
        <v>226</v>
      </c>
      <c r="D102" s="376">
        <v>71189321682</v>
      </c>
      <c r="E102" s="376">
        <v>0</v>
      </c>
      <c r="F102" s="377">
        <v>0</v>
      </c>
      <c r="G102" s="377">
        <v>0</v>
      </c>
      <c r="H102" s="376">
        <v>71189321682</v>
      </c>
      <c r="I102" s="135">
        <v>11203101</v>
      </c>
    </row>
    <row r="103" spans="2:9" ht="16.2" customHeight="1">
      <c r="B103" s="138">
        <v>1120310101</v>
      </c>
      <c r="C103" s="359" t="s">
        <v>227</v>
      </c>
      <c r="D103" s="377">
        <v>45276000000</v>
      </c>
      <c r="E103" s="377">
        <v>0</v>
      </c>
      <c r="F103" s="377">
        <v>0</v>
      </c>
      <c r="G103" s="377">
        <v>0</v>
      </c>
      <c r="H103" s="362">
        <v>45276000000</v>
      </c>
      <c r="I103" s="135">
        <v>1120310101</v>
      </c>
    </row>
    <row r="104" spans="2:9" s="356" customFormat="1" ht="16.2" customHeight="1">
      <c r="B104" s="138">
        <v>1120310102</v>
      </c>
      <c r="C104" s="359" t="s">
        <v>228</v>
      </c>
      <c r="D104" s="377">
        <v>5125624260</v>
      </c>
      <c r="E104" s="377">
        <v>0</v>
      </c>
      <c r="F104" s="377">
        <v>0</v>
      </c>
      <c r="G104" s="377">
        <v>0</v>
      </c>
      <c r="H104" s="362">
        <v>5125624260</v>
      </c>
      <c r="I104" s="135">
        <v>1120310102</v>
      </c>
    </row>
    <row r="105" spans="2:9" s="356" customFormat="1" ht="16.2" customHeight="1">
      <c r="B105" s="138">
        <v>1120310103</v>
      </c>
      <c r="C105" s="359" t="s">
        <v>229</v>
      </c>
      <c r="D105" s="377">
        <v>4000000000</v>
      </c>
      <c r="E105" s="377">
        <v>0</v>
      </c>
      <c r="F105" s="377">
        <v>0</v>
      </c>
      <c r="G105" s="377">
        <v>0</v>
      </c>
      <c r="H105" s="362">
        <v>4000000000</v>
      </c>
      <c r="I105" s="135">
        <v>1120310103</v>
      </c>
    </row>
    <row r="106" spans="2:9" s="356" customFormat="1" ht="16.2" customHeight="1">
      <c r="B106" s="359">
        <v>1120310104</v>
      </c>
      <c r="C106" s="359" t="s">
        <v>229</v>
      </c>
      <c r="D106" s="377">
        <v>16787697422</v>
      </c>
      <c r="E106" s="377">
        <v>0</v>
      </c>
      <c r="F106" s="377">
        <v>0</v>
      </c>
      <c r="G106" s="377">
        <v>0</v>
      </c>
      <c r="H106" s="362">
        <v>16787697422</v>
      </c>
      <c r="I106" s="135">
        <v>1120310104</v>
      </c>
    </row>
    <row r="107" spans="2:9" s="356" customFormat="1" ht="16.2" customHeight="1">
      <c r="B107" s="131">
        <v>112032</v>
      </c>
      <c r="C107" s="132" t="s">
        <v>230</v>
      </c>
      <c r="D107" s="376">
        <v>63420669</v>
      </c>
      <c r="E107" s="376">
        <v>0</v>
      </c>
      <c r="F107" s="377">
        <v>0</v>
      </c>
      <c r="G107" s="377">
        <v>0</v>
      </c>
      <c r="H107" s="360">
        <v>63420669</v>
      </c>
      <c r="I107" s="135">
        <v>112032</v>
      </c>
    </row>
    <row r="108" spans="2:9" s="356" customFormat="1" ht="16.2" customHeight="1">
      <c r="B108" s="131">
        <v>11203201</v>
      </c>
      <c r="C108" s="132" t="s">
        <v>230</v>
      </c>
      <c r="D108" s="376">
        <v>63246150</v>
      </c>
      <c r="E108" s="376">
        <v>0</v>
      </c>
      <c r="F108" s="377">
        <v>0</v>
      </c>
      <c r="G108" s="377">
        <v>0</v>
      </c>
      <c r="H108" s="360">
        <v>63246150</v>
      </c>
      <c r="I108" s="135">
        <v>11203201</v>
      </c>
    </row>
    <row r="109" spans="2:9" ht="16.2" customHeight="1">
      <c r="B109" s="138">
        <v>1120320114</v>
      </c>
      <c r="C109" s="359" t="s">
        <v>231</v>
      </c>
      <c r="D109" s="377">
        <v>63246150</v>
      </c>
      <c r="E109" s="377">
        <v>0</v>
      </c>
      <c r="F109" s="377">
        <v>0</v>
      </c>
      <c r="G109" s="377">
        <v>0</v>
      </c>
      <c r="H109" s="362">
        <v>63246150</v>
      </c>
      <c r="I109" s="135">
        <v>1120320114</v>
      </c>
    </row>
    <row r="110" spans="2:9" s="356" customFormat="1" ht="16.2" customHeight="1">
      <c r="B110" s="131">
        <v>11203202</v>
      </c>
      <c r="C110" s="132" t="s">
        <v>232</v>
      </c>
      <c r="D110" s="376">
        <v>713671</v>
      </c>
      <c r="E110" s="376">
        <v>0</v>
      </c>
      <c r="F110" s="376">
        <v>0</v>
      </c>
      <c r="G110" s="376">
        <v>0</v>
      </c>
      <c r="H110" s="360">
        <v>713671</v>
      </c>
      <c r="I110" s="135">
        <v>11203202</v>
      </c>
    </row>
    <row r="111" spans="2:9" s="356" customFormat="1" ht="16.2" customHeight="1">
      <c r="B111" s="138">
        <v>1120320202</v>
      </c>
      <c r="C111" s="359" t="s">
        <v>233</v>
      </c>
      <c r="D111" s="377">
        <v>713671</v>
      </c>
      <c r="E111" s="377">
        <v>0</v>
      </c>
      <c r="F111" s="377">
        <v>0</v>
      </c>
      <c r="G111" s="377">
        <v>0</v>
      </c>
      <c r="H111" s="362">
        <v>713671</v>
      </c>
      <c r="I111" s="135">
        <v>1120320202</v>
      </c>
    </row>
    <row r="112" spans="2:9" s="356" customFormat="1" ht="16.2" customHeight="1">
      <c r="B112" s="131">
        <v>11203203</v>
      </c>
      <c r="C112" s="132" t="s">
        <v>234</v>
      </c>
      <c r="D112" s="376">
        <v>-539152</v>
      </c>
      <c r="E112" s="376">
        <v>0</v>
      </c>
      <c r="F112" s="376">
        <v>0</v>
      </c>
      <c r="G112" s="376">
        <v>0</v>
      </c>
      <c r="H112" s="360">
        <v>-539152</v>
      </c>
      <c r="I112" s="135">
        <v>11203203</v>
      </c>
    </row>
    <row r="113" spans="2:12" s="356" customFormat="1" ht="16.2" customHeight="1">
      <c r="B113" s="138">
        <v>1120320302</v>
      </c>
      <c r="C113" s="359" t="s">
        <v>235</v>
      </c>
      <c r="D113" s="377">
        <v>-539152</v>
      </c>
      <c r="E113" s="377">
        <v>0</v>
      </c>
      <c r="F113" s="377">
        <v>0</v>
      </c>
      <c r="G113" s="377">
        <v>0</v>
      </c>
      <c r="H113" s="362">
        <v>-539152</v>
      </c>
      <c r="I113" s="135">
        <v>1120320302</v>
      </c>
    </row>
    <row r="114" spans="2:12" s="356" customFormat="1" ht="16.2" customHeight="1">
      <c r="B114" s="131">
        <v>113</v>
      </c>
      <c r="C114" s="132" t="s">
        <v>236</v>
      </c>
      <c r="D114" s="376">
        <v>1848463639</v>
      </c>
      <c r="E114" s="376">
        <v>512251458</v>
      </c>
      <c r="F114" s="377">
        <v>0</v>
      </c>
      <c r="G114" s="377">
        <v>0</v>
      </c>
      <c r="H114" s="376">
        <v>2343355507</v>
      </c>
      <c r="I114" s="135">
        <v>113</v>
      </c>
    </row>
    <row r="115" spans="2:12" s="356" customFormat="1" ht="16.2" customHeight="1">
      <c r="B115" s="131">
        <v>11301</v>
      </c>
      <c r="C115" s="132" t="s">
        <v>237</v>
      </c>
      <c r="D115" s="376">
        <v>79989783</v>
      </c>
      <c r="E115" s="376">
        <v>482932996</v>
      </c>
      <c r="F115" s="377">
        <v>0</v>
      </c>
      <c r="G115" s="377">
        <v>0</v>
      </c>
      <c r="H115" s="376">
        <v>562922779</v>
      </c>
      <c r="I115" s="135">
        <v>11301</v>
      </c>
    </row>
    <row r="116" spans="2:12" s="356" customFormat="1" ht="16.2" customHeight="1">
      <c r="B116" s="131">
        <v>1130101</v>
      </c>
      <c r="C116" s="132" t="s">
        <v>238</v>
      </c>
      <c r="D116" s="376">
        <v>73016363</v>
      </c>
      <c r="E116" s="376">
        <v>482932996</v>
      </c>
      <c r="F116" s="377">
        <v>0</v>
      </c>
      <c r="G116" s="377">
        <v>0</v>
      </c>
      <c r="H116" s="376">
        <v>555949359</v>
      </c>
      <c r="I116" s="135">
        <v>1130101</v>
      </c>
    </row>
    <row r="117" spans="2:12" s="356" customFormat="1" ht="16.2" customHeight="1">
      <c r="B117" s="138">
        <v>113010101</v>
      </c>
      <c r="C117" s="359" t="s">
        <v>239</v>
      </c>
      <c r="D117" s="377">
        <v>61105608</v>
      </c>
      <c r="E117" s="377">
        <v>244724830</v>
      </c>
      <c r="F117" s="377">
        <v>0</v>
      </c>
      <c r="G117" s="377">
        <v>0</v>
      </c>
      <c r="H117" s="362">
        <v>305830438</v>
      </c>
      <c r="I117" s="135">
        <v>113010101</v>
      </c>
    </row>
    <row r="118" spans="2:12" ht="16.2" customHeight="1">
      <c r="B118" s="138">
        <v>113010102</v>
      </c>
      <c r="C118" s="359" t="s">
        <v>240</v>
      </c>
      <c r="D118" s="377">
        <v>11910755</v>
      </c>
      <c r="E118" s="377">
        <v>238208166</v>
      </c>
      <c r="F118" s="377">
        <v>0</v>
      </c>
      <c r="G118" s="377">
        <v>0</v>
      </c>
      <c r="H118" s="362">
        <v>250118921</v>
      </c>
      <c r="I118" s="135">
        <v>113010102</v>
      </c>
    </row>
    <row r="119" spans="2:12" s="356" customFormat="1" ht="16.2" customHeight="1">
      <c r="B119" s="131">
        <v>1130102</v>
      </c>
      <c r="C119" s="132" t="s">
        <v>241</v>
      </c>
      <c r="D119" s="376">
        <v>6973420</v>
      </c>
      <c r="E119" s="376">
        <v>0</v>
      </c>
      <c r="F119" s="377">
        <v>0</v>
      </c>
      <c r="G119" s="377">
        <v>0</v>
      </c>
      <c r="H119" s="376">
        <v>6973420</v>
      </c>
      <c r="I119" s="135">
        <v>1130102</v>
      </c>
    </row>
    <row r="120" spans="2:12" ht="16.2" customHeight="1">
      <c r="B120" s="138">
        <v>113010201</v>
      </c>
      <c r="C120" s="359" t="s">
        <v>669</v>
      </c>
      <c r="D120" s="377">
        <v>3975686</v>
      </c>
      <c r="E120" s="377">
        <v>0</v>
      </c>
      <c r="F120" s="377">
        <v>0</v>
      </c>
      <c r="G120" s="377">
        <v>0</v>
      </c>
      <c r="H120" s="362">
        <v>3975686</v>
      </c>
      <c r="I120" s="135">
        <v>113010201</v>
      </c>
    </row>
    <row r="121" spans="2:12" ht="16.2" customHeight="1">
      <c r="B121" s="138">
        <v>113010202</v>
      </c>
      <c r="C121" s="359" t="s">
        <v>670</v>
      </c>
      <c r="D121" s="377">
        <v>2997734</v>
      </c>
      <c r="E121" s="377">
        <v>0</v>
      </c>
      <c r="F121" s="377">
        <v>0</v>
      </c>
      <c r="G121" s="377">
        <v>0</v>
      </c>
      <c r="H121" s="362">
        <v>2997734</v>
      </c>
      <c r="I121" s="135">
        <v>113010202</v>
      </c>
    </row>
    <row r="122" spans="2:12" s="356" customFormat="1" ht="16.2" customHeight="1">
      <c r="B122" s="131">
        <v>11302</v>
      </c>
      <c r="C122" s="132" t="s">
        <v>244</v>
      </c>
      <c r="D122" s="376">
        <v>1502593731</v>
      </c>
      <c r="E122" s="376">
        <v>17359590</v>
      </c>
      <c r="F122" s="377">
        <v>0</v>
      </c>
      <c r="G122" s="377">
        <v>0</v>
      </c>
      <c r="H122" s="376">
        <v>1502593731</v>
      </c>
      <c r="I122" s="135">
        <v>11302</v>
      </c>
    </row>
    <row r="123" spans="2:12" s="356" customFormat="1" ht="16.2" customHeight="1">
      <c r="B123" s="131">
        <v>1130202</v>
      </c>
      <c r="C123" s="132" t="s">
        <v>245</v>
      </c>
      <c r="D123" s="376">
        <v>3300000</v>
      </c>
      <c r="E123" s="376">
        <v>0</v>
      </c>
      <c r="F123" s="377">
        <v>0</v>
      </c>
      <c r="G123" s="377">
        <v>0</v>
      </c>
      <c r="H123" s="376">
        <v>3300000</v>
      </c>
      <c r="I123" s="135">
        <v>1130202</v>
      </c>
    </row>
    <row r="124" spans="2:12" ht="16.2" customHeight="1">
      <c r="B124" s="138">
        <v>113020201</v>
      </c>
      <c r="C124" s="359" t="s">
        <v>246</v>
      </c>
      <c r="D124" s="377">
        <v>3300000</v>
      </c>
      <c r="E124" s="377">
        <v>0</v>
      </c>
      <c r="F124" s="377">
        <v>0</v>
      </c>
      <c r="G124" s="377">
        <v>0</v>
      </c>
      <c r="H124" s="362">
        <v>3300000</v>
      </c>
      <c r="I124" s="135">
        <v>113020201</v>
      </c>
    </row>
    <row r="125" spans="2:12" ht="16.2" customHeight="1">
      <c r="B125" s="138">
        <v>113020202</v>
      </c>
      <c r="C125" s="359" t="s">
        <v>671</v>
      </c>
      <c r="D125" s="377">
        <v>0</v>
      </c>
      <c r="E125" s="377">
        <v>0</v>
      </c>
      <c r="F125" s="377">
        <v>0</v>
      </c>
      <c r="G125" s="377">
        <v>0</v>
      </c>
      <c r="H125" s="362">
        <v>0</v>
      </c>
      <c r="I125" s="135">
        <v>113020202</v>
      </c>
    </row>
    <row r="126" spans="2:12" s="356" customFormat="1" ht="16.2" customHeight="1">
      <c r="B126" s="131">
        <v>1130203</v>
      </c>
      <c r="C126" s="132" t="s">
        <v>247</v>
      </c>
      <c r="D126" s="376">
        <v>1499293731</v>
      </c>
      <c r="E126" s="376">
        <v>17359590</v>
      </c>
      <c r="F126" s="377">
        <v>0</v>
      </c>
      <c r="G126" s="377">
        <v>0</v>
      </c>
      <c r="H126" s="376">
        <v>1499293731</v>
      </c>
      <c r="I126" s="135">
        <v>1130203</v>
      </c>
    </row>
    <row r="127" spans="2:12" ht="16.2" customHeight="1">
      <c r="B127" s="138">
        <v>113020301</v>
      </c>
      <c r="C127" s="359" t="s">
        <v>248</v>
      </c>
      <c r="D127" s="377">
        <v>51047566</v>
      </c>
      <c r="E127" s="377">
        <v>17359590</v>
      </c>
      <c r="F127" s="377">
        <v>0</v>
      </c>
      <c r="G127" s="139">
        <v>17359590</v>
      </c>
      <c r="H127" s="362">
        <v>51047566</v>
      </c>
      <c r="I127" s="135">
        <v>113020301</v>
      </c>
      <c r="J127" s="353" t="s">
        <v>672</v>
      </c>
      <c r="K127" s="353" t="s">
        <v>1528</v>
      </c>
      <c r="L127" s="353" t="s">
        <v>1529</v>
      </c>
    </row>
    <row r="128" spans="2:12" ht="16.2" customHeight="1">
      <c r="B128" s="138">
        <v>113020302</v>
      </c>
      <c r="C128" s="359" t="s">
        <v>249</v>
      </c>
      <c r="D128" s="377">
        <v>1448246165</v>
      </c>
      <c r="E128" s="377">
        <v>0</v>
      </c>
      <c r="F128" s="377">
        <v>0</v>
      </c>
      <c r="G128" s="377">
        <v>0</v>
      </c>
      <c r="H128" s="362">
        <v>1448246165</v>
      </c>
      <c r="I128" s="135">
        <v>113020302</v>
      </c>
    </row>
    <row r="129" spans="2:10" s="356" customFormat="1" ht="16.2" customHeight="1">
      <c r="B129" s="131">
        <v>11303</v>
      </c>
      <c r="C129" s="132" t="s">
        <v>250</v>
      </c>
      <c r="D129" s="376">
        <v>2</v>
      </c>
      <c r="E129" s="376">
        <v>0</v>
      </c>
      <c r="F129" s="377">
        <v>0</v>
      </c>
      <c r="G129" s="377">
        <v>0</v>
      </c>
      <c r="H129" s="376">
        <v>2</v>
      </c>
      <c r="I129" s="135">
        <v>11303</v>
      </c>
    </row>
    <row r="130" spans="2:10" s="356" customFormat="1" ht="16.2" customHeight="1">
      <c r="B130" s="131">
        <v>1130301</v>
      </c>
      <c r="C130" s="132" t="s">
        <v>251</v>
      </c>
      <c r="D130" s="376">
        <v>2</v>
      </c>
      <c r="E130" s="376">
        <v>0</v>
      </c>
      <c r="F130" s="377">
        <v>0</v>
      </c>
      <c r="G130" s="377">
        <v>0</v>
      </c>
      <c r="H130" s="376">
        <v>2</v>
      </c>
      <c r="I130" s="135">
        <v>1130301</v>
      </c>
    </row>
    <row r="131" spans="2:10" ht="16.2" customHeight="1">
      <c r="B131" s="138">
        <v>113030101</v>
      </c>
      <c r="C131" s="359" t="s">
        <v>251</v>
      </c>
      <c r="D131" s="377">
        <v>0</v>
      </c>
      <c r="E131" s="377">
        <v>0</v>
      </c>
      <c r="F131" s="377">
        <v>0</v>
      </c>
      <c r="G131" s="377">
        <v>0</v>
      </c>
      <c r="H131" s="362">
        <v>0</v>
      </c>
      <c r="I131" s="135">
        <v>113030101</v>
      </c>
    </row>
    <row r="132" spans="2:10" s="356" customFormat="1" ht="16.2" customHeight="1">
      <c r="B132" s="138">
        <v>113030102</v>
      </c>
      <c r="C132" s="359" t="s">
        <v>251</v>
      </c>
      <c r="D132" s="377">
        <v>2</v>
      </c>
      <c r="E132" s="377">
        <v>0</v>
      </c>
      <c r="F132" s="377">
        <v>0</v>
      </c>
      <c r="G132" s="139">
        <v>0</v>
      </c>
      <c r="H132" s="362">
        <v>2</v>
      </c>
      <c r="I132" s="135">
        <v>113030102</v>
      </c>
      <c r="J132" s="377"/>
    </row>
    <row r="133" spans="2:10" s="356" customFormat="1" ht="16.2" customHeight="1">
      <c r="B133" s="138">
        <v>113030103</v>
      </c>
      <c r="C133" s="359" t="s">
        <v>673</v>
      </c>
      <c r="D133" s="377">
        <v>0</v>
      </c>
      <c r="E133" s="377">
        <v>0</v>
      </c>
      <c r="F133" s="377">
        <v>0</v>
      </c>
      <c r="G133" s="377">
        <v>0</v>
      </c>
      <c r="H133" s="362">
        <v>0</v>
      </c>
      <c r="I133" s="135">
        <v>113030103</v>
      </c>
    </row>
    <row r="134" spans="2:10" s="356" customFormat="1" ht="16.2" customHeight="1">
      <c r="B134" s="131">
        <v>11308</v>
      </c>
      <c r="C134" s="132" t="s">
        <v>674</v>
      </c>
      <c r="D134" s="376">
        <v>263603385</v>
      </c>
      <c r="E134" s="376">
        <v>11958872</v>
      </c>
      <c r="F134" s="377">
        <v>0</v>
      </c>
      <c r="G134" s="377">
        <v>0</v>
      </c>
      <c r="H134" s="376">
        <v>275562257</v>
      </c>
      <c r="I134" s="135">
        <v>11308</v>
      </c>
    </row>
    <row r="135" spans="2:10" ht="16.2" customHeight="1">
      <c r="B135" s="138">
        <v>113080201</v>
      </c>
      <c r="C135" s="359" t="s">
        <v>675</v>
      </c>
      <c r="D135" s="377">
        <v>0</v>
      </c>
      <c r="E135" s="377">
        <v>0</v>
      </c>
      <c r="F135" s="377">
        <v>0</v>
      </c>
      <c r="G135" s="377">
        <v>0</v>
      </c>
      <c r="H135" s="362">
        <v>0</v>
      </c>
      <c r="I135" s="135">
        <v>113080201</v>
      </c>
    </row>
    <row r="136" spans="2:10" ht="16.2" customHeight="1">
      <c r="B136" s="138">
        <v>1130801</v>
      </c>
      <c r="C136" s="359" t="s">
        <v>253</v>
      </c>
      <c r="D136" s="377">
        <v>263473908</v>
      </c>
      <c r="E136" s="377">
        <v>11958872</v>
      </c>
      <c r="F136" s="377">
        <v>0</v>
      </c>
      <c r="G136" s="377">
        <v>0</v>
      </c>
      <c r="H136" s="362">
        <v>275432780</v>
      </c>
      <c r="I136" s="135">
        <v>1130801</v>
      </c>
    </row>
    <row r="137" spans="2:10" ht="16.2" customHeight="1">
      <c r="B137" s="138">
        <v>1130803</v>
      </c>
      <c r="C137" s="359" t="s">
        <v>676</v>
      </c>
      <c r="D137" s="377">
        <v>0</v>
      </c>
      <c r="E137" s="377">
        <v>0</v>
      </c>
      <c r="F137" s="377">
        <v>0</v>
      </c>
      <c r="G137" s="377">
        <v>0</v>
      </c>
      <c r="H137" s="362">
        <v>0</v>
      </c>
      <c r="I137" s="135">
        <v>1130803</v>
      </c>
    </row>
    <row r="138" spans="2:10" ht="16.2" customHeight="1">
      <c r="B138" s="138">
        <v>1130804</v>
      </c>
      <c r="C138" s="359" t="s">
        <v>632</v>
      </c>
      <c r="D138" s="377">
        <v>0</v>
      </c>
      <c r="E138" s="377">
        <v>0</v>
      </c>
      <c r="F138" s="377">
        <v>0</v>
      </c>
      <c r="G138" s="377">
        <v>0</v>
      </c>
      <c r="H138" s="362">
        <v>0</v>
      </c>
      <c r="I138" s="135">
        <v>1130804</v>
      </c>
    </row>
    <row r="139" spans="2:10" ht="16.2" customHeight="1">
      <c r="B139" s="138">
        <v>1130805</v>
      </c>
      <c r="C139" s="359" t="s">
        <v>254</v>
      </c>
      <c r="D139" s="377">
        <v>129477</v>
      </c>
      <c r="E139" s="377">
        <v>0</v>
      </c>
      <c r="F139" s="377">
        <v>0</v>
      </c>
      <c r="G139" s="377">
        <v>0</v>
      </c>
      <c r="H139" s="362">
        <v>129477</v>
      </c>
      <c r="I139" s="135">
        <v>1130805</v>
      </c>
    </row>
    <row r="140" spans="2:10" s="356" customFormat="1" ht="16.2" customHeight="1">
      <c r="B140" s="131">
        <v>11309</v>
      </c>
      <c r="C140" s="132" t="s">
        <v>255</v>
      </c>
      <c r="D140" s="376">
        <v>2276738</v>
      </c>
      <c r="E140" s="376">
        <v>0</v>
      </c>
      <c r="F140" s="377">
        <v>0</v>
      </c>
      <c r="G140" s="377">
        <v>0</v>
      </c>
      <c r="H140" s="376">
        <v>2276738</v>
      </c>
      <c r="I140" s="135">
        <v>11309</v>
      </c>
    </row>
    <row r="141" spans="2:10" s="356" customFormat="1" ht="16.2" customHeight="1">
      <c r="B141" s="131">
        <v>1130901</v>
      </c>
      <c r="C141" s="132" t="s">
        <v>677</v>
      </c>
      <c r="D141" s="376">
        <v>0</v>
      </c>
      <c r="E141" s="376">
        <v>0</v>
      </c>
      <c r="F141" s="377">
        <v>0</v>
      </c>
      <c r="G141" s="377">
        <v>0</v>
      </c>
      <c r="H141" s="376">
        <v>0</v>
      </c>
      <c r="I141" s="135">
        <v>1130901</v>
      </c>
    </row>
    <row r="142" spans="2:10" ht="16.2" customHeight="1">
      <c r="B142" s="138">
        <v>113090101</v>
      </c>
      <c r="C142" s="359" t="s">
        <v>678</v>
      </c>
      <c r="D142" s="377">
        <v>0</v>
      </c>
      <c r="E142" s="377">
        <v>0</v>
      </c>
      <c r="F142" s="377">
        <v>0</v>
      </c>
      <c r="G142" s="377">
        <v>0</v>
      </c>
      <c r="H142" s="362">
        <v>0</v>
      </c>
      <c r="I142" s="135">
        <v>113090101</v>
      </c>
    </row>
    <row r="143" spans="2:10" ht="16.2" customHeight="1">
      <c r="B143" s="138">
        <v>113090102</v>
      </c>
      <c r="C143" s="359" t="s">
        <v>679</v>
      </c>
      <c r="D143" s="377">
        <v>0</v>
      </c>
      <c r="E143" s="377">
        <v>0</v>
      </c>
      <c r="F143" s="377">
        <v>0</v>
      </c>
      <c r="G143" s="377">
        <v>0</v>
      </c>
      <c r="H143" s="362">
        <v>0</v>
      </c>
      <c r="I143" s="135">
        <v>113090102</v>
      </c>
    </row>
    <row r="144" spans="2:10" s="356" customFormat="1" ht="16.2" customHeight="1">
      <c r="B144" s="131">
        <v>1130902</v>
      </c>
      <c r="C144" s="132" t="s">
        <v>256</v>
      </c>
      <c r="D144" s="376">
        <v>2276738</v>
      </c>
      <c r="E144" s="376">
        <v>0</v>
      </c>
      <c r="F144" s="377">
        <v>0</v>
      </c>
      <c r="G144" s="377">
        <v>0</v>
      </c>
      <c r="H144" s="376">
        <v>2276738</v>
      </c>
      <c r="I144" s="135">
        <v>1130902</v>
      </c>
    </row>
    <row r="145" spans="2:9" ht="16.2" customHeight="1">
      <c r="B145" s="138">
        <v>113090201</v>
      </c>
      <c r="C145" s="359" t="s">
        <v>257</v>
      </c>
      <c r="D145" s="377">
        <v>2276738</v>
      </c>
      <c r="E145" s="377">
        <v>0</v>
      </c>
      <c r="F145" s="377">
        <v>0</v>
      </c>
      <c r="G145" s="377">
        <v>0</v>
      </c>
      <c r="H145" s="362">
        <v>2276738</v>
      </c>
      <c r="I145" s="135">
        <v>113090201</v>
      </c>
    </row>
    <row r="146" spans="2:9" s="356" customFormat="1" ht="16.2" customHeight="1">
      <c r="B146" s="131">
        <v>115</v>
      </c>
      <c r="C146" s="132" t="s">
        <v>258</v>
      </c>
      <c r="D146" s="376">
        <v>28757883</v>
      </c>
      <c r="E146" s="376">
        <v>30231564</v>
      </c>
      <c r="F146" s="377">
        <v>0</v>
      </c>
      <c r="G146" s="377">
        <v>0</v>
      </c>
      <c r="H146" s="376">
        <v>58989447</v>
      </c>
      <c r="I146" s="135">
        <v>115</v>
      </c>
    </row>
    <row r="147" spans="2:9" s="356" customFormat="1" ht="16.2" customHeight="1">
      <c r="B147" s="131">
        <v>11501</v>
      </c>
      <c r="C147" s="132" t="s">
        <v>633</v>
      </c>
      <c r="D147" s="376">
        <v>22312903</v>
      </c>
      <c r="E147" s="376">
        <v>0</v>
      </c>
      <c r="F147" s="377">
        <v>0</v>
      </c>
      <c r="G147" s="377">
        <v>0</v>
      </c>
      <c r="H147" s="376">
        <v>22312903</v>
      </c>
      <c r="I147" s="135">
        <v>11501</v>
      </c>
    </row>
    <row r="148" spans="2:9" ht="16.2" customHeight="1">
      <c r="B148" s="138">
        <v>1150101</v>
      </c>
      <c r="C148" s="359" t="s">
        <v>441</v>
      </c>
      <c r="D148" s="377">
        <v>0</v>
      </c>
      <c r="E148" s="377">
        <v>0</v>
      </c>
      <c r="F148" s="377">
        <v>0</v>
      </c>
      <c r="G148" s="377">
        <v>0</v>
      </c>
      <c r="H148" s="362">
        <v>0</v>
      </c>
      <c r="I148" s="135">
        <v>1150101</v>
      </c>
    </row>
    <row r="149" spans="2:9" ht="16.2" customHeight="1">
      <c r="B149" s="138">
        <v>1150102</v>
      </c>
      <c r="C149" s="359" t="s">
        <v>654</v>
      </c>
      <c r="D149" s="377">
        <v>0</v>
      </c>
      <c r="E149" s="377">
        <v>0</v>
      </c>
      <c r="F149" s="377">
        <v>0</v>
      </c>
      <c r="G149" s="377">
        <v>0</v>
      </c>
      <c r="H149" s="362">
        <v>0</v>
      </c>
      <c r="I149" s="135">
        <v>1150102</v>
      </c>
    </row>
    <row r="150" spans="2:9" ht="16.2" customHeight="1">
      <c r="B150" s="138">
        <v>1150103</v>
      </c>
      <c r="C150" s="359" t="s">
        <v>260</v>
      </c>
      <c r="D150" s="377">
        <v>2472234</v>
      </c>
      <c r="E150" s="377">
        <v>0</v>
      </c>
      <c r="F150" s="377">
        <v>0</v>
      </c>
      <c r="G150" s="377">
        <v>0</v>
      </c>
      <c r="H150" s="362">
        <v>2472234</v>
      </c>
      <c r="I150" s="135">
        <v>1150103</v>
      </c>
    </row>
    <row r="151" spans="2:9" ht="16.2" customHeight="1">
      <c r="B151" s="138">
        <v>1150104</v>
      </c>
      <c r="C151" s="359" t="s">
        <v>680</v>
      </c>
      <c r="D151" s="377">
        <v>0</v>
      </c>
      <c r="E151" s="377">
        <v>0</v>
      </c>
      <c r="F151" s="377">
        <v>0</v>
      </c>
      <c r="G151" s="377">
        <v>0</v>
      </c>
      <c r="H151" s="362">
        <v>0</v>
      </c>
      <c r="I151" s="135">
        <v>1150104</v>
      </c>
    </row>
    <row r="152" spans="2:9" ht="16.2" customHeight="1">
      <c r="B152" s="138">
        <v>1150105</v>
      </c>
      <c r="C152" s="359" t="s">
        <v>261</v>
      </c>
      <c r="D152" s="377">
        <v>12613510</v>
      </c>
      <c r="E152" s="377">
        <v>0</v>
      </c>
      <c r="F152" s="377">
        <v>0</v>
      </c>
      <c r="G152" s="377">
        <v>0</v>
      </c>
      <c r="H152" s="362">
        <v>12613510</v>
      </c>
      <c r="I152" s="135">
        <v>1150105</v>
      </c>
    </row>
    <row r="153" spans="2:9" ht="16.2" customHeight="1">
      <c r="B153" s="138">
        <v>1150106</v>
      </c>
      <c r="C153" s="359" t="s">
        <v>262</v>
      </c>
      <c r="D153" s="377">
        <v>1360304</v>
      </c>
      <c r="E153" s="377">
        <v>0</v>
      </c>
      <c r="F153" s="377">
        <v>0</v>
      </c>
      <c r="G153" s="377">
        <v>0</v>
      </c>
      <c r="H153" s="362">
        <v>1360304</v>
      </c>
      <c r="I153" s="135">
        <v>1150106</v>
      </c>
    </row>
    <row r="154" spans="2:9" ht="16.2" customHeight="1">
      <c r="B154" s="359">
        <v>1150107</v>
      </c>
      <c r="C154" s="359" t="s">
        <v>263</v>
      </c>
      <c r="D154" s="377">
        <v>5866855</v>
      </c>
      <c r="E154" s="377">
        <v>0</v>
      </c>
      <c r="F154" s="377">
        <v>0</v>
      </c>
      <c r="G154" s="377">
        <v>0</v>
      </c>
      <c r="H154" s="362">
        <v>5866855</v>
      </c>
      <c r="I154" s="135">
        <v>1150107</v>
      </c>
    </row>
    <row r="155" spans="2:9" s="356" customFormat="1" ht="16.2" customHeight="1">
      <c r="B155" s="131">
        <v>11502</v>
      </c>
      <c r="C155" s="132" t="s">
        <v>264</v>
      </c>
      <c r="D155" s="376">
        <v>6444980</v>
      </c>
      <c r="E155" s="376">
        <v>30231564</v>
      </c>
      <c r="F155" s="377">
        <v>0</v>
      </c>
      <c r="G155" s="377">
        <v>0</v>
      </c>
      <c r="H155" s="376">
        <v>36676544</v>
      </c>
      <c r="I155" s="135">
        <v>11502</v>
      </c>
    </row>
    <row r="156" spans="2:9" ht="16.2" customHeight="1">
      <c r="B156" s="138">
        <v>1150205</v>
      </c>
      <c r="C156" s="359" t="s">
        <v>265</v>
      </c>
      <c r="D156" s="377">
        <v>6444980</v>
      </c>
      <c r="E156" s="377">
        <v>0</v>
      </c>
      <c r="F156" s="377">
        <v>0</v>
      </c>
      <c r="G156" s="377">
        <v>0</v>
      </c>
      <c r="H156" s="362">
        <v>6444980</v>
      </c>
      <c r="I156" s="135">
        <v>1150205</v>
      </c>
    </row>
    <row r="157" spans="2:9" ht="16.2" customHeight="1">
      <c r="B157" s="359">
        <v>1010401</v>
      </c>
      <c r="C157" s="359" t="s">
        <v>552</v>
      </c>
      <c r="D157" s="377">
        <v>0</v>
      </c>
      <c r="E157" s="377">
        <v>30231564</v>
      </c>
      <c r="F157" s="377">
        <v>0</v>
      </c>
      <c r="G157" s="377">
        <v>0</v>
      </c>
      <c r="H157" s="362">
        <v>30231564</v>
      </c>
      <c r="I157" s="135">
        <v>1010401</v>
      </c>
    </row>
    <row r="158" spans="2:9" s="356" customFormat="1" ht="16.2" customHeight="1">
      <c r="B158" s="131">
        <v>12</v>
      </c>
      <c r="C158" s="132" t="s">
        <v>266</v>
      </c>
      <c r="D158" s="376">
        <v>9800717379</v>
      </c>
      <c r="E158" s="376">
        <v>525258444</v>
      </c>
      <c r="F158" s="377">
        <v>0</v>
      </c>
      <c r="G158" s="377">
        <v>0</v>
      </c>
      <c r="H158" s="376">
        <v>3279568955</v>
      </c>
      <c r="I158" s="135">
        <v>0</v>
      </c>
    </row>
    <row r="159" spans="2:9" s="356" customFormat="1" ht="16.2" customHeight="1">
      <c r="B159" s="131">
        <v>121</v>
      </c>
      <c r="C159" s="132" t="s">
        <v>267</v>
      </c>
      <c r="D159" s="376">
        <v>7946406868</v>
      </c>
      <c r="E159" s="376">
        <v>0</v>
      </c>
      <c r="F159" s="377">
        <v>0</v>
      </c>
      <c r="G159" s="377">
        <v>0</v>
      </c>
      <c r="H159" s="376">
        <v>900000000</v>
      </c>
      <c r="I159" s="135">
        <v>121</v>
      </c>
    </row>
    <row r="160" spans="2:9" s="356" customFormat="1" ht="16.2" customHeight="1">
      <c r="B160" s="131">
        <v>12101</v>
      </c>
      <c r="C160" s="132" t="s">
        <v>268</v>
      </c>
      <c r="D160" s="376">
        <v>7046406868</v>
      </c>
      <c r="E160" s="376">
        <v>0</v>
      </c>
      <c r="F160" s="377">
        <v>0</v>
      </c>
      <c r="G160" s="377">
        <v>0</v>
      </c>
      <c r="H160" s="376">
        <v>0</v>
      </c>
      <c r="I160" s="135">
        <v>12101</v>
      </c>
    </row>
    <row r="161" spans="2:12" s="356" customFormat="1" ht="16.2" customHeight="1">
      <c r="B161" s="131">
        <v>121011</v>
      </c>
      <c r="C161" s="132" t="s">
        <v>269</v>
      </c>
      <c r="D161" s="376">
        <v>7046406868</v>
      </c>
      <c r="E161" s="376">
        <v>0</v>
      </c>
      <c r="F161" s="377">
        <v>0</v>
      </c>
      <c r="G161" s="377">
        <v>0</v>
      </c>
      <c r="H161" s="376">
        <v>0</v>
      </c>
      <c r="I161" s="135">
        <v>121011</v>
      </c>
    </row>
    <row r="162" spans="2:12" s="356" customFormat="1" ht="16.2" customHeight="1">
      <c r="B162" s="131">
        <v>12101103</v>
      </c>
      <c r="C162" s="132" t="s">
        <v>201</v>
      </c>
      <c r="D162" s="376">
        <v>4999000000</v>
      </c>
      <c r="E162" s="376">
        <v>0</v>
      </c>
      <c r="F162" s="377">
        <v>0</v>
      </c>
      <c r="G162" s="377">
        <v>0</v>
      </c>
      <c r="H162" s="376">
        <v>0</v>
      </c>
      <c r="I162" s="135">
        <v>12101103</v>
      </c>
    </row>
    <row r="163" spans="2:12" ht="16.2" customHeight="1">
      <c r="B163" s="138">
        <v>1210110301</v>
      </c>
      <c r="C163" s="359" t="s">
        <v>271</v>
      </c>
      <c r="D163" s="377">
        <v>4999000000</v>
      </c>
      <c r="E163" s="377">
        <v>0</v>
      </c>
      <c r="F163" s="377">
        <v>0</v>
      </c>
      <c r="G163" s="393">
        <v>4999000000</v>
      </c>
      <c r="H163" s="362">
        <v>0</v>
      </c>
      <c r="I163" s="135">
        <v>1210110301</v>
      </c>
      <c r="J163" s="353" t="s">
        <v>681</v>
      </c>
      <c r="K163" s="353" t="s">
        <v>682</v>
      </c>
    </row>
    <row r="164" spans="2:12" ht="16.2" customHeight="1">
      <c r="B164" s="138">
        <v>1210110302</v>
      </c>
      <c r="C164" s="359" t="s">
        <v>683</v>
      </c>
      <c r="D164" s="377">
        <v>0</v>
      </c>
      <c r="E164" s="377"/>
      <c r="F164" s="377">
        <v>0</v>
      </c>
      <c r="G164" s="377">
        <v>0</v>
      </c>
      <c r="H164" s="362">
        <v>0</v>
      </c>
      <c r="I164" s="135">
        <v>1210110302</v>
      </c>
    </row>
    <row r="165" spans="2:12" s="356" customFormat="1" ht="16.2" customHeight="1">
      <c r="B165" s="131">
        <v>12101108</v>
      </c>
      <c r="C165" s="132" t="s">
        <v>272</v>
      </c>
      <c r="D165" s="376">
        <v>2047406868</v>
      </c>
      <c r="E165" s="376">
        <v>0</v>
      </c>
      <c r="F165" s="377">
        <v>0</v>
      </c>
      <c r="G165" s="377">
        <v>0</v>
      </c>
      <c r="H165" s="376">
        <v>0</v>
      </c>
      <c r="I165" s="135">
        <v>12101108</v>
      </c>
    </row>
    <row r="166" spans="2:12" ht="16.2" customHeight="1">
      <c r="B166" s="138">
        <v>1210110801</v>
      </c>
      <c r="C166" s="359" t="s">
        <v>273</v>
      </c>
      <c r="D166" s="377">
        <v>2047406868</v>
      </c>
      <c r="E166" s="377">
        <v>0</v>
      </c>
      <c r="F166" s="377">
        <v>0</v>
      </c>
      <c r="G166" s="139">
        <v>2047406868</v>
      </c>
      <c r="H166" s="362">
        <v>0</v>
      </c>
      <c r="I166" s="135">
        <v>1210110801</v>
      </c>
      <c r="J166" s="353" t="s">
        <v>1530</v>
      </c>
      <c r="K166" s="353" t="s">
        <v>1531</v>
      </c>
      <c r="L166" s="353" t="s">
        <v>1529</v>
      </c>
    </row>
    <row r="167" spans="2:12" s="356" customFormat="1" ht="16.2" customHeight="1">
      <c r="B167" s="131">
        <v>12103</v>
      </c>
      <c r="C167" s="132" t="s">
        <v>274</v>
      </c>
      <c r="D167" s="376">
        <v>900000000</v>
      </c>
      <c r="E167" s="376">
        <v>0</v>
      </c>
      <c r="F167" s="377">
        <v>0</v>
      </c>
      <c r="G167" s="377">
        <v>0</v>
      </c>
      <c r="H167" s="376">
        <v>900000000</v>
      </c>
      <c r="I167" s="135">
        <v>12103</v>
      </c>
    </row>
    <row r="168" spans="2:12" ht="16.2" customHeight="1">
      <c r="B168" s="138">
        <v>1210301</v>
      </c>
      <c r="C168" s="359" t="s">
        <v>275</v>
      </c>
      <c r="D168" s="377">
        <v>900000000</v>
      </c>
      <c r="E168" s="377">
        <v>0</v>
      </c>
      <c r="F168" s="377">
        <v>0</v>
      </c>
      <c r="G168" s="377">
        <v>0</v>
      </c>
      <c r="H168" s="362">
        <v>900000000</v>
      </c>
      <c r="I168" s="135">
        <v>1210301</v>
      </c>
    </row>
    <row r="169" spans="2:12" s="356" customFormat="1" ht="16.2" customHeight="1">
      <c r="B169" s="131">
        <v>127</v>
      </c>
      <c r="C169" s="132" t="s">
        <v>276</v>
      </c>
      <c r="D169" s="376">
        <v>1035038400</v>
      </c>
      <c r="E169" s="376">
        <v>0</v>
      </c>
      <c r="F169" s="377">
        <v>0</v>
      </c>
      <c r="G169" s="377">
        <v>0</v>
      </c>
      <c r="H169" s="376">
        <v>1035038400</v>
      </c>
      <c r="I169" s="135">
        <v>127</v>
      </c>
    </row>
    <row r="170" spans="2:12" s="356" customFormat="1" ht="16.2" customHeight="1">
      <c r="B170" s="131">
        <v>12701</v>
      </c>
      <c r="C170" s="132" t="s">
        <v>277</v>
      </c>
      <c r="D170" s="376">
        <v>1035038400</v>
      </c>
      <c r="E170" s="376">
        <v>0</v>
      </c>
      <c r="F170" s="377">
        <v>0</v>
      </c>
      <c r="G170" s="377">
        <v>0</v>
      </c>
      <c r="H170" s="376">
        <v>1035038400</v>
      </c>
      <c r="I170" s="135">
        <v>12701</v>
      </c>
    </row>
    <row r="171" spans="2:12" ht="16.2" customHeight="1">
      <c r="B171" s="138">
        <v>1270102</v>
      </c>
      <c r="C171" s="359" t="s">
        <v>278</v>
      </c>
      <c r="D171" s="377">
        <v>122540485</v>
      </c>
      <c r="E171" s="377">
        <v>0</v>
      </c>
      <c r="F171" s="377">
        <v>0</v>
      </c>
      <c r="G171" s="377">
        <v>0</v>
      </c>
      <c r="H171" s="362">
        <v>122540485</v>
      </c>
      <c r="I171" s="135">
        <v>1270102</v>
      </c>
    </row>
    <row r="172" spans="2:12" s="356" customFormat="1" ht="16.2" customHeight="1">
      <c r="B172" s="138">
        <v>1270103</v>
      </c>
      <c r="C172" s="359" t="s">
        <v>684</v>
      </c>
      <c r="D172" s="377">
        <v>249008778</v>
      </c>
      <c r="E172" s="377">
        <v>0</v>
      </c>
      <c r="F172" s="377">
        <v>0</v>
      </c>
      <c r="G172" s="377">
        <v>0</v>
      </c>
      <c r="H172" s="362">
        <v>249008778</v>
      </c>
      <c r="I172" s="135">
        <v>1270103</v>
      </c>
    </row>
    <row r="173" spans="2:12" s="356" customFormat="1" ht="16.2" customHeight="1">
      <c r="B173" s="138">
        <v>1270104</v>
      </c>
      <c r="C173" s="359" t="s">
        <v>280</v>
      </c>
      <c r="D173" s="377">
        <v>357508232</v>
      </c>
      <c r="E173" s="377">
        <v>0</v>
      </c>
      <c r="F173" s="377">
        <v>0</v>
      </c>
      <c r="G173" s="377">
        <v>0</v>
      </c>
      <c r="H173" s="362">
        <v>357508232</v>
      </c>
      <c r="I173" s="135">
        <v>1270104</v>
      </c>
    </row>
    <row r="174" spans="2:12" s="356" customFormat="1" ht="16.2" customHeight="1">
      <c r="B174" s="138">
        <v>1270107</v>
      </c>
      <c r="C174" s="359" t="s">
        <v>281</v>
      </c>
      <c r="D174" s="377">
        <v>316522493</v>
      </c>
      <c r="E174" s="377">
        <v>0</v>
      </c>
      <c r="F174" s="377">
        <v>0</v>
      </c>
      <c r="G174" s="377">
        <v>0</v>
      </c>
      <c r="H174" s="362">
        <v>316522493</v>
      </c>
      <c r="I174" s="135">
        <v>1270107</v>
      </c>
    </row>
    <row r="175" spans="2:12" s="356" customFormat="1" ht="16.2" customHeight="1">
      <c r="B175" s="138">
        <v>1270120</v>
      </c>
      <c r="C175" s="359" t="s">
        <v>282</v>
      </c>
      <c r="D175" s="377">
        <v>-10541588</v>
      </c>
      <c r="E175" s="377">
        <v>0</v>
      </c>
      <c r="F175" s="377">
        <v>0</v>
      </c>
      <c r="G175" s="377">
        <v>0</v>
      </c>
      <c r="H175" s="377">
        <v>-10541588</v>
      </c>
      <c r="I175" s="135">
        <v>1270120</v>
      </c>
    </row>
    <row r="176" spans="2:12" s="356" customFormat="1" ht="16.2" customHeight="1">
      <c r="B176" s="138">
        <v>127012003</v>
      </c>
      <c r="C176" s="359" t="s">
        <v>283</v>
      </c>
      <c r="D176" s="377">
        <v>-588477</v>
      </c>
      <c r="E176" s="377">
        <v>0</v>
      </c>
      <c r="F176" s="377">
        <v>0</v>
      </c>
      <c r="G176" s="377">
        <v>0</v>
      </c>
      <c r="H176" s="362">
        <v>-588477</v>
      </c>
      <c r="I176" s="135">
        <v>127012003</v>
      </c>
    </row>
    <row r="177" spans="2:9" s="356" customFormat="1" ht="16.2" customHeight="1">
      <c r="B177" s="138">
        <v>127012004</v>
      </c>
      <c r="C177" s="359" t="s">
        <v>284</v>
      </c>
      <c r="D177" s="377">
        <v>-9953111</v>
      </c>
      <c r="E177" s="377">
        <v>0</v>
      </c>
      <c r="F177" s="377">
        <v>0</v>
      </c>
      <c r="G177" s="377">
        <v>0</v>
      </c>
      <c r="H177" s="362">
        <v>-9953111</v>
      </c>
      <c r="I177" s="135">
        <v>127012004</v>
      </c>
    </row>
    <row r="178" spans="2:9" s="356" customFormat="1" ht="16.2" customHeight="1">
      <c r="B178" s="131">
        <v>128</v>
      </c>
      <c r="C178" s="132" t="s">
        <v>285</v>
      </c>
      <c r="D178" s="376">
        <v>806897193</v>
      </c>
      <c r="E178" s="376">
        <v>525258444</v>
      </c>
      <c r="F178" s="377">
        <v>0</v>
      </c>
      <c r="G178" s="377">
        <v>0</v>
      </c>
      <c r="H178" s="376">
        <v>1332155637</v>
      </c>
      <c r="I178" s="135">
        <v>128</v>
      </c>
    </row>
    <row r="179" spans="2:9" s="356" customFormat="1" ht="16.2" customHeight="1">
      <c r="B179" s="131">
        <v>12801</v>
      </c>
      <c r="C179" s="132" t="s">
        <v>286</v>
      </c>
      <c r="D179" s="376">
        <v>345173952</v>
      </c>
      <c r="E179" s="376">
        <v>256766000</v>
      </c>
      <c r="F179" s="377">
        <v>0</v>
      </c>
      <c r="G179" s="377">
        <v>0</v>
      </c>
      <c r="H179" s="376">
        <v>601939952</v>
      </c>
      <c r="I179" s="135">
        <v>12801</v>
      </c>
    </row>
    <row r="180" spans="2:9" s="356" customFormat="1" ht="16.2" customHeight="1">
      <c r="B180" s="138">
        <v>1280102</v>
      </c>
      <c r="C180" s="359" t="s">
        <v>287</v>
      </c>
      <c r="D180" s="377">
        <v>345173952</v>
      </c>
      <c r="E180" s="377">
        <v>256766000</v>
      </c>
      <c r="F180" s="377">
        <v>0</v>
      </c>
      <c r="G180" s="377">
        <v>0</v>
      </c>
      <c r="H180" s="362">
        <v>601939952</v>
      </c>
      <c r="I180" s="135">
        <v>1280102</v>
      </c>
    </row>
    <row r="181" spans="2:9" s="356" customFormat="1" ht="16.2" customHeight="1">
      <c r="B181" s="138">
        <v>12802</v>
      </c>
      <c r="C181" s="359" t="s">
        <v>288</v>
      </c>
      <c r="D181" s="377">
        <v>690611542</v>
      </c>
      <c r="E181" s="377">
        <v>0</v>
      </c>
      <c r="F181" s="377">
        <v>0</v>
      </c>
      <c r="G181" s="377">
        <v>0</v>
      </c>
      <c r="H181" s="362">
        <v>690611542</v>
      </c>
      <c r="I181" s="135">
        <v>12802</v>
      </c>
    </row>
    <row r="182" spans="2:9" s="356" customFormat="1" ht="16.2" customHeight="1">
      <c r="B182" s="138">
        <v>12803</v>
      </c>
      <c r="C182" s="359" t="s">
        <v>289</v>
      </c>
      <c r="D182" s="377">
        <v>8000000</v>
      </c>
      <c r="E182" s="377">
        <v>0</v>
      </c>
      <c r="F182" s="377">
        <v>0</v>
      </c>
      <c r="G182" s="377">
        <v>0</v>
      </c>
      <c r="H182" s="362">
        <v>8000000</v>
      </c>
      <c r="I182" s="135">
        <v>12803</v>
      </c>
    </row>
    <row r="183" spans="2:9" s="356" customFormat="1" ht="16.2" customHeight="1">
      <c r="B183" s="131">
        <v>12804</v>
      </c>
      <c r="C183" s="132" t="s">
        <v>290</v>
      </c>
      <c r="D183" s="376">
        <v>57764419</v>
      </c>
      <c r="E183" s="376">
        <v>399807052</v>
      </c>
      <c r="F183" s="377">
        <v>0</v>
      </c>
      <c r="G183" s="377">
        <v>0</v>
      </c>
      <c r="H183" s="376">
        <v>457571471</v>
      </c>
      <c r="I183" s="135">
        <v>12804</v>
      </c>
    </row>
    <row r="184" spans="2:9" s="356" customFormat="1" ht="16.2" customHeight="1">
      <c r="B184" s="138">
        <v>1280401</v>
      </c>
      <c r="C184" s="359" t="s">
        <v>291</v>
      </c>
      <c r="D184" s="377">
        <v>57764419</v>
      </c>
      <c r="E184" s="377">
        <v>399807052</v>
      </c>
      <c r="F184" s="377">
        <v>0</v>
      </c>
      <c r="G184" s="377">
        <v>0</v>
      </c>
      <c r="H184" s="362">
        <v>457571471</v>
      </c>
      <c r="I184" s="135">
        <v>1280401</v>
      </c>
    </row>
    <row r="185" spans="2:9" s="356" customFormat="1" ht="16.2" customHeight="1">
      <c r="B185" s="138">
        <v>12807</v>
      </c>
      <c r="C185" s="359" t="s">
        <v>685</v>
      </c>
      <c r="D185" s="377">
        <v>0</v>
      </c>
      <c r="E185" s="377">
        <v>0</v>
      </c>
      <c r="F185" s="377">
        <v>0</v>
      </c>
      <c r="G185" s="377">
        <v>0</v>
      </c>
      <c r="H185" s="362">
        <v>0</v>
      </c>
      <c r="I185" s="135">
        <v>12807</v>
      </c>
    </row>
    <row r="186" spans="2:9" s="356" customFormat="1" ht="16.2" customHeight="1">
      <c r="B186" s="359">
        <v>12808</v>
      </c>
      <c r="C186" s="359" t="s">
        <v>292</v>
      </c>
      <c r="D186" s="377">
        <v>45425205</v>
      </c>
      <c r="E186" s="377">
        <v>0</v>
      </c>
      <c r="F186" s="377">
        <v>0</v>
      </c>
      <c r="G186" s="377">
        <v>0</v>
      </c>
      <c r="H186" s="362">
        <v>45425205</v>
      </c>
      <c r="I186" s="135">
        <v>12808</v>
      </c>
    </row>
    <row r="187" spans="2:9" s="356" customFormat="1" ht="16.2" customHeight="1">
      <c r="B187" s="131">
        <v>12820</v>
      </c>
      <c r="C187" s="132" t="s">
        <v>293</v>
      </c>
      <c r="D187" s="376">
        <v>-340077925</v>
      </c>
      <c r="E187" s="376">
        <v>-131314608</v>
      </c>
      <c r="F187" s="377">
        <v>0</v>
      </c>
      <c r="G187" s="377">
        <v>0</v>
      </c>
      <c r="H187" s="376">
        <v>-471392533</v>
      </c>
      <c r="I187" s="135">
        <v>12820</v>
      </c>
    </row>
    <row r="188" spans="2:9" s="356" customFormat="1" ht="16.2" customHeight="1">
      <c r="B188" s="138">
        <v>1282001</v>
      </c>
      <c r="C188" s="359" t="s">
        <v>286</v>
      </c>
      <c r="D188" s="377">
        <v>-39032934</v>
      </c>
      <c r="E188" s="377">
        <v>-51353196</v>
      </c>
      <c r="F188" s="377">
        <v>0</v>
      </c>
      <c r="G188" s="377">
        <v>0</v>
      </c>
      <c r="H188" s="362">
        <v>-90386130</v>
      </c>
      <c r="I188" s="135">
        <v>1282001</v>
      </c>
    </row>
    <row r="189" spans="2:9" ht="16.2" customHeight="1">
      <c r="B189" s="138">
        <v>1282002</v>
      </c>
      <c r="C189" s="359" t="s">
        <v>289</v>
      </c>
      <c r="D189" s="377">
        <v>-3200012</v>
      </c>
      <c r="E189" s="377">
        <v>0</v>
      </c>
      <c r="F189" s="377">
        <v>0</v>
      </c>
      <c r="G189" s="377">
        <v>0</v>
      </c>
      <c r="H189" s="362">
        <v>-3200012</v>
      </c>
      <c r="I189" s="135">
        <v>1282002</v>
      </c>
    </row>
    <row r="190" spans="2:9" ht="16.2" customHeight="1">
      <c r="B190" s="138">
        <v>1282003</v>
      </c>
      <c r="C190" s="359" t="s">
        <v>291</v>
      </c>
      <c r="D190" s="377">
        <v>-43292732</v>
      </c>
      <c r="E190" s="377">
        <v>-79961412</v>
      </c>
      <c r="F190" s="377">
        <v>0</v>
      </c>
      <c r="G190" s="377">
        <v>0</v>
      </c>
      <c r="H190" s="362">
        <v>-123254144</v>
      </c>
      <c r="I190" s="135">
        <v>1282003</v>
      </c>
    </row>
    <row r="191" spans="2:9" s="356" customFormat="1" ht="16.2" customHeight="1">
      <c r="B191" s="138">
        <v>1282004</v>
      </c>
      <c r="C191" s="359" t="s">
        <v>294</v>
      </c>
      <c r="D191" s="377">
        <v>-254552247</v>
      </c>
      <c r="E191" s="377">
        <v>0</v>
      </c>
      <c r="F191" s="377">
        <v>0</v>
      </c>
      <c r="G191" s="377">
        <v>0</v>
      </c>
      <c r="H191" s="362">
        <v>-254552247</v>
      </c>
      <c r="I191" s="135">
        <v>1282004</v>
      </c>
    </row>
    <row r="192" spans="2:9" s="356" customFormat="1" ht="16.2" customHeight="1">
      <c r="B192" s="131">
        <v>129</v>
      </c>
      <c r="C192" s="132" t="s">
        <v>295</v>
      </c>
      <c r="D192" s="376">
        <v>12374918</v>
      </c>
      <c r="E192" s="376">
        <v>0</v>
      </c>
      <c r="F192" s="377">
        <v>0</v>
      </c>
      <c r="G192" s="377">
        <v>0</v>
      </c>
      <c r="H192" s="376">
        <v>12374918</v>
      </c>
      <c r="I192" s="135">
        <v>129</v>
      </c>
    </row>
    <row r="193" spans="2:12" s="356" customFormat="1" ht="16.2" customHeight="1">
      <c r="B193" s="138">
        <v>12901</v>
      </c>
      <c r="C193" s="359" t="s">
        <v>296</v>
      </c>
      <c r="D193" s="377">
        <v>12374918</v>
      </c>
      <c r="E193" s="377">
        <v>0</v>
      </c>
      <c r="F193" s="377">
        <v>0</v>
      </c>
      <c r="G193" s="377">
        <v>0</v>
      </c>
      <c r="H193" s="362">
        <v>12374918</v>
      </c>
      <c r="I193" s="135">
        <v>12901</v>
      </c>
    </row>
    <row r="194" spans="2:12" s="356" customFormat="1" ht="16.2" customHeight="1">
      <c r="B194" s="131">
        <v>2</v>
      </c>
      <c r="C194" s="132" t="s">
        <v>297</v>
      </c>
      <c r="D194" s="376">
        <v>71449093175</v>
      </c>
      <c r="E194" s="376">
        <v>676580277</v>
      </c>
      <c r="F194" s="377">
        <v>0</v>
      </c>
      <c r="G194" s="377">
        <v>0</v>
      </c>
      <c r="H194" s="376">
        <v>72108313862</v>
      </c>
      <c r="I194" s="135">
        <v>2</v>
      </c>
      <c r="K194" s="356">
        <v>75561144258</v>
      </c>
      <c r="L194" s="135">
        <v>3452830396</v>
      </c>
    </row>
    <row r="195" spans="2:12" s="356" customFormat="1" ht="16.2" customHeight="1">
      <c r="B195" s="131">
        <v>21</v>
      </c>
      <c r="C195" s="132" t="s">
        <v>298</v>
      </c>
      <c r="D195" s="376">
        <v>71449093175</v>
      </c>
      <c r="E195" s="376">
        <v>676580277</v>
      </c>
      <c r="F195" s="377">
        <v>0</v>
      </c>
      <c r="G195" s="377">
        <v>0</v>
      </c>
      <c r="H195" s="376">
        <v>72108313862</v>
      </c>
      <c r="I195" s="135">
        <v>21</v>
      </c>
      <c r="L195" s="356">
        <v>3443700000</v>
      </c>
    </row>
    <row r="196" spans="2:12" s="356" customFormat="1" ht="16.2" customHeight="1">
      <c r="B196" s="131">
        <v>211</v>
      </c>
      <c r="C196" s="132" t="s">
        <v>299</v>
      </c>
      <c r="D196" s="376">
        <v>400495800</v>
      </c>
      <c r="E196" s="376">
        <v>119599701</v>
      </c>
      <c r="F196" s="377">
        <v>0</v>
      </c>
      <c r="G196" s="377">
        <v>0</v>
      </c>
      <c r="H196" s="376">
        <v>502735911</v>
      </c>
      <c r="I196" s="135">
        <v>211</v>
      </c>
      <c r="L196" s="135">
        <v>9130396</v>
      </c>
    </row>
    <row r="197" spans="2:12" s="356" customFormat="1" ht="16.2" customHeight="1">
      <c r="B197" s="131">
        <v>21101</v>
      </c>
      <c r="C197" s="132" t="s">
        <v>300</v>
      </c>
      <c r="D197" s="376">
        <v>147957960</v>
      </c>
      <c r="E197" s="376">
        <v>0</v>
      </c>
      <c r="F197" s="377">
        <v>0</v>
      </c>
      <c r="G197" s="377">
        <v>0</v>
      </c>
      <c r="H197" s="376">
        <v>130598370</v>
      </c>
      <c r="I197" s="135">
        <v>21101</v>
      </c>
    </row>
    <row r="198" spans="2:12" s="356" customFormat="1" ht="16.2" customHeight="1">
      <c r="B198" s="131">
        <v>2110101</v>
      </c>
      <c r="C198" s="132" t="s">
        <v>241</v>
      </c>
      <c r="D198" s="376">
        <v>145062785</v>
      </c>
      <c r="E198" s="376">
        <v>0</v>
      </c>
      <c r="F198" s="377">
        <v>0</v>
      </c>
      <c r="G198" s="377">
        <v>0</v>
      </c>
      <c r="H198" s="376">
        <v>127703195</v>
      </c>
      <c r="I198" s="135">
        <v>2110101</v>
      </c>
    </row>
    <row r="199" spans="2:12" ht="16.2" customHeight="1">
      <c r="B199" s="138">
        <v>211010101</v>
      </c>
      <c r="C199" s="359" t="s">
        <v>301</v>
      </c>
      <c r="D199" s="377">
        <v>121171240</v>
      </c>
      <c r="E199" s="377">
        <v>0</v>
      </c>
      <c r="F199" s="377">
        <v>0</v>
      </c>
      <c r="G199" s="377">
        <v>0</v>
      </c>
      <c r="H199" s="362">
        <v>121171240</v>
      </c>
      <c r="I199" s="135">
        <v>211010101</v>
      </c>
    </row>
    <row r="200" spans="2:12" ht="16.2" customHeight="1">
      <c r="B200" s="138">
        <v>211010102</v>
      </c>
      <c r="C200" s="359" t="s">
        <v>302</v>
      </c>
      <c r="D200" s="377">
        <v>1073195</v>
      </c>
      <c r="E200" s="377">
        <v>0</v>
      </c>
      <c r="F200" s="377">
        <v>0</v>
      </c>
      <c r="G200" s="377">
        <v>0</v>
      </c>
      <c r="H200" s="362">
        <v>1073195</v>
      </c>
      <c r="I200" s="135">
        <v>211010102</v>
      </c>
    </row>
    <row r="201" spans="2:12" ht="16.2" customHeight="1">
      <c r="B201" s="138">
        <v>211010103</v>
      </c>
      <c r="C201" s="359" t="s">
        <v>303</v>
      </c>
      <c r="D201" s="377">
        <v>18310822</v>
      </c>
      <c r="E201" s="377">
        <v>0</v>
      </c>
      <c r="F201" s="139">
        <v>17359590</v>
      </c>
      <c r="G201" s="377">
        <v>0</v>
      </c>
      <c r="H201" s="362">
        <v>951232</v>
      </c>
      <c r="I201" s="135">
        <v>211010103</v>
      </c>
      <c r="J201" s="353" t="s">
        <v>672</v>
      </c>
      <c r="K201" s="353" t="s">
        <v>1528</v>
      </c>
    </row>
    <row r="202" spans="2:12" ht="16.2" customHeight="1">
      <c r="B202" s="138">
        <v>211010104</v>
      </c>
      <c r="C202" s="359" t="s">
        <v>304</v>
      </c>
      <c r="D202" s="377">
        <v>4507528</v>
      </c>
      <c r="E202" s="377">
        <v>0</v>
      </c>
      <c r="F202" s="377">
        <v>0</v>
      </c>
      <c r="G202" s="377">
        <v>0</v>
      </c>
      <c r="H202" s="362">
        <v>4507528</v>
      </c>
      <c r="I202" s="135">
        <v>211010104</v>
      </c>
    </row>
    <row r="203" spans="2:12" s="356" customFormat="1" ht="16.2" customHeight="1">
      <c r="B203" s="131">
        <v>2110103</v>
      </c>
      <c r="C203" s="132" t="s">
        <v>305</v>
      </c>
      <c r="D203" s="376">
        <v>2895175</v>
      </c>
      <c r="E203" s="376">
        <v>0</v>
      </c>
      <c r="F203" s="377">
        <v>0</v>
      </c>
      <c r="G203" s="377">
        <v>0</v>
      </c>
      <c r="H203" s="376">
        <v>2895175</v>
      </c>
      <c r="I203" s="135">
        <v>2110103</v>
      </c>
    </row>
    <row r="204" spans="2:12" s="368" customFormat="1" ht="16.2" customHeight="1">
      <c r="B204" s="138">
        <v>211010301</v>
      </c>
      <c r="C204" s="359" t="s">
        <v>306</v>
      </c>
      <c r="D204" s="377">
        <v>2895175</v>
      </c>
      <c r="E204" s="377">
        <v>0</v>
      </c>
      <c r="F204" s="377">
        <v>0</v>
      </c>
      <c r="G204" s="377">
        <v>0</v>
      </c>
      <c r="H204" s="362">
        <v>2895175</v>
      </c>
      <c r="I204" s="135">
        <v>211010301</v>
      </c>
    </row>
    <row r="205" spans="2:12" s="356" customFormat="1" ht="16.2" customHeight="1">
      <c r="B205" s="138">
        <v>211010302</v>
      </c>
      <c r="C205" s="359" t="s">
        <v>635</v>
      </c>
      <c r="D205" s="377">
        <v>0</v>
      </c>
      <c r="E205" s="377">
        <v>0</v>
      </c>
      <c r="F205" s="377">
        <v>0</v>
      </c>
      <c r="G205" s="377">
        <v>0</v>
      </c>
      <c r="H205" s="362">
        <v>0</v>
      </c>
      <c r="I205" s="135">
        <v>211010302</v>
      </c>
      <c r="K205" s="135"/>
    </row>
    <row r="206" spans="2:12" s="356" customFormat="1" ht="16.2" customHeight="1">
      <c r="B206" s="131">
        <v>21103</v>
      </c>
      <c r="C206" s="132" t="s">
        <v>307</v>
      </c>
      <c r="D206" s="376">
        <v>4059103</v>
      </c>
      <c r="E206" s="376">
        <v>0</v>
      </c>
      <c r="F206" s="377">
        <v>0</v>
      </c>
      <c r="G206" s="377">
        <v>0</v>
      </c>
      <c r="H206" s="376">
        <v>4059103</v>
      </c>
      <c r="I206" s="135">
        <v>21103</v>
      </c>
    </row>
    <row r="207" spans="2:12" ht="16.2" customHeight="1">
      <c r="B207" s="138">
        <v>211030101</v>
      </c>
      <c r="C207" s="359" t="s">
        <v>307</v>
      </c>
      <c r="D207" s="377">
        <v>0</v>
      </c>
      <c r="E207" s="377">
        <v>0</v>
      </c>
      <c r="F207" s="377">
        <v>0</v>
      </c>
      <c r="G207" s="377">
        <v>0</v>
      </c>
      <c r="H207" s="362">
        <v>0</v>
      </c>
      <c r="I207" s="135">
        <v>211030101</v>
      </c>
    </row>
    <row r="208" spans="2:12" ht="16.2" customHeight="1">
      <c r="B208" s="138">
        <v>211030103</v>
      </c>
      <c r="C208" s="359" t="s">
        <v>308</v>
      </c>
      <c r="D208" s="377">
        <v>4059103</v>
      </c>
      <c r="E208" s="377">
        <v>0</v>
      </c>
      <c r="F208" s="377">
        <v>0</v>
      </c>
      <c r="G208" s="377">
        <v>0</v>
      </c>
      <c r="H208" s="362">
        <v>4059103</v>
      </c>
      <c r="I208" s="135">
        <v>211030103</v>
      </c>
    </row>
    <row r="209" spans="2:11" s="356" customFormat="1" ht="16.2" customHeight="1">
      <c r="B209" s="131">
        <v>21107</v>
      </c>
      <c r="C209" s="132" t="s">
        <v>309</v>
      </c>
      <c r="D209" s="376">
        <v>248478737</v>
      </c>
      <c r="E209" s="376">
        <v>119599701</v>
      </c>
      <c r="F209" s="377">
        <v>0</v>
      </c>
      <c r="G209" s="377">
        <v>0</v>
      </c>
      <c r="H209" s="376">
        <v>368078438</v>
      </c>
      <c r="I209" s="135">
        <v>21107</v>
      </c>
    </row>
    <row r="210" spans="2:11" ht="16.2" customHeight="1">
      <c r="B210" s="138">
        <v>2110701</v>
      </c>
      <c r="C210" s="359" t="s">
        <v>310</v>
      </c>
      <c r="D210" s="377">
        <v>136664966</v>
      </c>
      <c r="E210" s="377">
        <v>0</v>
      </c>
      <c r="F210" s="377">
        <v>0</v>
      </c>
      <c r="G210" s="377">
        <v>0</v>
      </c>
      <c r="H210" s="362">
        <v>136664966</v>
      </c>
      <c r="I210" s="135">
        <v>2110701</v>
      </c>
    </row>
    <row r="211" spans="2:11" ht="16.2" customHeight="1">
      <c r="B211" s="138">
        <v>2110702</v>
      </c>
      <c r="C211" s="359" t="s">
        <v>311</v>
      </c>
      <c r="D211" s="377">
        <v>18833871</v>
      </c>
      <c r="E211" s="377">
        <v>119599701</v>
      </c>
      <c r="F211" s="377">
        <v>0</v>
      </c>
      <c r="G211" s="377">
        <v>0</v>
      </c>
      <c r="H211" s="362">
        <v>138433572</v>
      </c>
      <c r="I211" s="135">
        <v>2110702</v>
      </c>
    </row>
    <row r="212" spans="2:11" ht="16.2" customHeight="1">
      <c r="B212" s="138">
        <v>2110703</v>
      </c>
      <c r="C212" s="359" t="s">
        <v>312</v>
      </c>
      <c r="D212" s="377">
        <v>92979900</v>
      </c>
      <c r="E212" s="377">
        <v>0</v>
      </c>
      <c r="F212" s="377">
        <v>0</v>
      </c>
      <c r="G212" s="377">
        <v>0</v>
      </c>
      <c r="H212" s="362">
        <v>92979900</v>
      </c>
      <c r="I212" s="135">
        <v>2110703</v>
      </c>
    </row>
    <row r="213" spans="2:11" ht="16.2" customHeight="1">
      <c r="B213" s="359">
        <v>2010301005</v>
      </c>
      <c r="C213" s="359" t="s">
        <v>686</v>
      </c>
      <c r="D213" s="377">
        <v>0</v>
      </c>
      <c r="E213" s="377">
        <v>0</v>
      </c>
      <c r="F213" s="377">
        <v>0</v>
      </c>
      <c r="G213" s="377">
        <v>0</v>
      </c>
      <c r="H213" s="362">
        <v>0</v>
      </c>
      <c r="I213" s="135"/>
    </row>
    <row r="214" spans="2:11" ht="16.2" customHeight="1">
      <c r="B214" s="359">
        <v>2010301002</v>
      </c>
      <c r="C214" s="359" t="s">
        <v>687</v>
      </c>
      <c r="D214" s="377">
        <v>0</v>
      </c>
      <c r="E214" s="377">
        <v>0</v>
      </c>
      <c r="F214" s="377">
        <v>0</v>
      </c>
      <c r="G214" s="377">
        <v>0</v>
      </c>
      <c r="H214" s="362">
        <v>0</v>
      </c>
      <c r="I214" s="135">
        <v>2010301002</v>
      </c>
    </row>
    <row r="215" spans="2:11" ht="16.2" customHeight="1">
      <c r="B215" s="359">
        <v>2010301004</v>
      </c>
      <c r="C215" s="359" t="s">
        <v>688</v>
      </c>
      <c r="D215" s="377">
        <v>0</v>
      </c>
      <c r="E215" s="377">
        <v>0</v>
      </c>
      <c r="F215" s="377">
        <v>0</v>
      </c>
      <c r="G215" s="377">
        <v>0</v>
      </c>
      <c r="H215" s="362">
        <v>0</v>
      </c>
      <c r="I215" s="135"/>
    </row>
    <row r="216" spans="2:11" ht="16.2" customHeight="1">
      <c r="B216" s="359">
        <v>2010301006</v>
      </c>
      <c r="C216" s="359" t="s">
        <v>637</v>
      </c>
      <c r="D216" s="377">
        <v>0</v>
      </c>
      <c r="E216" s="377">
        <v>0</v>
      </c>
      <c r="F216" s="377">
        <v>0</v>
      </c>
      <c r="G216" s="377">
        <v>0</v>
      </c>
      <c r="H216" s="362">
        <v>0</v>
      </c>
      <c r="I216" s="135">
        <v>2010301006</v>
      </c>
      <c r="K216" s="141">
        <v>0</v>
      </c>
    </row>
    <row r="217" spans="2:11" ht="16.2" customHeight="1">
      <c r="B217" s="359"/>
      <c r="C217" s="359"/>
      <c r="D217" s="377"/>
      <c r="E217" s="377"/>
      <c r="F217" s="377"/>
      <c r="G217" s="377"/>
      <c r="H217" s="362"/>
      <c r="I217" s="356"/>
    </row>
    <row r="218" spans="2:11" s="356" customFormat="1" ht="16.2" customHeight="1">
      <c r="B218" s="131">
        <v>213</v>
      </c>
      <c r="C218" s="132" t="s">
        <v>313</v>
      </c>
      <c r="D218" s="376">
        <v>69952486087</v>
      </c>
      <c r="E218" s="376">
        <v>0</v>
      </c>
      <c r="F218" s="377">
        <v>0</v>
      </c>
      <c r="G218" s="377">
        <v>0</v>
      </c>
      <c r="H218" s="376">
        <v>69952486087</v>
      </c>
      <c r="I218" s="135">
        <v>213</v>
      </c>
    </row>
    <row r="219" spans="2:11" s="356" customFormat="1" ht="16.2" customHeight="1">
      <c r="B219" s="131">
        <v>21301</v>
      </c>
      <c r="C219" s="132" t="s">
        <v>314</v>
      </c>
      <c r="D219" s="376">
        <v>1848050034</v>
      </c>
      <c r="E219" s="376">
        <v>0</v>
      </c>
      <c r="F219" s="377">
        <v>0</v>
      </c>
      <c r="G219" s="377">
        <v>0</v>
      </c>
      <c r="H219" s="360">
        <v>1848050034</v>
      </c>
      <c r="I219" s="135">
        <v>21301</v>
      </c>
    </row>
    <row r="220" spans="2:11" s="356" customFormat="1" ht="16.2" customHeight="1">
      <c r="B220" s="131">
        <v>2130101</v>
      </c>
      <c r="C220" s="132" t="s">
        <v>689</v>
      </c>
      <c r="D220" s="376">
        <v>0</v>
      </c>
      <c r="E220" s="376">
        <v>0</v>
      </c>
      <c r="F220" s="377">
        <v>0</v>
      </c>
      <c r="G220" s="377">
        <v>0</v>
      </c>
      <c r="H220" s="360">
        <v>0</v>
      </c>
      <c r="I220" s="135">
        <v>2130101</v>
      </c>
    </row>
    <row r="221" spans="2:11" ht="16.2" customHeight="1">
      <c r="B221" s="138">
        <v>213010101</v>
      </c>
      <c r="C221" s="359" t="s">
        <v>690</v>
      </c>
      <c r="D221" s="377">
        <v>0</v>
      </c>
      <c r="E221" s="377">
        <v>0</v>
      </c>
      <c r="F221" s="377">
        <v>0</v>
      </c>
      <c r="G221" s="377">
        <v>0</v>
      </c>
      <c r="H221" s="362">
        <v>0</v>
      </c>
      <c r="I221" s="135">
        <v>213010101</v>
      </c>
    </row>
    <row r="222" spans="2:11" s="356" customFormat="1" ht="16.2" customHeight="1">
      <c r="B222" s="131">
        <v>2130102</v>
      </c>
      <c r="C222" s="132" t="s">
        <v>315</v>
      </c>
      <c r="D222" s="376">
        <v>1848050034</v>
      </c>
      <c r="E222" s="376">
        <v>0</v>
      </c>
      <c r="F222" s="377">
        <v>0</v>
      </c>
      <c r="G222" s="377">
        <v>0</v>
      </c>
      <c r="H222" s="360">
        <v>1848050034</v>
      </c>
      <c r="I222" s="135">
        <v>2130102</v>
      </c>
    </row>
    <row r="223" spans="2:11" ht="16.2" customHeight="1">
      <c r="B223" s="138">
        <v>213010201</v>
      </c>
      <c r="C223" s="359" t="s">
        <v>316</v>
      </c>
      <c r="D223" s="377">
        <v>1848050034</v>
      </c>
      <c r="E223" s="377">
        <v>0</v>
      </c>
      <c r="F223" s="377">
        <v>0</v>
      </c>
      <c r="G223" s="377">
        <v>0</v>
      </c>
      <c r="H223" s="362">
        <v>1848050034</v>
      </c>
      <c r="I223" s="135">
        <v>213010201</v>
      </c>
    </row>
    <row r="224" spans="2:11" s="356" customFormat="1" ht="16.2" customHeight="1">
      <c r="B224" s="131">
        <v>21303</v>
      </c>
      <c r="C224" s="132" t="s">
        <v>317</v>
      </c>
      <c r="D224" s="376">
        <v>68104436053</v>
      </c>
      <c r="E224" s="376">
        <v>0</v>
      </c>
      <c r="F224" s="377">
        <v>0</v>
      </c>
      <c r="G224" s="377">
        <v>0</v>
      </c>
      <c r="H224" s="376">
        <v>68104436053</v>
      </c>
      <c r="I224" s="135">
        <v>21303</v>
      </c>
      <c r="K224" s="135"/>
    </row>
    <row r="225" spans="2:9" s="356" customFormat="1" ht="16.2" customHeight="1">
      <c r="B225" s="131">
        <v>2130301</v>
      </c>
      <c r="C225" s="132" t="s">
        <v>318</v>
      </c>
      <c r="D225" s="376">
        <v>1184925957</v>
      </c>
      <c r="E225" s="376">
        <v>0</v>
      </c>
      <c r="F225" s="377">
        <v>0</v>
      </c>
      <c r="G225" s="377">
        <v>0</v>
      </c>
      <c r="H225" s="376">
        <v>1184925957</v>
      </c>
      <c r="I225" s="135">
        <v>2130301</v>
      </c>
    </row>
    <row r="226" spans="2:9" ht="16.2" customHeight="1">
      <c r="B226" s="138">
        <v>213030101</v>
      </c>
      <c r="C226" s="359" t="s">
        <v>319</v>
      </c>
      <c r="D226" s="377">
        <v>648860354</v>
      </c>
      <c r="E226" s="377">
        <v>0</v>
      </c>
      <c r="F226" s="377">
        <v>0</v>
      </c>
      <c r="G226" s="377">
        <v>0</v>
      </c>
      <c r="H226" s="362">
        <v>648860354</v>
      </c>
      <c r="I226" s="135">
        <v>213030101</v>
      </c>
    </row>
    <row r="227" spans="2:9" ht="16.2" customHeight="1">
      <c r="B227" s="138">
        <v>213030102</v>
      </c>
      <c r="C227" s="359" t="s">
        <v>320</v>
      </c>
      <c r="D227" s="377">
        <v>313652678</v>
      </c>
      <c r="E227" s="377">
        <v>0</v>
      </c>
      <c r="F227" s="377">
        <v>0</v>
      </c>
      <c r="G227" s="377">
        <v>0</v>
      </c>
      <c r="H227" s="362">
        <v>313652678</v>
      </c>
      <c r="I227" s="135">
        <v>213030102</v>
      </c>
    </row>
    <row r="228" spans="2:9" ht="16.2" customHeight="1">
      <c r="B228" s="138">
        <v>213030103</v>
      </c>
      <c r="C228" s="359" t="s">
        <v>321</v>
      </c>
      <c r="D228" s="377">
        <v>222412925</v>
      </c>
      <c r="E228" s="377">
        <v>0</v>
      </c>
      <c r="F228" s="377">
        <v>0</v>
      </c>
      <c r="G228" s="377">
        <v>0</v>
      </c>
      <c r="H228" s="362">
        <v>222412925</v>
      </c>
      <c r="I228" s="135">
        <v>213030103</v>
      </c>
    </row>
    <row r="229" spans="2:9" s="356" customFormat="1" ht="16.2" customHeight="1">
      <c r="B229" s="131">
        <v>2130302</v>
      </c>
      <c r="C229" s="132" t="s">
        <v>322</v>
      </c>
      <c r="D229" s="376">
        <v>-912974960</v>
      </c>
      <c r="E229" s="376">
        <v>0</v>
      </c>
      <c r="F229" s="377">
        <v>0</v>
      </c>
      <c r="G229" s="377">
        <v>0</v>
      </c>
      <c r="H229" s="376">
        <v>-912974960</v>
      </c>
      <c r="I229" s="135">
        <v>2130302</v>
      </c>
    </row>
    <row r="230" spans="2:9" ht="16.2" customHeight="1">
      <c r="B230" s="138">
        <v>213030201</v>
      </c>
      <c r="C230" s="359" t="s">
        <v>323</v>
      </c>
      <c r="D230" s="377">
        <v>-526765661</v>
      </c>
      <c r="E230" s="377">
        <v>0</v>
      </c>
      <c r="F230" s="377">
        <v>0</v>
      </c>
      <c r="G230" s="377">
        <v>0</v>
      </c>
      <c r="H230" s="362">
        <v>-526765661</v>
      </c>
      <c r="I230" s="135">
        <v>213030201</v>
      </c>
    </row>
    <row r="231" spans="2:9" ht="16.2" customHeight="1">
      <c r="B231" s="138">
        <v>213030202</v>
      </c>
      <c r="C231" s="359" t="s">
        <v>324</v>
      </c>
      <c r="D231" s="377">
        <v>-253980245</v>
      </c>
      <c r="E231" s="377">
        <v>0</v>
      </c>
      <c r="F231" s="377">
        <v>0</v>
      </c>
      <c r="G231" s="377">
        <v>0</v>
      </c>
      <c r="H231" s="362">
        <v>-253980245</v>
      </c>
      <c r="I231" s="135">
        <v>213030202</v>
      </c>
    </row>
    <row r="232" spans="2:9" ht="16.2" customHeight="1">
      <c r="B232" s="138">
        <v>213030203</v>
      </c>
      <c r="C232" s="359" t="s">
        <v>325</v>
      </c>
      <c r="D232" s="377">
        <v>-132229054</v>
      </c>
      <c r="E232" s="377">
        <v>0</v>
      </c>
      <c r="F232" s="377">
        <v>0</v>
      </c>
      <c r="G232" s="377">
        <v>0</v>
      </c>
      <c r="H232" s="362">
        <v>-132229054</v>
      </c>
      <c r="I232" s="135">
        <v>213030203</v>
      </c>
    </row>
    <row r="233" spans="2:9" s="356" customFormat="1" ht="16.2" customHeight="1">
      <c r="B233" s="131">
        <v>2130303</v>
      </c>
      <c r="C233" s="132" t="s">
        <v>326</v>
      </c>
      <c r="D233" s="376">
        <v>67832485056</v>
      </c>
      <c r="E233" s="376">
        <v>0</v>
      </c>
      <c r="F233" s="377">
        <v>0</v>
      </c>
      <c r="G233" s="377">
        <v>0</v>
      </c>
      <c r="H233" s="376">
        <v>67832485056</v>
      </c>
      <c r="I233" s="135">
        <v>2130303</v>
      </c>
    </row>
    <row r="234" spans="2:9" ht="16.2" customHeight="1">
      <c r="B234" s="138">
        <v>213030301</v>
      </c>
      <c r="C234" s="359" t="s">
        <v>327</v>
      </c>
      <c r="D234" s="377">
        <v>41634795848</v>
      </c>
      <c r="E234" s="377">
        <v>0</v>
      </c>
      <c r="F234" s="377">
        <v>0</v>
      </c>
      <c r="G234" s="377">
        <v>0</v>
      </c>
      <c r="H234" s="362">
        <v>41634795848</v>
      </c>
      <c r="I234" s="135">
        <v>213030301</v>
      </c>
    </row>
    <row r="235" spans="2:9" ht="16.2" customHeight="1">
      <c r="B235" s="138">
        <v>213030302</v>
      </c>
      <c r="C235" s="359" t="s">
        <v>328</v>
      </c>
      <c r="D235" s="377">
        <v>22910175411</v>
      </c>
      <c r="E235" s="377">
        <v>0</v>
      </c>
      <c r="F235" s="377">
        <v>0</v>
      </c>
      <c r="G235" s="377">
        <v>0</v>
      </c>
      <c r="H235" s="362">
        <v>22910175411</v>
      </c>
      <c r="I235" s="135">
        <v>213030302</v>
      </c>
    </row>
    <row r="236" spans="2:9" ht="16.2" customHeight="1">
      <c r="B236" s="138">
        <v>213030303</v>
      </c>
      <c r="C236" s="359" t="s">
        <v>329</v>
      </c>
      <c r="D236" s="377">
        <v>3287513797</v>
      </c>
      <c r="E236" s="377">
        <v>0</v>
      </c>
      <c r="F236" s="377">
        <v>0</v>
      </c>
      <c r="G236" s="377">
        <v>0</v>
      </c>
      <c r="H236" s="362">
        <v>3287513797</v>
      </c>
      <c r="I236" s="135">
        <v>213030303</v>
      </c>
    </row>
    <row r="237" spans="2:9" s="356" customFormat="1" ht="16.2" customHeight="1">
      <c r="B237" s="131">
        <v>214</v>
      </c>
      <c r="C237" s="132" t="s">
        <v>330</v>
      </c>
      <c r="D237" s="376">
        <v>1096111288</v>
      </c>
      <c r="E237" s="376">
        <v>556980576</v>
      </c>
      <c r="F237" s="377">
        <v>0</v>
      </c>
      <c r="G237" s="377">
        <v>0</v>
      </c>
      <c r="H237" s="376">
        <v>1653091864</v>
      </c>
      <c r="I237" s="135">
        <v>214</v>
      </c>
    </row>
    <row r="238" spans="2:9" s="356" customFormat="1" ht="16.2" customHeight="1">
      <c r="B238" s="131">
        <v>21401</v>
      </c>
      <c r="C238" s="132" t="s">
        <v>331</v>
      </c>
      <c r="D238" s="376">
        <v>702878244</v>
      </c>
      <c r="E238" s="376">
        <v>236630000</v>
      </c>
      <c r="F238" s="377">
        <v>0</v>
      </c>
      <c r="G238" s="377">
        <v>0</v>
      </c>
      <c r="H238" s="376">
        <v>939508244</v>
      </c>
      <c r="I238" s="135">
        <v>21401</v>
      </c>
    </row>
    <row r="239" spans="2:9" ht="16.2" customHeight="1">
      <c r="B239" s="138">
        <v>2140104</v>
      </c>
      <c r="C239" s="359" t="s">
        <v>332</v>
      </c>
      <c r="D239" s="377">
        <v>526231282</v>
      </c>
      <c r="E239" s="377">
        <v>230000000</v>
      </c>
      <c r="F239" s="377">
        <v>0</v>
      </c>
      <c r="G239" s="377"/>
      <c r="H239" s="362">
        <v>756231282</v>
      </c>
      <c r="I239" s="135">
        <v>2140104</v>
      </c>
    </row>
    <row r="240" spans="2:9" ht="16.2" customHeight="1">
      <c r="B240" s="138">
        <v>2140105</v>
      </c>
      <c r="C240" s="359" t="s">
        <v>691</v>
      </c>
      <c r="D240" s="377">
        <v>0</v>
      </c>
      <c r="E240" s="377">
        <v>0</v>
      </c>
      <c r="F240" s="377">
        <v>0</v>
      </c>
      <c r="G240" s="377">
        <v>0</v>
      </c>
      <c r="H240" s="362">
        <v>0</v>
      </c>
      <c r="I240" s="135">
        <v>2140105</v>
      </c>
    </row>
    <row r="241" spans="2:9" ht="16.2" customHeight="1">
      <c r="B241" s="138">
        <v>2140101</v>
      </c>
      <c r="C241" s="359" t="s">
        <v>692</v>
      </c>
      <c r="D241" s="377">
        <v>0</v>
      </c>
      <c r="E241" s="377">
        <v>0</v>
      </c>
      <c r="F241" s="377">
        <v>0</v>
      </c>
      <c r="G241" s="377">
        <v>0</v>
      </c>
      <c r="H241" s="362">
        <v>0</v>
      </c>
      <c r="I241" s="135">
        <v>2140101</v>
      </c>
    </row>
    <row r="242" spans="2:9" ht="16.2" customHeight="1">
      <c r="B242" s="359">
        <v>2010802</v>
      </c>
      <c r="C242" s="359" t="s">
        <v>693</v>
      </c>
      <c r="D242" s="377"/>
      <c r="E242" s="377">
        <v>0</v>
      </c>
      <c r="F242" s="377">
        <v>0</v>
      </c>
      <c r="G242" s="377">
        <v>0</v>
      </c>
      <c r="H242" s="362">
        <v>0</v>
      </c>
      <c r="I242" s="135">
        <v>2010802</v>
      </c>
    </row>
    <row r="243" spans="2:9" s="356" customFormat="1" ht="16.2" customHeight="1">
      <c r="B243" s="138">
        <v>2140107</v>
      </c>
      <c r="C243" s="359" t="s">
        <v>333</v>
      </c>
      <c r="D243" s="377">
        <v>63856962</v>
      </c>
      <c r="E243" s="377">
        <v>6630000</v>
      </c>
      <c r="F243" s="377">
        <v>0</v>
      </c>
      <c r="G243" s="377">
        <v>0</v>
      </c>
      <c r="H243" s="362">
        <v>70486962</v>
      </c>
      <c r="I243" s="135">
        <v>2140107</v>
      </c>
    </row>
    <row r="244" spans="2:9" s="356" customFormat="1" ht="16.2" customHeight="1">
      <c r="B244" s="359">
        <v>2140108</v>
      </c>
      <c r="C244" s="359" t="s">
        <v>333</v>
      </c>
      <c r="D244" s="377">
        <v>112790000</v>
      </c>
      <c r="E244" s="377">
        <v>0</v>
      </c>
      <c r="F244" s="377">
        <v>0</v>
      </c>
      <c r="G244" s="377">
        <v>0</v>
      </c>
      <c r="H244" s="362">
        <v>112790000</v>
      </c>
      <c r="I244" s="135">
        <v>2140108</v>
      </c>
    </row>
    <row r="245" spans="2:9" s="356" customFormat="1" ht="16.2" customHeight="1">
      <c r="B245" s="131">
        <v>21402</v>
      </c>
      <c r="C245" s="132" t="s">
        <v>335</v>
      </c>
      <c r="D245" s="376">
        <v>177656751</v>
      </c>
      <c r="E245" s="376">
        <v>255994710</v>
      </c>
      <c r="F245" s="377">
        <v>0</v>
      </c>
      <c r="G245" s="377">
        <v>0</v>
      </c>
      <c r="H245" s="376">
        <v>433651461</v>
      </c>
      <c r="I245" s="135">
        <v>21402</v>
      </c>
    </row>
    <row r="246" spans="2:9" ht="16.2" customHeight="1">
      <c r="B246" s="138">
        <v>2140201</v>
      </c>
      <c r="C246" s="359" t="s">
        <v>336</v>
      </c>
      <c r="D246" s="377">
        <v>152286289</v>
      </c>
      <c r="E246" s="377">
        <v>223028336</v>
      </c>
      <c r="F246" s="377">
        <v>0</v>
      </c>
      <c r="G246" s="377">
        <v>0</v>
      </c>
      <c r="H246" s="362">
        <v>375314625</v>
      </c>
      <c r="I246" s="135">
        <v>2140201</v>
      </c>
    </row>
    <row r="247" spans="2:9" ht="16.2" customHeight="1">
      <c r="B247" s="138">
        <v>2140202</v>
      </c>
      <c r="C247" s="359" t="s">
        <v>337</v>
      </c>
      <c r="D247" s="377">
        <v>0</v>
      </c>
      <c r="E247" s="377">
        <v>0</v>
      </c>
      <c r="F247" s="377">
        <v>0</v>
      </c>
      <c r="G247" s="377">
        <v>0</v>
      </c>
      <c r="H247" s="362">
        <v>0</v>
      </c>
      <c r="I247" s="135">
        <v>2140202</v>
      </c>
    </row>
    <row r="248" spans="2:9" s="356" customFormat="1" ht="16.2" customHeight="1">
      <c r="B248" s="138">
        <v>214020203</v>
      </c>
      <c r="C248" s="359" t="s">
        <v>338</v>
      </c>
      <c r="D248" s="377">
        <v>9036062</v>
      </c>
      <c r="E248" s="377">
        <v>32966374</v>
      </c>
      <c r="F248" s="377">
        <v>0</v>
      </c>
      <c r="G248" s="377">
        <v>0</v>
      </c>
      <c r="H248" s="362">
        <v>42002436</v>
      </c>
      <c r="I248" s="135">
        <v>214020203</v>
      </c>
    </row>
    <row r="249" spans="2:9" ht="16.2" customHeight="1">
      <c r="B249" s="138">
        <v>2140203</v>
      </c>
      <c r="C249" s="359" t="s">
        <v>339</v>
      </c>
      <c r="D249" s="377">
        <v>16334400</v>
      </c>
      <c r="E249" s="377">
        <v>0</v>
      </c>
      <c r="F249" s="377">
        <v>0</v>
      </c>
      <c r="G249" s="377">
        <v>0</v>
      </c>
      <c r="H249" s="362">
        <v>16334400</v>
      </c>
      <c r="I249" s="135">
        <v>2140203</v>
      </c>
    </row>
    <row r="250" spans="2:9" s="356" customFormat="1" ht="16.2" customHeight="1">
      <c r="B250" s="138">
        <v>2140204</v>
      </c>
      <c r="C250" s="359" t="s">
        <v>694</v>
      </c>
      <c r="D250" s="377">
        <v>0</v>
      </c>
      <c r="E250" s="377">
        <v>0</v>
      </c>
      <c r="F250" s="377">
        <v>0</v>
      </c>
      <c r="G250" s="377">
        <v>0</v>
      </c>
      <c r="H250" s="362">
        <v>0</v>
      </c>
      <c r="I250" s="135">
        <v>2140204</v>
      </c>
    </row>
    <row r="251" spans="2:9" s="356" customFormat="1" ht="16.2" customHeight="1">
      <c r="B251" s="131">
        <v>21404</v>
      </c>
      <c r="C251" s="132" t="s">
        <v>340</v>
      </c>
      <c r="D251" s="376">
        <v>215576293</v>
      </c>
      <c r="E251" s="376">
        <v>64355866</v>
      </c>
      <c r="F251" s="377">
        <v>0</v>
      </c>
      <c r="G251" s="377">
        <v>0</v>
      </c>
      <c r="H251" s="376">
        <v>279932159</v>
      </c>
      <c r="I251" s="135">
        <v>21404</v>
      </c>
    </row>
    <row r="252" spans="2:9" s="356" customFormat="1" ht="16.2" customHeight="1">
      <c r="B252" s="138">
        <v>2140402</v>
      </c>
      <c r="C252" s="359" t="s">
        <v>641</v>
      </c>
      <c r="D252" s="377">
        <v>0</v>
      </c>
      <c r="E252" s="377">
        <v>0</v>
      </c>
      <c r="F252" s="377">
        <v>0</v>
      </c>
      <c r="G252" s="377">
        <v>0</v>
      </c>
      <c r="H252" s="362">
        <v>0</v>
      </c>
      <c r="I252" s="135">
        <v>2140402</v>
      </c>
    </row>
    <row r="253" spans="2:9" s="356" customFormat="1" ht="16.2" customHeight="1">
      <c r="B253" s="138">
        <v>2140403</v>
      </c>
      <c r="C253" s="359" t="s">
        <v>642</v>
      </c>
      <c r="D253" s="377">
        <v>0</v>
      </c>
      <c r="E253" s="377">
        <v>0</v>
      </c>
      <c r="F253" s="377">
        <v>0</v>
      </c>
      <c r="G253" s="377">
        <v>0</v>
      </c>
      <c r="H253" s="362">
        <v>0</v>
      </c>
      <c r="I253" s="135">
        <v>2140403</v>
      </c>
    </row>
    <row r="254" spans="2:9" ht="16.2" customHeight="1">
      <c r="B254" s="138">
        <v>2140404</v>
      </c>
      <c r="C254" s="359" t="s">
        <v>341</v>
      </c>
      <c r="D254" s="377">
        <v>70938000</v>
      </c>
      <c r="E254" s="377">
        <v>64355866</v>
      </c>
      <c r="F254" s="377">
        <v>0</v>
      </c>
      <c r="G254" s="377">
        <v>0</v>
      </c>
      <c r="H254" s="362">
        <v>135293866</v>
      </c>
      <c r="I254" s="135">
        <v>2140404</v>
      </c>
    </row>
    <row r="255" spans="2:9" ht="16.2" customHeight="1">
      <c r="B255" s="138">
        <v>2140406</v>
      </c>
      <c r="C255" s="359" t="s">
        <v>695</v>
      </c>
      <c r="D255" s="377">
        <v>0</v>
      </c>
      <c r="E255" s="377">
        <v>0</v>
      </c>
      <c r="F255" s="377">
        <v>0</v>
      </c>
      <c r="G255" s="377">
        <v>0</v>
      </c>
      <c r="H255" s="362">
        <v>0</v>
      </c>
      <c r="I255" s="135">
        <v>2140406</v>
      </c>
    </row>
    <row r="256" spans="2:9" ht="16.2" customHeight="1">
      <c r="B256" s="138">
        <v>2140407</v>
      </c>
      <c r="C256" s="359" t="s">
        <v>643</v>
      </c>
      <c r="D256" s="377">
        <v>0</v>
      </c>
      <c r="E256" s="377">
        <v>0</v>
      </c>
      <c r="F256" s="377">
        <v>0</v>
      </c>
      <c r="G256" s="377">
        <v>0</v>
      </c>
      <c r="H256" s="362">
        <v>0</v>
      </c>
      <c r="I256" s="135">
        <v>2140407</v>
      </c>
    </row>
    <row r="257" spans="2:9" ht="16.2" customHeight="1">
      <c r="B257" s="138">
        <v>2140408</v>
      </c>
      <c r="C257" s="359" t="s">
        <v>644</v>
      </c>
      <c r="D257" s="377">
        <v>0</v>
      </c>
      <c r="E257" s="377">
        <v>0</v>
      </c>
      <c r="F257" s="377">
        <v>0</v>
      </c>
      <c r="G257" s="377">
        <v>0</v>
      </c>
      <c r="H257" s="362">
        <v>0</v>
      </c>
      <c r="I257" s="135">
        <v>2140408</v>
      </c>
    </row>
    <row r="258" spans="2:9" ht="16.2" customHeight="1">
      <c r="B258" s="138">
        <v>2140410</v>
      </c>
      <c r="C258" s="359" t="s">
        <v>645</v>
      </c>
      <c r="D258" s="377">
        <v>0</v>
      </c>
      <c r="E258" s="377">
        <v>0</v>
      </c>
      <c r="F258" s="377">
        <v>0</v>
      </c>
      <c r="G258" s="377">
        <v>0</v>
      </c>
      <c r="H258" s="362">
        <v>0</v>
      </c>
      <c r="I258" s="135">
        <v>2140410</v>
      </c>
    </row>
    <row r="259" spans="2:9" ht="16.2" customHeight="1">
      <c r="B259" s="138">
        <v>2140413</v>
      </c>
      <c r="C259" s="359" t="s">
        <v>342</v>
      </c>
      <c r="D259" s="377">
        <v>6780241</v>
      </c>
      <c r="E259" s="377">
        <v>0</v>
      </c>
      <c r="F259" s="377">
        <v>0</v>
      </c>
      <c r="G259" s="377">
        <v>0</v>
      </c>
      <c r="H259" s="362">
        <v>6780241</v>
      </c>
      <c r="I259" s="135">
        <v>2140413</v>
      </c>
    </row>
    <row r="260" spans="2:9" ht="16.2" customHeight="1">
      <c r="B260" s="138">
        <v>2140414</v>
      </c>
      <c r="C260" s="359" t="s">
        <v>343</v>
      </c>
      <c r="D260" s="377">
        <v>686536</v>
      </c>
      <c r="E260" s="377">
        <v>0</v>
      </c>
      <c r="F260" s="377">
        <v>0</v>
      </c>
      <c r="G260" s="377">
        <v>0</v>
      </c>
      <c r="H260" s="362">
        <v>686536</v>
      </c>
      <c r="I260" s="135">
        <v>2140414</v>
      </c>
    </row>
    <row r="261" spans="2:9" ht="16.2" customHeight="1">
      <c r="B261" s="138">
        <v>2140416</v>
      </c>
      <c r="C261" s="359" t="s">
        <v>696</v>
      </c>
      <c r="D261" s="377">
        <v>0</v>
      </c>
      <c r="E261" s="377">
        <v>0</v>
      </c>
      <c r="F261" s="377">
        <v>0</v>
      </c>
      <c r="G261" s="377">
        <v>0</v>
      </c>
      <c r="H261" s="362">
        <v>0</v>
      </c>
      <c r="I261" s="135">
        <v>2140416</v>
      </c>
    </row>
    <row r="262" spans="2:9" ht="16.2" customHeight="1">
      <c r="B262" s="138">
        <v>2140411</v>
      </c>
      <c r="C262" s="359" t="s">
        <v>646</v>
      </c>
      <c r="D262" s="377">
        <v>0</v>
      </c>
      <c r="E262" s="377">
        <v>0</v>
      </c>
      <c r="F262" s="377">
        <v>0</v>
      </c>
      <c r="G262" s="377">
        <v>0</v>
      </c>
      <c r="H262" s="362">
        <v>0</v>
      </c>
      <c r="I262" s="135">
        <v>2140411</v>
      </c>
    </row>
    <row r="263" spans="2:9" ht="16.2" customHeight="1">
      <c r="B263" s="138">
        <v>2140412</v>
      </c>
      <c r="C263" s="359" t="s">
        <v>647</v>
      </c>
      <c r="D263" s="377">
        <v>0</v>
      </c>
      <c r="E263" s="377">
        <v>0</v>
      </c>
      <c r="F263" s="377">
        <v>0</v>
      </c>
      <c r="G263" s="377">
        <v>0</v>
      </c>
      <c r="H263" s="362">
        <v>0</v>
      </c>
      <c r="I263" s="135">
        <v>2140412</v>
      </c>
    </row>
    <row r="264" spans="2:9" ht="16.2" customHeight="1">
      <c r="B264" s="359">
        <v>2140415</v>
      </c>
      <c r="C264" s="359" t="s">
        <v>344</v>
      </c>
      <c r="D264" s="377">
        <v>50000000</v>
      </c>
      <c r="E264" s="377">
        <v>0</v>
      </c>
      <c r="F264" s="377">
        <v>0</v>
      </c>
      <c r="G264" s="377">
        <v>0</v>
      </c>
      <c r="H264" s="362">
        <v>50000000</v>
      </c>
      <c r="I264" s="135">
        <v>2140415</v>
      </c>
    </row>
    <row r="265" spans="2:9" ht="16.2" customHeight="1">
      <c r="B265" s="138">
        <v>2140417</v>
      </c>
      <c r="C265" s="359" t="s">
        <v>345</v>
      </c>
      <c r="D265" s="377">
        <v>2899473</v>
      </c>
      <c r="E265" s="377">
        <v>0</v>
      </c>
      <c r="F265" s="377">
        <v>0</v>
      </c>
      <c r="G265" s="377">
        <v>0</v>
      </c>
      <c r="H265" s="362">
        <v>2899473</v>
      </c>
      <c r="I265" s="135">
        <v>2140417</v>
      </c>
    </row>
    <row r="266" spans="2:9" ht="16.2" customHeight="1">
      <c r="B266" s="138">
        <v>2140418</v>
      </c>
      <c r="C266" s="359" t="s">
        <v>346</v>
      </c>
      <c r="D266" s="377">
        <v>1599181</v>
      </c>
      <c r="E266" s="377">
        <v>0</v>
      </c>
      <c r="F266" s="377">
        <v>0</v>
      </c>
      <c r="G266" s="377">
        <v>0</v>
      </c>
      <c r="H266" s="362">
        <v>1599181</v>
      </c>
      <c r="I266" s="135">
        <v>2140418</v>
      </c>
    </row>
    <row r="267" spans="2:9" ht="16.2" customHeight="1">
      <c r="B267" s="138">
        <v>2140419</v>
      </c>
      <c r="C267" s="359" t="s">
        <v>347</v>
      </c>
      <c r="D267" s="377">
        <v>80000000</v>
      </c>
      <c r="E267" s="377">
        <v>0</v>
      </c>
      <c r="F267" s="377">
        <v>0</v>
      </c>
      <c r="G267" s="377">
        <v>0</v>
      </c>
      <c r="H267" s="362">
        <v>80000000</v>
      </c>
      <c r="I267" s="135">
        <v>2140419</v>
      </c>
    </row>
    <row r="268" spans="2:9" ht="16.2" customHeight="1">
      <c r="B268" s="138">
        <v>2140420</v>
      </c>
      <c r="C268" s="359" t="s">
        <v>348</v>
      </c>
      <c r="D268" s="377">
        <v>2672862</v>
      </c>
      <c r="E268" s="377">
        <v>0</v>
      </c>
      <c r="F268" s="377">
        <v>0</v>
      </c>
      <c r="G268" s="377">
        <v>0</v>
      </c>
      <c r="H268" s="362">
        <v>2672862</v>
      </c>
      <c r="I268" s="135">
        <v>2140420</v>
      </c>
    </row>
    <row r="269" spans="2:9" ht="16.2" customHeight="1">
      <c r="B269" s="138"/>
      <c r="C269" s="359"/>
      <c r="D269" s="377"/>
      <c r="E269" s="377"/>
      <c r="F269" s="377"/>
      <c r="G269" s="377"/>
      <c r="H269" s="362"/>
      <c r="I269" s="356"/>
    </row>
    <row r="270" spans="2:9" s="356" customFormat="1" ht="16.2" customHeight="1">
      <c r="B270" s="131">
        <v>3</v>
      </c>
      <c r="C270" s="132" t="s">
        <v>353</v>
      </c>
      <c r="D270" s="376">
        <v>30343385024</v>
      </c>
      <c r="E270" s="376">
        <v>7047992008</v>
      </c>
      <c r="F270" s="377">
        <v>0</v>
      </c>
      <c r="G270" s="377">
        <v>0</v>
      </c>
      <c r="H270" s="376">
        <v>30344970164.105301</v>
      </c>
      <c r="I270" s="135">
        <v>3</v>
      </c>
    </row>
    <row r="271" spans="2:9" s="356" customFormat="1" ht="16.2" customHeight="1">
      <c r="B271" s="131">
        <v>310</v>
      </c>
      <c r="C271" s="132" t="s">
        <v>354</v>
      </c>
      <c r="D271" s="376">
        <v>27710000000</v>
      </c>
      <c r="E271" s="376">
        <v>5098000000</v>
      </c>
      <c r="F271" s="377">
        <v>0</v>
      </c>
      <c r="G271" s="377">
        <v>0</v>
      </c>
      <c r="H271" s="376">
        <v>27710027914</v>
      </c>
      <c r="I271" s="135">
        <v>310</v>
      </c>
    </row>
    <row r="272" spans="2:9" s="356" customFormat="1" ht="16.2" customHeight="1">
      <c r="B272" s="131">
        <v>310101</v>
      </c>
      <c r="C272" s="132" t="s">
        <v>91</v>
      </c>
      <c r="D272" s="376">
        <v>25000000000</v>
      </c>
      <c r="E272" s="376">
        <v>5000000000</v>
      </c>
      <c r="F272" s="377">
        <v>0</v>
      </c>
      <c r="G272" s="377">
        <v>0</v>
      </c>
      <c r="H272" s="142">
        <v>25000000000</v>
      </c>
      <c r="I272" s="135">
        <v>310101</v>
      </c>
    </row>
    <row r="273" spans="2:12" ht="16.2" customHeight="1">
      <c r="B273" s="138">
        <v>31010101</v>
      </c>
      <c r="C273" s="359" t="s">
        <v>355</v>
      </c>
      <c r="D273" s="377">
        <v>30000000000</v>
      </c>
      <c r="E273" s="377">
        <v>5000000000</v>
      </c>
      <c r="F273" s="393">
        <v>5000000000</v>
      </c>
      <c r="G273" s="377">
        <v>0</v>
      </c>
      <c r="H273" s="362">
        <v>30000000000</v>
      </c>
      <c r="I273" s="135">
        <v>31010101</v>
      </c>
      <c r="J273" s="353" t="s">
        <v>681</v>
      </c>
      <c r="K273" s="353" t="s">
        <v>682</v>
      </c>
    </row>
    <row r="274" spans="2:12" ht="16.2" customHeight="1">
      <c r="B274" s="138">
        <v>31010102</v>
      </c>
      <c r="C274" s="359" t="s">
        <v>356</v>
      </c>
      <c r="D274" s="377">
        <v>-5000000000</v>
      </c>
      <c r="E274" s="377">
        <v>0</v>
      </c>
      <c r="F274" s="377">
        <v>0</v>
      </c>
      <c r="G274" s="377">
        <v>0</v>
      </c>
      <c r="H274" s="362">
        <v>-5000000000</v>
      </c>
      <c r="I274" s="135">
        <v>31010102</v>
      </c>
    </row>
    <row r="275" spans="2:12" s="356" customFormat="1" ht="16.2" customHeight="1">
      <c r="B275" s="131">
        <v>310102</v>
      </c>
      <c r="C275" s="132" t="s">
        <v>357</v>
      </c>
      <c r="D275" s="376">
        <v>2710000000</v>
      </c>
      <c r="E275" s="376">
        <v>98000000</v>
      </c>
      <c r="F275" s="377">
        <v>0</v>
      </c>
      <c r="G275" s="377">
        <v>0</v>
      </c>
      <c r="H275" s="376">
        <v>2710027914</v>
      </c>
      <c r="I275" s="135">
        <v>310102</v>
      </c>
    </row>
    <row r="276" spans="2:12" ht="16.2" customHeight="1">
      <c r="B276" s="138">
        <v>31010201</v>
      </c>
      <c r="C276" s="359" t="s">
        <v>358</v>
      </c>
      <c r="D276" s="377">
        <v>2560000000</v>
      </c>
      <c r="E276" s="377">
        <v>98000000</v>
      </c>
      <c r="F276" s="139">
        <v>97972086</v>
      </c>
      <c r="G276" s="377">
        <v>0</v>
      </c>
      <c r="H276" s="143">
        <v>2560027914</v>
      </c>
      <c r="I276" s="135">
        <v>31010201</v>
      </c>
      <c r="J276" s="353" t="s">
        <v>1530</v>
      </c>
      <c r="K276" s="353" t="s">
        <v>1531</v>
      </c>
      <c r="L276" s="353" t="s">
        <v>1529</v>
      </c>
    </row>
    <row r="277" spans="2:12" s="356" customFormat="1" ht="16.2" customHeight="1">
      <c r="B277" s="138">
        <v>31010202</v>
      </c>
      <c r="C277" s="359" t="s">
        <v>359</v>
      </c>
      <c r="D277" s="377">
        <v>150000000</v>
      </c>
      <c r="E277" s="377">
        <v>0</v>
      </c>
      <c r="F277" s="377">
        <v>0</v>
      </c>
      <c r="G277" s="377">
        <v>0</v>
      </c>
      <c r="H277" s="362">
        <v>150000000</v>
      </c>
      <c r="I277" s="135">
        <v>31010202</v>
      </c>
    </row>
    <row r="278" spans="2:12" s="356" customFormat="1" ht="16.2" customHeight="1">
      <c r="B278" s="131">
        <v>315</v>
      </c>
      <c r="C278" s="132" t="s">
        <v>360</v>
      </c>
      <c r="D278" s="376">
        <v>135909126</v>
      </c>
      <c r="E278" s="376">
        <v>6020351</v>
      </c>
      <c r="F278" s="377">
        <v>0</v>
      </c>
      <c r="G278" s="377">
        <v>0</v>
      </c>
      <c r="H278" s="376">
        <v>135910932.10530001</v>
      </c>
      <c r="I278" s="135">
        <v>315</v>
      </c>
    </row>
    <row r="279" spans="2:12" ht="16.2" customHeight="1">
      <c r="B279" s="138">
        <v>31501</v>
      </c>
      <c r="C279" s="359" t="s">
        <v>361</v>
      </c>
      <c r="D279" s="377">
        <v>135603954</v>
      </c>
      <c r="E279" s="377">
        <v>5201018</v>
      </c>
      <c r="F279" s="139">
        <v>5199457.6946</v>
      </c>
      <c r="G279" s="377">
        <v>0</v>
      </c>
      <c r="H279" s="362">
        <v>135605514.30540001</v>
      </c>
      <c r="I279" s="135">
        <v>31501</v>
      </c>
      <c r="J279" s="353" t="s">
        <v>1530</v>
      </c>
      <c r="K279" s="353" t="s">
        <v>1531</v>
      </c>
      <c r="L279" s="353" t="s">
        <v>1529</v>
      </c>
    </row>
    <row r="280" spans="2:12" ht="16.2" customHeight="1">
      <c r="B280" s="138">
        <v>31503</v>
      </c>
      <c r="C280" s="359" t="s">
        <v>362</v>
      </c>
      <c r="D280" s="377">
        <v>305172</v>
      </c>
      <c r="E280" s="377">
        <v>819333</v>
      </c>
      <c r="F280" s="139">
        <v>819087.20010000002</v>
      </c>
      <c r="G280" s="377">
        <v>0</v>
      </c>
      <c r="H280" s="362">
        <v>305417.79989999998</v>
      </c>
      <c r="I280" s="135">
        <v>31503</v>
      </c>
      <c r="J280" s="353" t="s">
        <v>1460</v>
      </c>
      <c r="K280" s="353" t="s">
        <v>1531</v>
      </c>
      <c r="L280" s="353" t="s">
        <v>1529</v>
      </c>
    </row>
    <row r="281" spans="2:12" s="356" customFormat="1" ht="16.2" customHeight="1">
      <c r="B281" s="131">
        <v>316</v>
      </c>
      <c r="C281" s="132" t="s">
        <v>363</v>
      </c>
      <c r="D281" s="376">
        <v>2497475898</v>
      </c>
      <c r="E281" s="376">
        <v>1943971657</v>
      </c>
      <c r="F281" s="377">
        <v>0</v>
      </c>
      <c r="G281" s="377">
        <v>0</v>
      </c>
      <c r="H281" s="376">
        <v>2499031318</v>
      </c>
      <c r="I281" s="135">
        <v>316</v>
      </c>
      <c r="K281" s="135"/>
    </row>
    <row r="282" spans="2:12" ht="16.2" customHeight="1">
      <c r="B282" s="138">
        <v>31601</v>
      </c>
      <c r="C282" s="359" t="s">
        <v>652</v>
      </c>
      <c r="D282" s="377">
        <v>0</v>
      </c>
      <c r="E282" s="377">
        <v>0</v>
      </c>
      <c r="F282" s="377">
        <v>0</v>
      </c>
      <c r="G282" s="377">
        <v>0</v>
      </c>
      <c r="H282" s="362">
        <v>0</v>
      </c>
      <c r="I282" s="135">
        <v>31601</v>
      </c>
    </row>
    <row r="283" spans="2:12" ht="16.2" customHeight="1">
      <c r="B283" s="138">
        <v>31602</v>
      </c>
      <c r="C283" s="359" t="s">
        <v>364</v>
      </c>
      <c r="D283" s="377">
        <v>2497475898</v>
      </c>
      <c r="E283" s="377">
        <v>1943971657</v>
      </c>
      <c r="F283" s="377">
        <v>0</v>
      </c>
      <c r="G283" s="377">
        <v>0</v>
      </c>
      <c r="H283" s="362">
        <v>2498031318</v>
      </c>
      <c r="I283" s="135">
        <v>31602</v>
      </c>
    </row>
    <row r="284" spans="2:12" ht="16.2" customHeight="1">
      <c r="B284" s="138">
        <v>31603</v>
      </c>
      <c r="C284" s="359" t="s">
        <v>697</v>
      </c>
      <c r="D284" s="377">
        <v>0</v>
      </c>
      <c r="E284" s="377">
        <v>0</v>
      </c>
      <c r="F284" s="377">
        <v>0</v>
      </c>
      <c r="G284" s="393">
        <v>1000000</v>
      </c>
      <c r="H284" s="143">
        <v>1000000</v>
      </c>
      <c r="I284" s="135">
        <v>31603</v>
      </c>
      <c r="J284" s="353" t="s">
        <v>681</v>
      </c>
      <c r="K284" s="353" t="s">
        <v>682</v>
      </c>
    </row>
    <row r="285" spans="2:12" s="148" customFormat="1" ht="16.2" customHeight="1">
      <c r="B285" s="144"/>
      <c r="C285" s="145" t="s">
        <v>145</v>
      </c>
      <c r="D285" s="146">
        <v>0</v>
      </c>
      <c r="E285" s="146">
        <v>0</v>
      </c>
      <c r="F285" s="147"/>
      <c r="G285" s="147"/>
      <c r="H285" s="146">
        <v>-0.1053009033203125</v>
      </c>
      <c r="I285" s="135"/>
    </row>
    <row r="286" spans="2:12" s="148" customFormat="1" ht="16.2" customHeight="1">
      <c r="B286" s="144"/>
      <c r="C286" s="145"/>
      <c r="D286" s="146"/>
      <c r="E286" s="146"/>
      <c r="F286" s="147"/>
      <c r="G286" s="147"/>
      <c r="H286" s="146"/>
      <c r="I286" s="356"/>
    </row>
    <row r="287" spans="2:12" s="356" customFormat="1" ht="16.2" customHeight="1">
      <c r="B287" s="131">
        <v>4</v>
      </c>
      <c r="C287" s="132" t="s">
        <v>365</v>
      </c>
      <c r="D287" s="376">
        <v>26102949746</v>
      </c>
      <c r="E287" s="376">
        <v>4041357345</v>
      </c>
      <c r="F287" s="377">
        <v>0</v>
      </c>
      <c r="G287" s="377">
        <v>0</v>
      </c>
      <c r="H287" s="376">
        <v>27807073769</v>
      </c>
      <c r="I287" s="135">
        <v>55614147538</v>
      </c>
      <c r="J287" s="135"/>
    </row>
    <row r="288" spans="2:12" s="356" customFormat="1" ht="16.2" customHeight="1">
      <c r="B288" s="131">
        <v>401</v>
      </c>
      <c r="C288" s="132" t="s">
        <v>366</v>
      </c>
      <c r="D288" s="376">
        <v>1851219338</v>
      </c>
      <c r="E288" s="376">
        <v>3730673990</v>
      </c>
      <c r="F288" s="377">
        <v>0</v>
      </c>
      <c r="G288" s="377">
        <v>0</v>
      </c>
      <c r="H288" s="376">
        <v>5398800286</v>
      </c>
      <c r="I288" s="135">
        <v>401</v>
      </c>
    </row>
    <row r="289" spans="2:10" s="356" customFormat="1" ht="16.2" customHeight="1">
      <c r="B289" s="131">
        <v>40101</v>
      </c>
      <c r="C289" s="132" t="s">
        <v>367</v>
      </c>
      <c r="D289" s="376">
        <v>653471613</v>
      </c>
      <c r="E289" s="376">
        <v>0</v>
      </c>
      <c r="F289" s="377">
        <v>0</v>
      </c>
      <c r="G289" s="377">
        <v>0</v>
      </c>
      <c r="H289" s="376">
        <v>470378571</v>
      </c>
      <c r="I289" s="135">
        <v>40101</v>
      </c>
    </row>
    <row r="290" spans="2:10" s="356" customFormat="1" ht="16.2" customHeight="1">
      <c r="B290" s="131" t="s">
        <v>698</v>
      </c>
      <c r="C290" s="132" t="s">
        <v>368</v>
      </c>
      <c r="D290" s="376">
        <v>47672139</v>
      </c>
      <c r="E290" s="376">
        <v>0</v>
      </c>
      <c r="F290" s="377">
        <v>0</v>
      </c>
      <c r="G290" s="377">
        <v>0</v>
      </c>
      <c r="H290" s="376">
        <v>47672139</v>
      </c>
      <c r="I290" s="135" t="e">
        <v>#N/A</v>
      </c>
    </row>
    <row r="291" spans="2:10" ht="16.2" customHeight="1">
      <c r="B291" s="138">
        <v>401010101</v>
      </c>
      <c r="C291" s="359" t="s">
        <v>369</v>
      </c>
      <c r="D291" s="377">
        <v>47672139</v>
      </c>
      <c r="E291" s="377">
        <v>0</v>
      </c>
      <c r="F291" s="377">
        <v>0</v>
      </c>
      <c r="G291" s="377">
        <v>0</v>
      </c>
      <c r="H291" s="362">
        <v>47672139</v>
      </c>
      <c r="I291" s="135">
        <v>401010101</v>
      </c>
    </row>
    <row r="292" spans="2:10" s="356" customFormat="1" ht="16.2" customHeight="1">
      <c r="B292" s="131" t="s">
        <v>699</v>
      </c>
      <c r="C292" s="132" t="s">
        <v>370</v>
      </c>
      <c r="D292" s="376">
        <v>605799474</v>
      </c>
      <c r="E292" s="376">
        <v>0</v>
      </c>
      <c r="F292" s="377">
        <v>0</v>
      </c>
      <c r="G292" s="377">
        <v>0</v>
      </c>
      <c r="H292" s="376">
        <v>422706432</v>
      </c>
      <c r="I292" s="135" t="e">
        <v>#N/A</v>
      </c>
    </row>
    <row r="293" spans="2:10" ht="16.2" customHeight="1">
      <c r="B293" s="138">
        <v>401010201</v>
      </c>
      <c r="C293" s="359" t="s">
        <v>371</v>
      </c>
      <c r="D293" s="377">
        <v>448405560</v>
      </c>
      <c r="E293" s="377">
        <v>0</v>
      </c>
      <c r="F293" s="394">
        <v>183093042</v>
      </c>
      <c r="G293" s="394"/>
      <c r="H293" s="362">
        <v>265312518</v>
      </c>
      <c r="I293" s="135">
        <v>401010201</v>
      </c>
      <c r="J293" s="353" t="s">
        <v>1463</v>
      </c>
    </row>
    <row r="294" spans="2:10" ht="16.2" customHeight="1">
      <c r="B294" s="138">
        <v>401010202</v>
      </c>
      <c r="C294" s="359" t="s">
        <v>372</v>
      </c>
      <c r="D294" s="377">
        <v>157393914</v>
      </c>
      <c r="E294" s="377">
        <v>0</v>
      </c>
      <c r="F294" s="377">
        <v>0</v>
      </c>
      <c r="G294" s="377">
        <v>0</v>
      </c>
      <c r="H294" s="362">
        <v>157393914</v>
      </c>
      <c r="I294" s="135">
        <v>401010202</v>
      </c>
    </row>
    <row r="295" spans="2:10" s="356" customFormat="1" ht="16.2" customHeight="1">
      <c r="B295" s="131">
        <v>40102</v>
      </c>
      <c r="C295" s="132" t="s">
        <v>700</v>
      </c>
      <c r="D295" s="376">
        <v>0</v>
      </c>
      <c r="E295" s="376">
        <v>0</v>
      </c>
      <c r="F295" s="377">
        <v>0</v>
      </c>
      <c r="G295" s="377">
        <v>0</v>
      </c>
      <c r="H295" s="376">
        <v>0</v>
      </c>
      <c r="I295" s="135">
        <v>40102</v>
      </c>
    </row>
    <row r="296" spans="2:10" s="356" customFormat="1" ht="16.2" customHeight="1">
      <c r="B296" s="131">
        <v>4010202</v>
      </c>
      <c r="C296" s="132" t="s">
        <v>370</v>
      </c>
      <c r="D296" s="376">
        <v>0</v>
      </c>
      <c r="E296" s="376">
        <v>0</v>
      </c>
      <c r="F296" s="377">
        <v>0</v>
      </c>
      <c r="G296" s="377">
        <v>0</v>
      </c>
      <c r="H296" s="376">
        <v>0</v>
      </c>
      <c r="I296" s="135">
        <v>4010202</v>
      </c>
    </row>
    <row r="297" spans="2:10" ht="16.2" customHeight="1">
      <c r="B297" s="138">
        <v>401020201</v>
      </c>
      <c r="C297" s="359" t="s">
        <v>371</v>
      </c>
      <c r="D297" s="377">
        <v>0</v>
      </c>
      <c r="E297" s="377">
        <v>0</v>
      </c>
      <c r="F297" s="377">
        <v>0</v>
      </c>
      <c r="G297" s="377">
        <v>0</v>
      </c>
      <c r="H297" s="362">
        <v>0</v>
      </c>
      <c r="I297" s="135">
        <v>401020201</v>
      </c>
    </row>
    <row r="298" spans="2:10" ht="16.2" customHeight="1">
      <c r="B298" s="138">
        <v>401020202</v>
      </c>
      <c r="C298" s="359" t="s">
        <v>372</v>
      </c>
      <c r="D298" s="377">
        <v>0</v>
      </c>
      <c r="E298" s="377">
        <v>0</v>
      </c>
      <c r="F298" s="377">
        <v>0</v>
      </c>
      <c r="G298" s="377">
        <v>0</v>
      </c>
      <c r="H298" s="362">
        <v>0</v>
      </c>
      <c r="I298" s="135">
        <v>401020202</v>
      </c>
    </row>
    <row r="299" spans="2:10" s="356" customFormat="1" ht="27.6">
      <c r="B299" s="131">
        <v>40103</v>
      </c>
      <c r="C299" s="132" t="s">
        <v>373</v>
      </c>
      <c r="D299" s="376">
        <v>1197747725</v>
      </c>
      <c r="E299" s="376">
        <v>3730673990</v>
      </c>
      <c r="F299" s="377">
        <v>0</v>
      </c>
      <c r="G299" s="377">
        <v>0</v>
      </c>
      <c r="H299" s="376">
        <v>4928421715</v>
      </c>
      <c r="I299" s="135">
        <v>40103</v>
      </c>
    </row>
    <row r="300" spans="2:10" ht="16.2" customHeight="1">
      <c r="B300" s="138">
        <v>4010301</v>
      </c>
      <c r="C300" s="359" t="s">
        <v>701</v>
      </c>
      <c r="D300" s="377">
        <v>500000000</v>
      </c>
      <c r="E300" s="377">
        <v>0</v>
      </c>
      <c r="F300" s="377">
        <v>0</v>
      </c>
      <c r="G300" s="377">
        <v>0</v>
      </c>
      <c r="H300" s="362">
        <v>500000000</v>
      </c>
      <c r="I300" s="135">
        <v>4010301</v>
      </c>
    </row>
    <row r="301" spans="2:10" ht="16.2" customHeight="1">
      <c r="B301" s="359">
        <v>4010101</v>
      </c>
      <c r="C301" s="359" t="s">
        <v>575</v>
      </c>
      <c r="D301" s="377">
        <v>0</v>
      </c>
      <c r="E301" s="377">
        <v>2108072950</v>
      </c>
      <c r="F301" s="377">
        <v>0</v>
      </c>
      <c r="G301" s="377">
        <v>0</v>
      </c>
      <c r="H301" s="362">
        <v>2108072950</v>
      </c>
      <c r="I301" s="135">
        <v>4010101</v>
      </c>
    </row>
    <row r="302" spans="2:10" ht="16.2" customHeight="1">
      <c r="B302" s="359">
        <v>4010102</v>
      </c>
      <c r="C302" s="359" t="s">
        <v>576</v>
      </c>
      <c r="D302" s="377">
        <v>0</v>
      </c>
      <c r="E302" s="377">
        <v>1622601040</v>
      </c>
      <c r="F302" s="377">
        <v>0</v>
      </c>
      <c r="G302" s="377">
        <v>0</v>
      </c>
      <c r="H302" s="362">
        <v>1622601040</v>
      </c>
      <c r="I302" s="135">
        <v>4010102</v>
      </c>
    </row>
    <row r="303" spans="2:10" ht="16.2" customHeight="1">
      <c r="B303" s="138">
        <v>4010302</v>
      </c>
      <c r="C303" s="359" t="s">
        <v>701</v>
      </c>
      <c r="D303" s="377">
        <v>660247725</v>
      </c>
      <c r="E303" s="377">
        <v>0</v>
      </c>
      <c r="F303" s="377">
        <v>0</v>
      </c>
      <c r="G303" s="377">
        <v>0</v>
      </c>
      <c r="H303" s="362">
        <v>660247725</v>
      </c>
      <c r="I303" s="135">
        <v>4010302</v>
      </c>
    </row>
    <row r="304" spans="2:10" ht="16.2" customHeight="1">
      <c r="B304" s="359">
        <v>4010303</v>
      </c>
      <c r="C304" s="359" t="s">
        <v>375</v>
      </c>
      <c r="D304" s="377">
        <v>37500000</v>
      </c>
      <c r="E304" s="377">
        <v>0</v>
      </c>
      <c r="F304" s="377">
        <v>0</v>
      </c>
      <c r="G304" s="377">
        <v>0</v>
      </c>
      <c r="H304" s="362">
        <v>37500000</v>
      </c>
      <c r="I304" s="135">
        <v>4010303</v>
      </c>
    </row>
    <row r="305" spans="2:10" s="356" customFormat="1" ht="16.2" customHeight="1">
      <c r="B305" s="131">
        <v>402</v>
      </c>
      <c r="C305" s="132" t="s">
        <v>376</v>
      </c>
      <c r="D305" s="376">
        <v>407255494</v>
      </c>
      <c r="E305" s="376">
        <v>0</v>
      </c>
      <c r="F305" s="377">
        <v>0</v>
      </c>
      <c r="G305" s="377">
        <v>0</v>
      </c>
      <c r="H305" s="376">
        <v>407255494</v>
      </c>
      <c r="I305" s="135">
        <v>402</v>
      </c>
    </row>
    <row r="306" spans="2:10" ht="16.2" customHeight="1">
      <c r="B306" s="138">
        <v>40202</v>
      </c>
      <c r="C306" s="359" t="s">
        <v>377</v>
      </c>
      <c r="D306" s="377">
        <v>636364</v>
      </c>
      <c r="E306" s="377">
        <v>0</v>
      </c>
      <c r="F306" s="377">
        <v>0</v>
      </c>
      <c r="G306" s="377">
        <v>0</v>
      </c>
      <c r="H306" s="377">
        <v>636364</v>
      </c>
      <c r="I306" s="135">
        <v>40202</v>
      </c>
    </row>
    <row r="307" spans="2:10" s="356" customFormat="1" ht="16.2" customHeight="1">
      <c r="B307" s="131">
        <v>40203</v>
      </c>
      <c r="C307" s="132" t="s">
        <v>378</v>
      </c>
      <c r="D307" s="376">
        <v>406619130</v>
      </c>
      <c r="E307" s="376">
        <v>0</v>
      </c>
      <c r="F307" s="377">
        <v>0</v>
      </c>
      <c r="G307" s="377">
        <v>0</v>
      </c>
      <c r="H307" s="376">
        <v>406619130</v>
      </c>
      <c r="I307" s="135">
        <v>40203</v>
      </c>
    </row>
    <row r="308" spans="2:10" ht="16.2" customHeight="1">
      <c r="B308" s="138">
        <v>4020302</v>
      </c>
      <c r="C308" s="359" t="s">
        <v>379</v>
      </c>
      <c r="D308" s="377">
        <v>406619130</v>
      </c>
      <c r="E308" s="377">
        <v>0</v>
      </c>
      <c r="F308" s="377">
        <v>0</v>
      </c>
      <c r="G308" s="377">
        <v>0</v>
      </c>
      <c r="H308" s="362">
        <v>406619130</v>
      </c>
      <c r="I308" s="135">
        <v>4020302</v>
      </c>
    </row>
    <row r="309" spans="2:10" s="356" customFormat="1" ht="16.2" customHeight="1">
      <c r="B309" s="131">
        <v>403</v>
      </c>
      <c r="C309" s="132" t="s">
        <v>380</v>
      </c>
      <c r="D309" s="376">
        <v>17892254487</v>
      </c>
      <c r="E309" s="376">
        <v>192950396</v>
      </c>
      <c r="F309" s="377">
        <v>0</v>
      </c>
      <c r="G309" s="377">
        <v>0</v>
      </c>
      <c r="H309" s="376">
        <v>18081210961</v>
      </c>
      <c r="I309" s="135">
        <v>403</v>
      </c>
    </row>
    <row r="310" spans="2:10" s="356" customFormat="1" ht="16.2" customHeight="1">
      <c r="B310" s="131">
        <v>40301</v>
      </c>
      <c r="C310" s="132" t="s">
        <v>381</v>
      </c>
      <c r="D310" s="376">
        <v>2776519532</v>
      </c>
      <c r="E310" s="376">
        <v>188749606</v>
      </c>
      <c r="F310" s="377">
        <v>0</v>
      </c>
      <c r="G310" s="377">
        <v>0</v>
      </c>
      <c r="H310" s="376">
        <v>2965476006</v>
      </c>
      <c r="I310" s="135">
        <v>40301</v>
      </c>
    </row>
    <row r="311" spans="2:10" s="356" customFormat="1" ht="16.2" customHeight="1">
      <c r="B311" s="131">
        <v>4030101</v>
      </c>
      <c r="C311" s="132" t="s">
        <v>381</v>
      </c>
      <c r="D311" s="376">
        <v>2776323916</v>
      </c>
      <c r="E311" s="376">
        <v>188749606</v>
      </c>
      <c r="F311" s="377">
        <v>0</v>
      </c>
      <c r="G311" s="377">
        <v>0</v>
      </c>
      <c r="H311" s="376">
        <v>2965280390</v>
      </c>
      <c r="I311" s="135">
        <v>4030101</v>
      </c>
    </row>
    <row r="312" spans="2:10" ht="16.2" customHeight="1">
      <c r="B312" s="138">
        <v>403010101</v>
      </c>
      <c r="C312" s="359" t="s">
        <v>382</v>
      </c>
      <c r="D312" s="377">
        <v>527403157</v>
      </c>
      <c r="E312" s="377">
        <v>0</v>
      </c>
      <c r="F312" s="395">
        <v>206868</v>
      </c>
      <c r="G312" s="377">
        <v>0</v>
      </c>
      <c r="H312" s="362">
        <v>527610025</v>
      </c>
      <c r="I312" s="135">
        <v>403010101</v>
      </c>
      <c r="J312" s="353" t="s">
        <v>1461</v>
      </c>
    </row>
    <row r="313" spans="2:10" ht="16.2" customHeight="1">
      <c r="B313" s="138">
        <v>403010103</v>
      </c>
      <c r="C313" s="359" t="s">
        <v>383</v>
      </c>
      <c r="D313" s="377">
        <v>31332712</v>
      </c>
      <c r="E313" s="377">
        <v>0</v>
      </c>
      <c r="F313" s="377">
        <v>0</v>
      </c>
      <c r="G313" s="377">
        <v>0</v>
      </c>
      <c r="H313" s="362">
        <v>31332712</v>
      </c>
      <c r="I313" s="135">
        <v>403010103</v>
      </c>
    </row>
    <row r="314" spans="2:10" ht="16.2" customHeight="1">
      <c r="B314" s="138">
        <v>403010104</v>
      </c>
      <c r="C314" s="359" t="s">
        <v>194</v>
      </c>
      <c r="D314" s="377">
        <v>27130882</v>
      </c>
      <c r="E314" s="377">
        <v>0</v>
      </c>
      <c r="F314" s="377">
        <v>0</v>
      </c>
      <c r="G314" s="377">
        <v>0</v>
      </c>
      <c r="H314" s="362">
        <v>27130882</v>
      </c>
      <c r="I314" s="135">
        <v>403010104</v>
      </c>
    </row>
    <row r="315" spans="2:10" ht="16.2" customHeight="1">
      <c r="B315" s="138">
        <v>403010105</v>
      </c>
      <c r="C315" s="359" t="s">
        <v>384</v>
      </c>
      <c r="D315" s="377">
        <v>627968163</v>
      </c>
      <c r="E315" s="377">
        <v>174046712</v>
      </c>
      <c r="F315" s="377">
        <v>0</v>
      </c>
      <c r="G315" s="377">
        <v>0</v>
      </c>
      <c r="H315" s="362">
        <v>802014875</v>
      </c>
      <c r="I315" s="135">
        <v>403010105</v>
      </c>
    </row>
    <row r="316" spans="2:10" ht="16.2" customHeight="1">
      <c r="B316" s="138">
        <v>403010106</v>
      </c>
      <c r="C316" s="359" t="s">
        <v>197</v>
      </c>
      <c r="D316" s="377">
        <v>192561482</v>
      </c>
      <c r="E316" s="377">
        <v>32894</v>
      </c>
      <c r="F316" s="377">
        <v>0</v>
      </c>
      <c r="G316" s="377">
        <v>0</v>
      </c>
      <c r="H316" s="362">
        <v>192594376</v>
      </c>
      <c r="I316" s="135">
        <v>403010106</v>
      </c>
    </row>
    <row r="317" spans="2:10" ht="16.2" customHeight="1">
      <c r="B317" s="138">
        <v>403010107</v>
      </c>
      <c r="C317" s="359" t="s">
        <v>385</v>
      </c>
      <c r="D317" s="377">
        <v>923827093</v>
      </c>
      <c r="E317" s="377">
        <v>14670000</v>
      </c>
      <c r="F317" s="377">
        <v>0</v>
      </c>
      <c r="G317" s="377">
        <v>0</v>
      </c>
      <c r="H317" s="362">
        <v>938497093</v>
      </c>
      <c r="I317" s="135">
        <v>403010107</v>
      </c>
    </row>
    <row r="318" spans="2:10" ht="16.2" customHeight="1">
      <c r="B318" s="138">
        <v>403010108</v>
      </c>
      <c r="C318" s="359" t="s">
        <v>386</v>
      </c>
      <c r="D318" s="377">
        <v>2986304</v>
      </c>
      <c r="E318" s="377">
        <v>0</v>
      </c>
      <c r="F318" s="377">
        <v>0</v>
      </c>
      <c r="G318" s="377">
        <v>0</v>
      </c>
      <c r="H318" s="362">
        <v>2986304</v>
      </c>
      <c r="I318" s="135">
        <v>403010108</v>
      </c>
    </row>
    <row r="319" spans="2:10" ht="16.2" customHeight="1">
      <c r="B319" s="138">
        <v>403010109</v>
      </c>
      <c r="C319" s="359" t="s">
        <v>387</v>
      </c>
      <c r="D319" s="377">
        <v>848877</v>
      </c>
      <c r="E319" s="377">
        <v>0</v>
      </c>
      <c r="F319" s="377">
        <v>0</v>
      </c>
      <c r="G319" s="377">
        <v>0</v>
      </c>
      <c r="H319" s="362">
        <v>848877</v>
      </c>
      <c r="I319" s="135">
        <v>403010109</v>
      </c>
    </row>
    <row r="320" spans="2:10" ht="16.2" customHeight="1">
      <c r="B320" s="138">
        <v>403010114</v>
      </c>
      <c r="C320" s="359" t="s">
        <v>388</v>
      </c>
      <c r="D320" s="377">
        <v>866853</v>
      </c>
      <c r="E320" s="377">
        <v>0</v>
      </c>
      <c r="F320" s="377">
        <v>0</v>
      </c>
      <c r="G320" s="377">
        <v>0</v>
      </c>
      <c r="H320" s="362">
        <v>866853</v>
      </c>
      <c r="I320" s="135">
        <v>403010114</v>
      </c>
    </row>
    <row r="321" spans="2:10" ht="16.2" customHeight="1">
      <c r="B321" s="138">
        <v>403010116</v>
      </c>
      <c r="C321" s="359" t="s">
        <v>389</v>
      </c>
      <c r="D321" s="377">
        <v>22733755</v>
      </c>
      <c r="E321" s="377">
        <v>0</v>
      </c>
      <c r="F321" s="377">
        <v>0</v>
      </c>
      <c r="G321" s="377">
        <v>0</v>
      </c>
      <c r="H321" s="362">
        <v>22733755</v>
      </c>
      <c r="I321" s="135">
        <v>403010116</v>
      </c>
    </row>
    <row r="322" spans="2:10" ht="16.2" customHeight="1">
      <c r="B322" s="138">
        <v>403010117</v>
      </c>
      <c r="C322" s="359" t="s">
        <v>390</v>
      </c>
      <c r="D322" s="377">
        <v>297165671</v>
      </c>
      <c r="E322" s="377">
        <v>0</v>
      </c>
      <c r="F322" s="377">
        <v>0</v>
      </c>
      <c r="G322" s="377">
        <v>0</v>
      </c>
      <c r="H322" s="362">
        <v>297165671</v>
      </c>
      <c r="I322" s="135">
        <v>403010117</v>
      </c>
    </row>
    <row r="323" spans="2:10" ht="16.2" customHeight="1">
      <c r="B323" s="138">
        <v>403010118</v>
      </c>
      <c r="C323" s="359" t="s">
        <v>391</v>
      </c>
      <c r="D323" s="377">
        <v>115351496</v>
      </c>
      <c r="E323" s="377">
        <v>0</v>
      </c>
      <c r="F323" s="377">
        <v>0</v>
      </c>
      <c r="G323" s="377">
        <v>0</v>
      </c>
      <c r="H323" s="362">
        <v>115351496</v>
      </c>
      <c r="I323" s="135">
        <v>403010118</v>
      </c>
    </row>
    <row r="324" spans="2:10" ht="16.2" customHeight="1">
      <c r="B324" s="138">
        <v>403010129</v>
      </c>
      <c r="C324" s="359" t="s">
        <v>392</v>
      </c>
      <c r="D324" s="377">
        <v>6147471</v>
      </c>
      <c r="E324" s="377">
        <v>0</v>
      </c>
      <c r="F324" s="377">
        <v>0</v>
      </c>
      <c r="G324" s="377">
        <v>0</v>
      </c>
      <c r="H324" s="362">
        <v>6147471</v>
      </c>
      <c r="I324" s="135">
        <v>403010129</v>
      </c>
    </row>
    <row r="325" spans="2:10" s="356" customFormat="1" ht="16.2" customHeight="1">
      <c r="B325" s="131">
        <v>4030102</v>
      </c>
      <c r="C325" s="132" t="s">
        <v>393</v>
      </c>
      <c r="D325" s="376">
        <v>195616</v>
      </c>
      <c r="E325" s="376">
        <v>0</v>
      </c>
      <c r="F325" s="377">
        <v>0</v>
      </c>
      <c r="G325" s="377">
        <v>0</v>
      </c>
      <c r="H325" s="376">
        <v>195616</v>
      </c>
      <c r="I325" s="135">
        <v>4030102</v>
      </c>
    </row>
    <row r="326" spans="2:10" ht="16.2" customHeight="1">
      <c r="B326" s="138">
        <v>403010201</v>
      </c>
      <c r="C326" s="359" t="s">
        <v>393</v>
      </c>
      <c r="D326" s="377">
        <v>195616</v>
      </c>
      <c r="E326" s="377">
        <v>0</v>
      </c>
      <c r="F326" s="377">
        <v>0</v>
      </c>
      <c r="G326" s="377">
        <v>0</v>
      </c>
      <c r="H326" s="362">
        <v>195616</v>
      </c>
      <c r="I326" s="135">
        <v>403010201</v>
      </c>
    </row>
    <row r="327" spans="2:10" s="356" customFormat="1" ht="16.2" customHeight="1">
      <c r="B327" s="131">
        <v>40302</v>
      </c>
      <c r="C327" s="132" t="s">
        <v>394</v>
      </c>
      <c r="D327" s="376">
        <v>15115734955</v>
      </c>
      <c r="E327" s="376">
        <v>4200790</v>
      </c>
      <c r="F327" s="377">
        <v>0</v>
      </c>
      <c r="G327" s="377">
        <v>0</v>
      </c>
      <c r="H327" s="376">
        <v>15115734955</v>
      </c>
      <c r="I327" s="135">
        <v>40302</v>
      </c>
    </row>
    <row r="328" spans="2:10" s="356" customFormat="1" ht="16.2" customHeight="1">
      <c r="B328" s="131">
        <v>4030201</v>
      </c>
      <c r="C328" s="132" t="s">
        <v>395</v>
      </c>
      <c r="D328" s="376">
        <v>15115469650</v>
      </c>
      <c r="E328" s="376">
        <v>4200790</v>
      </c>
      <c r="F328" s="377">
        <v>0</v>
      </c>
      <c r="G328" s="377">
        <v>0</v>
      </c>
      <c r="H328" s="376">
        <v>15115469650</v>
      </c>
      <c r="I328" s="135">
        <v>4030201</v>
      </c>
    </row>
    <row r="329" spans="2:10" ht="16.2" customHeight="1">
      <c r="B329" s="138">
        <v>403020101</v>
      </c>
      <c r="C329" s="359" t="s">
        <v>382</v>
      </c>
      <c r="D329" s="377">
        <v>287339506</v>
      </c>
      <c r="E329" s="377">
        <v>0</v>
      </c>
      <c r="F329" s="377">
        <v>0</v>
      </c>
      <c r="G329" s="377">
        <v>0</v>
      </c>
      <c r="H329" s="362">
        <v>287339506</v>
      </c>
      <c r="I329" s="135">
        <v>403020101</v>
      </c>
    </row>
    <row r="330" spans="2:10" ht="16.2" customHeight="1">
      <c r="B330" s="138">
        <v>403020102</v>
      </c>
      <c r="C330" s="359" t="s">
        <v>231</v>
      </c>
      <c r="D330" s="377">
        <v>50810352</v>
      </c>
      <c r="E330" s="377">
        <v>0</v>
      </c>
      <c r="F330" s="377">
        <v>0</v>
      </c>
      <c r="G330" s="377">
        <v>0</v>
      </c>
      <c r="H330" s="362">
        <v>50810352</v>
      </c>
      <c r="I330" s="135">
        <v>403020102</v>
      </c>
    </row>
    <row r="331" spans="2:10" ht="16.2" customHeight="1">
      <c r="B331" s="138">
        <v>403020103</v>
      </c>
      <c r="C331" s="359" t="s">
        <v>383</v>
      </c>
      <c r="D331" s="377">
        <v>26698767</v>
      </c>
      <c r="E331" s="377">
        <v>0</v>
      </c>
      <c r="F331" s="377">
        <v>0</v>
      </c>
      <c r="G331" s="377">
        <v>0</v>
      </c>
      <c r="H331" s="362">
        <v>26698767</v>
      </c>
      <c r="I331" s="135">
        <v>403020103</v>
      </c>
    </row>
    <row r="332" spans="2:10" ht="16.2" customHeight="1">
      <c r="B332" s="138">
        <v>403020104</v>
      </c>
      <c r="C332" s="359" t="s">
        <v>396</v>
      </c>
      <c r="D332" s="377">
        <v>1045538193</v>
      </c>
      <c r="E332" s="377">
        <v>0</v>
      </c>
      <c r="F332" s="377">
        <v>0</v>
      </c>
      <c r="G332" s="377">
        <v>0</v>
      </c>
      <c r="H332" s="362">
        <v>1045538193</v>
      </c>
      <c r="I332" s="135">
        <v>403020104</v>
      </c>
    </row>
    <row r="333" spans="2:10" ht="16.2" customHeight="1">
      <c r="B333" s="138">
        <v>403020105</v>
      </c>
      <c r="C333" s="359" t="s">
        <v>384</v>
      </c>
      <c r="D333" s="377">
        <v>2031005218</v>
      </c>
      <c r="E333" s="377">
        <v>4200790</v>
      </c>
      <c r="F333" s="377">
        <v>0</v>
      </c>
      <c r="G333" s="395">
        <v>4200790</v>
      </c>
      <c r="H333" s="362">
        <v>2031005218</v>
      </c>
      <c r="I333" s="135">
        <v>403020105</v>
      </c>
      <c r="J333" s="353" t="s">
        <v>1461</v>
      </c>
    </row>
    <row r="334" spans="2:10" ht="16.2" customHeight="1">
      <c r="B334" s="138">
        <v>403020106</v>
      </c>
      <c r="C334" s="359" t="s">
        <v>197</v>
      </c>
      <c r="D334" s="377">
        <v>2040036768</v>
      </c>
      <c r="E334" s="377">
        <v>0</v>
      </c>
      <c r="F334" s="377">
        <v>0</v>
      </c>
      <c r="G334" s="377">
        <v>0</v>
      </c>
      <c r="H334" s="362">
        <v>2040036768</v>
      </c>
      <c r="I334" s="135">
        <v>403020106</v>
      </c>
    </row>
    <row r="335" spans="2:10" ht="16.2" customHeight="1">
      <c r="B335" s="138">
        <v>403020107</v>
      </c>
      <c r="C335" s="359" t="s">
        <v>385</v>
      </c>
      <c r="D335" s="377">
        <v>1631143199</v>
      </c>
      <c r="E335" s="377">
        <v>0</v>
      </c>
      <c r="F335" s="377">
        <v>0</v>
      </c>
      <c r="G335" s="377">
        <v>0</v>
      </c>
      <c r="H335" s="362">
        <v>1631143199</v>
      </c>
      <c r="I335" s="135">
        <v>403020107</v>
      </c>
    </row>
    <row r="336" spans="2:10" ht="16.2" customHeight="1">
      <c r="B336" s="138">
        <v>403020108</v>
      </c>
      <c r="C336" s="359" t="s">
        <v>386</v>
      </c>
      <c r="D336" s="377">
        <v>148298340</v>
      </c>
      <c r="E336" s="377">
        <v>0</v>
      </c>
      <c r="F336" s="377">
        <v>0</v>
      </c>
      <c r="G336" s="377">
        <v>0</v>
      </c>
      <c r="H336" s="362">
        <v>148298340</v>
      </c>
      <c r="I336" s="135">
        <v>403020108</v>
      </c>
    </row>
    <row r="337" spans="2:11" ht="16.2" customHeight="1">
      <c r="B337" s="138">
        <v>403020109</v>
      </c>
      <c r="C337" s="359" t="s">
        <v>387</v>
      </c>
      <c r="D337" s="377">
        <v>4845379</v>
      </c>
      <c r="E337" s="377">
        <v>0</v>
      </c>
      <c r="F337" s="377">
        <v>0</v>
      </c>
      <c r="G337" s="377">
        <v>0</v>
      </c>
      <c r="H337" s="362">
        <v>4845379</v>
      </c>
      <c r="I337" s="135">
        <v>403020109</v>
      </c>
    </row>
    <row r="338" spans="2:11" ht="16.2" customHeight="1">
      <c r="B338" s="138">
        <v>403020113</v>
      </c>
      <c r="C338" s="359" t="s">
        <v>397</v>
      </c>
      <c r="D338" s="377">
        <v>1138</v>
      </c>
      <c r="E338" s="377">
        <v>0</v>
      </c>
      <c r="F338" s="377">
        <v>0</v>
      </c>
      <c r="G338" s="377">
        <v>0</v>
      </c>
      <c r="H338" s="362">
        <v>1138</v>
      </c>
      <c r="I338" s="135">
        <v>403020113</v>
      </c>
    </row>
    <row r="339" spans="2:11" ht="16.2" customHeight="1">
      <c r="B339" s="138">
        <v>403020117</v>
      </c>
      <c r="C339" s="359" t="s">
        <v>390</v>
      </c>
      <c r="D339" s="377">
        <v>5033923127</v>
      </c>
      <c r="E339" s="377">
        <v>0</v>
      </c>
      <c r="F339" s="377">
        <v>0</v>
      </c>
      <c r="G339" s="377">
        <v>0</v>
      </c>
      <c r="H339" s="362">
        <v>5033923127</v>
      </c>
      <c r="I339" s="135">
        <v>403020117</v>
      </c>
    </row>
    <row r="340" spans="2:11" ht="16.2" customHeight="1">
      <c r="B340" s="138">
        <v>403020118</v>
      </c>
      <c r="C340" s="359" t="s">
        <v>391</v>
      </c>
      <c r="D340" s="377">
        <v>326940640</v>
      </c>
      <c r="E340" s="377">
        <v>0</v>
      </c>
      <c r="F340" s="377">
        <v>0</v>
      </c>
      <c r="G340" s="377">
        <v>0</v>
      </c>
      <c r="H340" s="362">
        <v>326940640</v>
      </c>
      <c r="I340" s="135">
        <v>403020118</v>
      </c>
    </row>
    <row r="341" spans="2:11" ht="16.2" customHeight="1">
      <c r="B341" s="138">
        <v>403020119</v>
      </c>
      <c r="C341" s="359" t="s">
        <v>398</v>
      </c>
      <c r="D341" s="377">
        <v>1253618015</v>
      </c>
      <c r="E341" s="377">
        <v>0</v>
      </c>
      <c r="F341" s="377">
        <v>0</v>
      </c>
      <c r="G341" s="377">
        <v>0</v>
      </c>
      <c r="H341" s="362">
        <v>1253618015</v>
      </c>
      <c r="I341" s="135">
        <v>403020119</v>
      </c>
    </row>
    <row r="342" spans="2:11" ht="16.2" customHeight="1">
      <c r="B342" s="138">
        <v>403020121</v>
      </c>
      <c r="C342" s="359" t="s">
        <v>399</v>
      </c>
      <c r="D342" s="377">
        <v>226700074</v>
      </c>
      <c r="E342" s="377">
        <v>0</v>
      </c>
      <c r="F342" s="377">
        <v>0</v>
      </c>
      <c r="G342" s="377">
        <v>0</v>
      </c>
      <c r="H342" s="362">
        <v>226700074</v>
      </c>
      <c r="I342" s="135">
        <v>403020121</v>
      </c>
    </row>
    <row r="343" spans="2:11" ht="16.2" customHeight="1">
      <c r="B343" s="138">
        <v>403020129</v>
      </c>
      <c r="C343" s="359" t="s">
        <v>392</v>
      </c>
      <c r="D343" s="377">
        <v>347379263</v>
      </c>
      <c r="E343" s="377">
        <v>0</v>
      </c>
      <c r="F343" s="377">
        <v>0</v>
      </c>
      <c r="G343" s="377">
        <v>0</v>
      </c>
      <c r="H343" s="362">
        <v>347379263</v>
      </c>
      <c r="I343" s="135">
        <v>403020129</v>
      </c>
    </row>
    <row r="344" spans="2:11" ht="16.2" customHeight="1">
      <c r="B344" s="138">
        <v>403020131</v>
      </c>
      <c r="C344" s="359" t="s">
        <v>400</v>
      </c>
      <c r="D344" s="377">
        <v>51189968</v>
      </c>
      <c r="E344" s="377">
        <v>0</v>
      </c>
      <c r="F344" s="377">
        <v>0</v>
      </c>
      <c r="G344" s="377">
        <v>0</v>
      </c>
      <c r="H344" s="362">
        <v>51189968</v>
      </c>
      <c r="I344" s="135">
        <v>403020131</v>
      </c>
    </row>
    <row r="345" spans="2:11" ht="16.2" customHeight="1">
      <c r="B345" s="138">
        <v>403020133</v>
      </c>
      <c r="C345" s="359" t="s">
        <v>401</v>
      </c>
      <c r="D345" s="377">
        <v>610001703</v>
      </c>
      <c r="E345" s="377">
        <v>0</v>
      </c>
      <c r="F345" s="377">
        <v>0</v>
      </c>
      <c r="G345" s="377">
        <v>0</v>
      </c>
      <c r="H345" s="362">
        <v>610001703</v>
      </c>
      <c r="I345" s="135">
        <v>403020133</v>
      </c>
    </row>
    <row r="346" spans="2:11" s="356" customFormat="1" ht="16.2" customHeight="1">
      <c r="B346" s="131">
        <v>4030202</v>
      </c>
      <c r="C346" s="132" t="s">
        <v>402</v>
      </c>
      <c r="D346" s="376">
        <v>265305</v>
      </c>
      <c r="E346" s="376">
        <v>0</v>
      </c>
      <c r="F346" s="377">
        <v>0</v>
      </c>
      <c r="G346" s="377">
        <v>0</v>
      </c>
      <c r="H346" s="376">
        <v>265305</v>
      </c>
      <c r="I346" s="135">
        <v>4030202</v>
      </c>
      <c r="J346" s="353"/>
    </row>
    <row r="347" spans="2:11" ht="16.2" customHeight="1">
      <c r="B347" s="138">
        <v>403020202</v>
      </c>
      <c r="C347" s="359" t="s">
        <v>231</v>
      </c>
      <c r="D347" s="377">
        <v>265305</v>
      </c>
      <c r="E347" s="377">
        <v>0</v>
      </c>
      <c r="F347" s="377">
        <v>0</v>
      </c>
      <c r="G347" s="377">
        <v>0</v>
      </c>
      <c r="H347" s="362">
        <v>265305</v>
      </c>
      <c r="I347" s="135">
        <v>403020202</v>
      </c>
    </row>
    <row r="348" spans="2:11" s="356" customFormat="1" ht="16.2" customHeight="1">
      <c r="B348" s="131">
        <v>404</v>
      </c>
      <c r="C348" s="132" t="s">
        <v>403</v>
      </c>
      <c r="D348" s="376">
        <v>82584075</v>
      </c>
      <c r="E348" s="376">
        <v>0</v>
      </c>
      <c r="F348" s="377">
        <v>0</v>
      </c>
      <c r="G348" s="377">
        <v>0</v>
      </c>
      <c r="H348" s="376">
        <v>0</v>
      </c>
      <c r="I348" s="135">
        <v>404</v>
      </c>
      <c r="J348" s="353"/>
    </row>
    <row r="349" spans="2:11" ht="16.2" customHeight="1">
      <c r="B349" s="138">
        <v>4040101</v>
      </c>
      <c r="C349" s="359" t="s">
        <v>405</v>
      </c>
      <c r="D349" s="377">
        <v>11011210</v>
      </c>
      <c r="E349" s="377">
        <v>0</v>
      </c>
      <c r="F349" s="139">
        <v>11011210</v>
      </c>
      <c r="G349" s="377">
        <v>0</v>
      </c>
      <c r="H349" s="362">
        <v>0</v>
      </c>
      <c r="I349" s="135">
        <v>4040101</v>
      </c>
      <c r="J349" s="353" t="s">
        <v>1532</v>
      </c>
      <c r="K349" s="353" t="s">
        <v>1533</v>
      </c>
    </row>
    <row r="350" spans="2:11" ht="16.2" customHeight="1">
      <c r="B350" s="138">
        <v>4040102</v>
      </c>
      <c r="C350" s="359" t="s">
        <v>406</v>
      </c>
      <c r="D350" s="377">
        <v>16516815</v>
      </c>
      <c r="E350" s="377">
        <v>0</v>
      </c>
      <c r="F350" s="139">
        <v>16516815</v>
      </c>
      <c r="G350" s="377">
        <v>0</v>
      </c>
      <c r="H350" s="362">
        <v>0</v>
      </c>
      <c r="I350" s="135">
        <v>4040102</v>
      </c>
      <c r="J350" s="353" t="s">
        <v>1532</v>
      </c>
      <c r="K350" s="353" t="s">
        <v>1533</v>
      </c>
    </row>
    <row r="351" spans="2:11" ht="16.2" customHeight="1">
      <c r="B351" s="138">
        <v>4040103</v>
      </c>
      <c r="C351" s="359" t="s">
        <v>407</v>
      </c>
      <c r="D351" s="377">
        <v>55056050</v>
      </c>
      <c r="E351" s="377">
        <v>0</v>
      </c>
      <c r="F351" s="139">
        <v>55056050</v>
      </c>
      <c r="G351" s="377">
        <v>0</v>
      </c>
      <c r="H351" s="362">
        <v>0</v>
      </c>
      <c r="I351" s="135"/>
      <c r="J351" s="353" t="s">
        <v>1532</v>
      </c>
      <c r="K351" s="353" t="s">
        <v>1533</v>
      </c>
    </row>
    <row r="352" spans="2:11" s="356" customFormat="1" ht="16.2" customHeight="1">
      <c r="B352" s="131">
        <v>406</v>
      </c>
      <c r="C352" s="132" t="s">
        <v>408</v>
      </c>
      <c r="D352" s="376">
        <v>120379525</v>
      </c>
      <c r="E352" s="376">
        <v>0</v>
      </c>
      <c r="F352" s="377">
        <v>0</v>
      </c>
      <c r="G352" s="377">
        <v>0</v>
      </c>
      <c r="H352" s="376">
        <v>120379525</v>
      </c>
      <c r="I352" s="135">
        <v>406</v>
      </c>
      <c r="J352" s="353"/>
    </row>
    <row r="353" spans="2:10" s="356" customFormat="1" ht="16.2" customHeight="1">
      <c r="B353" s="131">
        <v>40601</v>
      </c>
      <c r="C353" s="132" t="s">
        <v>409</v>
      </c>
      <c r="D353" s="376">
        <v>11000000</v>
      </c>
      <c r="E353" s="376">
        <v>0</v>
      </c>
      <c r="F353" s="376">
        <v>0</v>
      </c>
      <c r="G353" s="376">
        <v>0</v>
      </c>
      <c r="H353" s="360">
        <v>11000000</v>
      </c>
      <c r="I353" s="135">
        <v>40601</v>
      </c>
      <c r="J353" s="353"/>
    </row>
    <row r="354" spans="2:10" ht="16.2" customHeight="1">
      <c r="B354" s="138">
        <v>4060101</v>
      </c>
      <c r="C354" s="359" t="s">
        <v>410</v>
      </c>
      <c r="D354" s="377">
        <v>11000000</v>
      </c>
      <c r="E354" s="377">
        <v>0</v>
      </c>
      <c r="F354" s="377">
        <v>0</v>
      </c>
      <c r="G354" s="377">
        <v>0</v>
      </c>
      <c r="H354" s="362">
        <v>11000000</v>
      </c>
      <c r="I354" s="135">
        <v>4060101</v>
      </c>
    </row>
    <row r="355" spans="2:10" s="356" customFormat="1" ht="16.2" customHeight="1">
      <c r="B355" s="131">
        <v>40604</v>
      </c>
      <c r="C355" s="132" t="s">
        <v>411</v>
      </c>
      <c r="D355" s="376">
        <v>85876334</v>
      </c>
      <c r="E355" s="376">
        <v>0</v>
      </c>
      <c r="F355" s="377">
        <v>0</v>
      </c>
      <c r="G355" s="377">
        <v>0</v>
      </c>
      <c r="H355" s="376">
        <v>85876334</v>
      </c>
      <c r="I355" s="135">
        <v>40604</v>
      </c>
      <c r="J355" s="353"/>
    </row>
    <row r="356" spans="2:10" ht="16.2" customHeight="1">
      <c r="B356" s="138">
        <v>4060401</v>
      </c>
      <c r="C356" s="359" t="s">
        <v>412</v>
      </c>
      <c r="D356" s="377">
        <v>77220978</v>
      </c>
      <c r="E356" s="377">
        <v>0</v>
      </c>
      <c r="F356" s="377">
        <v>0</v>
      </c>
      <c r="G356" s="377">
        <v>0</v>
      </c>
      <c r="H356" s="362">
        <v>77220978</v>
      </c>
      <c r="I356" s="135">
        <v>4060401</v>
      </c>
    </row>
    <row r="357" spans="2:10" ht="16.2" customHeight="1">
      <c r="B357" s="138">
        <v>4060402</v>
      </c>
      <c r="C357" s="359" t="s">
        <v>413</v>
      </c>
      <c r="D357" s="377">
        <v>8655356</v>
      </c>
      <c r="E357" s="377">
        <v>0</v>
      </c>
      <c r="F357" s="377">
        <v>0</v>
      </c>
      <c r="G357" s="377">
        <v>0</v>
      </c>
      <c r="H357" s="362">
        <v>8655356</v>
      </c>
      <c r="I357" s="135">
        <v>4060402</v>
      </c>
    </row>
    <row r="358" spans="2:10" s="356" customFormat="1" ht="16.2" customHeight="1">
      <c r="B358" s="131">
        <v>40605</v>
      </c>
      <c r="C358" s="132" t="s">
        <v>414</v>
      </c>
      <c r="D358" s="376">
        <v>21218666</v>
      </c>
      <c r="E358" s="376">
        <v>0</v>
      </c>
      <c r="F358" s="377">
        <v>0</v>
      </c>
      <c r="G358" s="377">
        <v>0</v>
      </c>
      <c r="H358" s="376">
        <v>21218666</v>
      </c>
      <c r="I358" s="135">
        <v>40605</v>
      </c>
      <c r="J358" s="353"/>
    </row>
    <row r="359" spans="2:10" ht="16.2" customHeight="1">
      <c r="B359" s="138">
        <v>4060501</v>
      </c>
      <c r="C359" s="359" t="s">
        <v>415</v>
      </c>
      <c r="D359" s="377">
        <v>19128253</v>
      </c>
      <c r="E359" s="377">
        <v>0</v>
      </c>
      <c r="F359" s="377">
        <v>0</v>
      </c>
      <c r="G359" s="377">
        <v>0</v>
      </c>
      <c r="H359" s="362">
        <v>19128253</v>
      </c>
      <c r="I359" s="135">
        <v>4060501</v>
      </c>
    </row>
    <row r="360" spans="2:10" ht="16.2" customHeight="1">
      <c r="B360" s="138">
        <v>4060502</v>
      </c>
      <c r="C360" s="359" t="s">
        <v>416</v>
      </c>
      <c r="D360" s="377">
        <v>2090413</v>
      </c>
      <c r="E360" s="377">
        <v>0</v>
      </c>
      <c r="F360" s="377">
        <v>0</v>
      </c>
      <c r="G360" s="377">
        <v>0</v>
      </c>
      <c r="H360" s="362">
        <v>2090413</v>
      </c>
      <c r="I360" s="135">
        <v>4060502</v>
      </c>
    </row>
    <row r="361" spans="2:10" s="356" customFormat="1" ht="16.2" customHeight="1">
      <c r="B361" s="131">
        <v>40606</v>
      </c>
      <c r="C361" s="132" t="s">
        <v>417</v>
      </c>
      <c r="D361" s="376">
        <v>2284525</v>
      </c>
      <c r="E361" s="376">
        <v>0</v>
      </c>
      <c r="F361" s="377">
        <v>0</v>
      </c>
      <c r="G361" s="377">
        <v>0</v>
      </c>
      <c r="H361" s="376">
        <v>2284525</v>
      </c>
      <c r="I361" s="135">
        <v>40606</v>
      </c>
      <c r="J361" s="353"/>
    </row>
    <row r="362" spans="2:10" ht="16.2" customHeight="1">
      <c r="B362" s="138">
        <v>4060601</v>
      </c>
      <c r="C362" s="359" t="s">
        <v>418</v>
      </c>
      <c r="D362" s="377">
        <v>235150</v>
      </c>
      <c r="E362" s="377">
        <v>0</v>
      </c>
      <c r="F362" s="377">
        <v>0</v>
      </c>
      <c r="G362" s="377">
        <v>0</v>
      </c>
      <c r="H362" s="362">
        <v>235150</v>
      </c>
      <c r="I362" s="135">
        <v>4060601</v>
      </c>
    </row>
    <row r="363" spans="2:10" ht="16.2" customHeight="1">
      <c r="B363" s="138">
        <v>4060602</v>
      </c>
      <c r="C363" s="359" t="s">
        <v>419</v>
      </c>
      <c r="D363" s="377">
        <v>2049375</v>
      </c>
      <c r="E363" s="377">
        <v>0</v>
      </c>
      <c r="F363" s="377">
        <v>0</v>
      </c>
      <c r="G363" s="377">
        <v>0</v>
      </c>
      <c r="H363" s="362">
        <v>2049375</v>
      </c>
      <c r="I363" s="135">
        <v>4060602</v>
      </c>
    </row>
    <row r="364" spans="2:10" s="356" customFormat="1" ht="16.2" customHeight="1">
      <c r="B364" s="131">
        <v>407</v>
      </c>
      <c r="C364" s="132" t="s">
        <v>420</v>
      </c>
      <c r="D364" s="376">
        <v>3553938678</v>
      </c>
      <c r="E364" s="376">
        <v>117732138</v>
      </c>
      <c r="F364" s="377">
        <v>0</v>
      </c>
      <c r="G364" s="377">
        <v>0</v>
      </c>
      <c r="H364" s="376">
        <v>3671670816</v>
      </c>
      <c r="I364" s="135">
        <v>407</v>
      </c>
      <c r="J364" s="353"/>
    </row>
    <row r="365" spans="2:10" ht="16.2" customHeight="1">
      <c r="B365" s="138">
        <v>40701</v>
      </c>
      <c r="C365" s="359" t="s">
        <v>702</v>
      </c>
      <c r="D365" s="377">
        <v>3714440</v>
      </c>
      <c r="E365" s="377">
        <v>0</v>
      </c>
      <c r="F365" s="377">
        <v>0</v>
      </c>
      <c r="G365" s="377">
        <v>0</v>
      </c>
      <c r="H365" s="362">
        <v>3714440</v>
      </c>
      <c r="I365" s="135">
        <v>40701</v>
      </c>
    </row>
    <row r="366" spans="2:10" s="356" customFormat="1" ht="16.2" customHeight="1">
      <c r="B366" s="131">
        <v>40702</v>
      </c>
      <c r="C366" s="132" t="s">
        <v>422</v>
      </c>
      <c r="D366" s="376">
        <v>3550224238</v>
      </c>
      <c r="E366" s="376">
        <v>117732138</v>
      </c>
      <c r="F366" s="377">
        <v>0</v>
      </c>
      <c r="G366" s="377">
        <v>0</v>
      </c>
      <c r="H366" s="376">
        <v>3667956376</v>
      </c>
      <c r="I366" s="135">
        <v>40702</v>
      </c>
      <c r="J366" s="353"/>
    </row>
    <row r="367" spans="2:10" ht="16.2" customHeight="1">
      <c r="B367" s="138">
        <v>4070201</v>
      </c>
      <c r="C367" s="359" t="s">
        <v>423</v>
      </c>
      <c r="D367" s="377">
        <v>2354409344</v>
      </c>
      <c r="E367" s="377">
        <v>101374431</v>
      </c>
      <c r="F367" s="377">
        <v>0</v>
      </c>
      <c r="G367" s="377">
        <v>0</v>
      </c>
      <c r="H367" s="362">
        <v>2455783775</v>
      </c>
      <c r="I367" s="135">
        <v>4070201</v>
      </c>
    </row>
    <row r="368" spans="2:10" ht="16.2" customHeight="1">
      <c r="B368" s="138">
        <v>4070202</v>
      </c>
      <c r="C368" s="359" t="s">
        <v>424</v>
      </c>
      <c r="D368" s="377">
        <v>1195814894</v>
      </c>
      <c r="E368" s="377">
        <v>16357707</v>
      </c>
      <c r="F368" s="377">
        <v>0</v>
      </c>
      <c r="G368" s="377">
        <v>0</v>
      </c>
      <c r="H368" s="362">
        <v>1212172601</v>
      </c>
      <c r="I368" s="135">
        <v>4070202</v>
      </c>
    </row>
    <row r="369" spans="2:12" s="356" customFormat="1" ht="16.2" customHeight="1">
      <c r="B369" s="131">
        <v>408</v>
      </c>
      <c r="C369" s="132" t="s">
        <v>425</v>
      </c>
      <c r="D369" s="376">
        <v>2195318149</v>
      </c>
      <c r="E369" s="376">
        <v>821</v>
      </c>
      <c r="F369" s="377">
        <v>0</v>
      </c>
      <c r="G369" s="377">
        <v>0</v>
      </c>
      <c r="H369" s="376">
        <v>127756687</v>
      </c>
      <c r="I369" s="135">
        <v>408</v>
      </c>
      <c r="J369" s="353"/>
    </row>
    <row r="370" spans="2:12" ht="16.2" customHeight="1">
      <c r="B370" s="138">
        <v>40802</v>
      </c>
      <c r="C370" s="359" t="s">
        <v>426</v>
      </c>
      <c r="D370" s="377">
        <v>8177</v>
      </c>
      <c r="E370" s="377">
        <v>553</v>
      </c>
      <c r="F370" s="139">
        <v>0</v>
      </c>
      <c r="G370" s="377">
        <v>0</v>
      </c>
      <c r="H370" s="362">
        <v>8730</v>
      </c>
      <c r="I370" s="135">
        <v>40802</v>
      </c>
    </row>
    <row r="371" spans="2:12" ht="16.2" customHeight="1">
      <c r="B371" s="138">
        <v>40803</v>
      </c>
      <c r="C371" s="359" t="s">
        <v>703</v>
      </c>
      <c r="D371" s="377">
        <v>49787771</v>
      </c>
      <c r="E371" s="377">
        <v>268</v>
      </c>
      <c r="F371" s="377">
        <v>0</v>
      </c>
      <c r="G371" s="377">
        <v>0</v>
      </c>
      <c r="H371" s="362">
        <v>49788039</v>
      </c>
      <c r="I371" s="135">
        <v>40803</v>
      </c>
    </row>
    <row r="372" spans="2:12" ht="16.2" customHeight="1">
      <c r="B372" s="138">
        <v>40808</v>
      </c>
      <c r="C372" s="359" t="s">
        <v>427</v>
      </c>
      <c r="D372" s="377">
        <v>1943416237</v>
      </c>
      <c r="E372" s="377">
        <v>0</v>
      </c>
      <c r="F372" s="139">
        <v>1943416237</v>
      </c>
      <c r="G372" s="377">
        <v>0</v>
      </c>
      <c r="H372" s="362">
        <v>0</v>
      </c>
      <c r="I372" s="135">
        <v>40808</v>
      </c>
      <c r="J372" s="353" t="s">
        <v>1530</v>
      </c>
      <c r="K372" s="353" t="s">
        <v>1531</v>
      </c>
      <c r="L372" s="353" t="s">
        <v>1529</v>
      </c>
    </row>
    <row r="373" spans="2:12" ht="16.2" customHeight="1">
      <c r="B373" s="138">
        <v>40809</v>
      </c>
      <c r="C373" s="359" t="s">
        <v>428</v>
      </c>
      <c r="D373" s="377">
        <v>12670644</v>
      </c>
      <c r="E373" s="377">
        <v>0</v>
      </c>
      <c r="F373" s="377">
        <v>0</v>
      </c>
      <c r="G373" s="377">
        <v>0</v>
      </c>
      <c r="H373" s="362">
        <v>12670644</v>
      </c>
      <c r="I373" s="135">
        <v>40809</v>
      </c>
    </row>
    <row r="374" spans="2:12" ht="16.2" customHeight="1">
      <c r="B374" s="138">
        <v>40811</v>
      </c>
      <c r="C374" s="359" t="s">
        <v>429</v>
      </c>
      <c r="D374" s="377">
        <v>168921218</v>
      </c>
      <c r="E374" s="377">
        <v>0</v>
      </c>
      <c r="F374" s="396">
        <v>124146046</v>
      </c>
      <c r="G374" s="377">
        <v>0</v>
      </c>
      <c r="H374" s="362">
        <v>44775172</v>
      </c>
      <c r="I374" s="135">
        <v>40811</v>
      </c>
      <c r="J374" s="353" t="s">
        <v>1463</v>
      </c>
    </row>
    <row r="375" spans="2:12" ht="16.2" customHeight="1">
      <c r="B375" s="138">
        <v>40812</v>
      </c>
      <c r="C375" s="359" t="s">
        <v>430</v>
      </c>
      <c r="D375" s="377">
        <v>20514102</v>
      </c>
      <c r="E375" s="377">
        <v>0</v>
      </c>
      <c r="F375" s="377">
        <v>0</v>
      </c>
      <c r="G375" s="377">
        <v>0</v>
      </c>
      <c r="H375" s="362">
        <v>20514102</v>
      </c>
      <c r="I375" s="135">
        <v>40812</v>
      </c>
    </row>
    <row r="376" spans="2:12" ht="16.2" customHeight="1">
      <c r="B376" s="138"/>
      <c r="C376" s="359"/>
      <c r="D376" s="377"/>
      <c r="E376" s="377"/>
      <c r="F376" s="377"/>
      <c r="G376" s="377"/>
      <c r="H376" s="362"/>
      <c r="I376" s="149"/>
    </row>
    <row r="377" spans="2:12" s="356" customFormat="1" ht="16.2" customHeight="1">
      <c r="B377" s="131">
        <v>5</v>
      </c>
      <c r="C377" s="132" t="s">
        <v>431</v>
      </c>
      <c r="D377" s="376">
        <v>23605473848</v>
      </c>
      <c r="E377" s="376">
        <v>2097385688</v>
      </c>
      <c r="F377" s="377">
        <v>0</v>
      </c>
      <c r="G377" s="377">
        <v>0</v>
      </c>
      <c r="H377" s="376">
        <v>25309042451</v>
      </c>
      <c r="I377" s="135"/>
      <c r="J377" s="353"/>
    </row>
    <row r="378" spans="2:12" s="356" customFormat="1" ht="16.2" customHeight="1">
      <c r="B378" s="131">
        <v>51</v>
      </c>
      <c r="C378" s="132" t="s">
        <v>432</v>
      </c>
      <c r="D378" s="376">
        <v>23605461741</v>
      </c>
      <c r="E378" s="376">
        <v>2097385578</v>
      </c>
      <c r="F378" s="377">
        <v>0</v>
      </c>
      <c r="G378" s="377">
        <v>0</v>
      </c>
      <c r="H378" s="376">
        <v>25309030234</v>
      </c>
      <c r="I378" s="135">
        <v>51</v>
      </c>
      <c r="J378" s="353"/>
    </row>
    <row r="379" spans="2:12" s="356" customFormat="1" ht="16.2" customHeight="1">
      <c r="B379" s="131">
        <v>511</v>
      </c>
      <c r="C379" s="132" t="s">
        <v>433</v>
      </c>
      <c r="D379" s="376">
        <v>11891110474</v>
      </c>
      <c r="E379" s="376">
        <v>14134753</v>
      </c>
      <c r="F379" s="377">
        <v>0</v>
      </c>
      <c r="G379" s="377">
        <v>0</v>
      </c>
      <c r="H379" s="376">
        <v>11901251305</v>
      </c>
      <c r="I379" s="135">
        <v>511</v>
      </c>
      <c r="J379" s="353"/>
    </row>
    <row r="380" spans="2:12" s="356" customFormat="1" ht="16.2" customHeight="1">
      <c r="B380" s="131">
        <v>51101</v>
      </c>
      <c r="C380" s="132" t="s">
        <v>434</v>
      </c>
      <c r="D380" s="376">
        <v>160953638</v>
      </c>
      <c r="E380" s="376">
        <v>0</v>
      </c>
      <c r="F380" s="377">
        <v>0</v>
      </c>
      <c r="G380" s="377">
        <v>0</v>
      </c>
      <c r="H380" s="376">
        <v>160953638</v>
      </c>
      <c r="I380" s="135">
        <v>51101</v>
      </c>
      <c r="J380" s="353"/>
    </row>
    <row r="381" spans="2:12" s="356" customFormat="1" ht="16.2" customHeight="1">
      <c r="B381" s="131">
        <v>5110102</v>
      </c>
      <c r="C381" s="132" t="s">
        <v>435</v>
      </c>
      <c r="D381" s="376">
        <v>160953638</v>
      </c>
      <c r="E381" s="376">
        <v>0</v>
      </c>
      <c r="F381" s="377">
        <v>0</v>
      </c>
      <c r="G381" s="377">
        <v>0</v>
      </c>
      <c r="H381" s="376">
        <v>160953638</v>
      </c>
      <c r="I381" s="135">
        <v>5110102</v>
      </c>
      <c r="J381" s="353"/>
    </row>
    <row r="382" spans="2:12" ht="16.2" customHeight="1">
      <c r="B382" s="138">
        <v>511010201</v>
      </c>
      <c r="C382" s="359" t="s">
        <v>436</v>
      </c>
      <c r="D382" s="377">
        <v>160953638</v>
      </c>
      <c r="E382" s="377">
        <v>0</v>
      </c>
      <c r="F382" s="377"/>
      <c r="G382" s="377"/>
      <c r="H382" s="362">
        <v>160953638</v>
      </c>
      <c r="I382" s="135">
        <v>511010201</v>
      </c>
      <c r="J382" s="353" t="s">
        <v>1463</v>
      </c>
    </row>
    <row r="383" spans="2:12" s="356" customFormat="1" ht="16.2" customHeight="1">
      <c r="B383" s="131">
        <v>51102</v>
      </c>
      <c r="C383" s="132" t="s">
        <v>437</v>
      </c>
      <c r="D383" s="376">
        <v>347586961</v>
      </c>
      <c r="E383" s="376">
        <v>2530200</v>
      </c>
      <c r="F383" s="377">
        <v>0</v>
      </c>
      <c r="G383" s="377">
        <v>0</v>
      </c>
      <c r="H383" s="376">
        <v>350117161</v>
      </c>
      <c r="I383" s="135">
        <v>51102</v>
      </c>
      <c r="J383" s="353"/>
    </row>
    <row r="384" spans="2:12" s="356" customFormat="1" ht="16.2" customHeight="1">
      <c r="B384" s="131">
        <v>5110201</v>
      </c>
      <c r="C384" s="132" t="s">
        <v>438</v>
      </c>
      <c r="D384" s="376">
        <v>283836794</v>
      </c>
      <c r="E384" s="376">
        <v>2530200</v>
      </c>
      <c r="F384" s="377">
        <v>0</v>
      </c>
      <c r="G384" s="377">
        <v>0</v>
      </c>
      <c r="H384" s="376">
        <v>286366994</v>
      </c>
      <c r="I384" s="135">
        <v>5110201</v>
      </c>
      <c r="J384" s="353"/>
    </row>
    <row r="385" spans="2:10" ht="16.2" customHeight="1">
      <c r="B385" s="138">
        <v>511020101</v>
      </c>
      <c r="C385" s="359" t="s">
        <v>439</v>
      </c>
      <c r="D385" s="377">
        <v>165047513</v>
      </c>
      <c r="E385" s="377">
        <v>2530200</v>
      </c>
      <c r="F385" s="377">
        <v>0</v>
      </c>
      <c r="G385" s="377">
        <v>0</v>
      </c>
      <c r="H385" s="362">
        <v>167577713</v>
      </c>
      <c r="I385" s="135">
        <v>511020101</v>
      </c>
    </row>
    <row r="386" spans="2:10" ht="16.2" customHeight="1">
      <c r="B386" s="138">
        <v>511020102</v>
      </c>
      <c r="C386" s="359" t="s">
        <v>440</v>
      </c>
      <c r="D386" s="377">
        <v>118789281</v>
      </c>
      <c r="E386" s="377">
        <v>0</v>
      </c>
      <c r="F386" s="377">
        <v>0</v>
      </c>
      <c r="G386" s="377">
        <v>0</v>
      </c>
      <c r="H386" s="362">
        <v>118789281</v>
      </c>
      <c r="I386" s="135">
        <v>511020102</v>
      </c>
    </row>
    <row r="387" spans="2:10" s="356" customFormat="1" ht="16.2" customHeight="1">
      <c r="B387" s="131">
        <v>5110202</v>
      </c>
      <c r="C387" s="132" t="s">
        <v>414</v>
      </c>
      <c r="D387" s="376">
        <v>61219967</v>
      </c>
      <c r="E387" s="376">
        <v>0</v>
      </c>
      <c r="F387" s="377">
        <v>0</v>
      </c>
      <c r="G387" s="377">
        <v>0</v>
      </c>
      <c r="H387" s="376">
        <v>61219967</v>
      </c>
      <c r="I387" s="135">
        <v>5110202</v>
      </c>
      <c r="J387" s="353"/>
    </row>
    <row r="388" spans="2:10" ht="16.2" customHeight="1">
      <c r="B388" s="138">
        <v>511020201</v>
      </c>
      <c r="C388" s="359" t="s">
        <v>415</v>
      </c>
      <c r="D388" s="377">
        <v>56121803</v>
      </c>
      <c r="E388" s="377">
        <v>0</v>
      </c>
      <c r="F388" s="377">
        <v>0</v>
      </c>
      <c r="G388" s="377">
        <v>0</v>
      </c>
      <c r="H388" s="362">
        <v>56121803</v>
      </c>
      <c r="I388" s="135">
        <v>511020201</v>
      </c>
    </row>
    <row r="389" spans="2:10" ht="16.2" customHeight="1">
      <c r="B389" s="138">
        <v>511020202</v>
      </c>
      <c r="C389" s="359" t="s">
        <v>416</v>
      </c>
      <c r="D389" s="377">
        <v>5098164</v>
      </c>
      <c r="E389" s="377">
        <v>0</v>
      </c>
      <c r="F389" s="377">
        <v>0</v>
      </c>
      <c r="G389" s="377">
        <v>0</v>
      </c>
      <c r="H389" s="362">
        <v>5098164</v>
      </c>
      <c r="I389" s="135">
        <v>511020202</v>
      </c>
    </row>
    <row r="390" spans="2:10" ht="16.2" customHeight="1">
      <c r="B390" s="138">
        <v>5110203</v>
      </c>
      <c r="C390" s="359" t="s">
        <v>441</v>
      </c>
      <c r="D390" s="377">
        <v>2530200</v>
      </c>
      <c r="E390" s="377">
        <v>0</v>
      </c>
      <c r="F390" s="377">
        <v>0</v>
      </c>
      <c r="G390" s="377">
        <v>0</v>
      </c>
      <c r="H390" s="362">
        <v>2530200</v>
      </c>
      <c r="I390" s="135">
        <v>5110203</v>
      </c>
    </row>
    <row r="391" spans="2:10" s="356" customFormat="1" ht="16.2" customHeight="1">
      <c r="B391" s="131">
        <v>51103</v>
      </c>
      <c r="C391" s="132" t="s">
        <v>442</v>
      </c>
      <c r="D391" s="376">
        <v>11379160034</v>
      </c>
      <c r="E391" s="376">
        <v>8194712</v>
      </c>
      <c r="F391" s="377">
        <v>0</v>
      </c>
      <c r="G391" s="377">
        <v>0</v>
      </c>
      <c r="H391" s="376">
        <v>11383360824</v>
      </c>
      <c r="I391" s="135">
        <v>51103</v>
      </c>
      <c r="J391" s="353"/>
    </row>
    <row r="392" spans="2:10" s="356" customFormat="1" ht="16.2" customHeight="1">
      <c r="B392" s="131">
        <v>5110301</v>
      </c>
      <c r="C392" s="132" t="s">
        <v>394</v>
      </c>
      <c r="D392" s="376">
        <v>11379160034</v>
      </c>
      <c r="E392" s="376">
        <v>8194712</v>
      </c>
      <c r="F392" s="377">
        <v>0</v>
      </c>
      <c r="G392" s="377">
        <v>0</v>
      </c>
      <c r="H392" s="376">
        <v>11383360824</v>
      </c>
      <c r="I392" s="135">
        <v>5110301</v>
      </c>
      <c r="J392" s="353"/>
    </row>
    <row r="393" spans="2:10" s="356" customFormat="1" ht="16.2" customHeight="1">
      <c r="B393" s="131">
        <v>511030101</v>
      </c>
      <c r="C393" s="132" t="s">
        <v>402</v>
      </c>
      <c r="D393" s="376">
        <v>893719815</v>
      </c>
      <c r="E393" s="376">
        <v>0</v>
      </c>
      <c r="F393" s="377">
        <v>0</v>
      </c>
      <c r="G393" s="377">
        <v>0</v>
      </c>
      <c r="H393" s="376">
        <v>893719815</v>
      </c>
      <c r="I393" s="135">
        <v>511030101</v>
      </c>
      <c r="J393" s="353"/>
    </row>
    <row r="394" spans="2:10" ht="16.2" customHeight="1">
      <c r="B394" s="138">
        <v>51103010101</v>
      </c>
      <c r="C394" s="359" t="s">
        <v>384</v>
      </c>
      <c r="D394" s="377">
        <v>178819883</v>
      </c>
      <c r="E394" s="377">
        <v>0</v>
      </c>
      <c r="F394" s="377">
        <v>0</v>
      </c>
      <c r="G394" s="377">
        <v>0</v>
      </c>
      <c r="H394" s="362">
        <v>178819883</v>
      </c>
      <c r="I394" s="135">
        <v>51103010101</v>
      </c>
    </row>
    <row r="395" spans="2:10" ht="16.2" customHeight="1">
      <c r="B395" s="138">
        <v>51103010102</v>
      </c>
      <c r="C395" s="359" t="s">
        <v>197</v>
      </c>
      <c r="D395" s="377">
        <v>128059774</v>
      </c>
      <c r="E395" s="377">
        <v>0</v>
      </c>
      <c r="F395" s="377">
        <v>0</v>
      </c>
      <c r="G395" s="377">
        <v>0</v>
      </c>
      <c r="H395" s="362">
        <v>128059774</v>
      </c>
      <c r="I395" s="135">
        <v>51103010102</v>
      </c>
    </row>
    <row r="396" spans="2:10" ht="16.2" customHeight="1">
      <c r="B396" s="138">
        <v>51103010103</v>
      </c>
      <c r="C396" s="359" t="s">
        <v>202</v>
      </c>
      <c r="D396" s="377">
        <v>125180710</v>
      </c>
      <c r="E396" s="377">
        <v>0</v>
      </c>
      <c r="F396" s="377">
        <v>0</v>
      </c>
      <c r="G396" s="377">
        <v>0</v>
      </c>
      <c r="H396" s="362">
        <v>125180710</v>
      </c>
      <c r="I396" s="135">
        <v>51103010103</v>
      </c>
    </row>
    <row r="397" spans="2:10" ht="16.2" customHeight="1">
      <c r="B397" s="138">
        <v>51103010104</v>
      </c>
      <c r="C397" s="359" t="s">
        <v>382</v>
      </c>
      <c r="D397" s="377">
        <v>169749924</v>
      </c>
      <c r="E397" s="377">
        <v>0</v>
      </c>
      <c r="F397" s="377">
        <v>0</v>
      </c>
      <c r="G397" s="377">
        <v>0</v>
      </c>
      <c r="H397" s="362">
        <v>169749924</v>
      </c>
      <c r="I397" s="135">
        <v>51103010104</v>
      </c>
    </row>
    <row r="398" spans="2:10" ht="16.2" customHeight="1">
      <c r="B398" s="138">
        <v>51103010105</v>
      </c>
      <c r="C398" s="359" t="s">
        <v>443</v>
      </c>
      <c r="D398" s="377">
        <v>272230702</v>
      </c>
      <c r="E398" s="377">
        <v>0</v>
      </c>
      <c r="F398" s="377">
        <v>0</v>
      </c>
      <c r="G398" s="377">
        <v>0</v>
      </c>
      <c r="H398" s="362">
        <v>272230702</v>
      </c>
      <c r="I398" s="135">
        <v>51103010105</v>
      </c>
    </row>
    <row r="399" spans="2:10" ht="16.2" customHeight="1">
      <c r="B399" s="359">
        <v>51103010106</v>
      </c>
      <c r="C399" s="359" t="s">
        <v>444</v>
      </c>
      <c r="D399" s="377">
        <v>19678822</v>
      </c>
      <c r="E399" s="377">
        <v>0</v>
      </c>
      <c r="F399" s="377">
        <v>0</v>
      </c>
      <c r="G399" s="377">
        <v>0</v>
      </c>
      <c r="H399" s="362">
        <v>19678822</v>
      </c>
      <c r="I399" s="135">
        <v>51103010106</v>
      </c>
    </row>
    <row r="400" spans="2:10" s="356" customFormat="1" ht="16.2" customHeight="1">
      <c r="B400" s="131">
        <v>511030120</v>
      </c>
      <c r="C400" s="132" t="s">
        <v>445</v>
      </c>
      <c r="D400" s="376">
        <v>10485440219</v>
      </c>
      <c r="E400" s="376">
        <v>8194712</v>
      </c>
      <c r="F400" s="377">
        <v>0</v>
      </c>
      <c r="G400" s="377">
        <v>0</v>
      </c>
      <c r="H400" s="376">
        <v>10489641009</v>
      </c>
      <c r="I400" s="135">
        <v>511030120</v>
      </c>
      <c r="J400" s="353"/>
    </row>
    <row r="401" spans="2:10" ht="16.2" customHeight="1">
      <c r="B401" s="359">
        <v>51103012001</v>
      </c>
      <c r="C401" s="359" t="s">
        <v>192</v>
      </c>
      <c r="D401" s="377">
        <v>1824993</v>
      </c>
      <c r="E401" s="377">
        <v>0</v>
      </c>
      <c r="F401" s="377">
        <v>0</v>
      </c>
      <c r="G401" s="377">
        <v>0</v>
      </c>
      <c r="H401" s="362">
        <v>1824993</v>
      </c>
      <c r="I401" s="135">
        <v>51103012001</v>
      </c>
    </row>
    <row r="402" spans="2:10" ht="16.2" customHeight="1">
      <c r="B402" s="138">
        <v>51103012002</v>
      </c>
      <c r="C402" s="359" t="s">
        <v>231</v>
      </c>
      <c r="D402" s="377">
        <v>5516245</v>
      </c>
      <c r="E402" s="377">
        <v>0</v>
      </c>
      <c r="F402" s="377">
        <v>0</v>
      </c>
      <c r="G402" s="377">
        <v>0</v>
      </c>
      <c r="H402" s="362">
        <v>5516245</v>
      </c>
      <c r="I402" s="135">
        <v>51103012002</v>
      </c>
    </row>
    <row r="403" spans="2:10" ht="16.2" customHeight="1">
      <c r="B403" s="138">
        <v>51103012004</v>
      </c>
      <c r="C403" s="359" t="s">
        <v>194</v>
      </c>
      <c r="D403" s="377">
        <v>83121122</v>
      </c>
      <c r="E403" s="377">
        <v>0</v>
      </c>
      <c r="F403" s="377">
        <v>0</v>
      </c>
      <c r="G403" s="377">
        <v>0</v>
      </c>
      <c r="H403" s="362">
        <v>83121122</v>
      </c>
      <c r="I403" s="135">
        <v>51103012004</v>
      </c>
    </row>
    <row r="404" spans="2:10" ht="16.2" customHeight="1">
      <c r="B404" s="138">
        <v>51103012005</v>
      </c>
      <c r="C404" s="359" t="s">
        <v>384</v>
      </c>
      <c r="D404" s="377">
        <v>1429841268</v>
      </c>
      <c r="E404" s="377">
        <v>8194712</v>
      </c>
      <c r="F404" s="395"/>
      <c r="G404" s="395">
        <v>-3993922</v>
      </c>
      <c r="H404" s="362">
        <v>1434042058</v>
      </c>
      <c r="I404" s="135">
        <v>51103012005</v>
      </c>
      <c r="J404" s="353" t="s">
        <v>1461</v>
      </c>
    </row>
    <row r="405" spans="2:10" ht="16.2" customHeight="1">
      <c r="B405" s="138">
        <v>51103012006</v>
      </c>
      <c r="C405" s="359" t="s">
        <v>197</v>
      </c>
      <c r="D405" s="377">
        <v>792603478</v>
      </c>
      <c r="E405" s="377">
        <v>0</v>
      </c>
      <c r="F405" s="377">
        <v>0</v>
      </c>
      <c r="G405" s="377">
        <v>0</v>
      </c>
      <c r="H405" s="362">
        <v>792603478</v>
      </c>
      <c r="I405" s="135">
        <v>51103012006</v>
      </c>
    </row>
    <row r="406" spans="2:10" ht="16.2" customHeight="1">
      <c r="B406" s="138">
        <v>51103012007</v>
      </c>
      <c r="C406" s="359" t="s">
        <v>385</v>
      </c>
      <c r="D406" s="377">
        <v>1298993482</v>
      </c>
      <c r="E406" s="377">
        <v>0</v>
      </c>
      <c r="F406" s="377">
        <v>0</v>
      </c>
      <c r="G406" s="377">
        <v>0</v>
      </c>
      <c r="H406" s="362">
        <v>1298993482</v>
      </c>
      <c r="I406" s="135">
        <v>51103012007</v>
      </c>
    </row>
    <row r="407" spans="2:10" ht="16.2" customHeight="1">
      <c r="B407" s="359">
        <v>51103012008</v>
      </c>
      <c r="C407" s="359" t="s">
        <v>704</v>
      </c>
      <c r="D407" s="377">
        <v>112716866</v>
      </c>
      <c r="E407" s="377">
        <v>0</v>
      </c>
      <c r="F407" s="377">
        <v>0</v>
      </c>
      <c r="G407" s="377">
        <v>0</v>
      </c>
      <c r="H407" s="362">
        <v>112716866</v>
      </c>
      <c r="I407" s="135">
        <v>51103012008</v>
      </c>
    </row>
    <row r="408" spans="2:10" ht="16.2" customHeight="1">
      <c r="B408" s="138">
        <v>51103012009</v>
      </c>
      <c r="C408" s="359" t="s">
        <v>387</v>
      </c>
      <c r="D408" s="377">
        <v>212441006</v>
      </c>
      <c r="E408" s="377">
        <v>0</v>
      </c>
      <c r="F408" s="377">
        <v>0</v>
      </c>
      <c r="G408" s="377">
        <v>0</v>
      </c>
      <c r="H408" s="362">
        <v>212441006</v>
      </c>
      <c r="I408" s="135">
        <v>51103012009</v>
      </c>
    </row>
    <row r="409" spans="2:10" ht="16.2" customHeight="1">
      <c r="B409" s="138">
        <v>51103012013</v>
      </c>
      <c r="C409" s="359" t="s">
        <v>397</v>
      </c>
      <c r="D409" s="377">
        <v>68</v>
      </c>
      <c r="E409" s="377">
        <v>0</v>
      </c>
      <c r="F409" s="377">
        <v>0</v>
      </c>
      <c r="G409" s="377">
        <v>0</v>
      </c>
      <c r="H409" s="362">
        <v>68</v>
      </c>
      <c r="I409" s="135">
        <v>51103012013</v>
      </c>
    </row>
    <row r="410" spans="2:10" ht="16.2" customHeight="1">
      <c r="B410" s="138">
        <v>51103012017</v>
      </c>
      <c r="C410" s="359" t="s">
        <v>390</v>
      </c>
      <c r="D410" s="377">
        <v>4482435203</v>
      </c>
      <c r="E410" s="377">
        <v>0</v>
      </c>
      <c r="F410" s="377">
        <v>0</v>
      </c>
      <c r="G410" s="377">
        <v>0</v>
      </c>
      <c r="H410" s="362">
        <v>4482435203</v>
      </c>
      <c r="I410" s="135">
        <v>51103012017</v>
      </c>
    </row>
    <row r="411" spans="2:10" ht="16.2" customHeight="1">
      <c r="B411" s="138">
        <v>51103012018</v>
      </c>
      <c r="C411" s="359" t="s">
        <v>391</v>
      </c>
      <c r="D411" s="377">
        <v>345573068</v>
      </c>
      <c r="E411" s="377">
        <v>0</v>
      </c>
      <c r="F411" s="377">
        <v>0</v>
      </c>
      <c r="G411" s="377">
        <v>0</v>
      </c>
      <c r="H411" s="362">
        <v>345573068</v>
      </c>
      <c r="I411" s="135">
        <v>51103012018</v>
      </c>
    </row>
    <row r="412" spans="2:10" ht="16.2" customHeight="1">
      <c r="B412" s="138">
        <v>51103012019</v>
      </c>
      <c r="C412" s="359" t="s">
        <v>398</v>
      </c>
      <c r="D412" s="377">
        <v>887392189</v>
      </c>
      <c r="E412" s="377">
        <v>0</v>
      </c>
      <c r="F412" s="377">
        <v>0</v>
      </c>
      <c r="G412" s="377">
        <v>0</v>
      </c>
      <c r="H412" s="362">
        <v>887392189</v>
      </c>
      <c r="I412" s="135">
        <v>51103012019</v>
      </c>
    </row>
    <row r="413" spans="2:10" ht="16.2" customHeight="1">
      <c r="B413" s="138">
        <v>51103012029</v>
      </c>
      <c r="C413" s="359" t="s">
        <v>188</v>
      </c>
      <c r="D413" s="377">
        <v>664723895</v>
      </c>
      <c r="E413" s="377">
        <v>0</v>
      </c>
      <c r="F413" s="377">
        <v>0</v>
      </c>
      <c r="G413" s="377">
        <v>0</v>
      </c>
      <c r="H413" s="362">
        <v>664723895</v>
      </c>
      <c r="I413" s="135">
        <v>51103012029</v>
      </c>
    </row>
    <row r="414" spans="2:10" ht="16.2" customHeight="1">
      <c r="B414" s="138">
        <v>51103012032</v>
      </c>
      <c r="C414" s="359" t="s">
        <v>401</v>
      </c>
      <c r="D414" s="377">
        <v>168257336</v>
      </c>
      <c r="E414" s="377">
        <v>0</v>
      </c>
      <c r="F414" s="377">
        <v>0</v>
      </c>
      <c r="G414" s="377">
        <v>0</v>
      </c>
      <c r="H414" s="362">
        <v>168257336</v>
      </c>
      <c r="I414" s="135">
        <v>51103012032</v>
      </c>
    </row>
    <row r="415" spans="2:10" s="356" customFormat="1" ht="16.2" customHeight="1">
      <c r="B415" s="131">
        <v>51104</v>
      </c>
      <c r="C415" s="132" t="s">
        <v>446</v>
      </c>
      <c r="D415" s="376">
        <v>3409841</v>
      </c>
      <c r="E415" s="376">
        <v>3409841</v>
      </c>
      <c r="F415" s="377">
        <v>0</v>
      </c>
      <c r="G415" s="377">
        <v>0</v>
      </c>
      <c r="H415" s="376">
        <v>6819682</v>
      </c>
      <c r="I415" s="135">
        <v>51104</v>
      </c>
      <c r="J415" s="353"/>
    </row>
    <row r="416" spans="2:10" ht="16.2" customHeight="1">
      <c r="B416" s="138">
        <v>5110401</v>
      </c>
      <c r="C416" s="359" t="s">
        <v>446</v>
      </c>
      <c r="D416" s="377">
        <v>3409841</v>
      </c>
      <c r="E416" s="377">
        <v>3409841</v>
      </c>
      <c r="F416" s="377">
        <v>0</v>
      </c>
      <c r="G416" s="377">
        <v>0</v>
      </c>
      <c r="H416" s="362">
        <v>6819682</v>
      </c>
      <c r="I416" s="135">
        <v>5110401</v>
      </c>
    </row>
    <row r="417" spans="2:10" s="356" customFormat="1" ht="16.2" customHeight="1">
      <c r="B417" s="131">
        <v>512</v>
      </c>
      <c r="C417" s="132" t="s">
        <v>447</v>
      </c>
      <c r="D417" s="376">
        <v>203131748</v>
      </c>
      <c r="E417" s="376">
        <v>271144506</v>
      </c>
      <c r="F417" s="377">
        <v>0</v>
      </c>
      <c r="G417" s="377">
        <v>0</v>
      </c>
      <c r="H417" s="376">
        <v>291183212</v>
      </c>
      <c r="I417" s="135">
        <v>512</v>
      </c>
      <c r="J417" s="353"/>
    </row>
    <row r="418" spans="2:10" ht="16.2" customHeight="1">
      <c r="B418" s="138">
        <v>51201</v>
      </c>
      <c r="C418" s="359" t="s">
        <v>705</v>
      </c>
      <c r="D418" s="377">
        <v>159343543</v>
      </c>
      <c r="E418" s="377">
        <v>0</v>
      </c>
      <c r="F418" s="377">
        <v>0</v>
      </c>
      <c r="G418" s="377">
        <v>0</v>
      </c>
      <c r="H418" s="362">
        <v>159343543</v>
      </c>
      <c r="I418" s="135">
        <v>51201</v>
      </c>
    </row>
    <row r="419" spans="2:10" ht="16.2" customHeight="1">
      <c r="B419" s="138">
        <v>51203</v>
      </c>
      <c r="C419" s="359" t="s">
        <v>449</v>
      </c>
      <c r="D419" s="377">
        <v>14367957</v>
      </c>
      <c r="E419" s="377">
        <v>10978626</v>
      </c>
      <c r="F419" s="377">
        <v>0</v>
      </c>
      <c r="G419" s="377">
        <v>0</v>
      </c>
      <c r="H419" s="362">
        <v>25346583</v>
      </c>
      <c r="I419" s="135">
        <v>51203</v>
      </c>
    </row>
    <row r="420" spans="2:10" ht="16.2" customHeight="1">
      <c r="B420" s="138">
        <v>51204</v>
      </c>
      <c r="C420" s="359" t="s">
        <v>450</v>
      </c>
      <c r="D420" s="377">
        <v>9420248</v>
      </c>
      <c r="E420" s="377">
        <v>0</v>
      </c>
      <c r="F420" s="377">
        <v>0</v>
      </c>
      <c r="G420" s="377">
        <v>0</v>
      </c>
      <c r="H420" s="362">
        <v>9420248</v>
      </c>
      <c r="I420" s="135">
        <v>51204</v>
      </c>
    </row>
    <row r="421" spans="2:10" ht="16.2" customHeight="1">
      <c r="B421" s="138">
        <v>51206</v>
      </c>
      <c r="C421" s="359" t="s">
        <v>656</v>
      </c>
      <c r="D421" s="377">
        <v>20000000</v>
      </c>
      <c r="E421" s="377">
        <v>0</v>
      </c>
      <c r="F421" s="377"/>
      <c r="G421" s="377"/>
      <c r="H421" s="362">
        <v>20000000</v>
      </c>
      <c r="I421" s="135">
        <v>51206</v>
      </c>
    </row>
    <row r="422" spans="2:10" ht="16.2" customHeight="1">
      <c r="B422" s="138">
        <v>51207</v>
      </c>
      <c r="C422" s="359" t="s">
        <v>658</v>
      </c>
      <c r="D422" s="377">
        <v>0</v>
      </c>
      <c r="E422" s="377">
        <v>260165880</v>
      </c>
      <c r="F422" s="394"/>
      <c r="G422" s="394">
        <v>183093042</v>
      </c>
      <c r="H422" s="362">
        <v>77072838</v>
      </c>
      <c r="I422" s="135">
        <v>51207</v>
      </c>
      <c r="J422" s="353" t="s">
        <v>1461</v>
      </c>
    </row>
    <row r="423" spans="2:10" s="356" customFormat="1" ht="16.2" customHeight="1">
      <c r="B423" s="131">
        <v>513</v>
      </c>
      <c r="C423" s="132" t="s">
        <v>452</v>
      </c>
      <c r="D423" s="376">
        <v>6964857546</v>
      </c>
      <c r="E423" s="376">
        <v>1438363097</v>
      </c>
      <c r="F423" s="377">
        <v>0</v>
      </c>
      <c r="G423" s="377">
        <v>0</v>
      </c>
      <c r="H423" s="376">
        <v>8196303562</v>
      </c>
      <c r="I423" s="135">
        <v>513</v>
      </c>
    </row>
    <row r="424" spans="2:10" s="356" customFormat="1" ht="16.2" customHeight="1">
      <c r="B424" s="131">
        <v>51301</v>
      </c>
      <c r="C424" s="132" t="s">
        <v>453</v>
      </c>
      <c r="D424" s="376">
        <v>2767482437</v>
      </c>
      <c r="E424" s="376">
        <v>229730569</v>
      </c>
      <c r="F424" s="377">
        <v>0</v>
      </c>
      <c r="G424" s="377">
        <v>0</v>
      </c>
      <c r="H424" s="376">
        <v>2873066960</v>
      </c>
      <c r="I424" s="135">
        <v>51301</v>
      </c>
    </row>
    <row r="425" spans="2:10" ht="16.2" customHeight="1">
      <c r="B425" s="138">
        <v>5130101</v>
      </c>
      <c r="C425" s="359" t="s">
        <v>454</v>
      </c>
      <c r="D425" s="377">
        <v>2385209049</v>
      </c>
      <c r="E425" s="377">
        <v>198266671</v>
      </c>
      <c r="F425" s="377">
        <v>0</v>
      </c>
      <c r="G425" s="396">
        <v>124146046</v>
      </c>
      <c r="H425" s="362">
        <v>2459329674</v>
      </c>
      <c r="I425" s="135">
        <v>5130101</v>
      </c>
      <c r="J425" s="353" t="s">
        <v>1463</v>
      </c>
    </row>
    <row r="426" spans="2:10" ht="16.2" customHeight="1">
      <c r="B426" s="138">
        <v>5130104</v>
      </c>
      <c r="C426" s="359" t="s">
        <v>455</v>
      </c>
      <c r="D426" s="377">
        <v>219330055</v>
      </c>
      <c r="E426" s="377">
        <v>17963892</v>
      </c>
      <c r="F426" s="377">
        <v>0</v>
      </c>
      <c r="G426" s="377">
        <v>0</v>
      </c>
      <c r="H426" s="362">
        <v>237293947</v>
      </c>
      <c r="I426" s="135">
        <v>5130104</v>
      </c>
    </row>
    <row r="427" spans="2:10" ht="16.2" customHeight="1">
      <c r="B427" s="138">
        <v>5130105</v>
      </c>
      <c r="C427" s="359" t="s">
        <v>456</v>
      </c>
      <c r="D427" s="377">
        <v>162943333</v>
      </c>
      <c r="E427" s="377">
        <v>13500006</v>
      </c>
      <c r="F427" s="377">
        <v>0</v>
      </c>
      <c r="G427" s="377">
        <v>0</v>
      </c>
      <c r="H427" s="362">
        <v>176443339</v>
      </c>
      <c r="I427" s="135">
        <v>5130105</v>
      </c>
    </row>
    <row r="428" spans="2:10" s="356" customFormat="1" ht="16.2" customHeight="1">
      <c r="B428" s="131">
        <v>51302</v>
      </c>
      <c r="C428" s="132" t="s">
        <v>457</v>
      </c>
      <c r="D428" s="376">
        <v>1722603734</v>
      </c>
      <c r="E428" s="376">
        <v>287853596</v>
      </c>
      <c r="F428" s="377">
        <v>0</v>
      </c>
      <c r="G428" s="377">
        <v>0</v>
      </c>
      <c r="H428" s="376">
        <v>2010457330</v>
      </c>
      <c r="I428" s="135">
        <v>51302</v>
      </c>
    </row>
    <row r="429" spans="2:10" ht="16.2" customHeight="1">
      <c r="B429" s="138">
        <v>5130201</v>
      </c>
      <c r="C429" s="359" t="s">
        <v>458</v>
      </c>
      <c r="D429" s="377">
        <v>439114057</v>
      </c>
      <c r="E429" s="377">
        <v>37746503</v>
      </c>
      <c r="F429" s="377">
        <v>0</v>
      </c>
      <c r="G429" s="377">
        <v>0</v>
      </c>
      <c r="H429" s="362">
        <v>476860560</v>
      </c>
      <c r="I429" s="135">
        <v>5130201</v>
      </c>
    </row>
    <row r="430" spans="2:10" ht="16.2" customHeight="1">
      <c r="B430" s="138">
        <v>5130202</v>
      </c>
      <c r="C430" s="359" t="s">
        <v>459</v>
      </c>
      <c r="D430" s="377">
        <v>7500000</v>
      </c>
      <c r="E430" s="377">
        <v>0</v>
      </c>
      <c r="F430" s="377">
        <v>0</v>
      </c>
      <c r="G430" s="377">
        <v>0</v>
      </c>
      <c r="H430" s="362">
        <v>7500000</v>
      </c>
      <c r="I430" s="135">
        <v>5130202</v>
      </c>
    </row>
    <row r="431" spans="2:10" ht="16.2" customHeight="1">
      <c r="B431" s="138">
        <v>5130203</v>
      </c>
      <c r="C431" s="359" t="s">
        <v>460</v>
      </c>
      <c r="D431" s="377">
        <v>919996500</v>
      </c>
      <c r="E431" s="377">
        <v>248000000</v>
      </c>
      <c r="F431" s="377">
        <v>0</v>
      </c>
      <c r="G431" s="377">
        <v>0</v>
      </c>
      <c r="H431" s="362">
        <v>1167996500</v>
      </c>
      <c r="I431" s="135">
        <v>5130203</v>
      </c>
    </row>
    <row r="432" spans="2:10" ht="16.2" customHeight="1">
      <c r="B432" s="138">
        <v>5130204</v>
      </c>
      <c r="C432" s="359" t="s">
        <v>461</v>
      </c>
      <c r="D432" s="377">
        <v>45357573</v>
      </c>
      <c r="E432" s="377">
        <v>0</v>
      </c>
      <c r="F432" s="377">
        <v>0</v>
      </c>
      <c r="G432" s="377">
        <v>0</v>
      </c>
      <c r="H432" s="362">
        <v>45357573</v>
      </c>
      <c r="I432" s="135">
        <v>5130204</v>
      </c>
    </row>
    <row r="433" spans="2:9" ht="16.2" customHeight="1">
      <c r="B433" s="359">
        <v>5130205</v>
      </c>
      <c r="C433" s="359" t="s">
        <v>462</v>
      </c>
      <c r="D433" s="377">
        <v>19675318</v>
      </c>
      <c r="E433" s="377">
        <v>0</v>
      </c>
      <c r="F433" s="377">
        <v>0</v>
      </c>
      <c r="G433" s="377">
        <v>0</v>
      </c>
      <c r="H433" s="362">
        <v>19675318</v>
      </c>
      <c r="I433" s="135">
        <v>5130205</v>
      </c>
    </row>
    <row r="434" spans="2:9" ht="16.2" customHeight="1">
      <c r="B434" s="138">
        <v>5130206</v>
      </c>
      <c r="C434" s="359" t="s">
        <v>463</v>
      </c>
      <c r="D434" s="377">
        <v>128652468</v>
      </c>
      <c r="E434" s="377">
        <v>1788911</v>
      </c>
      <c r="F434" s="377">
        <v>0</v>
      </c>
      <c r="G434" s="377">
        <v>0</v>
      </c>
      <c r="H434" s="362">
        <v>130441379</v>
      </c>
      <c r="I434" s="135">
        <v>5130206</v>
      </c>
    </row>
    <row r="435" spans="2:9" ht="16.2" customHeight="1">
      <c r="B435" s="138">
        <v>5130207</v>
      </c>
      <c r="C435" s="359" t="s">
        <v>464</v>
      </c>
      <c r="D435" s="377">
        <v>162307818</v>
      </c>
      <c r="E435" s="377">
        <v>0</v>
      </c>
      <c r="F435" s="377">
        <v>0</v>
      </c>
      <c r="G435" s="377">
        <v>0</v>
      </c>
      <c r="H435" s="362">
        <v>162307818</v>
      </c>
      <c r="I435" s="135">
        <v>5130207</v>
      </c>
    </row>
    <row r="436" spans="2:9" ht="16.2" customHeight="1">
      <c r="B436" s="138">
        <v>5010113006</v>
      </c>
      <c r="C436" s="359" t="s">
        <v>606</v>
      </c>
      <c r="D436" s="377">
        <v>0</v>
      </c>
      <c r="E436" s="377">
        <v>318182</v>
      </c>
      <c r="F436" s="377"/>
      <c r="G436" s="377"/>
      <c r="H436" s="362">
        <v>318182</v>
      </c>
      <c r="I436" s="135"/>
    </row>
    <row r="437" spans="2:9" s="356" customFormat="1" ht="16.2" customHeight="1">
      <c r="B437" s="131">
        <v>51303</v>
      </c>
      <c r="C437" s="132" t="s">
        <v>465</v>
      </c>
      <c r="D437" s="376">
        <v>895031691</v>
      </c>
      <c r="E437" s="376">
        <v>123753123</v>
      </c>
      <c r="F437" s="377">
        <v>0</v>
      </c>
      <c r="G437" s="377">
        <v>0</v>
      </c>
      <c r="H437" s="376">
        <v>1018784814</v>
      </c>
      <c r="I437" s="135">
        <v>51303</v>
      </c>
    </row>
    <row r="438" spans="2:9" ht="16.2" customHeight="1">
      <c r="B438" s="138">
        <v>5130301</v>
      </c>
      <c r="C438" s="359" t="s">
        <v>466</v>
      </c>
      <c r="D438" s="377">
        <v>635926380</v>
      </c>
      <c r="E438" s="377">
        <v>102655762</v>
      </c>
      <c r="F438" s="377">
        <v>0</v>
      </c>
      <c r="G438" s="377">
        <v>0</v>
      </c>
      <c r="H438" s="362">
        <v>738582142</v>
      </c>
      <c r="I438" s="135">
        <v>5130301</v>
      </c>
    </row>
    <row r="439" spans="2:9" ht="16.2" customHeight="1">
      <c r="B439" s="138">
        <v>5130303</v>
      </c>
      <c r="C439" s="359" t="s">
        <v>467</v>
      </c>
      <c r="D439" s="377">
        <v>40670370</v>
      </c>
      <c r="E439" s="377">
        <v>4097351</v>
      </c>
      <c r="F439" s="377">
        <v>0</v>
      </c>
      <c r="G439" s="377">
        <v>0</v>
      </c>
      <c r="H439" s="362">
        <v>44767721</v>
      </c>
      <c r="I439" s="135">
        <v>5130303</v>
      </c>
    </row>
    <row r="440" spans="2:9" ht="16.2" customHeight="1">
      <c r="B440" s="138">
        <v>5130304</v>
      </c>
      <c r="C440" s="359" t="s">
        <v>465</v>
      </c>
      <c r="D440" s="377">
        <v>218434941</v>
      </c>
      <c r="E440" s="377">
        <v>17000010</v>
      </c>
      <c r="F440" s="377">
        <v>0</v>
      </c>
      <c r="G440" s="377">
        <v>0</v>
      </c>
      <c r="H440" s="362">
        <v>235434951</v>
      </c>
      <c r="I440" s="135">
        <v>5130304</v>
      </c>
    </row>
    <row r="441" spans="2:9" s="356" customFormat="1" ht="16.2" customHeight="1">
      <c r="B441" s="131">
        <v>51304</v>
      </c>
      <c r="C441" s="132" t="s">
        <v>468</v>
      </c>
      <c r="D441" s="376">
        <v>829524986</v>
      </c>
      <c r="E441" s="376">
        <v>374682674</v>
      </c>
      <c r="F441" s="377">
        <v>0</v>
      </c>
      <c r="G441" s="377">
        <v>0</v>
      </c>
      <c r="H441" s="376">
        <v>1204207660</v>
      </c>
      <c r="I441" s="135">
        <v>51304</v>
      </c>
    </row>
    <row r="442" spans="2:9" ht="16.2" customHeight="1">
      <c r="B442" s="138">
        <v>5130401</v>
      </c>
      <c r="C442" s="359" t="s">
        <v>469</v>
      </c>
      <c r="D442" s="377">
        <v>44703500</v>
      </c>
      <c r="E442" s="377">
        <v>209421205</v>
      </c>
      <c r="F442" s="377">
        <v>0</v>
      </c>
      <c r="G442" s="377">
        <v>0</v>
      </c>
      <c r="H442" s="362">
        <v>254124705</v>
      </c>
      <c r="I442" s="135">
        <v>5130401</v>
      </c>
    </row>
    <row r="443" spans="2:9" ht="16.2" customHeight="1">
      <c r="B443" s="138">
        <v>5130402</v>
      </c>
      <c r="C443" s="359" t="s">
        <v>470</v>
      </c>
      <c r="D443" s="377">
        <v>327379495</v>
      </c>
      <c r="E443" s="377">
        <v>0</v>
      </c>
      <c r="F443" s="377">
        <v>0</v>
      </c>
      <c r="G443" s="377">
        <v>0</v>
      </c>
      <c r="H443" s="362">
        <v>327379495</v>
      </c>
      <c r="I443" s="135">
        <v>5130402</v>
      </c>
    </row>
    <row r="444" spans="2:9" ht="16.2" customHeight="1">
      <c r="B444" s="138">
        <v>5130403</v>
      </c>
      <c r="C444" s="359" t="s">
        <v>471</v>
      </c>
      <c r="D444" s="377">
        <v>10272727</v>
      </c>
      <c r="E444" s="377">
        <v>0</v>
      </c>
      <c r="F444" s="377">
        <v>0</v>
      </c>
      <c r="G444" s="377">
        <v>0</v>
      </c>
      <c r="H444" s="362">
        <v>10272727</v>
      </c>
      <c r="I444" s="135">
        <v>5130403</v>
      </c>
    </row>
    <row r="445" spans="2:9" ht="16.2" customHeight="1">
      <c r="B445" s="138">
        <v>5130404</v>
      </c>
      <c r="C445" s="359" t="s">
        <v>472</v>
      </c>
      <c r="D445" s="377">
        <v>38216035</v>
      </c>
      <c r="E445" s="377">
        <v>156818</v>
      </c>
      <c r="F445" s="377">
        <v>0</v>
      </c>
      <c r="G445" s="377">
        <v>0</v>
      </c>
      <c r="H445" s="362">
        <v>38372853</v>
      </c>
      <c r="I445" s="135">
        <v>5130404</v>
      </c>
    </row>
    <row r="446" spans="2:9" ht="16.2" customHeight="1">
      <c r="B446" s="138">
        <v>5130405</v>
      </c>
      <c r="C446" s="359" t="s">
        <v>473</v>
      </c>
      <c r="D446" s="377">
        <v>388197452</v>
      </c>
      <c r="E446" s="377">
        <v>143882984</v>
      </c>
      <c r="F446" s="377">
        <v>0</v>
      </c>
      <c r="G446" s="377">
        <v>0</v>
      </c>
      <c r="H446" s="362">
        <v>532080436</v>
      </c>
      <c r="I446" s="135">
        <v>5130405</v>
      </c>
    </row>
    <row r="447" spans="2:9" ht="16.2" customHeight="1">
      <c r="B447" s="138">
        <v>5130407</v>
      </c>
      <c r="C447" s="359" t="s">
        <v>474</v>
      </c>
      <c r="D447" s="377">
        <v>20755777</v>
      </c>
      <c r="E447" s="377">
        <v>21221667</v>
      </c>
      <c r="F447" s="377">
        <v>0</v>
      </c>
      <c r="G447" s="377">
        <v>0</v>
      </c>
      <c r="H447" s="362">
        <v>41977444</v>
      </c>
      <c r="I447" s="135">
        <v>5130407</v>
      </c>
    </row>
    <row r="448" spans="2:9" s="356" customFormat="1" ht="16.2" customHeight="1">
      <c r="B448" s="131">
        <v>51305</v>
      </c>
      <c r="C448" s="132" t="s">
        <v>475</v>
      </c>
      <c r="D448" s="376">
        <v>183086842</v>
      </c>
      <c r="E448" s="376">
        <v>131314608</v>
      </c>
      <c r="F448" s="377">
        <v>0</v>
      </c>
      <c r="G448" s="377">
        <v>0</v>
      </c>
      <c r="H448" s="376">
        <v>314401450</v>
      </c>
      <c r="I448" s="135">
        <v>51305</v>
      </c>
    </row>
    <row r="449" spans="2:9" s="356" customFormat="1" ht="16.2" customHeight="1">
      <c r="B449" s="131">
        <v>5130501</v>
      </c>
      <c r="C449" s="132" t="s">
        <v>476</v>
      </c>
      <c r="D449" s="376">
        <v>6067564</v>
      </c>
      <c r="E449" s="376">
        <v>0</v>
      </c>
      <c r="F449" s="377">
        <v>0</v>
      </c>
      <c r="G449" s="377">
        <v>0</v>
      </c>
      <c r="H449" s="376">
        <v>6067564</v>
      </c>
      <c r="I449" s="135">
        <v>5130501</v>
      </c>
    </row>
    <row r="450" spans="2:9" ht="16.2" customHeight="1">
      <c r="B450" s="138">
        <v>513050101</v>
      </c>
      <c r="C450" s="359" t="s">
        <v>477</v>
      </c>
      <c r="D450" s="377">
        <v>588477</v>
      </c>
      <c r="E450" s="377">
        <v>0</v>
      </c>
      <c r="F450" s="377">
        <v>0</v>
      </c>
      <c r="G450" s="377">
        <v>0</v>
      </c>
      <c r="H450" s="362">
        <v>588477</v>
      </c>
      <c r="I450" s="135">
        <v>513050101</v>
      </c>
    </row>
    <row r="451" spans="2:9" ht="16.2" customHeight="1">
      <c r="B451" s="138">
        <v>513050103</v>
      </c>
      <c r="C451" s="359" t="s">
        <v>478</v>
      </c>
      <c r="D451" s="377">
        <v>5479087</v>
      </c>
      <c r="E451" s="377">
        <v>0</v>
      </c>
      <c r="F451" s="377">
        <v>0</v>
      </c>
      <c r="G451" s="377">
        <v>0</v>
      </c>
      <c r="H451" s="362">
        <v>5479087</v>
      </c>
      <c r="I451" s="135">
        <v>513050103</v>
      </c>
    </row>
    <row r="452" spans="2:9" s="356" customFormat="1" ht="16.2" customHeight="1">
      <c r="B452" s="131">
        <v>5130502</v>
      </c>
      <c r="C452" s="132" t="s">
        <v>479</v>
      </c>
      <c r="D452" s="376">
        <v>177019278</v>
      </c>
      <c r="E452" s="376">
        <v>131314608</v>
      </c>
      <c r="F452" s="377">
        <v>0</v>
      </c>
      <c r="G452" s="377">
        <v>0</v>
      </c>
      <c r="H452" s="376">
        <v>308333886</v>
      </c>
      <c r="I452" s="135">
        <v>5130502</v>
      </c>
    </row>
    <row r="453" spans="2:9" ht="16.2" customHeight="1">
      <c r="B453" s="138">
        <v>513050201</v>
      </c>
      <c r="C453" s="359" t="s">
        <v>480</v>
      </c>
      <c r="D453" s="377">
        <v>7235861</v>
      </c>
      <c r="E453" s="377">
        <v>79961412</v>
      </c>
      <c r="F453" s="377">
        <v>0</v>
      </c>
      <c r="G453" s="377">
        <v>0</v>
      </c>
      <c r="H453" s="362">
        <v>87197273</v>
      </c>
      <c r="I453" s="135">
        <v>513050201</v>
      </c>
    </row>
    <row r="454" spans="2:9" ht="16.2" customHeight="1">
      <c r="B454" s="138">
        <v>513050202</v>
      </c>
      <c r="C454" s="359" t="s">
        <v>481</v>
      </c>
      <c r="D454" s="377">
        <v>130145465</v>
      </c>
      <c r="E454" s="377">
        <v>0</v>
      </c>
      <c r="F454" s="377">
        <v>0</v>
      </c>
      <c r="G454" s="377">
        <v>0</v>
      </c>
      <c r="H454" s="362">
        <v>130145465</v>
      </c>
      <c r="I454" s="135">
        <v>513050202</v>
      </c>
    </row>
    <row r="455" spans="2:9" ht="16.2" customHeight="1">
      <c r="B455" s="138">
        <v>513050203</v>
      </c>
      <c r="C455" s="359" t="s">
        <v>482</v>
      </c>
      <c r="D455" s="377">
        <v>38037943</v>
      </c>
      <c r="E455" s="377">
        <v>51353196</v>
      </c>
      <c r="F455" s="377">
        <v>0</v>
      </c>
      <c r="G455" s="377">
        <v>0</v>
      </c>
      <c r="H455" s="362">
        <v>89391139</v>
      </c>
      <c r="I455" s="135">
        <v>513050203</v>
      </c>
    </row>
    <row r="456" spans="2:9" ht="16.2" customHeight="1">
      <c r="B456" s="138">
        <v>513050204</v>
      </c>
      <c r="C456" s="359" t="s">
        <v>483</v>
      </c>
      <c r="D456" s="377">
        <v>1600009</v>
      </c>
      <c r="E456" s="377">
        <v>0</v>
      </c>
      <c r="F456" s="377">
        <v>0</v>
      </c>
      <c r="G456" s="377">
        <v>0</v>
      </c>
      <c r="H456" s="362">
        <v>1600009</v>
      </c>
      <c r="I456" s="135">
        <v>513050204</v>
      </c>
    </row>
    <row r="457" spans="2:9" s="356" customFormat="1" ht="16.2" customHeight="1">
      <c r="B457" s="131">
        <v>51306</v>
      </c>
      <c r="C457" s="132" t="s">
        <v>484</v>
      </c>
      <c r="D457" s="376">
        <v>130833289</v>
      </c>
      <c r="E457" s="376">
        <v>0</v>
      </c>
      <c r="F457" s="377">
        <v>0</v>
      </c>
      <c r="G457" s="377">
        <v>0</v>
      </c>
      <c r="H457" s="376">
        <v>130833289</v>
      </c>
      <c r="I457" s="135">
        <v>51306</v>
      </c>
    </row>
    <row r="458" spans="2:9" ht="16.2" customHeight="1">
      <c r="B458" s="138">
        <v>5130601</v>
      </c>
      <c r="C458" s="359" t="s">
        <v>485</v>
      </c>
      <c r="D458" s="377">
        <v>322727</v>
      </c>
      <c r="E458" s="377">
        <v>0</v>
      </c>
      <c r="F458" s="377">
        <v>0</v>
      </c>
      <c r="G458" s="377">
        <v>0</v>
      </c>
      <c r="H458" s="362">
        <v>322727</v>
      </c>
      <c r="I458" s="135">
        <v>5130601</v>
      </c>
    </row>
    <row r="459" spans="2:9" ht="16.2" customHeight="1">
      <c r="B459" s="138">
        <v>5130603</v>
      </c>
      <c r="C459" s="359" t="s">
        <v>486</v>
      </c>
      <c r="D459" s="377">
        <v>129910562</v>
      </c>
      <c r="E459" s="377">
        <v>0</v>
      </c>
      <c r="F459" s="377">
        <v>0</v>
      </c>
      <c r="G459" s="377">
        <v>0</v>
      </c>
      <c r="H459" s="362">
        <v>129910562</v>
      </c>
      <c r="I459" s="135">
        <v>5130603</v>
      </c>
    </row>
    <row r="460" spans="2:9" ht="16.2" customHeight="1">
      <c r="B460" s="138">
        <v>5130605</v>
      </c>
      <c r="C460" s="359" t="s">
        <v>487</v>
      </c>
      <c r="D460" s="377">
        <v>600000</v>
      </c>
      <c r="E460" s="377">
        <v>0</v>
      </c>
      <c r="F460" s="377">
        <v>0</v>
      </c>
      <c r="G460" s="377">
        <v>0</v>
      </c>
      <c r="H460" s="362">
        <v>600000</v>
      </c>
      <c r="I460" s="135">
        <v>5130605</v>
      </c>
    </row>
    <row r="461" spans="2:9" s="356" customFormat="1" ht="16.2" customHeight="1">
      <c r="B461" s="131">
        <v>51307</v>
      </c>
      <c r="C461" s="132" t="s">
        <v>488</v>
      </c>
      <c r="D461" s="376">
        <v>140696507</v>
      </c>
      <c r="E461" s="376">
        <v>0</v>
      </c>
      <c r="F461" s="377">
        <v>0</v>
      </c>
      <c r="G461" s="377">
        <v>0</v>
      </c>
      <c r="H461" s="376">
        <v>140696507</v>
      </c>
      <c r="I461" s="135">
        <v>51307</v>
      </c>
    </row>
    <row r="462" spans="2:9" ht="16.2" customHeight="1">
      <c r="B462" s="138">
        <v>5130701</v>
      </c>
      <c r="C462" s="359" t="s">
        <v>489</v>
      </c>
      <c r="D462" s="377">
        <v>128559149</v>
      </c>
      <c r="E462" s="377">
        <v>0</v>
      </c>
      <c r="F462" s="377">
        <v>0</v>
      </c>
      <c r="G462" s="377">
        <v>0</v>
      </c>
      <c r="H462" s="362">
        <v>128559149</v>
      </c>
      <c r="I462" s="135">
        <v>5130701</v>
      </c>
    </row>
    <row r="463" spans="2:9" ht="16.2" customHeight="1">
      <c r="B463" s="138">
        <v>5130702</v>
      </c>
      <c r="C463" s="359" t="s">
        <v>490</v>
      </c>
      <c r="D463" s="377">
        <v>974548</v>
      </c>
      <c r="E463" s="377">
        <v>0</v>
      </c>
      <c r="F463" s="377">
        <v>0</v>
      </c>
      <c r="G463" s="377">
        <v>0</v>
      </c>
      <c r="H463" s="362">
        <v>974548</v>
      </c>
      <c r="I463" s="135">
        <v>5130702</v>
      </c>
    </row>
    <row r="464" spans="2:9" ht="16.2" customHeight="1">
      <c r="B464" s="138">
        <v>5130703</v>
      </c>
      <c r="C464" s="359" t="s">
        <v>491</v>
      </c>
      <c r="D464" s="377">
        <v>11162810</v>
      </c>
      <c r="E464" s="377">
        <v>0</v>
      </c>
      <c r="F464" s="377">
        <v>0</v>
      </c>
      <c r="G464" s="377">
        <v>0</v>
      </c>
      <c r="H464" s="362">
        <v>11162810</v>
      </c>
      <c r="I464" s="135">
        <v>5130703</v>
      </c>
    </row>
    <row r="465" spans="2:9" s="356" customFormat="1" ht="16.2" customHeight="1">
      <c r="B465" s="131">
        <v>51308</v>
      </c>
      <c r="C465" s="132" t="s">
        <v>492</v>
      </c>
      <c r="D465" s="376">
        <v>7421455</v>
      </c>
      <c r="E465" s="376">
        <v>0</v>
      </c>
      <c r="F465" s="377">
        <v>0</v>
      </c>
      <c r="G465" s="377">
        <v>0</v>
      </c>
      <c r="H465" s="376">
        <v>7421455</v>
      </c>
      <c r="I465" s="135">
        <v>51308</v>
      </c>
    </row>
    <row r="466" spans="2:9" ht="16.2" customHeight="1">
      <c r="B466" s="138">
        <v>5130801</v>
      </c>
      <c r="C466" s="359" t="s">
        <v>493</v>
      </c>
      <c r="D466" s="377">
        <v>7421455</v>
      </c>
      <c r="E466" s="377">
        <v>0</v>
      </c>
      <c r="F466" s="377">
        <v>0</v>
      </c>
      <c r="G466" s="377">
        <v>0</v>
      </c>
      <c r="H466" s="362">
        <v>7421455</v>
      </c>
      <c r="I466" s="135">
        <v>5130801</v>
      </c>
    </row>
    <row r="467" spans="2:9" s="356" customFormat="1" ht="16.2" customHeight="1">
      <c r="B467" s="131">
        <v>51309</v>
      </c>
      <c r="C467" s="132" t="s">
        <v>494</v>
      </c>
      <c r="D467" s="376">
        <v>12137203</v>
      </c>
      <c r="E467" s="376">
        <v>9492859</v>
      </c>
      <c r="F467" s="377">
        <v>0</v>
      </c>
      <c r="G467" s="377">
        <v>0</v>
      </c>
      <c r="H467" s="376">
        <v>21630062</v>
      </c>
      <c r="I467" s="135">
        <v>51309</v>
      </c>
    </row>
    <row r="468" spans="2:9" ht="16.2" customHeight="1">
      <c r="B468" s="138">
        <v>5130902</v>
      </c>
      <c r="C468" s="359" t="s">
        <v>495</v>
      </c>
      <c r="D468" s="377">
        <v>10308500</v>
      </c>
      <c r="E468" s="377">
        <v>8538600</v>
      </c>
      <c r="F468" s="377">
        <v>0</v>
      </c>
      <c r="G468" s="377">
        <v>0</v>
      </c>
      <c r="H468" s="362">
        <v>18847100</v>
      </c>
      <c r="I468" s="135">
        <v>5130902</v>
      </c>
    </row>
    <row r="469" spans="2:9" ht="16.2" customHeight="1">
      <c r="B469" s="138">
        <v>5130904</v>
      </c>
      <c r="C469" s="359" t="s">
        <v>496</v>
      </c>
      <c r="D469" s="377">
        <v>1828703</v>
      </c>
      <c r="E469" s="377">
        <v>954259</v>
      </c>
      <c r="F469" s="377">
        <v>0</v>
      </c>
      <c r="G469" s="377">
        <v>0</v>
      </c>
      <c r="H469" s="362">
        <v>2782962</v>
      </c>
      <c r="I469" s="135">
        <v>5130904</v>
      </c>
    </row>
    <row r="470" spans="2:9" s="356" customFormat="1" ht="16.2" customHeight="1">
      <c r="B470" s="131">
        <v>51310</v>
      </c>
      <c r="C470" s="132" t="s">
        <v>497</v>
      </c>
      <c r="D470" s="376">
        <v>276039402</v>
      </c>
      <c r="E470" s="376">
        <v>281535668</v>
      </c>
      <c r="F470" s="377">
        <v>0</v>
      </c>
      <c r="G470" s="377">
        <v>0</v>
      </c>
      <c r="H470" s="376">
        <v>474804035</v>
      </c>
      <c r="I470" s="135">
        <v>51310</v>
      </c>
    </row>
    <row r="471" spans="2:9" ht="16.2" customHeight="1">
      <c r="B471" s="138">
        <v>5131001</v>
      </c>
      <c r="C471" s="359" t="s">
        <v>498</v>
      </c>
      <c r="D471" s="377">
        <v>3734386</v>
      </c>
      <c r="E471" s="377">
        <v>0</v>
      </c>
      <c r="F471" s="377">
        <v>0</v>
      </c>
      <c r="G471" s="377">
        <v>0</v>
      </c>
      <c r="H471" s="362">
        <v>3734386</v>
      </c>
      <c r="I471" s="135">
        <v>5131001</v>
      </c>
    </row>
    <row r="472" spans="2:9" ht="16.2" customHeight="1">
      <c r="B472" s="138">
        <v>5131002</v>
      </c>
      <c r="C472" s="359" t="s">
        <v>499</v>
      </c>
      <c r="D472" s="377">
        <v>18402316</v>
      </c>
      <c r="E472" s="377">
        <v>0</v>
      </c>
      <c r="F472" s="377">
        <v>0</v>
      </c>
      <c r="G472" s="377">
        <v>0</v>
      </c>
      <c r="H472" s="362">
        <v>18402316</v>
      </c>
      <c r="I472" s="135">
        <v>5131002</v>
      </c>
    </row>
    <row r="473" spans="2:9" ht="16.2" customHeight="1">
      <c r="B473" s="138">
        <v>5131006</v>
      </c>
      <c r="C473" s="359" t="s">
        <v>500</v>
      </c>
      <c r="D473" s="377">
        <v>18371206</v>
      </c>
      <c r="E473" s="377">
        <v>600000</v>
      </c>
      <c r="F473" s="377">
        <v>0</v>
      </c>
      <c r="G473" s="377">
        <v>0</v>
      </c>
      <c r="H473" s="362">
        <v>18971206</v>
      </c>
      <c r="I473" s="135">
        <v>5131006</v>
      </c>
    </row>
    <row r="474" spans="2:9" ht="16.2" customHeight="1">
      <c r="B474" s="138">
        <v>5131007</v>
      </c>
      <c r="C474" s="359" t="s">
        <v>260</v>
      </c>
      <c r="D474" s="377">
        <v>2126191</v>
      </c>
      <c r="E474" s="377">
        <v>0</v>
      </c>
      <c r="F474" s="377">
        <v>0</v>
      </c>
      <c r="G474" s="377">
        <v>0</v>
      </c>
      <c r="H474" s="362">
        <v>2126191</v>
      </c>
      <c r="I474" s="135">
        <v>5131007</v>
      </c>
    </row>
    <row r="475" spans="2:9" ht="16.2" customHeight="1">
      <c r="B475" s="138">
        <v>5131008</v>
      </c>
      <c r="C475" s="359" t="s">
        <v>501</v>
      </c>
      <c r="D475" s="377">
        <v>3474050</v>
      </c>
      <c r="E475" s="377">
        <v>0</v>
      </c>
      <c r="F475" s="377">
        <v>0</v>
      </c>
      <c r="G475" s="377">
        <v>0</v>
      </c>
      <c r="H475" s="362">
        <v>3474050</v>
      </c>
      <c r="I475" s="135">
        <v>5131008</v>
      </c>
    </row>
    <row r="476" spans="2:9" ht="16.2" customHeight="1">
      <c r="B476" s="138">
        <v>5131010</v>
      </c>
      <c r="C476" s="359" t="s">
        <v>502</v>
      </c>
      <c r="D476" s="377">
        <v>11468800</v>
      </c>
      <c r="E476" s="377">
        <v>0</v>
      </c>
      <c r="F476" s="377">
        <v>0</v>
      </c>
      <c r="G476" s="377">
        <v>0</v>
      </c>
      <c r="H476" s="362">
        <v>11468800</v>
      </c>
      <c r="I476" s="135">
        <v>5131010</v>
      </c>
    </row>
    <row r="477" spans="2:9" ht="16.2" customHeight="1">
      <c r="B477" s="138">
        <v>5131012</v>
      </c>
      <c r="C477" s="359" t="s">
        <v>503</v>
      </c>
      <c r="D477" s="377">
        <v>24551374</v>
      </c>
      <c r="E477" s="377">
        <v>0</v>
      </c>
      <c r="F477" s="377">
        <v>0</v>
      </c>
      <c r="G477" s="377">
        <v>0</v>
      </c>
      <c r="H477" s="362">
        <v>24551374</v>
      </c>
      <c r="I477" s="135">
        <v>5131012</v>
      </c>
    </row>
    <row r="478" spans="2:9" ht="16.2" customHeight="1">
      <c r="B478" s="138">
        <v>5131014</v>
      </c>
      <c r="C478" s="359" t="s">
        <v>504</v>
      </c>
      <c r="D478" s="377">
        <v>19788235</v>
      </c>
      <c r="E478" s="377">
        <v>0</v>
      </c>
      <c r="F478" s="377">
        <v>0</v>
      </c>
      <c r="G478" s="377">
        <v>0</v>
      </c>
      <c r="H478" s="362">
        <v>19788235</v>
      </c>
      <c r="I478" s="135">
        <v>5131014</v>
      </c>
    </row>
    <row r="479" spans="2:9" ht="16.2" customHeight="1">
      <c r="B479" s="138">
        <v>5131015</v>
      </c>
      <c r="C479" s="359" t="s">
        <v>505</v>
      </c>
      <c r="D479" s="377">
        <v>30091636</v>
      </c>
      <c r="E479" s="377">
        <v>0</v>
      </c>
      <c r="F479" s="377">
        <v>0</v>
      </c>
      <c r="G479" s="377">
        <v>0</v>
      </c>
      <c r="H479" s="362">
        <v>30091636</v>
      </c>
      <c r="I479" s="135">
        <v>5131015</v>
      </c>
    </row>
    <row r="480" spans="2:9" ht="16.2" customHeight="1">
      <c r="B480" s="138">
        <v>5131016</v>
      </c>
      <c r="C480" s="359" t="s">
        <v>506</v>
      </c>
      <c r="D480" s="377">
        <v>872727</v>
      </c>
      <c r="E480" s="377">
        <v>819546</v>
      </c>
      <c r="F480" s="377">
        <v>0</v>
      </c>
      <c r="G480" s="377">
        <v>0</v>
      </c>
      <c r="H480" s="362">
        <v>1692273</v>
      </c>
      <c r="I480" s="135">
        <v>5131016</v>
      </c>
    </row>
    <row r="481" spans="2:12" ht="16.2" customHeight="1">
      <c r="B481" s="138">
        <v>5131018</v>
      </c>
      <c r="C481" s="359" t="s">
        <v>706</v>
      </c>
      <c r="D481" s="377">
        <v>0</v>
      </c>
      <c r="E481" s="377">
        <v>0</v>
      </c>
      <c r="F481" s="377">
        <v>0</v>
      </c>
      <c r="G481" s="377">
        <v>0</v>
      </c>
      <c r="H481" s="362">
        <v>0</v>
      </c>
      <c r="I481" s="135">
        <v>5131018</v>
      </c>
    </row>
    <row r="482" spans="2:12">
      <c r="B482" s="138">
        <v>5131019</v>
      </c>
      <c r="C482" s="359" t="s">
        <v>507</v>
      </c>
      <c r="D482" s="377">
        <v>5172724</v>
      </c>
      <c r="E482" s="377">
        <v>0</v>
      </c>
      <c r="F482" s="377">
        <v>0</v>
      </c>
      <c r="G482" s="377">
        <v>0</v>
      </c>
      <c r="H482" s="362">
        <v>5172724</v>
      </c>
      <c r="I482" s="135">
        <v>5131019</v>
      </c>
    </row>
    <row r="483" spans="2:12">
      <c r="B483" s="138">
        <v>5131020</v>
      </c>
      <c r="C483" s="359" t="s">
        <v>508</v>
      </c>
      <c r="D483" s="377">
        <v>50000000</v>
      </c>
      <c r="E483" s="377">
        <v>0</v>
      </c>
      <c r="F483" s="377">
        <v>0</v>
      </c>
      <c r="G483" s="377">
        <v>0</v>
      </c>
      <c r="H483" s="362">
        <v>50000000</v>
      </c>
      <c r="I483" s="135">
        <v>5131020</v>
      </c>
    </row>
    <row r="484" spans="2:12">
      <c r="B484" s="359">
        <v>5131021</v>
      </c>
      <c r="C484" s="359" t="s">
        <v>509</v>
      </c>
      <c r="D484" s="377">
        <v>80000000</v>
      </c>
      <c r="E484" s="377">
        <v>0</v>
      </c>
      <c r="F484" s="377">
        <v>0</v>
      </c>
      <c r="G484" s="377">
        <v>0</v>
      </c>
      <c r="H484" s="362">
        <v>80000000</v>
      </c>
      <c r="I484" s="135"/>
    </row>
    <row r="485" spans="2:12" ht="16.2" customHeight="1">
      <c r="B485" s="138">
        <v>5010113003</v>
      </c>
      <c r="C485" s="359" t="s">
        <v>707</v>
      </c>
      <c r="D485" s="377">
        <v>0</v>
      </c>
      <c r="E485" s="377">
        <v>166160</v>
      </c>
      <c r="F485" s="377">
        <v>0</v>
      </c>
      <c r="G485" s="377">
        <v>0</v>
      </c>
      <c r="H485" s="362">
        <v>166160</v>
      </c>
      <c r="I485" s="135">
        <v>5010113003</v>
      </c>
    </row>
    <row r="486" spans="2:12" ht="16.2" customHeight="1">
      <c r="B486" s="138">
        <v>5131099</v>
      </c>
      <c r="C486" s="359" t="s">
        <v>510</v>
      </c>
      <c r="D486" s="377">
        <v>7985757</v>
      </c>
      <c r="E486" s="377">
        <v>0</v>
      </c>
      <c r="F486" s="377">
        <v>0</v>
      </c>
      <c r="G486" s="377">
        <v>0</v>
      </c>
      <c r="H486" s="362">
        <v>7985757</v>
      </c>
      <c r="I486" s="135">
        <v>5131099</v>
      </c>
    </row>
    <row r="487" spans="2:12" ht="16.2" customHeight="1">
      <c r="B487" s="138">
        <v>501010208</v>
      </c>
      <c r="C487" s="359" t="s">
        <v>594</v>
      </c>
      <c r="D487" s="377">
        <v>0</v>
      </c>
      <c r="E487" s="377">
        <v>197178927</v>
      </c>
      <c r="F487" s="377">
        <v>0</v>
      </c>
      <c r="G487" s="377">
        <v>0</v>
      </c>
      <c r="H487" s="362">
        <v>197178927</v>
      </c>
      <c r="I487" s="135"/>
    </row>
    <row r="488" spans="2:12" ht="16.2" customHeight="1">
      <c r="B488" s="138">
        <v>501010210</v>
      </c>
      <c r="C488" s="359" t="s">
        <v>595</v>
      </c>
      <c r="D488" s="377">
        <v>0</v>
      </c>
      <c r="E488" s="377">
        <v>16554207</v>
      </c>
      <c r="F488" s="377">
        <v>0</v>
      </c>
      <c r="G488" s="377">
        <v>16554207</v>
      </c>
      <c r="H488" s="362">
        <v>0</v>
      </c>
      <c r="I488" s="135"/>
      <c r="J488" s="353" t="s">
        <v>1532</v>
      </c>
      <c r="K488" s="353" t="s">
        <v>1533</v>
      </c>
      <c r="L488" s="353" t="s">
        <v>1529</v>
      </c>
    </row>
    <row r="489" spans="2:12" ht="16.2" customHeight="1">
      <c r="B489" s="138">
        <v>501010211</v>
      </c>
      <c r="C489" s="359" t="s">
        <v>407</v>
      </c>
      <c r="D489" s="377">
        <v>0</v>
      </c>
      <c r="E489" s="377">
        <v>55180690</v>
      </c>
      <c r="F489" s="377">
        <v>0</v>
      </c>
      <c r="G489" s="377">
        <v>55180690</v>
      </c>
      <c r="H489" s="362">
        <v>0</v>
      </c>
      <c r="I489" s="135"/>
      <c r="J489" s="353" t="s">
        <v>1532</v>
      </c>
      <c r="K489" s="353" t="s">
        <v>1533</v>
      </c>
      <c r="L489" s="353" t="s">
        <v>1529</v>
      </c>
    </row>
    <row r="490" spans="2:12" ht="16.2" customHeight="1">
      <c r="B490" s="138">
        <v>501010212</v>
      </c>
      <c r="C490" s="359" t="s">
        <v>596</v>
      </c>
      <c r="D490" s="377">
        <v>0</v>
      </c>
      <c r="E490" s="377">
        <v>11036138</v>
      </c>
      <c r="F490" s="377">
        <v>0</v>
      </c>
      <c r="G490" s="377">
        <v>11036138</v>
      </c>
      <c r="H490" s="362">
        <v>0</v>
      </c>
      <c r="I490" s="135"/>
      <c r="J490" s="353" t="s">
        <v>1532</v>
      </c>
      <c r="K490" s="353" t="s">
        <v>1533</v>
      </c>
      <c r="L490" s="353" t="s">
        <v>1529</v>
      </c>
    </row>
    <row r="491" spans="2:12" s="356" customFormat="1" ht="16.2" customHeight="1">
      <c r="B491" s="131">
        <v>514</v>
      </c>
      <c r="C491" s="132" t="s">
        <v>511</v>
      </c>
      <c r="D491" s="376">
        <v>3880354222</v>
      </c>
      <c r="E491" s="376">
        <v>108593864</v>
      </c>
      <c r="F491" s="377">
        <v>0</v>
      </c>
      <c r="G491" s="377">
        <v>0</v>
      </c>
      <c r="H491" s="376">
        <v>3989135046</v>
      </c>
      <c r="I491" s="135">
        <v>514</v>
      </c>
    </row>
    <row r="492" spans="2:12" ht="16.2" customHeight="1">
      <c r="B492" s="359">
        <v>51403</v>
      </c>
      <c r="C492" s="359" t="s">
        <v>512</v>
      </c>
      <c r="D492" s="377">
        <v>2449436</v>
      </c>
      <c r="E492" s="377">
        <v>0</v>
      </c>
      <c r="F492" s="377">
        <v>0</v>
      </c>
      <c r="G492" s="377">
        <v>0</v>
      </c>
      <c r="H492" s="362">
        <v>2449436</v>
      </c>
      <c r="I492" s="135">
        <v>51403</v>
      </c>
    </row>
    <row r="493" spans="2:12" ht="16.2" customHeight="1">
      <c r="B493" s="138">
        <v>51404</v>
      </c>
      <c r="C493" s="359" t="s">
        <v>513</v>
      </c>
      <c r="D493" s="377">
        <v>275148568</v>
      </c>
      <c r="E493" s="377">
        <v>0</v>
      </c>
      <c r="F493" s="377">
        <v>0</v>
      </c>
      <c r="G493" s="377">
        <v>0</v>
      </c>
      <c r="H493" s="362">
        <v>275148568</v>
      </c>
      <c r="I493" s="135">
        <v>51404</v>
      </c>
    </row>
    <row r="494" spans="2:12" ht="16.2" customHeight="1">
      <c r="B494" s="138">
        <v>51405</v>
      </c>
      <c r="C494" s="359" t="s">
        <v>514</v>
      </c>
      <c r="D494" s="377">
        <v>10219309</v>
      </c>
      <c r="E494" s="377">
        <v>0</v>
      </c>
      <c r="F494" s="377">
        <v>0</v>
      </c>
      <c r="G494" s="377">
        <v>0</v>
      </c>
      <c r="H494" s="362">
        <v>10219309</v>
      </c>
      <c r="I494" s="135">
        <v>51405</v>
      </c>
    </row>
    <row r="495" spans="2:12" ht="16.2" customHeight="1">
      <c r="B495" s="138">
        <v>51406</v>
      </c>
      <c r="C495" s="359" t="s">
        <v>515</v>
      </c>
      <c r="D495" s="377">
        <v>11569681</v>
      </c>
      <c r="E495" s="377">
        <v>379558</v>
      </c>
      <c r="F495" s="377">
        <v>0</v>
      </c>
      <c r="G495" s="377">
        <v>0</v>
      </c>
      <c r="H495" s="362">
        <v>11949239</v>
      </c>
      <c r="I495" s="135">
        <v>51406</v>
      </c>
    </row>
    <row r="496" spans="2:12" s="356" customFormat="1" ht="16.2" customHeight="1">
      <c r="B496" s="131">
        <v>51407</v>
      </c>
      <c r="C496" s="132" t="s">
        <v>516</v>
      </c>
      <c r="D496" s="376">
        <v>3580967228</v>
      </c>
      <c r="E496" s="376">
        <v>108214306</v>
      </c>
      <c r="F496" s="377">
        <v>0</v>
      </c>
      <c r="G496" s="377">
        <v>0</v>
      </c>
      <c r="H496" s="376">
        <v>3689368494</v>
      </c>
      <c r="I496" s="135">
        <v>51407</v>
      </c>
    </row>
    <row r="497" spans="1:11" ht="16.2" customHeight="1">
      <c r="B497" s="138">
        <v>5140701</v>
      </c>
      <c r="C497" s="359" t="s">
        <v>423</v>
      </c>
      <c r="D497" s="377">
        <v>2396651034</v>
      </c>
      <c r="E497" s="377">
        <v>83876508</v>
      </c>
      <c r="F497" s="377">
        <v>186960</v>
      </c>
      <c r="G497" s="377">
        <v>0</v>
      </c>
      <c r="H497" s="362">
        <v>2480714502</v>
      </c>
      <c r="I497" s="135">
        <v>5140701</v>
      </c>
      <c r="J497" s="353" t="s">
        <v>1532</v>
      </c>
      <c r="K497" s="353" t="s">
        <v>1533</v>
      </c>
    </row>
    <row r="498" spans="1:11" ht="16.2" customHeight="1">
      <c r="B498" s="138">
        <v>5140702</v>
      </c>
      <c r="C498" s="359" t="s">
        <v>424</v>
      </c>
      <c r="D498" s="377">
        <v>1184316194</v>
      </c>
      <c r="E498" s="377">
        <v>24337798</v>
      </c>
      <c r="F498" s="377">
        <v>0</v>
      </c>
      <c r="G498" s="377">
        <v>0</v>
      </c>
      <c r="H498" s="362">
        <v>1208653992</v>
      </c>
      <c r="I498" s="135">
        <v>5140702</v>
      </c>
    </row>
    <row r="499" spans="1:11" s="356" customFormat="1" ht="16.2" customHeight="1">
      <c r="B499" s="131">
        <v>515</v>
      </c>
      <c r="C499" s="132" t="s">
        <v>517</v>
      </c>
      <c r="D499" s="376">
        <v>666007751</v>
      </c>
      <c r="E499" s="376">
        <v>265149358</v>
      </c>
      <c r="F499" s="377">
        <v>0</v>
      </c>
      <c r="G499" s="377">
        <v>0</v>
      </c>
      <c r="H499" s="376">
        <v>931157109</v>
      </c>
      <c r="I499" s="135">
        <v>515</v>
      </c>
    </row>
    <row r="500" spans="1:11" ht="16.2" customHeight="1">
      <c r="B500" s="138">
        <v>51501</v>
      </c>
      <c r="C500" s="359" t="s">
        <v>518</v>
      </c>
      <c r="D500" s="377">
        <v>152286289</v>
      </c>
      <c r="E500" s="377">
        <v>223028336</v>
      </c>
      <c r="F500" s="377">
        <v>0</v>
      </c>
      <c r="G500" s="377">
        <v>0</v>
      </c>
      <c r="H500" s="362">
        <v>375314625</v>
      </c>
      <c r="I500" s="135">
        <v>51501</v>
      </c>
    </row>
    <row r="501" spans="1:11" ht="16.2" customHeight="1">
      <c r="B501" s="138">
        <v>51502</v>
      </c>
      <c r="C501" s="359" t="s">
        <v>519</v>
      </c>
      <c r="D501" s="377">
        <v>49783131</v>
      </c>
      <c r="E501" s="377">
        <v>15285122</v>
      </c>
      <c r="F501" s="377">
        <v>0</v>
      </c>
      <c r="G501" s="377">
        <v>0</v>
      </c>
      <c r="H501" s="362">
        <v>65068253</v>
      </c>
      <c r="I501" s="135">
        <v>51502</v>
      </c>
    </row>
    <row r="502" spans="1:11" ht="16.2" customHeight="1">
      <c r="B502" s="131">
        <v>51503</v>
      </c>
      <c r="C502" s="132" t="s">
        <v>520</v>
      </c>
      <c r="D502" s="376">
        <v>64351492</v>
      </c>
      <c r="E502" s="376">
        <v>8908123</v>
      </c>
      <c r="F502" s="376">
        <v>0</v>
      </c>
      <c r="G502" s="376">
        <v>0</v>
      </c>
      <c r="H502" s="360">
        <v>73259615</v>
      </c>
      <c r="I502" s="135">
        <v>51503</v>
      </c>
    </row>
    <row r="503" spans="1:11" s="356" customFormat="1" ht="16.2" customHeight="1">
      <c r="B503" s="138">
        <v>5150301</v>
      </c>
      <c r="C503" s="359" t="s">
        <v>521</v>
      </c>
      <c r="D503" s="377">
        <v>62352222</v>
      </c>
      <c r="E503" s="377">
        <v>8908123</v>
      </c>
      <c r="F503" s="377">
        <v>0</v>
      </c>
      <c r="G503" s="377">
        <v>0</v>
      </c>
      <c r="H503" s="362">
        <v>71260345</v>
      </c>
      <c r="I503" s="135">
        <v>5150301</v>
      </c>
    </row>
    <row r="504" spans="1:11" s="356" customFormat="1" ht="16.2" customHeight="1">
      <c r="B504" s="138">
        <v>5150302</v>
      </c>
      <c r="C504" s="359" t="s">
        <v>522</v>
      </c>
      <c r="D504" s="377">
        <v>1999270</v>
      </c>
      <c r="E504" s="377">
        <v>0</v>
      </c>
      <c r="F504" s="377">
        <v>0</v>
      </c>
      <c r="G504" s="377">
        <v>0</v>
      </c>
      <c r="H504" s="362">
        <v>1999270</v>
      </c>
      <c r="I504" s="135">
        <v>5150302</v>
      </c>
    </row>
    <row r="505" spans="1:11" ht="16.2" customHeight="1">
      <c r="B505" s="138">
        <v>51504</v>
      </c>
      <c r="C505" s="359" t="s">
        <v>523</v>
      </c>
      <c r="D505" s="377">
        <v>394303928</v>
      </c>
      <c r="E505" s="377">
        <v>15661727</v>
      </c>
      <c r="F505" s="377">
        <v>0</v>
      </c>
      <c r="G505" s="377">
        <v>0</v>
      </c>
      <c r="H505" s="362">
        <v>409965655</v>
      </c>
      <c r="I505" s="135">
        <v>51504</v>
      </c>
    </row>
    <row r="506" spans="1:11" ht="16.2" customHeight="1">
      <c r="B506" s="138">
        <v>51505</v>
      </c>
      <c r="C506" s="359" t="s">
        <v>602</v>
      </c>
      <c r="D506" s="377">
        <v>5282911</v>
      </c>
      <c r="E506" s="377">
        <v>2266050</v>
      </c>
      <c r="F506" s="377">
        <v>0</v>
      </c>
      <c r="G506" s="377">
        <v>0</v>
      </c>
      <c r="H506" s="362">
        <v>7548961</v>
      </c>
      <c r="I506" s="135">
        <v>51505</v>
      </c>
    </row>
    <row r="507" spans="1:11" s="356" customFormat="1" ht="16.2" customHeight="1">
      <c r="B507" s="131">
        <v>52</v>
      </c>
      <c r="C507" s="132" t="s">
        <v>525</v>
      </c>
      <c r="D507" s="376">
        <v>12107</v>
      </c>
      <c r="E507" s="376">
        <v>110</v>
      </c>
      <c r="F507" s="377">
        <v>0</v>
      </c>
      <c r="G507" s="377">
        <v>0</v>
      </c>
      <c r="H507" s="376">
        <v>12217</v>
      </c>
      <c r="I507" s="135">
        <v>52</v>
      </c>
    </row>
    <row r="508" spans="1:11" ht="16.2" customHeight="1">
      <c r="B508" s="138">
        <v>5204</v>
      </c>
      <c r="C508" s="359" t="s">
        <v>526</v>
      </c>
      <c r="D508" s="377">
        <v>12107</v>
      </c>
      <c r="E508" s="377">
        <v>110</v>
      </c>
      <c r="F508" s="377">
        <v>0</v>
      </c>
      <c r="G508" s="377">
        <v>0</v>
      </c>
      <c r="H508" s="362">
        <v>12217</v>
      </c>
      <c r="I508" s="135">
        <v>5204</v>
      </c>
    </row>
    <row r="509" spans="1:11" s="356" customFormat="1" ht="16.2" customHeight="1">
      <c r="B509" s="382"/>
      <c r="C509" s="383" t="s">
        <v>622</v>
      </c>
      <c r="D509" s="384">
        <v>2497475898</v>
      </c>
      <c r="E509" s="384">
        <v>1943971657</v>
      </c>
      <c r="F509" s="384">
        <v>7454983448.8947001</v>
      </c>
      <c r="G509" s="384">
        <v>7454983449</v>
      </c>
      <c r="H509" s="384">
        <v>2498031318</v>
      </c>
      <c r="I509" s="135"/>
    </row>
    <row r="510" spans="1:11" s="157" customFormat="1" ht="15.75" customHeight="1">
      <c r="A510" s="353"/>
      <c r="B510" s="367"/>
      <c r="C510" s="366"/>
      <c r="D510" s="380">
        <v>0</v>
      </c>
      <c r="E510" s="380">
        <v>0</v>
      </c>
      <c r="F510" s="381"/>
      <c r="G510" s="381">
        <v>-0.10529994964599609</v>
      </c>
      <c r="H510" s="380">
        <v>0</v>
      </c>
      <c r="I510" s="356"/>
    </row>
    <row r="511" spans="1:11">
      <c r="F511" s="352">
        <v>7437436898.8947001</v>
      </c>
      <c r="G511" s="352">
        <v>308445956</v>
      </c>
      <c r="H511" s="352">
        <v>7128990942.8947001</v>
      </c>
      <c r="I511" s="356"/>
    </row>
    <row r="512" spans="1:11">
      <c r="C512" s="369" t="s">
        <v>708</v>
      </c>
      <c r="D512" s="371">
        <v>1</v>
      </c>
      <c r="E512" s="372">
        <v>0.99980000000000002</v>
      </c>
      <c r="F512" s="373">
        <v>2.0000000000000001E-4</v>
      </c>
      <c r="I512" s="356"/>
    </row>
    <row r="513" spans="1:9">
      <c r="C513" s="358" t="s">
        <v>568</v>
      </c>
      <c r="D513" s="370">
        <v>5000000000</v>
      </c>
      <c r="E513" s="370">
        <v>4999000000</v>
      </c>
      <c r="F513" s="370">
        <v>1000000</v>
      </c>
      <c r="I513" s="356"/>
    </row>
    <row r="514" spans="1:9">
      <c r="C514" s="359" t="s">
        <v>364</v>
      </c>
      <c r="D514" s="370">
        <v>1943971657</v>
      </c>
      <c r="E514" s="370">
        <v>1943416236.526572</v>
      </c>
      <c r="F514" s="370">
        <v>555420.47342857195</v>
      </c>
      <c r="I514" s="356"/>
    </row>
    <row r="515" spans="1:9">
      <c r="C515" s="369" t="s">
        <v>709</v>
      </c>
      <c r="D515" s="374">
        <v>6943971657</v>
      </c>
      <c r="E515" s="374">
        <v>6942416236.5265722</v>
      </c>
      <c r="F515" s="374">
        <v>1555420.4734285721</v>
      </c>
      <c r="H515" s="357"/>
      <c r="I515" s="353"/>
    </row>
    <row r="516" spans="1:9">
      <c r="H516" s="357"/>
    </row>
    <row r="519" spans="1:9" s="375" customFormat="1">
      <c r="A519" s="355"/>
      <c r="B519" s="355"/>
      <c r="C519" s="355"/>
      <c r="D519" s="352"/>
      <c r="E519" s="352"/>
      <c r="F519" s="352"/>
      <c r="G519" s="352"/>
      <c r="H519" s="355"/>
      <c r="I519" s="167"/>
    </row>
    <row r="520" spans="1:9" s="375" customFormat="1">
      <c r="A520" s="355"/>
      <c r="B520" s="355"/>
      <c r="C520" s="355"/>
      <c r="D520" s="352"/>
      <c r="E520" s="352"/>
      <c r="F520" s="352"/>
      <c r="G520" s="352"/>
      <c r="H520" s="355"/>
      <c r="I520" s="167"/>
    </row>
  </sheetData>
  <autoFilter ref="B6:J515" xr:uid="{1C13CE98-4365-411F-A3C4-0B509766DA8D}"/>
  <mergeCells count="6">
    <mergeCell ref="H4:H5"/>
    <mergeCell ref="B4:B5"/>
    <mergeCell ref="C4:C5"/>
    <mergeCell ref="D4:D5"/>
    <mergeCell ref="E4:E5"/>
    <mergeCell ref="F4:G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2EA9D-38F4-4A1B-AA7B-D55F672C24F7}">
  <sheetPr>
    <tabColor theme="9" tint="0.59999389629810485"/>
  </sheetPr>
  <dimension ref="A2:L460"/>
  <sheetViews>
    <sheetView showGridLines="0" zoomScale="90" zoomScaleNormal="90" workbookViewId="0">
      <pane ySplit="5" topLeftCell="A6" activePane="bottomLeft" state="frozen"/>
      <selection activeCell="B126" sqref="B126"/>
      <selection pane="bottomLeft" activeCell="C22" sqref="C22"/>
    </sheetView>
  </sheetViews>
  <sheetFormatPr baseColWidth="10" defaultColWidth="9.109375" defaultRowHeight="13.8"/>
  <cols>
    <col min="1" max="1" width="1" style="353" customWidth="1"/>
    <col min="2" max="2" width="17.33203125" style="353" customWidth="1"/>
    <col min="3" max="3" width="42.109375" style="353" customWidth="1"/>
    <col min="4" max="7" width="16.33203125" style="352" customWidth="1"/>
    <col min="8" max="8" width="16.33203125" style="353" customWidth="1"/>
    <col min="9" max="9" width="23.6640625" style="128" bestFit="1" customWidth="1"/>
    <col min="10" max="10" width="10.44140625" style="353" bestFit="1" customWidth="1"/>
    <col min="11" max="11" width="13.109375" style="353" bestFit="1" customWidth="1"/>
    <col min="12" max="251" width="9.109375" style="353"/>
    <col min="252" max="252" width="1" style="353" customWidth="1"/>
    <col min="253" max="253" width="17.33203125" style="353" customWidth="1"/>
    <col min="254" max="254" width="54.6640625" style="353" customWidth="1"/>
    <col min="255" max="255" width="28.44140625" style="353" customWidth="1"/>
    <col min="256" max="257" width="17.109375" style="353" bestFit="1" customWidth="1"/>
    <col min="258" max="258" width="14.6640625" style="353" bestFit="1" customWidth="1"/>
    <col min="259" max="262" width="14.6640625" style="353" customWidth="1"/>
    <col min="263" max="263" width="15.6640625" style="353" bestFit="1" customWidth="1"/>
    <col min="264" max="264" width="13.44140625" style="353" bestFit="1" customWidth="1"/>
    <col min="265" max="265" width="10.44140625" style="353" bestFit="1" customWidth="1"/>
    <col min="266" max="507" width="9.109375" style="353"/>
    <col min="508" max="508" width="1" style="353" customWidth="1"/>
    <col min="509" max="509" width="17.33203125" style="353" customWidth="1"/>
    <col min="510" max="510" width="54.6640625" style="353" customWidth="1"/>
    <col min="511" max="511" width="28.44140625" style="353" customWidth="1"/>
    <col min="512" max="513" width="17.109375" style="353" bestFit="1" customWidth="1"/>
    <col min="514" max="514" width="14.6640625" style="353" bestFit="1" customWidth="1"/>
    <col min="515" max="518" width="14.6640625" style="353" customWidth="1"/>
    <col min="519" max="519" width="15.6640625" style="353" bestFit="1" customWidth="1"/>
    <col min="520" max="520" width="13.44140625" style="353" bestFit="1" customWidth="1"/>
    <col min="521" max="521" width="10.44140625" style="353" bestFit="1" customWidth="1"/>
    <col min="522" max="763" width="9.109375" style="353"/>
    <col min="764" max="764" width="1" style="353" customWidth="1"/>
    <col min="765" max="765" width="17.33203125" style="353" customWidth="1"/>
    <col min="766" max="766" width="54.6640625" style="353" customWidth="1"/>
    <col min="767" max="767" width="28.44140625" style="353" customWidth="1"/>
    <col min="768" max="769" width="17.109375" style="353" bestFit="1" customWidth="1"/>
    <col min="770" max="770" width="14.6640625" style="353" bestFit="1" customWidth="1"/>
    <col min="771" max="774" width="14.6640625" style="353" customWidth="1"/>
    <col min="775" max="775" width="15.6640625" style="353" bestFit="1" customWidth="1"/>
    <col min="776" max="776" width="13.44140625" style="353" bestFit="1" customWidth="1"/>
    <col min="777" max="777" width="10.44140625" style="353" bestFit="1" customWidth="1"/>
    <col min="778" max="1019" width="9.109375" style="353"/>
    <col min="1020" max="1020" width="1" style="353" customWidth="1"/>
    <col min="1021" max="1021" width="17.33203125" style="353" customWidth="1"/>
    <col min="1022" max="1022" width="54.6640625" style="353" customWidth="1"/>
    <col min="1023" max="1023" width="28.44140625" style="353" customWidth="1"/>
    <col min="1024" max="1025" width="17.109375" style="353" bestFit="1" customWidth="1"/>
    <col min="1026" max="1026" width="14.6640625" style="353" bestFit="1" customWidth="1"/>
    <col min="1027" max="1030" width="14.6640625" style="353" customWidth="1"/>
    <col min="1031" max="1031" width="15.6640625" style="353" bestFit="1" customWidth="1"/>
    <col min="1032" max="1032" width="13.44140625" style="353" bestFit="1" customWidth="1"/>
    <col min="1033" max="1033" width="10.44140625" style="353" bestFit="1" customWidth="1"/>
    <col min="1034" max="1275" width="9.109375" style="353"/>
    <col min="1276" max="1276" width="1" style="353" customWidth="1"/>
    <col min="1277" max="1277" width="17.33203125" style="353" customWidth="1"/>
    <col min="1278" max="1278" width="54.6640625" style="353" customWidth="1"/>
    <col min="1279" max="1279" width="28.44140625" style="353" customWidth="1"/>
    <col min="1280" max="1281" width="17.109375" style="353" bestFit="1" customWidth="1"/>
    <col min="1282" max="1282" width="14.6640625" style="353" bestFit="1" customWidth="1"/>
    <col min="1283" max="1286" width="14.6640625" style="353" customWidth="1"/>
    <col min="1287" max="1287" width="15.6640625" style="353" bestFit="1" customWidth="1"/>
    <col min="1288" max="1288" width="13.44140625" style="353" bestFit="1" customWidth="1"/>
    <col min="1289" max="1289" width="10.44140625" style="353" bestFit="1" customWidth="1"/>
    <col min="1290" max="1531" width="9.109375" style="353"/>
    <col min="1532" max="1532" width="1" style="353" customWidth="1"/>
    <col min="1533" max="1533" width="17.33203125" style="353" customWidth="1"/>
    <col min="1534" max="1534" width="54.6640625" style="353" customWidth="1"/>
    <col min="1535" max="1535" width="28.44140625" style="353" customWidth="1"/>
    <col min="1536" max="1537" width="17.109375" style="353" bestFit="1" customWidth="1"/>
    <col min="1538" max="1538" width="14.6640625" style="353" bestFit="1" customWidth="1"/>
    <col min="1539" max="1542" width="14.6640625" style="353" customWidth="1"/>
    <col min="1543" max="1543" width="15.6640625" style="353" bestFit="1" customWidth="1"/>
    <col min="1544" max="1544" width="13.44140625" style="353" bestFit="1" customWidth="1"/>
    <col min="1545" max="1545" width="10.44140625" style="353" bestFit="1" customWidth="1"/>
    <col min="1546" max="1787" width="9.109375" style="353"/>
    <col min="1788" max="1788" width="1" style="353" customWidth="1"/>
    <col min="1789" max="1789" width="17.33203125" style="353" customWidth="1"/>
    <col min="1790" max="1790" width="54.6640625" style="353" customWidth="1"/>
    <col min="1791" max="1791" width="28.44140625" style="353" customWidth="1"/>
    <col min="1792" max="1793" width="17.109375" style="353" bestFit="1" customWidth="1"/>
    <col min="1794" max="1794" width="14.6640625" style="353" bestFit="1" customWidth="1"/>
    <col min="1795" max="1798" width="14.6640625" style="353" customWidth="1"/>
    <col min="1799" max="1799" width="15.6640625" style="353" bestFit="1" customWidth="1"/>
    <col min="1800" max="1800" width="13.44140625" style="353" bestFit="1" customWidth="1"/>
    <col min="1801" max="1801" width="10.44140625" style="353" bestFit="1" customWidth="1"/>
    <col min="1802" max="2043" width="9.109375" style="353"/>
    <col min="2044" max="2044" width="1" style="353" customWidth="1"/>
    <col min="2045" max="2045" width="17.33203125" style="353" customWidth="1"/>
    <col min="2046" max="2046" width="54.6640625" style="353" customWidth="1"/>
    <col min="2047" max="2047" width="28.44140625" style="353" customWidth="1"/>
    <col min="2048" max="2049" width="17.109375" style="353" bestFit="1" customWidth="1"/>
    <col min="2050" max="2050" width="14.6640625" style="353" bestFit="1" customWidth="1"/>
    <col min="2051" max="2054" width="14.6640625" style="353" customWidth="1"/>
    <col min="2055" max="2055" width="15.6640625" style="353" bestFit="1" customWidth="1"/>
    <col min="2056" max="2056" width="13.44140625" style="353" bestFit="1" customWidth="1"/>
    <col min="2057" max="2057" width="10.44140625" style="353" bestFit="1" customWidth="1"/>
    <col min="2058" max="2299" width="9.109375" style="353"/>
    <col min="2300" max="2300" width="1" style="353" customWidth="1"/>
    <col min="2301" max="2301" width="17.33203125" style="353" customWidth="1"/>
    <col min="2302" max="2302" width="54.6640625" style="353" customWidth="1"/>
    <col min="2303" max="2303" width="28.44140625" style="353" customWidth="1"/>
    <col min="2304" max="2305" width="17.109375" style="353" bestFit="1" customWidth="1"/>
    <col min="2306" max="2306" width="14.6640625" style="353" bestFit="1" customWidth="1"/>
    <col min="2307" max="2310" width="14.6640625" style="353" customWidth="1"/>
    <col min="2311" max="2311" width="15.6640625" style="353" bestFit="1" customWidth="1"/>
    <col min="2312" max="2312" width="13.44140625" style="353" bestFit="1" customWidth="1"/>
    <col min="2313" max="2313" width="10.44140625" style="353" bestFit="1" customWidth="1"/>
    <col min="2314" max="2555" width="9.109375" style="353"/>
    <col min="2556" max="2556" width="1" style="353" customWidth="1"/>
    <col min="2557" max="2557" width="17.33203125" style="353" customWidth="1"/>
    <col min="2558" max="2558" width="54.6640625" style="353" customWidth="1"/>
    <col min="2559" max="2559" width="28.44140625" style="353" customWidth="1"/>
    <col min="2560" max="2561" width="17.109375" style="353" bestFit="1" customWidth="1"/>
    <col min="2562" max="2562" width="14.6640625" style="353" bestFit="1" customWidth="1"/>
    <col min="2563" max="2566" width="14.6640625" style="353" customWidth="1"/>
    <col min="2567" max="2567" width="15.6640625" style="353" bestFit="1" customWidth="1"/>
    <col min="2568" max="2568" width="13.44140625" style="353" bestFit="1" customWidth="1"/>
    <col min="2569" max="2569" width="10.44140625" style="353" bestFit="1" customWidth="1"/>
    <col min="2570" max="2811" width="9.109375" style="353"/>
    <col min="2812" max="2812" width="1" style="353" customWidth="1"/>
    <col min="2813" max="2813" width="17.33203125" style="353" customWidth="1"/>
    <col min="2814" max="2814" width="54.6640625" style="353" customWidth="1"/>
    <col min="2815" max="2815" width="28.44140625" style="353" customWidth="1"/>
    <col min="2816" max="2817" width="17.109375" style="353" bestFit="1" customWidth="1"/>
    <col min="2818" max="2818" width="14.6640625" style="353" bestFit="1" customWidth="1"/>
    <col min="2819" max="2822" width="14.6640625" style="353" customWidth="1"/>
    <col min="2823" max="2823" width="15.6640625" style="353" bestFit="1" customWidth="1"/>
    <col min="2824" max="2824" width="13.44140625" style="353" bestFit="1" customWidth="1"/>
    <col min="2825" max="2825" width="10.44140625" style="353" bestFit="1" customWidth="1"/>
    <col min="2826" max="3067" width="9.109375" style="353"/>
    <col min="3068" max="3068" width="1" style="353" customWidth="1"/>
    <col min="3069" max="3069" width="17.33203125" style="353" customWidth="1"/>
    <col min="3070" max="3070" width="54.6640625" style="353" customWidth="1"/>
    <col min="3071" max="3071" width="28.44140625" style="353" customWidth="1"/>
    <col min="3072" max="3073" width="17.109375" style="353" bestFit="1" customWidth="1"/>
    <col min="3074" max="3074" width="14.6640625" style="353" bestFit="1" customWidth="1"/>
    <col min="3075" max="3078" width="14.6640625" style="353" customWidth="1"/>
    <col min="3079" max="3079" width="15.6640625" style="353" bestFit="1" customWidth="1"/>
    <col min="3080" max="3080" width="13.44140625" style="353" bestFit="1" customWidth="1"/>
    <col min="3081" max="3081" width="10.44140625" style="353" bestFit="1" customWidth="1"/>
    <col min="3082" max="3323" width="9.109375" style="353"/>
    <col min="3324" max="3324" width="1" style="353" customWidth="1"/>
    <col min="3325" max="3325" width="17.33203125" style="353" customWidth="1"/>
    <col min="3326" max="3326" width="54.6640625" style="353" customWidth="1"/>
    <col min="3327" max="3327" width="28.44140625" style="353" customWidth="1"/>
    <col min="3328" max="3329" width="17.109375" style="353" bestFit="1" customWidth="1"/>
    <col min="3330" max="3330" width="14.6640625" style="353" bestFit="1" customWidth="1"/>
    <col min="3331" max="3334" width="14.6640625" style="353" customWidth="1"/>
    <col min="3335" max="3335" width="15.6640625" style="353" bestFit="1" customWidth="1"/>
    <col min="3336" max="3336" width="13.44140625" style="353" bestFit="1" customWidth="1"/>
    <col min="3337" max="3337" width="10.44140625" style="353" bestFit="1" customWidth="1"/>
    <col min="3338" max="3579" width="9.109375" style="353"/>
    <col min="3580" max="3580" width="1" style="353" customWidth="1"/>
    <col min="3581" max="3581" width="17.33203125" style="353" customWidth="1"/>
    <col min="3582" max="3582" width="54.6640625" style="353" customWidth="1"/>
    <col min="3583" max="3583" width="28.44140625" style="353" customWidth="1"/>
    <col min="3584" max="3585" width="17.109375" style="353" bestFit="1" customWidth="1"/>
    <col min="3586" max="3586" width="14.6640625" style="353" bestFit="1" customWidth="1"/>
    <col min="3587" max="3590" width="14.6640625" style="353" customWidth="1"/>
    <col min="3591" max="3591" width="15.6640625" style="353" bestFit="1" customWidth="1"/>
    <col min="3592" max="3592" width="13.44140625" style="353" bestFit="1" customWidth="1"/>
    <col min="3593" max="3593" width="10.44140625" style="353" bestFit="1" customWidth="1"/>
    <col min="3594" max="3835" width="9.109375" style="353"/>
    <col min="3836" max="3836" width="1" style="353" customWidth="1"/>
    <col min="3837" max="3837" width="17.33203125" style="353" customWidth="1"/>
    <col min="3838" max="3838" width="54.6640625" style="353" customWidth="1"/>
    <col min="3839" max="3839" width="28.44140625" style="353" customWidth="1"/>
    <col min="3840" max="3841" width="17.109375" style="353" bestFit="1" customWidth="1"/>
    <col min="3842" max="3842" width="14.6640625" style="353" bestFit="1" customWidth="1"/>
    <col min="3843" max="3846" width="14.6640625" style="353" customWidth="1"/>
    <col min="3847" max="3847" width="15.6640625" style="353" bestFit="1" customWidth="1"/>
    <col min="3848" max="3848" width="13.44140625" style="353" bestFit="1" customWidth="1"/>
    <col min="3849" max="3849" width="10.44140625" style="353" bestFit="1" customWidth="1"/>
    <col min="3850" max="4091" width="9.109375" style="353"/>
    <col min="4092" max="4092" width="1" style="353" customWidth="1"/>
    <col min="4093" max="4093" width="17.33203125" style="353" customWidth="1"/>
    <col min="4094" max="4094" width="54.6640625" style="353" customWidth="1"/>
    <col min="4095" max="4095" width="28.44140625" style="353" customWidth="1"/>
    <col min="4096" max="4097" width="17.109375" style="353" bestFit="1" customWidth="1"/>
    <col min="4098" max="4098" width="14.6640625" style="353" bestFit="1" customWidth="1"/>
    <col min="4099" max="4102" width="14.6640625" style="353" customWidth="1"/>
    <col min="4103" max="4103" width="15.6640625" style="353" bestFit="1" customWidth="1"/>
    <col min="4104" max="4104" width="13.44140625" style="353" bestFit="1" customWidth="1"/>
    <col min="4105" max="4105" width="10.44140625" style="353" bestFit="1" customWidth="1"/>
    <col min="4106" max="4347" width="9.109375" style="353"/>
    <col min="4348" max="4348" width="1" style="353" customWidth="1"/>
    <col min="4349" max="4349" width="17.33203125" style="353" customWidth="1"/>
    <col min="4350" max="4350" width="54.6640625" style="353" customWidth="1"/>
    <col min="4351" max="4351" width="28.44140625" style="353" customWidth="1"/>
    <col min="4352" max="4353" width="17.109375" style="353" bestFit="1" customWidth="1"/>
    <col min="4354" max="4354" width="14.6640625" style="353" bestFit="1" customWidth="1"/>
    <col min="4355" max="4358" width="14.6640625" style="353" customWidth="1"/>
    <col min="4359" max="4359" width="15.6640625" style="353" bestFit="1" customWidth="1"/>
    <col min="4360" max="4360" width="13.44140625" style="353" bestFit="1" customWidth="1"/>
    <col min="4361" max="4361" width="10.44140625" style="353" bestFit="1" customWidth="1"/>
    <col min="4362" max="4603" width="9.109375" style="353"/>
    <col min="4604" max="4604" width="1" style="353" customWidth="1"/>
    <col min="4605" max="4605" width="17.33203125" style="353" customWidth="1"/>
    <col min="4606" max="4606" width="54.6640625" style="353" customWidth="1"/>
    <col min="4607" max="4607" width="28.44140625" style="353" customWidth="1"/>
    <col min="4608" max="4609" width="17.109375" style="353" bestFit="1" customWidth="1"/>
    <col min="4610" max="4610" width="14.6640625" style="353" bestFit="1" customWidth="1"/>
    <col min="4611" max="4614" width="14.6640625" style="353" customWidth="1"/>
    <col min="4615" max="4615" width="15.6640625" style="353" bestFit="1" customWidth="1"/>
    <col min="4616" max="4616" width="13.44140625" style="353" bestFit="1" customWidth="1"/>
    <col min="4617" max="4617" width="10.44140625" style="353" bestFit="1" customWidth="1"/>
    <col min="4618" max="4859" width="9.109375" style="353"/>
    <col min="4860" max="4860" width="1" style="353" customWidth="1"/>
    <col min="4861" max="4861" width="17.33203125" style="353" customWidth="1"/>
    <col min="4862" max="4862" width="54.6640625" style="353" customWidth="1"/>
    <col min="4863" max="4863" width="28.44140625" style="353" customWidth="1"/>
    <col min="4864" max="4865" width="17.109375" style="353" bestFit="1" customWidth="1"/>
    <col min="4866" max="4866" width="14.6640625" style="353" bestFit="1" customWidth="1"/>
    <col min="4867" max="4870" width="14.6640625" style="353" customWidth="1"/>
    <col min="4871" max="4871" width="15.6640625" style="353" bestFit="1" customWidth="1"/>
    <col min="4872" max="4872" width="13.44140625" style="353" bestFit="1" customWidth="1"/>
    <col min="4873" max="4873" width="10.44140625" style="353" bestFit="1" customWidth="1"/>
    <col min="4874" max="5115" width="9.109375" style="353"/>
    <col min="5116" max="5116" width="1" style="353" customWidth="1"/>
    <col min="5117" max="5117" width="17.33203125" style="353" customWidth="1"/>
    <col min="5118" max="5118" width="54.6640625" style="353" customWidth="1"/>
    <col min="5119" max="5119" width="28.44140625" style="353" customWidth="1"/>
    <col min="5120" max="5121" width="17.109375" style="353" bestFit="1" customWidth="1"/>
    <col min="5122" max="5122" width="14.6640625" style="353" bestFit="1" customWidth="1"/>
    <col min="5123" max="5126" width="14.6640625" style="353" customWidth="1"/>
    <col min="5127" max="5127" width="15.6640625" style="353" bestFit="1" customWidth="1"/>
    <col min="5128" max="5128" width="13.44140625" style="353" bestFit="1" customWidth="1"/>
    <col min="5129" max="5129" width="10.44140625" style="353" bestFit="1" customWidth="1"/>
    <col min="5130" max="5371" width="9.109375" style="353"/>
    <col min="5372" max="5372" width="1" style="353" customWidth="1"/>
    <col min="5373" max="5373" width="17.33203125" style="353" customWidth="1"/>
    <col min="5374" max="5374" width="54.6640625" style="353" customWidth="1"/>
    <col min="5375" max="5375" width="28.44140625" style="353" customWidth="1"/>
    <col min="5376" max="5377" width="17.109375" style="353" bestFit="1" customWidth="1"/>
    <col min="5378" max="5378" width="14.6640625" style="353" bestFit="1" customWidth="1"/>
    <col min="5379" max="5382" width="14.6640625" style="353" customWidth="1"/>
    <col min="5383" max="5383" width="15.6640625" style="353" bestFit="1" customWidth="1"/>
    <col min="5384" max="5384" width="13.44140625" style="353" bestFit="1" customWidth="1"/>
    <col min="5385" max="5385" width="10.44140625" style="353" bestFit="1" customWidth="1"/>
    <col min="5386" max="5627" width="9.109375" style="353"/>
    <col min="5628" max="5628" width="1" style="353" customWidth="1"/>
    <col min="5629" max="5629" width="17.33203125" style="353" customWidth="1"/>
    <col min="5630" max="5630" width="54.6640625" style="353" customWidth="1"/>
    <col min="5631" max="5631" width="28.44140625" style="353" customWidth="1"/>
    <col min="5632" max="5633" width="17.109375" style="353" bestFit="1" customWidth="1"/>
    <col min="5634" max="5634" width="14.6640625" style="353" bestFit="1" customWidth="1"/>
    <col min="5635" max="5638" width="14.6640625" style="353" customWidth="1"/>
    <col min="5639" max="5639" width="15.6640625" style="353" bestFit="1" customWidth="1"/>
    <col min="5640" max="5640" width="13.44140625" style="353" bestFit="1" customWidth="1"/>
    <col min="5641" max="5641" width="10.44140625" style="353" bestFit="1" customWidth="1"/>
    <col min="5642" max="5883" width="9.109375" style="353"/>
    <col min="5884" max="5884" width="1" style="353" customWidth="1"/>
    <col min="5885" max="5885" width="17.33203125" style="353" customWidth="1"/>
    <col min="5886" max="5886" width="54.6640625" style="353" customWidth="1"/>
    <col min="5887" max="5887" width="28.44140625" style="353" customWidth="1"/>
    <col min="5888" max="5889" width="17.109375" style="353" bestFit="1" customWidth="1"/>
    <col min="5890" max="5890" width="14.6640625" style="353" bestFit="1" customWidth="1"/>
    <col min="5891" max="5894" width="14.6640625" style="353" customWidth="1"/>
    <col min="5895" max="5895" width="15.6640625" style="353" bestFit="1" customWidth="1"/>
    <col min="5896" max="5896" width="13.44140625" style="353" bestFit="1" customWidth="1"/>
    <col min="5897" max="5897" width="10.44140625" style="353" bestFit="1" customWidth="1"/>
    <col min="5898" max="6139" width="9.109375" style="353"/>
    <col min="6140" max="6140" width="1" style="353" customWidth="1"/>
    <col min="6141" max="6141" width="17.33203125" style="353" customWidth="1"/>
    <col min="6142" max="6142" width="54.6640625" style="353" customWidth="1"/>
    <col min="6143" max="6143" width="28.44140625" style="353" customWidth="1"/>
    <col min="6144" max="6145" width="17.109375" style="353" bestFit="1" customWidth="1"/>
    <col min="6146" max="6146" width="14.6640625" style="353" bestFit="1" customWidth="1"/>
    <col min="6147" max="6150" width="14.6640625" style="353" customWidth="1"/>
    <col min="6151" max="6151" width="15.6640625" style="353" bestFit="1" customWidth="1"/>
    <col min="6152" max="6152" width="13.44140625" style="353" bestFit="1" customWidth="1"/>
    <col min="6153" max="6153" width="10.44140625" style="353" bestFit="1" customWidth="1"/>
    <col min="6154" max="6395" width="9.109375" style="353"/>
    <col min="6396" max="6396" width="1" style="353" customWidth="1"/>
    <col min="6397" max="6397" width="17.33203125" style="353" customWidth="1"/>
    <col min="6398" max="6398" width="54.6640625" style="353" customWidth="1"/>
    <col min="6399" max="6399" width="28.44140625" style="353" customWidth="1"/>
    <col min="6400" max="6401" width="17.109375" style="353" bestFit="1" customWidth="1"/>
    <col min="6402" max="6402" width="14.6640625" style="353" bestFit="1" customWidth="1"/>
    <col min="6403" max="6406" width="14.6640625" style="353" customWidth="1"/>
    <col min="6407" max="6407" width="15.6640625" style="353" bestFit="1" customWidth="1"/>
    <col min="6408" max="6408" width="13.44140625" style="353" bestFit="1" customWidth="1"/>
    <col min="6409" max="6409" width="10.44140625" style="353" bestFit="1" customWidth="1"/>
    <col min="6410" max="6651" width="9.109375" style="353"/>
    <col min="6652" max="6652" width="1" style="353" customWidth="1"/>
    <col min="6653" max="6653" width="17.33203125" style="353" customWidth="1"/>
    <col min="6654" max="6654" width="54.6640625" style="353" customWidth="1"/>
    <col min="6655" max="6655" width="28.44140625" style="353" customWidth="1"/>
    <col min="6656" max="6657" width="17.109375" style="353" bestFit="1" customWidth="1"/>
    <col min="6658" max="6658" width="14.6640625" style="353" bestFit="1" customWidth="1"/>
    <col min="6659" max="6662" width="14.6640625" style="353" customWidth="1"/>
    <col min="6663" max="6663" width="15.6640625" style="353" bestFit="1" customWidth="1"/>
    <col min="6664" max="6664" width="13.44140625" style="353" bestFit="1" customWidth="1"/>
    <col min="6665" max="6665" width="10.44140625" style="353" bestFit="1" customWidth="1"/>
    <col min="6666" max="6907" width="9.109375" style="353"/>
    <col min="6908" max="6908" width="1" style="353" customWidth="1"/>
    <col min="6909" max="6909" width="17.33203125" style="353" customWidth="1"/>
    <col min="6910" max="6910" width="54.6640625" style="353" customWidth="1"/>
    <col min="6911" max="6911" width="28.44140625" style="353" customWidth="1"/>
    <col min="6912" max="6913" width="17.109375" style="353" bestFit="1" customWidth="1"/>
    <col min="6914" max="6914" width="14.6640625" style="353" bestFit="1" customWidth="1"/>
    <col min="6915" max="6918" width="14.6640625" style="353" customWidth="1"/>
    <col min="6919" max="6919" width="15.6640625" style="353" bestFit="1" customWidth="1"/>
    <col min="6920" max="6920" width="13.44140625" style="353" bestFit="1" customWidth="1"/>
    <col min="6921" max="6921" width="10.44140625" style="353" bestFit="1" customWidth="1"/>
    <col min="6922" max="7163" width="9.109375" style="353"/>
    <col min="7164" max="7164" width="1" style="353" customWidth="1"/>
    <col min="7165" max="7165" width="17.33203125" style="353" customWidth="1"/>
    <col min="7166" max="7166" width="54.6640625" style="353" customWidth="1"/>
    <col min="7167" max="7167" width="28.44140625" style="353" customWidth="1"/>
    <col min="7168" max="7169" width="17.109375" style="353" bestFit="1" customWidth="1"/>
    <col min="7170" max="7170" width="14.6640625" style="353" bestFit="1" customWidth="1"/>
    <col min="7171" max="7174" width="14.6640625" style="353" customWidth="1"/>
    <col min="7175" max="7175" width="15.6640625" style="353" bestFit="1" customWidth="1"/>
    <col min="7176" max="7176" width="13.44140625" style="353" bestFit="1" customWidth="1"/>
    <col min="7177" max="7177" width="10.44140625" style="353" bestFit="1" customWidth="1"/>
    <col min="7178" max="7419" width="9.109375" style="353"/>
    <col min="7420" max="7420" width="1" style="353" customWidth="1"/>
    <col min="7421" max="7421" width="17.33203125" style="353" customWidth="1"/>
    <col min="7422" max="7422" width="54.6640625" style="353" customWidth="1"/>
    <col min="7423" max="7423" width="28.44140625" style="353" customWidth="1"/>
    <col min="7424" max="7425" width="17.109375" style="353" bestFit="1" customWidth="1"/>
    <col min="7426" max="7426" width="14.6640625" style="353" bestFit="1" customWidth="1"/>
    <col min="7427" max="7430" width="14.6640625" style="353" customWidth="1"/>
    <col min="7431" max="7431" width="15.6640625" style="353" bestFit="1" customWidth="1"/>
    <col min="7432" max="7432" width="13.44140625" style="353" bestFit="1" customWidth="1"/>
    <col min="7433" max="7433" width="10.44140625" style="353" bestFit="1" customWidth="1"/>
    <col min="7434" max="7675" width="9.109375" style="353"/>
    <col min="7676" max="7676" width="1" style="353" customWidth="1"/>
    <col min="7677" max="7677" width="17.33203125" style="353" customWidth="1"/>
    <col min="7678" max="7678" width="54.6640625" style="353" customWidth="1"/>
    <col min="7679" max="7679" width="28.44140625" style="353" customWidth="1"/>
    <col min="7680" max="7681" width="17.109375" style="353" bestFit="1" customWidth="1"/>
    <col min="7682" max="7682" width="14.6640625" style="353" bestFit="1" customWidth="1"/>
    <col min="7683" max="7686" width="14.6640625" style="353" customWidth="1"/>
    <col min="7687" max="7687" width="15.6640625" style="353" bestFit="1" customWidth="1"/>
    <col min="7688" max="7688" width="13.44140625" style="353" bestFit="1" customWidth="1"/>
    <col min="7689" max="7689" width="10.44140625" style="353" bestFit="1" customWidth="1"/>
    <col min="7690" max="7931" width="9.109375" style="353"/>
    <col min="7932" max="7932" width="1" style="353" customWidth="1"/>
    <col min="7933" max="7933" width="17.33203125" style="353" customWidth="1"/>
    <col min="7934" max="7934" width="54.6640625" style="353" customWidth="1"/>
    <col min="7935" max="7935" width="28.44140625" style="353" customWidth="1"/>
    <col min="7936" max="7937" width="17.109375" style="353" bestFit="1" customWidth="1"/>
    <col min="7938" max="7938" width="14.6640625" style="353" bestFit="1" customWidth="1"/>
    <col min="7939" max="7942" width="14.6640625" style="353" customWidth="1"/>
    <col min="7943" max="7943" width="15.6640625" style="353" bestFit="1" customWidth="1"/>
    <col min="7944" max="7944" width="13.44140625" style="353" bestFit="1" customWidth="1"/>
    <col min="7945" max="7945" width="10.44140625" style="353" bestFit="1" customWidth="1"/>
    <col min="7946" max="8187" width="9.109375" style="353"/>
    <col min="8188" max="8188" width="1" style="353" customWidth="1"/>
    <col min="8189" max="8189" width="17.33203125" style="353" customWidth="1"/>
    <col min="8190" max="8190" width="54.6640625" style="353" customWidth="1"/>
    <col min="8191" max="8191" width="28.44140625" style="353" customWidth="1"/>
    <col min="8192" max="8193" width="17.109375" style="353" bestFit="1" customWidth="1"/>
    <col min="8194" max="8194" width="14.6640625" style="353" bestFit="1" customWidth="1"/>
    <col min="8195" max="8198" width="14.6640625" style="353" customWidth="1"/>
    <col min="8199" max="8199" width="15.6640625" style="353" bestFit="1" customWidth="1"/>
    <col min="8200" max="8200" width="13.44140625" style="353" bestFit="1" customWidth="1"/>
    <col min="8201" max="8201" width="10.44140625" style="353" bestFit="1" customWidth="1"/>
    <col min="8202" max="8443" width="9.109375" style="353"/>
    <col min="8444" max="8444" width="1" style="353" customWidth="1"/>
    <col min="8445" max="8445" width="17.33203125" style="353" customWidth="1"/>
    <col min="8446" max="8446" width="54.6640625" style="353" customWidth="1"/>
    <col min="8447" max="8447" width="28.44140625" style="353" customWidth="1"/>
    <col min="8448" max="8449" width="17.109375" style="353" bestFit="1" customWidth="1"/>
    <col min="8450" max="8450" width="14.6640625" style="353" bestFit="1" customWidth="1"/>
    <col min="8451" max="8454" width="14.6640625" style="353" customWidth="1"/>
    <col min="8455" max="8455" width="15.6640625" style="353" bestFit="1" customWidth="1"/>
    <col min="8456" max="8456" width="13.44140625" style="353" bestFit="1" customWidth="1"/>
    <col min="8457" max="8457" width="10.44140625" style="353" bestFit="1" customWidth="1"/>
    <col min="8458" max="8699" width="9.109375" style="353"/>
    <col min="8700" max="8700" width="1" style="353" customWidth="1"/>
    <col min="8701" max="8701" width="17.33203125" style="353" customWidth="1"/>
    <col min="8702" max="8702" width="54.6640625" style="353" customWidth="1"/>
    <col min="8703" max="8703" width="28.44140625" style="353" customWidth="1"/>
    <col min="8704" max="8705" width="17.109375" style="353" bestFit="1" customWidth="1"/>
    <col min="8706" max="8706" width="14.6640625" style="353" bestFit="1" customWidth="1"/>
    <col min="8707" max="8710" width="14.6640625" style="353" customWidth="1"/>
    <col min="8711" max="8711" width="15.6640625" style="353" bestFit="1" customWidth="1"/>
    <col min="8712" max="8712" width="13.44140625" style="353" bestFit="1" customWidth="1"/>
    <col min="8713" max="8713" width="10.44140625" style="353" bestFit="1" customWidth="1"/>
    <col min="8714" max="8955" width="9.109375" style="353"/>
    <col min="8956" max="8956" width="1" style="353" customWidth="1"/>
    <col min="8957" max="8957" width="17.33203125" style="353" customWidth="1"/>
    <col min="8958" max="8958" width="54.6640625" style="353" customWidth="1"/>
    <col min="8959" max="8959" width="28.44140625" style="353" customWidth="1"/>
    <col min="8960" max="8961" width="17.109375" style="353" bestFit="1" customWidth="1"/>
    <col min="8962" max="8962" width="14.6640625" style="353" bestFit="1" customWidth="1"/>
    <col min="8963" max="8966" width="14.6640625" style="353" customWidth="1"/>
    <col min="8967" max="8967" width="15.6640625" style="353" bestFit="1" customWidth="1"/>
    <col min="8968" max="8968" width="13.44140625" style="353" bestFit="1" customWidth="1"/>
    <col min="8969" max="8969" width="10.44140625" style="353" bestFit="1" customWidth="1"/>
    <col min="8970" max="9211" width="9.109375" style="353"/>
    <col min="9212" max="9212" width="1" style="353" customWidth="1"/>
    <col min="9213" max="9213" width="17.33203125" style="353" customWidth="1"/>
    <col min="9214" max="9214" width="54.6640625" style="353" customWidth="1"/>
    <col min="9215" max="9215" width="28.44140625" style="353" customWidth="1"/>
    <col min="9216" max="9217" width="17.109375" style="353" bestFit="1" customWidth="1"/>
    <col min="9218" max="9218" width="14.6640625" style="353" bestFit="1" customWidth="1"/>
    <col min="9219" max="9222" width="14.6640625" style="353" customWidth="1"/>
    <col min="9223" max="9223" width="15.6640625" style="353" bestFit="1" customWidth="1"/>
    <col min="9224" max="9224" width="13.44140625" style="353" bestFit="1" customWidth="1"/>
    <col min="9225" max="9225" width="10.44140625" style="353" bestFit="1" customWidth="1"/>
    <col min="9226" max="9467" width="9.109375" style="353"/>
    <col min="9468" max="9468" width="1" style="353" customWidth="1"/>
    <col min="9469" max="9469" width="17.33203125" style="353" customWidth="1"/>
    <col min="9470" max="9470" width="54.6640625" style="353" customWidth="1"/>
    <col min="9471" max="9471" width="28.44140625" style="353" customWidth="1"/>
    <col min="9472" max="9473" width="17.109375" style="353" bestFit="1" customWidth="1"/>
    <col min="9474" max="9474" width="14.6640625" style="353" bestFit="1" customWidth="1"/>
    <col min="9475" max="9478" width="14.6640625" style="353" customWidth="1"/>
    <col min="9479" max="9479" width="15.6640625" style="353" bestFit="1" customWidth="1"/>
    <col min="9480" max="9480" width="13.44140625" style="353" bestFit="1" customWidth="1"/>
    <col min="9481" max="9481" width="10.44140625" style="353" bestFit="1" customWidth="1"/>
    <col min="9482" max="9723" width="9.109375" style="353"/>
    <col min="9724" max="9724" width="1" style="353" customWidth="1"/>
    <col min="9725" max="9725" width="17.33203125" style="353" customWidth="1"/>
    <col min="9726" max="9726" width="54.6640625" style="353" customWidth="1"/>
    <col min="9727" max="9727" width="28.44140625" style="353" customWidth="1"/>
    <col min="9728" max="9729" width="17.109375" style="353" bestFit="1" customWidth="1"/>
    <col min="9730" max="9730" width="14.6640625" style="353" bestFit="1" customWidth="1"/>
    <col min="9731" max="9734" width="14.6640625" style="353" customWidth="1"/>
    <col min="9735" max="9735" width="15.6640625" style="353" bestFit="1" customWidth="1"/>
    <col min="9736" max="9736" width="13.44140625" style="353" bestFit="1" customWidth="1"/>
    <col min="9737" max="9737" width="10.44140625" style="353" bestFit="1" customWidth="1"/>
    <col min="9738" max="9979" width="9.109375" style="353"/>
    <col min="9980" max="9980" width="1" style="353" customWidth="1"/>
    <col min="9981" max="9981" width="17.33203125" style="353" customWidth="1"/>
    <col min="9982" max="9982" width="54.6640625" style="353" customWidth="1"/>
    <col min="9983" max="9983" width="28.44140625" style="353" customWidth="1"/>
    <col min="9984" max="9985" width="17.109375" style="353" bestFit="1" customWidth="1"/>
    <col min="9986" max="9986" width="14.6640625" style="353" bestFit="1" customWidth="1"/>
    <col min="9987" max="9990" width="14.6640625" style="353" customWidth="1"/>
    <col min="9991" max="9991" width="15.6640625" style="353" bestFit="1" customWidth="1"/>
    <col min="9992" max="9992" width="13.44140625" style="353" bestFit="1" customWidth="1"/>
    <col min="9993" max="9993" width="10.44140625" style="353" bestFit="1" customWidth="1"/>
    <col min="9994" max="10235" width="9.109375" style="353"/>
    <col min="10236" max="10236" width="1" style="353" customWidth="1"/>
    <col min="10237" max="10237" width="17.33203125" style="353" customWidth="1"/>
    <col min="10238" max="10238" width="54.6640625" style="353" customWidth="1"/>
    <col min="10239" max="10239" width="28.44140625" style="353" customWidth="1"/>
    <col min="10240" max="10241" width="17.109375" style="353" bestFit="1" customWidth="1"/>
    <col min="10242" max="10242" width="14.6640625" style="353" bestFit="1" customWidth="1"/>
    <col min="10243" max="10246" width="14.6640625" style="353" customWidth="1"/>
    <col min="10247" max="10247" width="15.6640625" style="353" bestFit="1" customWidth="1"/>
    <col min="10248" max="10248" width="13.44140625" style="353" bestFit="1" customWidth="1"/>
    <col min="10249" max="10249" width="10.44140625" style="353" bestFit="1" customWidth="1"/>
    <col min="10250" max="10491" width="9.109375" style="353"/>
    <col min="10492" max="10492" width="1" style="353" customWidth="1"/>
    <col min="10493" max="10493" width="17.33203125" style="353" customWidth="1"/>
    <col min="10494" max="10494" width="54.6640625" style="353" customWidth="1"/>
    <col min="10495" max="10495" width="28.44140625" style="353" customWidth="1"/>
    <col min="10496" max="10497" width="17.109375" style="353" bestFit="1" customWidth="1"/>
    <col min="10498" max="10498" width="14.6640625" style="353" bestFit="1" customWidth="1"/>
    <col min="10499" max="10502" width="14.6640625" style="353" customWidth="1"/>
    <col min="10503" max="10503" width="15.6640625" style="353" bestFit="1" customWidth="1"/>
    <col min="10504" max="10504" width="13.44140625" style="353" bestFit="1" customWidth="1"/>
    <col min="10505" max="10505" width="10.44140625" style="353" bestFit="1" customWidth="1"/>
    <col min="10506" max="10747" width="9.109375" style="353"/>
    <col min="10748" max="10748" width="1" style="353" customWidth="1"/>
    <col min="10749" max="10749" width="17.33203125" style="353" customWidth="1"/>
    <col min="10750" max="10750" width="54.6640625" style="353" customWidth="1"/>
    <col min="10751" max="10751" width="28.44140625" style="353" customWidth="1"/>
    <col min="10752" max="10753" width="17.109375" style="353" bestFit="1" customWidth="1"/>
    <col min="10754" max="10754" width="14.6640625" style="353" bestFit="1" customWidth="1"/>
    <col min="10755" max="10758" width="14.6640625" style="353" customWidth="1"/>
    <col min="10759" max="10759" width="15.6640625" style="353" bestFit="1" customWidth="1"/>
    <col min="10760" max="10760" width="13.44140625" style="353" bestFit="1" customWidth="1"/>
    <col min="10761" max="10761" width="10.44140625" style="353" bestFit="1" customWidth="1"/>
    <col min="10762" max="11003" width="9.109375" style="353"/>
    <col min="11004" max="11004" width="1" style="353" customWidth="1"/>
    <col min="11005" max="11005" width="17.33203125" style="353" customWidth="1"/>
    <col min="11006" max="11006" width="54.6640625" style="353" customWidth="1"/>
    <col min="11007" max="11007" width="28.44140625" style="353" customWidth="1"/>
    <col min="11008" max="11009" width="17.109375" style="353" bestFit="1" customWidth="1"/>
    <col min="11010" max="11010" width="14.6640625" style="353" bestFit="1" customWidth="1"/>
    <col min="11011" max="11014" width="14.6640625" style="353" customWidth="1"/>
    <col min="11015" max="11015" width="15.6640625" style="353" bestFit="1" customWidth="1"/>
    <col min="11016" max="11016" width="13.44140625" style="353" bestFit="1" customWidth="1"/>
    <col min="11017" max="11017" width="10.44140625" style="353" bestFit="1" customWidth="1"/>
    <col min="11018" max="11259" width="9.109375" style="353"/>
    <col min="11260" max="11260" width="1" style="353" customWidth="1"/>
    <col min="11261" max="11261" width="17.33203125" style="353" customWidth="1"/>
    <col min="11262" max="11262" width="54.6640625" style="353" customWidth="1"/>
    <col min="11263" max="11263" width="28.44140625" style="353" customWidth="1"/>
    <col min="11264" max="11265" width="17.109375" style="353" bestFit="1" customWidth="1"/>
    <col min="11266" max="11266" width="14.6640625" style="353" bestFit="1" customWidth="1"/>
    <col min="11267" max="11270" width="14.6640625" style="353" customWidth="1"/>
    <col min="11271" max="11271" width="15.6640625" style="353" bestFit="1" customWidth="1"/>
    <col min="11272" max="11272" width="13.44140625" style="353" bestFit="1" customWidth="1"/>
    <col min="11273" max="11273" width="10.44140625" style="353" bestFit="1" customWidth="1"/>
    <col min="11274" max="11515" width="9.109375" style="353"/>
    <col min="11516" max="11516" width="1" style="353" customWidth="1"/>
    <col min="11517" max="11517" width="17.33203125" style="353" customWidth="1"/>
    <col min="11518" max="11518" width="54.6640625" style="353" customWidth="1"/>
    <col min="11519" max="11519" width="28.44140625" style="353" customWidth="1"/>
    <col min="11520" max="11521" width="17.109375" style="353" bestFit="1" customWidth="1"/>
    <col min="11522" max="11522" width="14.6640625" style="353" bestFit="1" customWidth="1"/>
    <col min="11523" max="11526" width="14.6640625" style="353" customWidth="1"/>
    <col min="11527" max="11527" width="15.6640625" style="353" bestFit="1" customWidth="1"/>
    <col min="11528" max="11528" width="13.44140625" style="353" bestFit="1" customWidth="1"/>
    <col min="11529" max="11529" width="10.44140625" style="353" bestFit="1" customWidth="1"/>
    <col min="11530" max="11771" width="9.109375" style="353"/>
    <col min="11772" max="11772" width="1" style="353" customWidth="1"/>
    <col min="11773" max="11773" width="17.33203125" style="353" customWidth="1"/>
    <col min="11774" max="11774" width="54.6640625" style="353" customWidth="1"/>
    <col min="11775" max="11775" width="28.44140625" style="353" customWidth="1"/>
    <col min="11776" max="11777" width="17.109375" style="353" bestFit="1" customWidth="1"/>
    <col min="11778" max="11778" width="14.6640625" style="353" bestFit="1" customWidth="1"/>
    <col min="11779" max="11782" width="14.6640625" style="353" customWidth="1"/>
    <col min="11783" max="11783" width="15.6640625" style="353" bestFit="1" customWidth="1"/>
    <col min="11784" max="11784" width="13.44140625" style="353" bestFit="1" customWidth="1"/>
    <col min="11785" max="11785" width="10.44140625" style="353" bestFit="1" customWidth="1"/>
    <col min="11786" max="12027" width="9.109375" style="353"/>
    <col min="12028" max="12028" width="1" style="353" customWidth="1"/>
    <col min="12029" max="12029" width="17.33203125" style="353" customWidth="1"/>
    <col min="12030" max="12030" width="54.6640625" style="353" customWidth="1"/>
    <col min="12031" max="12031" width="28.44140625" style="353" customWidth="1"/>
    <col min="12032" max="12033" width="17.109375" style="353" bestFit="1" customWidth="1"/>
    <col min="12034" max="12034" width="14.6640625" style="353" bestFit="1" customWidth="1"/>
    <col min="12035" max="12038" width="14.6640625" style="353" customWidth="1"/>
    <col min="12039" max="12039" width="15.6640625" style="353" bestFit="1" customWidth="1"/>
    <col min="12040" max="12040" width="13.44140625" style="353" bestFit="1" customWidth="1"/>
    <col min="12041" max="12041" width="10.44140625" style="353" bestFit="1" customWidth="1"/>
    <col min="12042" max="12283" width="9.109375" style="353"/>
    <col min="12284" max="12284" width="1" style="353" customWidth="1"/>
    <col min="12285" max="12285" width="17.33203125" style="353" customWidth="1"/>
    <col min="12286" max="12286" width="54.6640625" style="353" customWidth="1"/>
    <col min="12287" max="12287" width="28.44140625" style="353" customWidth="1"/>
    <col min="12288" max="12289" width="17.109375" style="353" bestFit="1" customWidth="1"/>
    <col min="12290" max="12290" width="14.6640625" style="353" bestFit="1" customWidth="1"/>
    <col min="12291" max="12294" width="14.6640625" style="353" customWidth="1"/>
    <col min="12295" max="12295" width="15.6640625" style="353" bestFit="1" customWidth="1"/>
    <col min="12296" max="12296" width="13.44140625" style="353" bestFit="1" customWidth="1"/>
    <col min="12297" max="12297" width="10.44140625" style="353" bestFit="1" customWidth="1"/>
    <col min="12298" max="12539" width="9.109375" style="353"/>
    <col min="12540" max="12540" width="1" style="353" customWidth="1"/>
    <col min="12541" max="12541" width="17.33203125" style="353" customWidth="1"/>
    <col min="12542" max="12542" width="54.6640625" style="353" customWidth="1"/>
    <col min="12543" max="12543" width="28.44140625" style="353" customWidth="1"/>
    <col min="12544" max="12545" width="17.109375" style="353" bestFit="1" customWidth="1"/>
    <col min="12546" max="12546" width="14.6640625" style="353" bestFit="1" customWidth="1"/>
    <col min="12547" max="12550" width="14.6640625" style="353" customWidth="1"/>
    <col min="12551" max="12551" width="15.6640625" style="353" bestFit="1" customWidth="1"/>
    <col min="12552" max="12552" width="13.44140625" style="353" bestFit="1" customWidth="1"/>
    <col min="12553" max="12553" width="10.44140625" style="353" bestFit="1" customWidth="1"/>
    <col min="12554" max="12795" width="9.109375" style="353"/>
    <col min="12796" max="12796" width="1" style="353" customWidth="1"/>
    <col min="12797" max="12797" width="17.33203125" style="353" customWidth="1"/>
    <col min="12798" max="12798" width="54.6640625" style="353" customWidth="1"/>
    <col min="12799" max="12799" width="28.44140625" style="353" customWidth="1"/>
    <col min="12800" max="12801" width="17.109375" style="353" bestFit="1" customWidth="1"/>
    <col min="12802" max="12802" width="14.6640625" style="353" bestFit="1" customWidth="1"/>
    <col min="12803" max="12806" width="14.6640625" style="353" customWidth="1"/>
    <col min="12807" max="12807" width="15.6640625" style="353" bestFit="1" customWidth="1"/>
    <col min="12808" max="12808" width="13.44140625" style="353" bestFit="1" customWidth="1"/>
    <col min="12809" max="12809" width="10.44140625" style="353" bestFit="1" customWidth="1"/>
    <col min="12810" max="13051" width="9.109375" style="353"/>
    <col min="13052" max="13052" width="1" style="353" customWidth="1"/>
    <col min="13053" max="13053" width="17.33203125" style="353" customWidth="1"/>
    <col min="13054" max="13054" width="54.6640625" style="353" customWidth="1"/>
    <col min="13055" max="13055" width="28.44140625" style="353" customWidth="1"/>
    <col min="13056" max="13057" width="17.109375" style="353" bestFit="1" customWidth="1"/>
    <col min="13058" max="13058" width="14.6640625" style="353" bestFit="1" customWidth="1"/>
    <col min="13059" max="13062" width="14.6640625" style="353" customWidth="1"/>
    <col min="13063" max="13063" width="15.6640625" style="353" bestFit="1" customWidth="1"/>
    <col min="13064" max="13064" width="13.44140625" style="353" bestFit="1" customWidth="1"/>
    <col min="13065" max="13065" width="10.44140625" style="353" bestFit="1" customWidth="1"/>
    <col min="13066" max="13307" width="9.109375" style="353"/>
    <col min="13308" max="13308" width="1" style="353" customWidth="1"/>
    <col min="13309" max="13309" width="17.33203125" style="353" customWidth="1"/>
    <col min="13310" max="13310" width="54.6640625" style="353" customWidth="1"/>
    <col min="13311" max="13311" width="28.44140625" style="353" customWidth="1"/>
    <col min="13312" max="13313" width="17.109375" style="353" bestFit="1" customWidth="1"/>
    <col min="13314" max="13314" width="14.6640625" style="353" bestFit="1" customWidth="1"/>
    <col min="13315" max="13318" width="14.6640625" style="353" customWidth="1"/>
    <col min="13319" max="13319" width="15.6640625" style="353" bestFit="1" customWidth="1"/>
    <col min="13320" max="13320" width="13.44140625" style="353" bestFit="1" customWidth="1"/>
    <col min="13321" max="13321" width="10.44140625" style="353" bestFit="1" customWidth="1"/>
    <col min="13322" max="13563" width="9.109375" style="353"/>
    <col min="13564" max="13564" width="1" style="353" customWidth="1"/>
    <col min="13565" max="13565" width="17.33203125" style="353" customWidth="1"/>
    <col min="13566" max="13566" width="54.6640625" style="353" customWidth="1"/>
    <col min="13567" max="13567" width="28.44140625" style="353" customWidth="1"/>
    <col min="13568" max="13569" width="17.109375" style="353" bestFit="1" customWidth="1"/>
    <col min="13570" max="13570" width="14.6640625" style="353" bestFit="1" customWidth="1"/>
    <col min="13571" max="13574" width="14.6640625" style="353" customWidth="1"/>
    <col min="13575" max="13575" width="15.6640625" style="353" bestFit="1" customWidth="1"/>
    <col min="13576" max="13576" width="13.44140625" style="353" bestFit="1" customWidth="1"/>
    <col min="13577" max="13577" width="10.44140625" style="353" bestFit="1" customWidth="1"/>
    <col min="13578" max="13819" width="9.109375" style="353"/>
    <col min="13820" max="13820" width="1" style="353" customWidth="1"/>
    <col min="13821" max="13821" width="17.33203125" style="353" customWidth="1"/>
    <col min="13822" max="13822" width="54.6640625" style="353" customWidth="1"/>
    <col min="13823" max="13823" width="28.44140625" style="353" customWidth="1"/>
    <col min="13824" max="13825" width="17.109375" style="353" bestFit="1" customWidth="1"/>
    <col min="13826" max="13826" width="14.6640625" style="353" bestFit="1" customWidth="1"/>
    <col min="13827" max="13830" width="14.6640625" style="353" customWidth="1"/>
    <col min="13831" max="13831" width="15.6640625" style="353" bestFit="1" customWidth="1"/>
    <col min="13832" max="13832" width="13.44140625" style="353" bestFit="1" customWidth="1"/>
    <col min="13833" max="13833" width="10.44140625" style="353" bestFit="1" customWidth="1"/>
    <col min="13834" max="14075" width="9.109375" style="353"/>
    <col min="14076" max="14076" width="1" style="353" customWidth="1"/>
    <col min="14077" max="14077" width="17.33203125" style="353" customWidth="1"/>
    <col min="14078" max="14078" width="54.6640625" style="353" customWidth="1"/>
    <col min="14079" max="14079" width="28.44140625" style="353" customWidth="1"/>
    <col min="14080" max="14081" width="17.109375" style="353" bestFit="1" customWidth="1"/>
    <col min="14082" max="14082" width="14.6640625" style="353" bestFit="1" customWidth="1"/>
    <col min="14083" max="14086" width="14.6640625" style="353" customWidth="1"/>
    <col min="14087" max="14087" width="15.6640625" style="353" bestFit="1" customWidth="1"/>
    <col min="14088" max="14088" width="13.44140625" style="353" bestFit="1" customWidth="1"/>
    <col min="14089" max="14089" width="10.44140625" style="353" bestFit="1" customWidth="1"/>
    <col min="14090" max="14331" width="9.109375" style="353"/>
    <col min="14332" max="14332" width="1" style="353" customWidth="1"/>
    <col min="14333" max="14333" width="17.33203125" style="353" customWidth="1"/>
    <col min="14334" max="14334" width="54.6640625" style="353" customWidth="1"/>
    <col min="14335" max="14335" width="28.44140625" style="353" customWidth="1"/>
    <col min="14336" max="14337" width="17.109375" style="353" bestFit="1" customWidth="1"/>
    <col min="14338" max="14338" width="14.6640625" style="353" bestFit="1" customWidth="1"/>
    <col min="14339" max="14342" width="14.6640625" style="353" customWidth="1"/>
    <col min="14343" max="14343" width="15.6640625" style="353" bestFit="1" customWidth="1"/>
    <col min="14344" max="14344" width="13.44140625" style="353" bestFit="1" customWidth="1"/>
    <col min="14345" max="14345" width="10.44140625" style="353" bestFit="1" customWidth="1"/>
    <col min="14346" max="14587" width="9.109375" style="353"/>
    <col min="14588" max="14588" width="1" style="353" customWidth="1"/>
    <col min="14589" max="14589" width="17.33203125" style="353" customWidth="1"/>
    <col min="14590" max="14590" width="54.6640625" style="353" customWidth="1"/>
    <col min="14591" max="14591" width="28.44140625" style="353" customWidth="1"/>
    <col min="14592" max="14593" width="17.109375" style="353" bestFit="1" customWidth="1"/>
    <col min="14594" max="14594" width="14.6640625" style="353" bestFit="1" customWidth="1"/>
    <col min="14595" max="14598" width="14.6640625" style="353" customWidth="1"/>
    <col min="14599" max="14599" width="15.6640625" style="353" bestFit="1" customWidth="1"/>
    <col min="14600" max="14600" width="13.44140625" style="353" bestFit="1" customWidth="1"/>
    <col min="14601" max="14601" width="10.44140625" style="353" bestFit="1" customWidth="1"/>
    <col min="14602" max="14843" width="9.109375" style="353"/>
    <col min="14844" max="14844" width="1" style="353" customWidth="1"/>
    <col min="14845" max="14845" width="17.33203125" style="353" customWidth="1"/>
    <col min="14846" max="14846" width="54.6640625" style="353" customWidth="1"/>
    <col min="14847" max="14847" width="28.44140625" style="353" customWidth="1"/>
    <col min="14848" max="14849" width="17.109375" style="353" bestFit="1" customWidth="1"/>
    <col min="14850" max="14850" width="14.6640625" style="353" bestFit="1" customWidth="1"/>
    <col min="14851" max="14854" width="14.6640625" style="353" customWidth="1"/>
    <col min="14855" max="14855" width="15.6640625" style="353" bestFit="1" customWidth="1"/>
    <col min="14856" max="14856" width="13.44140625" style="353" bestFit="1" customWidth="1"/>
    <col min="14857" max="14857" width="10.44140625" style="353" bestFit="1" customWidth="1"/>
    <col min="14858" max="15099" width="9.109375" style="353"/>
    <col min="15100" max="15100" width="1" style="353" customWidth="1"/>
    <col min="15101" max="15101" width="17.33203125" style="353" customWidth="1"/>
    <col min="15102" max="15102" width="54.6640625" style="353" customWidth="1"/>
    <col min="15103" max="15103" width="28.44140625" style="353" customWidth="1"/>
    <col min="15104" max="15105" width="17.109375" style="353" bestFit="1" customWidth="1"/>
    <col min="15106" max="15106" width="14.6640625" style="353" bestFit="1" customWidth="1"/>
    <col min="15107" max="15110" width="14.6640625" style="353" customWidth="1"/>
    <col min="15111" max="15111" width="15.6640625" style="353" bestFit="1" customWidth="1"/>
    <col min="15112" max="15112" width="13.44140625" style="353" bestFit="1" customWidth="1"/>
    <col min="15113" max="15113" width="10.44140625" style="353" bestFit="1" customWidth="1"/>
    <col min="15114" max="15355" width="9.109375" style="353"/>
    <col min="15356" max="15356" width="1" style="353" customWidth="1"/>
    <col min="15357" max="15357" width="17.33203125" style="353" customWidth="1"/>
    <col min="15358" max="15358" width="54.6640625" style="353" customWidth="1"/>
    <col min="15359" max="15359" width="28.44140625" style="353" customWidth="1"/>
    <col min="15360" max="15361" width="17.109375" style="353" bestFit="1" customWidth="1"/>
    <col min="15362" max="15362" width="14.6640625" style="353" bestFit="1" customWidth="1"/>
    <col min="15363" max="15366" width="14.6640625" style="353" customWidth="1"/>
    <col min="15367" max="15367" width="15.6640625" style="353" bestFit="1" customWidth="1"/>
    <col min="15368" max="15368" width="13.44140625" style="353" bestFit="1" customWidth="1"/>
    <col min="15369" max="15369" width="10.44140625" style="353" bestFit="1" customWidth="1"/>
    <col min="15370" max="15611" width="9.109375" style="353"/>
    <col min="15612" max="15612" width="1" style="353" customWidth="1"/>
    <col min="15613" max="15613" width="17.33203125" style="353" customWidth="1"/>
    <col min="15614" max="15614" width="54.6640625" style="353" customWidth="1"/>
    <col min="15615" max="15615" width="28.44140625" style="353" customWidth="1"/>
    <col min="15616" max="15617" width="17.109375" style="353" bestFit="1" customWidth="1"/>
    <col min="15618" max="15618" width="14.6640625" style="353" bestFit="1" customWidth="1"/>
    <col min="15619" max="15622" width="14.6640625" style="353" customWidth="1"/>
    <col min="15623" max="15623" width="15.6640625" style="353" bestFit="1" customWidth="1"/>
    <col min="15624" max="15624" width="13.44140625" style="353" bestFit="1" customWidth="1"/>
    <col min="15625" max="15625" width="10.44140625" style="353" bestFit="1" customWidth="1"/>
    <col min="15626" max="15867" width="9.109375" style="353"/>
    <col min="15868" max="15868" width="1" style="353" customWidth="1"/>
    <col min="15869" max="15869" width="17.33203125" style="353" customWidth="1"/>
    <col min="15870" max="15870" width="54.6640625" style="353" customWidth="1"/>
    <col min="15871" max="15871" width="28.44140625" style="353" customWidth="1"/>
    <col min="15872" max="15873" width="17.109375" style="353" bestFit="1" customWidth="1"/>
    <col min="15874" max="15874" width="14.6640625" style="353" bestFit="1" customWidth="1"/>
    <col min="15875" max="15878" width="14.6640625" style="353" customWidth="1"/>
    <col min="15879" max="15879" width="15.6640625" style="353" bestFit="1" customWidth="1"/>
    <col min="15880" max="15880" width="13.44140625" style="353" bestFit="1" customWidth="1"/>
    <col min="15881" max="15881" width="10.44140625" style="353" bestFit="1" customWidth="1"/>
    <col min="15882" max="16123" width="9.109375" style="353"/>
    <col min="16124" max="16124" width="1" style="353" customWidth="1"/>
    <col min="16125" max="16125" width="17.33203125" style="353" customWidth="1"/>
    <col min="16126" max="16126" width="54.6640625" style="353" customWidth="1"/>
    <col min="16127" max="16127" width="28.44140625" style="353" customWidth="1"/>
    <col min="16128" max="16129" width="17.109375" style="353" bestFit="1" customWidth="1"/>
    <col min="16130" max="16130" width="14.6640625" style="353" bestFit="1" customWidth="1"/>
    <col min="16131" max="16134" width="14.6640625" style="353" customWidth="1"/>
    <col min="16135" max="16135" width="15.6640625" style="353" bestFit="1" customWidth="1"/>
    <col min="16136" max="16136" width="13.44140625" style="353" bestFit="1" customWidth="1"/>
    <col min="16137" max="16137" width="10.44140625" style="353" bestFit="1" customWidth="1"/>
    <col min="16138" max="16384" width="9.109375" style="353"/>
  </cols>
  <sheetData>
    <row r="2" spans="2:9" ht="20.399999999999999" customHeight="1">
      <c r="B2" s="356" t="s">
        <v>1523</v>
      </c>
      <c r="C2" s="354"/>
    </row>
    <row r="3" spans="2:9" ht="14.4" customHeight="1">
      <c r="B3" s="356"/>
      <c r="C3" s="354"/>
    </row>
    <row r="4" spans="2:9" ht="15.75" customHeight="1">
      <c r="B4" s="760" t="s">
        <v>141</v>
      </c>
      <c r="C4" s="760" t="s">
        <v>142</v>
      </c>
      <c r="D4" s="758" t="s">
        <v>623</v>
      </c>
      <c r="E4" s="758" t="s">
        <v>624</v>
      </c>
      <c r="F4" s="761" t="s">
        <v>625</v>
      </c>
      <c r="G4" s="761"/>
      <c r="H4" s="758" t="s">
        <v>626</v>
      </c>
    </row>
    <row r="5" spans="2:9" ht="14.25" customHeight="1">
      <c r="B5" s="760"/>
      <c r="C5" s="760"/>
      <c r="D5" s="759"/>
      <c r="E5" s="759"/>
      <c r="F5" s="361" t="s">
        <v>629</v>
      </c>
      <c r="G5" s="361" t="s">
        <v>630</v>
      </c>
      <c r="H5" s="759"/>
      <c r="I5" s="353" t="s">
        <v>530</v>
      </c>
    </row>
    <row r="6" spans="2:9" s="356" customFormat="1" ht="16.2" customHeight="1">
      <c r="B6" s="131">
        <v>1</v>
      </c>
      <c r="C6" s="132" t="s">
        <v>146</v>
      </c>
      <c r="D6" s="376">
        <v>58149013680</v>
      </c>
      <c r="E6" s="376">
        <v>4829937200</v>
      </c>
      <c r="F6" s="377">
        <v>0</v>
      </c>
      <c r="G6" s="377">
        <v>0</v>
      </c>
      <c r="H6" s="376">
        <v>58321676310</v>
      </c>
      <c r="I6" s="356">
        <v>1</v>
      </c>
    </row>
    <row r="7" spans="2:9" s="356" customFormat="1" ht="16.2" customHeight="1">
      <c r="B7" s="131">
        <v>11</v>
      </c>
      <c r="C7" s="132" t="s">
        <v>147</v>
      </c>
      <c r="D7" s="376">
        <v>51133273302</v>
      </c>
      <c r="E7" s="376">
        <v>4239021452</v>
      </c>
      <c r="F7" s="377">
        <v>0</v>
      </c>
      <c r="G7" s="377">
        <v>0</v>
      </c>
      <c r="H7" s="376">
        <v>55161620079</v>
      </c>
      <c r="I7" s="356">
        <v>11</v>
      </c>
    </row>
    <row r="8" spans="2:9" s="356" customFormat="1" ht="16.2" customHeight="1">
      <c r="B8" s="131">
        <v>111</v>
      </c>
      <c r="C8" s="132" t="s">
        <v>148</v>
      </c>
      <c r="D8" s="376">
        <v>5313782235</v>
      </c>
      <c r="E8" s="376">
        <v>1190212328</v>
      </c>
      <c r="F8" s="377">
        <v>0</v>
      </c>
      <c r="G8" s="377">
        <v>0</v>
      </c>
      <c r="H8" s="376">
        <v>6503994563</v>
      </c>
      <c r="I8" s="356">
        <v>111</v>
      </c>
    </row>
    <row r="9" spans="2:9" s="356" customFormat="1" ht="16.2" customHeight="1">
      <c r="B9" s="131">
        <v>11103</v>
      </c>
      <c r="C9" s="132" t="s">
        <v>149</v>
      </c>
      <c r="D9" s="376">
        <v>5313782235</v>
      </c>
      <c r="E9" s="376">
        <v>1190212328</v>
      </c>
      <c r="F9" s="377">
        <v>0</v>
      </c>
      <c r="G9" s="377">
        <v>0</v>
      </c>
      <c r="H9" s="376">
        <v>6503994563</v>
      </c>
      <c r="I9" s="356">
        <v>11103</v>
      </c>
    </row>
    <row r="10" spans="2:9" s="356" customFormat="1" ht="16.2" customHeight="1">
      <c r="B10" s="131">
        <v>1110301</v>
      </c>
      <c r="C10" s="132" t="s">
        <v>150</v>
      </c>
      <c r="D10" s="376">
        <v>1670620740</v>
      </c>
      <c r="E10" s="376">
        <v>872419044</v>
      </c>
      <c r="F10" s="377">
        <v>0</v>
      </c>
      <c r="G10" s="377">
        <v>0</v>
      </c>
      <c r="H10" s="376">
        <v>2543039784</v>
      </c>
      <c r="I10" s="356">
        <v>1110301</v>
      </c>
    </row>
    <row r="11" spans="2:9" s="356" customFormat="1" ht="16.2" customHeight="1">
      <c r="B11" s="138">
        <v>111030102</v>
      </c>
      <c r="C11" s="359" t="s">
        <v>152</v>
      </c>
      <c r="D11" s="377">
        <v>401765</v>
      </c>
      <c r="E11" s="377">
        <v>0</v>
      </c>
      <c r="F11" s="377">
        <v>0</v>
      </c>
      <c r="G11" s="377">
        <v>0</v>
      </c>
      <c r="H11" s="362">
        <v>401765</v>
      </c>
      <c r="I11" s="356">
        <v>111030102</v>
      </c>
    </row>
    <row r="12" spans="2:9" s="356" customFormat="1" ht="16.2" customHeight="1">
      <c r="B12" s="138">
        <v>111030103</v>
      </c>
      <c r="C12" s="359" t="s">
        <v>153</v>
      </c>
      <c r="D12" s="377">
        <v>6027989</v>
      </c>
      <c r="E12" s="377">
        <v>0</v>
      </c>
      <c r="F12" s="377">
        <v>0</v>
      </c>
      <c r="G12" s="377">
        <v>0</v>
      </c>
      <c r="H12" s="362">
        <v>6027989</v>
      </c>
      <c r="I12" s="356">
        <v>111030103</v>
      </c>
    </row>
    <row r="13" spans="2:9" s="356" customFormat="1" ht="16.2" customHeight="1">
      <c r="B13" s="138">
        <v>111030104</v>
      </c>
      <c r="C13" s="359" t="s">
        <v>154</v>
      </c>
      <c r="D13" s="377">
        <v>6000000</v>
      </c>
      <c r="E13" s="377">
        <v>0</v>
      </c>
      <c r="F13" s="377">
        <v>0</v>
      </c>
      <c r="G13" s="377">
        <v>0</v>
      </c>
      <c r="H13" s="362">
        <v>6000000</v>
      </c>
      <c r="I13" s="356">
        <v>111030104</v>
      </c>
    </row>
    <row r="14" spans="2:9" ht="16.2" customHeight="1">
      <c r="B14" s="138">
        <v>111030106</v>
      </c>
      <c r="C14" s="359" t="s">
        <v>155</v>
      </c>
      <c r="D14" s="377">
        <v>4780000</v>
      </c>
      <c r="E14" s="377">
        <v>0</v>
      </c>
      <c r="F14" s="377">
        <v>0</v>
      </c>
      <c r="G14" s="377">
        <v>0</v>
      </c>
      <c r="H14" s="362">
        <v>4780000</v>
      </c>
      <c r="I14" s="356">
        <v>111030106</v>
      </c>
    </row>
    <row r="15" spans="2:9" s="356" customFormat="1" ht="16.2" customHeight="1">
      <c r="B15" s="138">
        <v>111030107</v>
      </c>
      <c r="C15" s="359" t="s">
        <v>156</v>
      </c>
      <c r="D15" s="377">
        <v>300298</v>
      </c>
      <c r="E15" s="377">
        <v>0</v>
      </c>
      <c r="F15" s="377">
        <v>0</v>
      </c>
      <c r="G15" s="377">
        <v>0</v>
      </c>
      <c r="H15" s="362">
        <v>300298</v>
      </c>
      <c r="I15" s="356">
        <v>111030107</v>
      </c>
    </row>
    <row r="16" spans="2:9" ht="16.2" customHeight="1">
      <c r="B16" s="138">
        <v>111030108</v>
      </c>
      <c r="C16" s="359" t="s">
        <v>157</v>
      </c>
      <c r="D16" s="377">
        <v>1032032</v>
      </c>
      <c r="E16" s="377">
        <v>0</v>
      </c>
      <c r="F16" s="377">
        <v>0</v>
      </c>
      <c r="G16" s="377">
        <v>0</v>
      </c>
      <c r="H16" s="362">
        <v>1032032</v>
      </c>
      <c r="I16" s="356">
        <v>111030108</v>
      </c>
    </row>
    <row r="17" spans="2:9" ht="16.2" customHeight="1">
      <c r="B17" s="138">
        <v>111030109</v>
      </c>
      <c r="C17" s="359" t="s">
        <v>158</v>
      </c>
      <c r="D17" s="377">
        <v>78413436</v>
      </c>
      <c r="E17" s="377">
        <v>0</v>
      </c>
      <c r="F17" s="377">
        <v>0</v>
      </c>
      <c r="G17" s="377">
        <v>0</v>
      </c>
      <c r="H17" s="362">
        <v>78413436</v>
      </c>
      <c r="I17" s="356">
        <v>111030109</v>
      </c>
    </row>
    <row r="18" spans="2:9" ht="16.2" customHeight="1">
      <c r="B18" s="138">
        <v>111030112</v>
      </c>
      <c r="C18" s="359" t="s">
        <v>160</v>
      </c>
      <c r="D18" s="377">
        <v>263020</v>
      </c>
      <c r="E18" s="377">
        <v>0</v>
      </c>
      <c r="F18" s="377">
        <v>0</v>
      </c>
      <c r="G18" s="377">
        <v>0</v>
      </c>
      <c r="H18" s="362">
        <v>263020</v>
      </c>
      <c r="I18" s="356">
        <v>111030112</v>
      </c>
    </row>
    <row r="19" spans="2:9" ht="16.2" customHeight="1">
      <c r="B19" s="138">
        <v>111030113</v>
      </c>
      <c r="C19" s="359" t="s">
        <v>161</v>
      </c>
      <c r="D19" s="377">
        <v>377019917</v>
      </c>
      <c r="E19" s="377">
        <v>0</v>
      </c>
      <c r="F19" s="377">
        <v>0</v>
      </c>
      <c r="G19" s="377">
        <v>0</v>
      </c>
      <c r="H19" s="362">
        <v>377019917</v>
      </c>
      <c r="I19" s="356">
        <v>111030113</v>
      </c>
    </row>
    <row r="20" spans="2:9" ht="16.2" customHeight="1">
      <c r="B20" s="138">
        <v>111030114</v>
      </c>
      <c r="C20" s="359" t="s">
        <v>162</v>
      </c>
      <c r="D20" s="377">
        <v>510132871</v>
      </c>
      <c r="E20" s="377">
        <v>0</v>
      </c>
      <c r="F20" s="377">
        <v>0</v>
      </c>
      <c r="G20" s="377">
        <v>0</v>
      </c>
      <c r="H20" s="362">
        <v>510132871</v>
      </c>
      <c r="I20" s="356">
        <v>111030114</v>
      </c>
    </row>
    <row r="21" spans="2:9" s="356" customFormat="1" ht="16.2" customHeight="1">
      <c r="B21" s="138">
        <v>111030121</v>
      </c>
      <c r="C21" s="359" t="s">
        <v>1466</v>
      </c>
      <c r="D21" s="377">
        <v>104307742</v>
      </c>
      <c r="E21" s="377">
        <v>0</v>
      </c>
      <c r="F21" s="377">
        <v>0</v>
      </c>
      <c r="G21" s="377">
        <v>0</v>
      </c>
      <c r="H21" s="362">
        <v>104307742</v>
      </c>
      <c r="I21" s="356">
        <v>111030121</v>
      </c>
    </row>
    <row r="22" spans="2:9" s="356" customFormat="1" ht="16.2" customHeight="1">
      <c r="B22" s="138">
        <v>111030111</v>
      </c>
      <c r="C22" s="359" t="s">
        <v>159</v>
      </c>
      <c r="D22" s="377">
        <v>635</v>
      </c>
      <c r="E22" s="377"/>
      <c r="F22" s="377"/>
      <c r="G22" s="377"/>
      <c r="H22" s="362">
        <v>635</v>
      </c>
      <c r="I22" s="356">
        <v>111030111</v>
      </c>
    </row>
    <row r="23" spans="2:9" s="356" customFormat="1" ht="16.2" customHeight="1">
      <c r="B23" s="359">
        <v>111030116</v>
      </c>
      <c r="C23" s="359" t="s">
        <v>163</v>
      </c>
      <c r="D23" s="377">
        <v>3800000</v>
      </c>
      <c r="E23" s="377"/>
      <c r="F23" s="377"/>
      <c r="G23" s="377"/>
      <c r="H23" s="362">
        <v>3800000</v>
      </c>
      <c r="I23" s="356">
        <v>111030116</v>
      </c>
    </row>
    <row r="24" spans="2:9" s="356" customFormat="1" ht="16.2" customHeight="1">
      <c r="B24" s="359">
        <v>111030118</v>
      </c>
      <c r="C24" s="359" t="s">
        <v>165</v>
      </c>
      <c r="D24" s="377">
        <v>573835519</v>
      </c>
      <c r="E24" s="377"/>
      <c r="F24" s="377"/>
      <c r="G24" s="377"/>
      <c r="H24" s="362">
        <v>573835519</v>
      </c>
      <c r="I24" s="356">
        <v>111030118</v>
      </c>
    </row>
    <row r="25" spans="2:9" s="356" customFormat="1" ht="16.2" customHeight="1">
      <c r="B25" s="359">
        <v>111030122</v>
      </c>
      <c r="C25" s="359" t="s">
        <v>168</v>
      </c>
      <c r="D25" s="377">
        <v>4305516</v>
      </c>
      <c r="E25" s="377"/>
      <c r="F25" s="377"/>
      <c r="G25" s="377"/>
      <c r="H25" s="362">
        <v>4305516</v>
      </c>
      <c r="I25" s="356">
        <v>111030122</v>
      </c>
    </row>
    <row r="26" spans="2:9" s="356" customFormat="1" ht="16.2" customHeight="1">
      <c r="B26" s="359">
        <v>101010201</v>
      </c>
      <c r="C26" s="359" t="s">
        <v>532</v>
      </c>
      <c r="D26" s="377">
        <v>0</v>
      </c>
      <c r="E26" s="377">
        <v>872419044</v>
      </c>
      <c r="F26" s="377">
        <v>0</v>
      </c>
      <c r="G26" s="377">
        <v>0</v>
      </c>
      <c r="H26" s="362">
        <v>872419044</v>
      </c>
      <c r="I26" s="356">
        <v>101010201</v>
      </c>
    </row>
    <row r="27" spans="2:9" s="356" customFormat="1" ht="16.2" customHeight="1">
      <c r="B27" s="131">
        <v>1110302</v>
      </c>
      <c r="C27" s="132" t="s">
        <v>169</v>
      </c>
      <c r="D27" s="376">
        <v>3643161495</v>
      </c>
      <c r="E27" s="376">
        <v>317793284</v>
      </c>
      <c r="F27" s="377">
        <v>0</v>
      </c>
      <c r="G27" s="377">
        <v>0</v>
      </c>
      <c r="H27" s="376">
        <v>3960954779</v>
      </c>
      <c r="I27" s="356">
        <v>1110302</v>
      </c>
    </row>
    <row r="28" spans="2:9" ht="16.2" customHeight="1">
      <c r="B28" s="95">
        <v>111030201</v>
      </c>
      <c r="C28" s="95" t="s">
        <v>170</v>
      </c>
      <c r="D28" s="377">
        <v>1076822324</v>
      </c>
      <c r="E28" s="377">
        <v>0</v>
      </c>
      <c r="F28" s="377">
        <v>0</v>
      </c>
      <c r="G28" s="377">
        <v>0</v>
      </c>
      <c r="H28" s="362">
        <v>1076822324</v>
      </c>
      <c r="I28" s="356">
        <v>111030201</v>
      </c>
    </row>
    <row r="29" spans="2:9" ht="16.2" customHeight="1">
      <c r="B29" s="138">
        <v>111030202</v>
      </c>
      <c r="C29" s="359" t="s">
        <v>171</v>
      </c>
      <c r="D29" s="377">
        <v>120673</v>
      </c>
      <c r="E29" s="377">
        <v>0</v>
      </c>
      <c r="F29" s="377">
        <v>0</v>
      </c>
      <c r="G29" s="377">
        <v>0</v>
      </c>
      <c r="H29" s="362">
        <v>120673</v>
      </c>
      <c r="I29" s="356">
        <v>111030202</v>
      </c>
    </row>
    <row r="30" spans="2:9" s="356" customFormat="1" ht="16.2" customHeight="1">
      <c r="B30" s="138">
        <v>111030203</v>
      </c>
      <c r="C30" s="359" t="s">
        <v>172</v>
      </c>
      <c r="D30" s="377">
        <v>40403880</v>
      </c>
      <c r="E30" s="377">
        <v>0</v>
      </c>
      <c r="F30" s="377">
        <v>0</v>
      </c>
      <c r="G30" s="377">
        <v>0</v>
      </c>
      <c r="H30" s="362">
        <v>40403880</v>
      </c>
      <c r="I30" s="356">
        <v>111030203</v>
      </c>
    </row>
    <row r="31" spans="2:9" ht="16.2" customHeight="1">
      <c r="B31" s="138">
        <v>111030204</v>
      </c>
      <c r="C31" s="359" t="s">
        <v>173</v>
      </c>
      <c r="D31" s="377">
        <v>57097753</v>
      </c>
      <c r="E31" s="377">
        <v>0</v>
      </c>
      <c r="F31" s="377">
        <v>0</v>
      </c>
      <c r="G31" s="377">
        <v>0</v>
      </c>
      <c r="H31" s="362">
        <v>57097753</v>
      </c>
      <c r="I31" s="356">
        <v>111030204</v>
      </c>
    </row>
    <row r="32" spans="2:9" ht="16.2" customHeight="1">
      <c r="B32" s="138">
        <v>111030206</v>
      </c>
      <c r="C32" s="359" t="s">
        <v>174</v>
      </c>
      <c r="D32" s="377">
        <v>104977496</v>
      </c>
      <c r="E32" s="377">
        <v>0</v>
      </c>
      <c r="F32" s="377">
        <v>0</v>
      </c>
      <c r="G32" s="377">
        <v>0</v>
      </c>
      <c r="H32" s="362">
        <v>104977496</v>
      </c>
      <c r="I32" s="356">
        <v>111030206</v>
      </c>
    </row>
    <row r="33" spans="2:9" ht="16.2" customHeight="1">
      <c r="B33" s="359">
        <v>111030207</v>
      </c>
      <c r="C33" s="359" t="s">
        <v>175</v>
      </c>
      <c r="D33" s="377">
        <v>12525</v>
      </c>
      <c r="E33" s="377">
        <v>0</v>
      </c>
      <c r="F33" s="377">
        <v>0</v>
      </c>
      <c r="G33" s="377">
        <v>0</v>
      </c>
      <c r="H33" s="362">
        <v>12525</v>
      </c>
      <c r="I33" s="356">
        <v>111030207</v>
      </c>
    </row>
    <row r="34" spans="2:9" ht="16.2" customHeight="1">
      <c r="B34" s="138">
        <v>111030209</v>
      </c>
      <c r="C34" s="359" t="s">
        <v>176</v>
      </c>
      <c r="D34" s="377">
        <v>2029887228</v>
      </c>
      <c r="E34" s="377">
        <v>0</v>
      </c>
      <c r="F34" s="377">
        <v>0</v>
      </c>
      <c r="G34" s="377">
        <v>0</v>
      </c>
      <c r="H34" s="362">
        <v>2029887228</v>
      </c>
      <c r="I34" s="356">
        <v>111030209</v>
      </c>
    </row>
    <row r="35" spans="2:9" ht="16.2" customHeight="1">
      <c r="B35" s="138">
        <v>111030210</v>
      </c>
      <c r="C35" s="359" t="s">
        <v>177</v>
      </c>
      <c r="D35" s="377">
        <v>165352744</v>
      </c>
      <c r="E35" s="377">
        <v>0</v>
      </c>
      <c r="F35" s="377">
        <v>0</v>
      </c>
      <c r="G35" s="377">
        <v>0</v>
      </c>
      <c r="H35" s="362">
        <v>165352744</v>
      </c>
      <c r="I35" s="356">
        <v>111030210</v>
      </c>
    </row>
    <row r="36" spans="2:9" ht="16.2" customHeight="1">
      <c r="B36" s="138">
        <v>111030211</v>
      </c>
      <c r="C36" s="359" t="s">
        <v>178</v>
      </c>
      <c r="D36" s="377">
        <v>8504545</v>
      </c>
      <c r="E36" s="377">
        <v>0</v>
      </c>
      <c r="F36" s="377">
        <v>0</v>
      </c>
      <c r="G36" s="377">
        <v>0</v>
      </c>
      <c r="H36" s="362">
        <v>8504545</v>
      </c>
      <c r="I36" s="356">
        <v>111030211</v>
      </c>
    </row>
    <row r="37" spans="2:9" ht="16.2" customHeight="1">
      <c r="B37" s="138">
        <v>111030212</v>
      </c>
      <c r="C37" s="359" t="s">
        <v>179</v>
      </c>
      <c r="D37" s="377">
        <v>19831571</v>
      </c>
      <c r="E37" s="377">
        <v>0</v>
      </c>
      <c r="F37" s="377">
        <v>0</v>
      </c>
      <c r="G37" s="377">
        <v>0</v>
      </c>
      <c r="H37" s="362">
        <v>19831571</v>
      </c>
      <c r="I37" s="356">
        <v>111030212</v>
      </c>
    </row>
    <row r="38" spans="2:9" ht="16.2" customHeight="1">
      <c r="B38" s="138">
        <v>111030214</v>
      </c>
      <c r="C38" s="359" t="s">
        <v>166</v>
      </c>
      <c r="D38" s="377">
        <v>9226</v>
      </c>
      <c r="E38" s="377">
        <v>0</v>
      </c>
      <c r="F38" s="377">
        <v>0</v>
      </c>
      <c r="G38" s="377">
        <v>0</v>
      </c>
      <c r="H38" s="362">
        <v>9226</v>
      </c>
      <c r="I38" s="356">
        <v>111030214</v>
      </c>
    </row>
    <row r="39" spans="2:9" ht="16.2" customHeight="1">
      <c r="B39" s="138">
        <v>111030217</v>
      </c>
      <c r="C39" s="359" t="s">
        <v>181</v>
      </c>
      <c r="D39" s="377">
        <v>101727879</v>
      </c>
      <c r="E39" s="377">
        <v>0</v>
      </c>
      <c r="F39" s="377">
        <v>0</v>
      </c>
      <c r="G39" s="377">
        <v>0</v>
      </c>
      <c r="H39" s="362">
        <v>101727879</v>
      </c>
      <c r="I39" s="356">
        <v>111030217</v>
      </c>
    </row>
    <row r="40" spans="2:9" ht="16.2" customHeight="1">
      <c r="B40" s="138">
        <v>111030218</v>
      </c>
      <c r="C40" s="359" t="s">
        <v>182</v>
      </c>
      <c r="D40" s="377">
        <v>24928654</v>
      </c>
      <c r="E40" s="377">
        <v>0</v>
      </c>
      <c r="F40" s="377">
        <v>0</v>
      </c>
      <c r="G40" s="377">
        <v>0</v>
      </c>
      <c r="H40" s="362">
        <v>24928654</v>
      </c>
      <c r="I40" s="356">
        <v>111030218</v>
      </c>
    </row>
    <row r="41" spans="2:9" ht="16.2" customHeight="1">
      <c r="B41" s="138">
        <v>111030219</v>
      </c>
      <c r="C41" s="359" t="s">
        <v>183</v>
      </c>
      <c r="D41" s="377">
        <v>13484997</v>
      </c>
      <c r="E41" s="377">
        <v>0</v>
      </c>
      <c r="F41" s="377">
        <v>0</v>
      </c>
      <c r="G41" s="377">
        <v>0</v>
      </c>
      <c r="H41" s="362">
        <v>13484997</v>
      </c>
      <c r="I41" s="356">
        <v>111030219</v>
      </c>
    </row>
    <row r="42" spans="2:9" s="356" customFormat="1" ht="16.2" customHeight="1">
      <c r="B42" s="359">
        <v>101010202</v>
      </c>
      <c r="C42" s="359" t="s">
        <v>533</v>
      </c>
      <c r="D42" s="377">
        <v>0</v>
      </c>
      <c r="E42" s="377">
        <v>317793284</v>
      </c>
      <c r="F42" s="377">
        <v>0</v>
      </c>
      <c r="G42" s="377">
        <v>0</v>
      </c>
      <c r="H42" s="362">
        <v>317793284</v>
      </c>
      <c r="I42" s="356">
        <v>101010202</v>
      </c>
    </row>
    <row r="43" spans="2:9" s="356" customFormat="1" ht="16.2" customHeight="1">
      <c r="B43" s="131">
        <v>112</v>
      </c>
      <c r="C43" s="132" t="s">
        <v>184</v>
      </c>
      <c r="D43" s="376">
        <v>45213580597</v>
      </c>
      <c r="E43" s="376">
        <v>2479774852</v>
      </c>
      <c r="F43" s="377">
        <v>0</v>
      </c>
      <c r="G43" s="377">
        <v>0</v>
      </c>
      <c r="H43" s="376">
        <v>47693355449</v>
      </c>
      <c r="I43" s="356">
        <v>112</v>
      </c>
    </row>
    <row r="44" spans="2:9" s="356" customFormat="1" ht="16.2" customHeight="1">
      <c r="B44" s="131">
        <v>11201</v>
      </c>
      <c r="C44" s="132" t="s">
        <v>185</v>
      </c>
      <c r="D44" s="376">
        <v>8484697597</v>
      </c>
      <c r="E44" s="376">
        <v>2479774852</v>
      </c>
      <c r="F44" s="377">
        <v>0</v>
      </c>
      <c r="G44" s="377">
        <v>0</v>
      </c>
      <c r="H44" s="376">
        <v>10964472449</v>
      </c>
      <c r="I44" s="356">
        <v>11201</v>
      </c>
    </row>
    <row r="45" spans="2:9" s="356" customFormat="1" ht="16.2" customHeight="1">
      <c r="B45" s="131">
        <v>112011</v>
      </c>
      <c r="C45" s="132" t="s">
        <v>186</v>
      </c>
      <c r="D45" s="376">
        <v>8484697597</v>
      </c>
      <c r="E45" s="376">
        <v>2479774852</v>
      </c>
      <c r="F45" s="377">
        <v>0</v>
      </c>
      <c r="G45" s="377">
        <v>0</v>
      </c>
      <c r="H45" s="376">
        <v>10964472449</v>
      </c>
      <c r="I45" s="356">
        <v>112011</v>
      </c>
    </row>
    <row r="46" spans="2:9" s="356" customFormat="1" ht="16.2" customHeight="1">
      <c r="B46" s="131">
        <v>1120111</v>
      </c>
      <c r="C46" s="132" t="s">
        <v>187</v>
      </c>
      <c r="D46" s="376">
        <v>75000000</v>
      </c>
      <c r="E46" s="376">
        <v>0</v>
      </c>
      <c r="F46" s="377">
        <v>0</v>
      </c>
      <c r="G46" s="377">
        <v>0</v>
      </c>
      <c r="H46" s="376">
        <v>75000000</v>
      </c>
      <c r="I46" s="356">
        <v>1120111</v>
      </c>
    </row>
    <row r="47" spans="2:9" s="356" customFormat="1" ht="16.2" customHeight="1">
      <c r="B47" s="131">
        <v>11201111</v>
      </c>
      <c r="C47" s="132" t="s">
        <v>188</v>
      </c>
      <c r="D47" s="376">
        <v>75000000</v>
      </c>
      <c r="E47" s="376">
        <v>0</v>
      </c>
      <c r="F47" s="377">
        <v>0</v>
      </c>
      <c r="G47" s="377">
        <v>0</v>
      </c>
      <c r="H47" s="376">
        <v>75000000</v>
      </c>
      <c r="I47" s="356">
        <v>11201111</v>
      </c>
    </row>
    <row r="48" spans="2:9" ht="16.2" customHeight="1">
      <c r="B48" s="138">
        <v>1120111101</v>
      </c>
      <c r="C48" s="359" t="s">
        <v>189</v>
      </c>
      <c r="D48" s="377">
        <v>75000000</v>
      </c>
      <c r="E48" s="377">
        <v>0</v>
      </c>
      <c r="F48" s="377">
        <v>0</v>
      </c>
      <c r="G48" s="377">
        <v>0</v>
      </c>
      <c r="H48" s="362">
        <v>75000000</v>
      </c>
      <c r="I48" s="356">
        <v>1120111101</v>
      </c>
    </row>
    <row r="49" spans="2:9" s="356" customFormat="1" ht="16.2" customHeight="1">
      <c r="B49" s="131">
        <v>1120112</v>
      </c>
      <c r="C49" s="132" t="s">
        <v>190</v>
      </c>
      <c r="D49" s="376">
        <v>6988403880</v>
      </c>
      <c r="E49" s="376">
        <v>2300000000</v>
      </c>
      <c r="F49" s="377">
        <v>0</v>
      </c>
      <c r="G49" s="377">
        <v>0</v>
      </c>
      <c r="H49" s="376">
        <v>9288403880</v>
      </c>
      <c r="I49" s="356">
        <v>1120112</v>
      </c>
    </row>
    <row r="50" spans="2:9" s="356" customFormat="1" ht="16.2" customHeight="1">
      <c r="B50" s="131">
        <v>11201121</v>
      </c>
      <c r="C50" s="132" t="s">
        <v>191</v>
      </c>
      <c r="D50" s="376">
        <v>529000000</v>
      </c>
      <c r="E50" s="376">
        <v>0</v>
      </c>
      <c r="F50" s="377">
        <v>0</v>
      </c>
      <c r="G50" s="377">
        <v>0</v>
      </c>
      <c r="H50" s="376">
        <v>529000000</v>
      </c>
      <c r="I50" s="356">
        <v>11201121</v>
      </c>
    </row>
    <row r="51" spans="2:9" ht="16.2" customHeight="1">
      <c r="B51" s="138">
        <v>1120112101</v>
      </c>
      <c r="C51" s="359" t="s">
        <v>192</v>
      </c>
      <c r="D51" s="377">
        <v>529000000</v>
      </c>
      <c r="E51" s="377">
        <v>0</v>
      </c>
      <c r="F51" s="377">
        <v>0</v>
      </c>
      <c r="G51" s="377">
        <v>0</v>
      </c>
      <c r="H51" s="362">
        <v>529000000</v>
      </c>
      <c r="I51" s="356">
        <v>1120112101</v>
      </c>
    </row>
    <row r="52" spans="2:9" s="356" customFormat="1" ht="16.2" customHeight="1">
      <c r="B52" s="131">
        <v>11201122</v>
      </c>
      <c r="C52" s="132" t="s">
        <v>193</v>
      </c>
      <c r="D52" s="376">
        <v>1566403880</v>
      </c>
      <c r="E52" s="376">
        <v>0</v>
      </c>
      <c r="F52" s="377">
        <v>0</v>
      </c>
      <c r="G52" s="377">
        <v>0</v>
      </c>
      <c r="H52" s="376">
        <v>1566403880</v>
      </c>
      <c r="I52" s="356">
        <v>11201122</v>
      </c>
    </row>
    <row r="53" spans="2:9" ht="16.2" customHeight="1">
      <c r="B53" s="138">
        <v>1120112201</v>
      </c>
      <c r="C53" s="359" t="s">
        <v>662</v>
      </c>
      <c r="D53" s="377">
        <v>1526000000</v>
      </c>
      <c r="E53" s="377">
        <v>0</v>
      </c>
      <c r="F53" s="377">
        <v>0</v>
      </c>
      <c r="G53" s="377">
        <v>0</v>
      </c>
      <c r="H53" s="362">
        <v>1526000000</v>
      </c>
      <c r="I53" s="356">
        <v>1120112201</v>
      </c>
    </row>
    <row r="54" spans="2:9" ht="16.2" customHeight="1">
      <c r="B54" s="138">
        <v>1120112202</v>
      </c>
      <c r="C54" s="359" t="s">
        <v>194</v>
      </c>
      <c r="D54" s="377">
        <v>40403880</v>
      </c>
      <c r="E54" s="377">
        <v>0</v>
      </c>
      <c r="F54" s="377">
        <v>0</v>
      </c>
      <c r="G54" s="377">
        <v>0</v>
      </c>
      <c r="H54" s="362">
        <v>40403880</v>
      </c>
      <c r="I54" s="356">
        <v>1120112202</v>
      </c>
    </row>
    <row r="55" spans="2:9" s="356" customFormat="1" ht="16.2" customHeight="1">
      <c r="B55" s="131">
        <v>11201123</v>
      </c>
      <c r="C55" s="132" t="s">
        <v>195</v>
      </c>
      <c r="D55" s="376">
        <v>4893000000</v>
      </c>
      <c r="E55" s="376">
        <v>2300000000</v>
      </c>
      <c r="F55" s="377">
        <v>0</v>
      </c>
      <c r="G55" s="377">
        <v>0</v>
      </c>
      <c r="H55" s="376">
        <v>7193000000</v>
      </c>
      <c r="I55" s="356">
        <v>11201123</v>
      </c>
    </row>
    <row r="56" spans="2:9" ht="16.2" customHeight="1">
      <c r="B56" s="138">
        <v>1120112301</v>
      </c>
      <c r="C56" s="359" t="s">
        <v>196</v>
      </c>
      <c r="D56" s="377">
        <v>4893000000</v>
      </c>
      <c r="E56" s="377">
        <v>2300000000</v>
      </c>
      <c r="F56" s="377">
        <v>0</v>
      </c>
      <c r="G56" s="377">
        <v>0</v>
      </c>
      <c r="H56" s="362">
        <v>7193000000</v>
      </c>
      <c r="I56" s="356">
        <v>1120112301</v>
      </c>
    </row>
    <row r="57" spans="2:9" ht="16.2" customHeight="1">
      <c r="B57" s="138">
        <v>1120112302</v>
      </c>
      <c r="C57" s="359" t="s">
        <v>197</v>
      </c>
      <c r="D57" s="377">
        <v>0</v>
      </c>
      <c r="E57" s="377">
        <v>0</v>
      </c>
      <c r="F57" s="377">
        <v>0</v>
      </c>
      <c r="G57" s="377">
        <v>0</v>
      </c>
      <c r="H57" s="362">
        <v>0</v>
      </c>
      <c r="I57" s="356">
        <v>1120112302</v>
      </c>
    </row>
    <row r="58" spans="2:9" s="356" customFormat="1" ht="16.2" customHeight="1">
      <c r="B58" s="131">
        <v>1120113</v>
      </c>
      <c r="C58" s="132" t="s">
        <v>198</v>
      </c>
      <c r="D58" s="376">
        <v>514000000</v>
      </c>
      <c r="E58" s="376">
        <v>163000000</v>
      </c>
      <c r="F58" s="377">
        <v>0</v>
      </c>
      <c r="G58" s="377">
        <v>0</v>
      </c>
      <c r="H58" s="376">
        <v>677000000</v>
      </c>
      <c r="I58" s="356">
        <v>1120113</v>
      </c>
    </row>
    <row r="59" spans="2:9" s="356" customFormat="1" ht="16.2" customHeight="1">
      <c r="B59" s="131">
        <v>11201131</v>
      </c>
      <c r="C59" s="132" t="s">
        <v>199</v>
      </c>
      <c r="D59" s="376">
        <v>514000000</v>
      </c>
      <c r="E59" s="376">
        <v>163000000</v>
      </c>
      <c r="F59" s="377">
        <v>0</v>
      </c>
      <c r="G59" s="377">
        <v>0</v>
      </c>
      <c r="H59" s="376">
        <v>677000000</v>
      </c>
      <c r="I59" s="356">
        <v>11201131</v>
      </c>
    </row>
    <row r="60" spans="2:9" ht="16.2" customHeight="1">
      <c r="B60" s="138">
        <v>1120113101</v>
      </c>
      <c r="C60" s="359" t="s">
        <v>200</v>
      </c>
      <c r="D60" s="377">
        <v>514000000</v>
      </c>
      <c r="E60" s="377">
        <v>163000000</v>
      </c>
      <c r="F60" s="377">
        <v>0</v>
      </c>
      <c r="G60" s="377">
        <v>0</v>
      </c>
      <c r="H60" s="362">
        <v>677000000</v>
      </c>
      <c r="I60" s="356">
        <v>1120113101</v>
      </c>
    </row>
    <row r="61" spans="2:9" s="356" customFormat="1" ht="16.2" customHeight="1">
      <c r="B61" s="131">
        <v>11201132</v>
      </c>
      <c r="C61" s="132" t="s">
        <v>663</v>
      </c>
      <c r="D61" s="376">
        <v>0</v>
      </c>
      <c r="E61" s="376">
        <v>0</v>
      </c>
      <c r="F61" s="377">
        <v>0</v>
      </c>
      <c r="G61" s="377">
        <v>0</v>
      </c>
      <c r="H61" s="376">
        <v>0</v>
      </c>
      <c r="I61" s="356">
        <v>11201132</v>
      </c>
    </row>
    <row r="62" spans="2:9" ht="16.2" customHeight="1">
      <c r="B62" s="138">
        <v>1120113201</v>
      </c>
      <c r="C62" s="359" t="s">
        <v>664</v>
      </c>
      <c r="D62" s="377">
        <v>0</v>
      </c>
      <c r="E62" s="377">
        <v>0</v>
      </c>
      <c r="F62" s="377">
        <v>0</v>
      </c>
      <c r="G62" s="377">
        <v>0</v>
      </c>
      <c r="H62" s="362">
        <v>0</v>
      </c>
      <c r="I62" s="356">
        <v>1120113201</v>
      </c>
    </row>
    <row r="63" spans="2:9" s="356" customFormat="1" ht="16.2" customHeight="1">
      <c r="B63" s="131">
        <v>1120114</v>
      </c>
      <c r="C63" s="132" t="s">
        <v>201</v>
      </c>
      <c r="D63" s="376">
        <v>630048500</v>
      </c>
      <c r="E63" s="376">
        <v>0</v>
      </c>
      <c r="F63" s="377">
        <v>0</v>
      </c>
      <c r="G63" s="377">
        <v>0</v>
      </c>
      <c r="H63" s="376">
        <v>630048500</v>
      </c>
      <c r="I63" s="356">
        <v>1120114</v>
      </c>
    </row>
    <row r="64" spans="2:9" s="356" customFormat="1" ht="16.2" customHeight="1">
      <c r="B64" s="131">
        <v>11201143</v>
      </c>
      <c r="C64" s="132" t="s">
        <v>195</v>
      </c>
      <c r="D64" s="376">
        <v>630048500</v>
      </c>
      <c r="E64" s="376">
        <v>0</v>
      </c>
      <c r="F64" s="377">
        <v>0</v>
      </c>
      <c r="G64" s="377">
        <v>0</v>
      </c>
      <c r="H64" s="376">
        <v>630048500</v>
      </c>
      <c r="I64" s="356">
        <v>11201143</v>
      </c>
    </row>
    <row r="65" spans="2:12" s="356" customFormat="1" ht="16.2" customHeight="1">
      <c r="B65" s="138">
        <v>1120114301</v>
      </c>
      <c r="C65" s="359" t="s">
        <v>202</v>
      </c>
      <c r="D65" s="377">
        <v>125000000</v>
      </c>
      <c r="E65" s="377">
        <v>0</v>
      </c>
      <c r="F65" s="377">
        <v>0</v>
      </c>
      <c r="G65" s="377">
        <v>0</v>
      </c>
      <c r="H65" s="362">
        <v>125000000</v>
      </c>
      <c r="I65" s="356">
        <v>1120114301</v>
      </c>
    </row>
    <row r="66" spans="2:12" s="356" customFormat="1" ht="16.2" customHeight="1">
      <c r="B66" s="138">
        <v>1120114302</v>
      </c>
      <c r="C66" s="359" t="s">
        <v>391</v>
      </c>
      <c r="D66" s="377">
        <v>505048500</v>
      </c>
      <c r="E66" s="377">
        <v>0</v>
      </c>
      <c r="F66" s="377">
        <v>0</v>
      </c>
      <c r="G66" s="377">
        <v>0</v>
      </c>
      <c r="H66" s="362">
        <v>505048500</v>
      </c>
      <c r="I66" s="356">
        <v>1120114302</v>
      </c>
    </row>
    <row r="67" spans="2:12" s="356" customFormat="1" ht="16.2" customHeight="1">
      <c r="B67" s="131">
        <v>1120116</v>
      </c>
      <c r="C67" s="132" t="s">
        <v>203</v>
      </c>
      <c r="D67" s="376">
        <v>277245217</v>
      </c>
      <c r="E67" s="376">
        <v>16774852</v>
      </c>
      <c r="F67" s="377">
        <v>0</v>
      </c>
      <c r="G67" s="377">
        <v>0</v>
      </c>
      <c r="H67" s="376">
        <v>294020069</v>
      </c>
      <c r="I67" s="356">
        <v>1120116</v>
      </c>
    </row>
    <row r="68" spans="2:12" s="356" customFormat="1" ht="16.2" customHeight="1">
      <c r="B68" s="131">
        <v>11201161</v>
      </c>
      <c r="C68" s="132" t="s">
        <v>204</v>
      </c>
      <c r="D68" s="376">
        <v>7585945665</v>
      </c>
      <c r="E68" s="376">
        <v>222872660</v>
      </c>
      <c r="F68" s="377">
        <v>0</v>
      </c>
      <c r="G68" s="377">
        <v>0</v>
      </c>
      <c r="H68" s="376">
        <v>7808818325</v>
      </c>
      <c r="I68" s="356">
        <v>11201161</v>
      </c>
    </row>
    <row r="69" spans="2:12" ht="16.2" customHeight="1">
      <c r="B69" s="138">
        <v>1120116101</v>
      </c>
      <c r="C69" s="359" t="s">
        <v>205</v>
      </c>
      <c r="D69" s="377">
        <v>4137877138</v>
      </c>
      <c r="E69" s="377">
        <v>0</v>
      </c>
      <c r="F69" s="377">
        <v>0</v>
      </c>
      <c r="G69" s="377">
        <v>0</v>
      </c>
      <c r="H69" s="362">
        <v>4137877138</v>
      </c>
      <c r="I69" s="356">
        <v>1120116101</v>
      </c>
    </row>
    <row r="70" spans="2:12" ht="16.2" customHeight="1">
      <c r="B70" s="138">
        <v>1120116103</v>
      </c>
      <c r="C70" s="359" t="s">
        <v>665</v>
      </c>
      <c r="D70" s="377">
        <v>852218740</v>
      </c>
      <c r="E70" s="377">
        <v>0</v>
      </c>
      <c r="F70" s="377">
        <v>0</v>
      </c>
      <c r="G70" s="377">
        <v>0</v>
      </c>
      <c r="H70" s="362">
        <v>852218740</v>
      </c>
      <c r="I70" s="356">
        <v>1120116103</v>
      </c>
      <c r="J70" s="356"/>
      <c r="K70" s="356"/>
      <c r="L70" s="141">
        <f>+E70-K70</f>
        <v>0</v>
      </c>
    </row>
    <row r="71" spans="2:12" ht="16.2" customHeight="1">
      <c r="B71" s="138">
        <v>1120116104</v>
      </c>
      <c r="C71" s="359" t="s">
        <v>206</v>
      </c>
      <c r="D71" s="377">
        <v>24945827</v>
      </c>
      <c r="E71" s="377">
        <v>0</v>
      </c>
      <c r="F71" s="377">
        <v>0</v>
      </c>
      <c r="G71" s="377">
        <v>0</v>
      </c>
      <c r="H71" s="362">
        <v>24945827</v>
      </c>
      <c r="I71" s="356">
        <v>1120116104</v>
      </c>
      <c r="J71" s="356"/>
      <c r="K71" s="356"/>
      <c r="L71" s="141">
        <f>+E71-K71</f>
        <v>0</v>
      </c>
    </row>
    <row r="72" spans="2:12" ht="16.2" customHeight="1">
      <c r="B72" s="138">
        <v>1120116105</v>
      </c>
      <c r="C72" s="359" t="s">
        <v>207</v>
      </c>
      <c r="D72" s="377">
        <v>2029882947</v>
      </c>
      <c r="E72" s="377">
        <v>182439728</v>
      </c>
      <c r="F72" s="377">
        <v>0</v>
      </c>
      <c r="G72" s="377">
        <v>0</v>
      </c>
      <c r="H72" s="362">
        <v>2212322675</v>
      </c>
      <c r="I72" s="356">
        <v>1120116105</v>
      </c>
    </row>
    <row r="73" spans="2:12" s="356" customFormat="1" ht="16.2" customHeight="1">
      <c r="B73" s="138">
        <v>1120116106</v>
      </c>
      <c r="C73" s="359" t="s">
        <v>208</v>
      </c>
      <c r="D73" s="377">
        <v>336470718</v>
      </c>
      <c r="E73" s="377">
        <v>0</v>
      </c>
      <c r="F73" s="377">
        <v>0</v>
      </c>
      <c r="G73" s="377">
        <v>0</v>
      </c>
      <c r="H73" s="362">
        <v>336470718</v>
      </c>
      <c r="I73" s="356">
        <v>1120116106</v>
      </c>
    </row>
    <row r="74" spans="2:12" s="356" customFormat="1" ht="16.2" customHeight="1">
      <c r="B74" s="138">
        <v>1120116107</v>
      </c>
      <c r="C74" s="359" t="s">
        <v>209</v>
      </c>
      <c r="D74" s="377">
        <v>144815671</v>
      </c>
      <c r="E74" s="377">
        <v>40432932</v>
      </c>
      <c r="F74" s="377">
        <v>0</v>
      </c>
      <c r="G74" s="377">
        <v>0</v>
      </c>
      <c r="H74" s="362">
        <v>185248603</v>
      </c>
      <c r="I74" s="356">
        <v>1120116107</v>
      </c>
    </row>
    <row r="75" spans="2:12" s="356" customFormat="1" ht="16.2" customHeight="1">
      <c r="B75" s="138">
        <v>1120116109</v>
      </c>
      <c r="C75" s="359" t="s">
        <v>631</v>
      </c>
      <c r="D75" s="377">
        <v>0</v>
      </c>
      <c r="E75" s="377">
        <v>0</v>
      </c>
      <c r="F75" s="377">
        <v>0</v>
      </c>
      <c r="G75" s="377">
        <v>0</v>
      </c>
      <c r="H75" s="362">
        <v>0</v>
      </c>
      <c r="I75" s="356">
        <v>1120116109</v>
      </c>
    </row>
    <row r="76" spans="2:12" ht="16.2" customHeight="1">
      <c r="B76" s="138">
        <v>1120116117</v>
      </c>
      <c r="C76" s="359" t="s">
        <v>211</v>
      </c>
      <c r="D76" s="377">
        <v>5339588</v>
      </c>
      <c r="E76" s="377">
        <v>0</v>
      </c>
      <c r="F76" s="377">
        <v>0</v>
      </c>
      <c r="G76" s="377">
        <v>0</v>
      </c>
      <c r="H76" s="362">
        <v>5339588</v>
      </c>
      <c r="I76" s="356">
        <v>1120116117</v>
      </c>
    </row>
    <row r="77" spans="2:12" s="356" customFormat="1" ht="16.2" customHeight="1">
      <c r="B77" s="138">
        <v>1120116118</v>
      </c>
      <c r="C77" s="359" t="s">
        <v>212</v>
      </c>
      <c r="D77" s="377">
        <v>9957536</v>
      </c>
      <c r="E77" s="377">
        <v>0</v>
      </c>
      <c r="F77" s="377">
        <v>0</v>
      </c>
      <c r="G77" s="377">
        <v>0</v>
      </c>
      <c r="H77" s="362">
        <v>9957536</v>
      </c>
      <c r="I77" s="356">
        <v>1120116118</v>
      </c>
    </row>
    <row r="78" spans="2:12" ht="16.2" customHeight="1">
      <c r="B78" s="138">
        <v>1120116129</v>
      </c>
      <c r="C78" s="359" t="s">
        <v>213</v>
      </c>
      <c r="D78" s="377">
        <v>44437500</v>
      </c>
      <c r="E78" s="377">
        <v>0</v>
      </c>
      <c r="F78" s="377">
        <v>0</v>
      </c>
      <c r="G78" s="377">
        <v>0</v>
      </c>
      <c r="H78" s="362">
        <v>44437500</v>
      </c>
      <c r="I78" s="356">
        <v>1120116129</v>
      </c>
    </row>
    <row r="79" spans="2:12" s="356" customFormat="1" ht="16.2" customHeight="1">
      <c r="B79" s="131">
        <v>11201162</v>
      </c>
      <c r="C79" s="132" t="s">
        <v>214</v>
      </c>
      <c r="D79" s="376">
        <v>-7308700448</v>
      </c>
      <c r="E79" s="376">
        <v>-206097808</v>
      </c>
      <c r="F79" s="377">
        <v>0</v>
      </c>
      <c r="G79" s="377">
        <v>0</v>
      </c>
      <c r="H79" s="376">
        <v>-7514798256</v>
      </c>
      <c r="I79" s="356">
        <v>11201162</v>
      </c>
    </row>
    <row r="80" spans="2:12" s="356" customFormat="1" ht="16.2" customHeight="1">
      <c r="B80" s="138">
        <v>1120116201</v>
      </c>
      <c r="C80" s="359" t="s">
        <v>215</v>
      </c>
      <c r="D80" s="377">
        <v>-4096671918</v>
      </c>
      <c r="E80" s="377">
        <v>0</v>
      </c>
      <c r="F80" s="377">
        <v>0</v>
      </c>
      <c r="G80" s="377">
        <v>0</v>
      </c>
      <c r="H80" s="362">
        <v>-4096671918</v>
      </c>
      <c r="I80" s="356">
        <v>1120116201</v>
      </c>
    </row>
    <row r="81" spans="2:12" s="356" customFormat="1" ht="16.2" customHeight="1">
      <c r="B81" s="138">
        <v>1120116203</v>
      </c>
      <c r="C81" s="359" t="s">
        <v>667</v>
      </c>
      <c r="D81" s="377">
        <v>-840177973</v>
      </c>
      <c r="E81" s="377">
        <v>0</v>
      </c>
      <c r="F81" s="377">
        <v>0</v>
      </c>
      <c r="G81" s="377">
        <v>0</v>
      </c>
      <c r="H81" s="362">
        <v>-840177973</v>
      </c>
      <c r="I81" s="356">
        <v>1120116203</v>
      </c>
    </row>
    <row r="82" spans="2:12" s="356" customFormat="1" ht="16.2" customHeight="1">
      <c r="B82" s="138">
        <v>1120116204</v>
      </c>
      <c r="C82" s="359" t="s">
        <v>216</v>
      </c>
      <c r="D82" s="377">
        <v>-24291015</v>
      </c>
      <c r="E82" s="377">
        <v>0</v>
      </c>
      <c r="F82" s="377">
        <v>0</v>
      </c>
      <c r="G82" s="377">
        <v>0</v>
      </c>
      <c r="H82" s="362">
        <v>-24291015</v>
      </c>
      <c r="I82" s="356">
        <v>1120116204</v>
      </c>
    </row>
    <row r="83" spans="2:12" s="356" customFormat="1" ht="16.2" customHeight="1">
      <c r="B83" s="138">
        <v>1120116205</v>
      </c>
      <c r="C83" s="359" t="s">
        <v>217</v>
      </c>
      <c r="D83" s="377">
        <v>-1826026134</v>
      </c>
      <c r="E83" s="377">
        <v>-166508904</v>
      </c>
      <c r="F83" s="377">
        <v>0</v>
      </c>
      <c r="G83" s="377">
        <v>0</v>
      </c>
      <c r="H83" s="362">
        <v>-1992535038</v>
      </c>
      <c r="I83" s="356">
        <v>1120116205</v>
      </c>
    </row>
    <row r="84" spans="2:12" ht="16.2" customHeight="1">
      <c r="B84" s="138">
        <v>1120116206</v>
      </c>
      <c r="C84" s="359" t="s">
        <v>218</v>
      </c>
      <c r="D84" s="377">
        <v>-334323656</v>
      </c>
      <c r="E84" s="377">
        <v>0</v>
      </c>
      <c r="F84" s="377">
        <v>0</v>
      </c>
      <c r="G84" s="377">
        <v>0</v>
      </c>
      <c r="H84" s="362">
        <v>-334323656</v>
      </c>
      <c r="I84" s="356">
        <v>1120116206</v>
      </c>
    </row>
    <row r="85" spans="2:12" ht="16.2" customHeight="1">
      <c r="B85" s="138">
        <v>1120116207</v>
      </c>
      <c r="C85" s="359" t="s">
        <v>219</v>
      </c>
      <c r="D85" s="377">
        <v>-133087890</v>
      </c>
      <c r="E85" s="377">
        <v>-39588904</v>
      </c>
      <c r="F85" s="377">
        <v>0</v>
      </c>
      <c r="G85" s="377">
        <v>0</v>
      </c>
      <c r="H85" s="362">
        <v>-172676794</v>
      </c>
      <c r="I85" s="356">
        <v>1120116207</v>
      </c>
    </row>
    <row r="86" spans="2:12" ht="16.2" customHeight="1">
      <c r="B86" s="138">
        <v>1120116209</v>
      </c>
      <c r="C86" s="359" t="s">
        <v>636</v>
      </c>
      <c r="D86" s="377">
        <v>0</v>
      </c>
      <c r="E86" s="377">
        <v>0</v>
      </c>
      <c r="F86" s="377">
        <v>0</v>
      </c>
      <c r="G86" s="377">
        <v>0</v>
      </c>
      <c r="H86" s="362">
        <v>0</v>
      </c>
      <c r="I86" s="356">
        <v>1120116209</v>
      </c>
    </row>
    <row r="87" spans="2:12" ht="16.2" customHeight="1">
      <c r="B87" s="138">
        <v>1120116217</v>
      </c>
      <c r="C87" s="359" t="s">
        <v>221</v>
      </c>
      <c r="D87" s="377">
        <v>-4373836</v>
      </c>
      <c r="E87" s="377">
        <v>0</v>
      </c>
      <c r="F87" s="377">
        <v>0</v>
      </c>
      <c r="G87" s="377">
        <v>0</v>
      </c>
      <c r="H87" s="362">
        <v>-4373836</v>
      </c>
      <c r="I87" s="356">
        <v>1120116217</v>
      </c>
    </row>
    <row r="88" spans="2:12" ht="16.2" customHeight="1">
      <c r="B88" s="138">
        <v>1120116218</v>
      </c>
      <c r="C88" s="359" t="s">
        <v>222</v>
      </c>
      <c r="D88" s="377">
        <v>-6618627</v>
      </c>
      <c r="E88" s="377">
        <v>0</v>
      </c>
      <c r="F88" s="377">
        <v>0</v>
      </c>
      <c r="G88" s="377">
        <v>0</v>
      </c>
      <c r="H88" s="362">
        <v>-6618627</v>
      </c>
      <c r="I88" s="356">
        <v>1120116218</v>
      </c>
    </row>
    <row r="89" spans="2:12" ht="16.2" customHeight="1">
      <c r="B89" s="138">
        <v>1120116229</v>
      </c>
      <c r="C89" s="359" t="s">
        <v>223</v>
      </c>
      <c r="D89" s="377">
        <v>-43129399</v>
      </c>
      <c r="E89" s="377">
        <v>0</v>
      </c>
      <c r="F89" s="377">
        <v>0</v>
      </c>
      <c r="G89" s="377">
        <v>0</v>
      </c>
      <c r="H89" s="362">
        <v>-43129399</v>
      </c>
      <c r="I89" s="356">
        <v>1120116229</v>
      </c>
    </row>
    <row r="90" spans="2:12" s="356" customFormat="1" ht="16.2" customHeight="1">
      <c r="B90" s="131">
        <v>11203</v>
      </c>
      <c r="C90" s="132" t="s">
        <v>224</v>
      </c>
      <c r="D90" s="376">
        <v>36728883000</v>
      </c>
      <c r="E90" s="376">
        <v>0</v>
      </c>
      <c r="F90" s="377">
        <v>0</v>
      </c>
      <c r="G90" s="377">
        <v>0</v>
      </c>
      <c r="H90" s="360">
        <v>36728883000</v>
      </c>
      <c r="I90" s="356">
        <v>11203</v>
      </c>
      <c r="J90" s="353"/>
      <c r="K90" s="353"/>
      <c r="L90" s="135">
        <f>+E90-K90</f>
        <v>0</v>
      </c>
    </row>
    <row r="91" spans="2:12" s="356" customFormat="1" ht="16.2" customHeight="1">
      <c r="B91" s="131">
        <v>112031</v>
      </c>
      <c r="C91" s="132" t="s">
        <v>225</v>
      </c>
      <c r="D91" s="376">
        <v>36728883000</v>
      </c>
      <c r="E91" s="376">
        <v>0</v>
      </c>
      <c r="F91" s="377">
        <v>0</v>
      </c>
      <c r="G91" s="377">
        <v>0</v>
      </c>
      <c r="H91" s="360">
        <v>36728883000</v>
      </c>
      <c r="I91" s="356">
        <v>112031</v>
      </c>
      <c r="J91" s="353"/>
      <c r="K91" s="353"/>
      <c r="L91" s="135">
        <f>+E91-K91</f>
        <v>0</v>
      </c>
    </row>
    <row r="92" spans="2:12" s="356" customFormat="1" ht="16.2" customHeight="1">
      <c r="B92" s="131">
        <v>11203101</v>
      </c>
      <c r="C92" s="132" t="s">
        <v>226</v>
      </c>
      <c r="D92" s="376">
        <v>36728883000</v>
      </c>
      <c r="E92" s="376">
        <v>0</v>
      </c>
      <c r="F92" s="377">
        <v>0</v>
      </c>
      <c r="G92" s="377">
        <v>0</v>
      </c>
      <c r="H92" s="360">
        <v>36728883000</v>
      </c>
      <c r="I92" s="356">
        <v>11203101</v>
      </c>
      <c r="L92" s="135">
        <f>+E92-K92</f>
        <v>0</v>
      </c>
    </row>
    <row r="93" spans="2:12" ht="16.2" customHeight="1">
      <c r="B93" s="138">
        <v>1120310101</v>
      </c>
      <c r="C93" s="359" t="s">
        <v>227</v>
      </c>
      <c r="D93" s="377">
        <v>27005000000</v>
      </c>
      <c r="E93" s="377">
        <v>0</v>
      </c>
      <c r="F93" s="377">
        <v>0</v>
      </c>
      <c r="G93" s="377">
        <v>0</v>
      </c>
      <c r="H93" s="362">
        <v>27005000000</v>
      </c>
      <c r="I93" s="356">
        <v>1120310101</v>
      </c>
    </row>
    <row r="94" spans="2:12" s="356" customFormat="1" ht="16.2" customHeight="1">
      <c r="B94" s="138">
        <v>1120310102</v>
      </c>
      <c r="C94" s="359" t="s">
        <v>228</v>
      </c>
      <c r="D94" s="377">
        <v>5723883000</v>
      </c>
      <c r="E94" s="377">
        <v>0</v>
      </c>
      <c r="F94" s="377">
        <v>0</v>
      </c>
      <c r="G94" s="377">
        <v>0</v>
      </c>
      <c r="H94" s="362">
        <v>5723883000</v>
      </c>
      <c r="I94" s="356">
        <v>1120310102</v>
      </c>
    </row>
    <row r="95" spans="2:12" s="356" customFormat="1" ht="16.2" customHeight="1">
      <c r="B95" s="138">
        <v>1120310103</v>
      </c>
      <c r="C95" s="359" t="s">
        <v>229</v>
      </c>
      <c r="D95" s="377">
        <v>4000000000</v>
      </c>
      <c r="E95" s="377">
        <v>0</v>
      </c>
      <c r="F95" s="377">
        <v>0</v>
      </c>
      <c r="G95" s="377">
        <v>0</v>
      </c>
      <c r="H95" s="362">
        <v>4000000000</v>
      </c>
      <c r="I95" s="356">
        <v>1120310103</v>
      </c>
    </row>
    <row r="96" spans="2:12" s="356" customFormat="1" ht="16.2" customHeight="1">
      <c r="B96" s="131">
        <v>113</v>
      </c>
      <c r="C96" s="132" t="s">
        <v>236</v>
      </c>
      <c r="D96" s="376">
        <v>508187663</v>
      </c>
      <c r="E96" s="376">
        <v>557668202</v>
      </c>
      <c r="F96" s="377">
        <v>0</v>
      </c>
      <c r="G96" s="377">
        <v>0</v>
      </c>
      <c r="H96" s="376">
        <v>855181190</v>
      </c>
      <c r="I96" s="356">
        <v>113</v>
      </c>
    </row>
    <row r="97" spans="2:12" s="356" customFormat="1" ht="16.2" customHeight="1">
      <c r="B97" s="131">
        <v>11301</v>
      </c>
      <c r="C97" s="132" t="s">
        <v>237</v>
      </c>
      <c r="D97" s="376">
        <v>148028373</v>
      </c>
      <c r="E97" s="376">
        <v>357822534</v>
      </c>
      <c r="F97" s="377">
        <v>0</v>
      </c>
      <c r="G97" s="377">
        <v>0</v>
      </c>
      <c r="H97" s="376">
        <v>505850907</v>
      </c>
      <c r="I97" s="356">
        <v>11301</v>
      </c>
    </row>
    <row r="98" spans="2:12" s="356" customFormat="1" ht="16.2" customHeight="1">
      <c r="B98" s="131">
        <v>1130101</v>
      </c>
      <c r="C98" s="132" t="s">
        <v>238</v>
      </c>
      <c r="D98" s="376">
        <v>7004485</v>
      </c>
      <c r="E98" s="376">
        <v>357822534</v>
      </c>
      <c r="F98" s="377">
        <v>0</v>
      </c>
      <c r="G98" s="377">
        <v>0</v>
      </c>
      <c r="H98" s="376">
        <v>364827019</v>
      </c>
      <c r="I98" s="356">
        <v>1130101</v>
      </c>
    </row>
    <row r="99" spans="2:12" s="356" customFormat="1" ht="16.2" customHeight="1">
      <c r="B99" s="138">
        <v>113010101</v>
      </c>
      <c r="C99" s="359" t="s">
        <v>239</v>
      </c>
      <c r="D99" s="377">
        <v>2388072</v>
      </c>
      <c r="E99" s="377">
        <v>204395332</v>
      </c>
      <c r="F99" s="377">
        <v>0</v>
      </c>
      <c r="G99" s="377">
        <v>0</v>
      </c>
      <c r="H99" s="362">
        <v>206783404</v>
      </c>
      <c r="I99" s="356">
        <v>113010101</v>
      </c>
    </row>
    <row r="100" spans="2:12" ht="16.2" customHeight="1">
      <c r="B100" s="138">
        <v>113010102</v>
      </c>
      <c r="C100" s="359" t="s">
        <v>240</v>
      </c>
      <c r="D100" s="377">
        <v>4616413</v>
      </c>
      <c r="E100" s="377">
        <v>153427202</v>
      </c>
      <c r="F100" s="377">
        <v>0</v>
      </c>
      <c r="G100" s="377">
        <v>0</v>
      </c>
      <c r="H100" s="362">
        <v>158043615</v>
      </c>
      <c r="I100" s="356">
        <v>113010102</v>
      </c>
    </row>
    <row r="101" spans="2:12" s="356" customFormat="1" ht="16.2" customHeight="1">
      <c r="B101" s="131">
        <v>1130102</v>
      </c>
      <c r="C101" s="132" t="s">
        <v>241</v>
      </c>
      <c r="D101" s="376">
        <v>141023888</v>
      </c>
      <c r="E101" s="376">
        <v>0</v>
      </c>
      <c r="F101" s="377">
        <v>0</v>
      </c>
      <c r="G101" s="377">
        <v>0</v>
      </c>
      <c r="H101" s="376">
        <v>141023888</v>
      </c>
      <c r="I101" s="356">
        <v>1130102</v>
      </c>
    </row>
    <row r="102" spans="2:12" ht="16.2" customHeight="1">
      <c r="B102" s="138">
        <v>113010201</v>
      </c>
      <c r="C102" s="359" t="s">
        <v>669</v>
      </c>
      <c r="D102" s="377">
        <v>116020014</v>
      </c>
      <c r="E102" s="377">
        <v>0</v>
      </c>
      <c r="F102" s="377">
        <v>0</v>
      </c>
      <c r="G102" s="377">
        <v>0</v>
      </c>
      <c r="H102" s="362">
        <v>116020014</v>
      </c>
      <c r="I102" s="356">
        <v>113010201</v>
      </c>
    </row>
    <row r="103" spans="2:12" ht="16.2" customHeight="1">
      <c r="B103" s="138">
        <v>113010202</v>
      </c>
      <c r="C103" s="359" t="s">
        <v>670</v>
      </c>
      <c r="D103" s="377">
        <v>25003874</v>
      </c>
      <c r="E103" s="377">
        <v>0</v>
      </c>
      <c r="F103" s="377">
        <v>0</v>
      </c>
      <c r="G103" s="377">
        <v>0</v>
      </c>
      <c r="H103" s="362">
        <v>25003874</v>
      </c>
      <c r="I103" s="356">
        <v>113010202</v>
      </c>
    </row>
    <row r="104" spans="2:12" s="356" customFormat="1" ht="16.2" customHeight="1">
      <c r="B104" s="131">
        <v>11302</v>
      </c>
      <c r="C104" s="132" t="s">
        <v>244</v>
      </c>
      <c r="D104" s="376">
        <v>7217198</v>
      </c>
      <c r="E104" s="376">
        <v>193300409</v>
      </c>
      <c r="F104" s="377">
        <v>0</v>
      </c>
      <c r="G104" s="377">
        <v>0</v>
      </c>
      <c r="H104" s="376">
        <v>200517607</v>
      </c>
      <c r="I104" s="356">
        <v>11302</v>
      </c>
      <c r="J104" s="353"/>
      <c r="K104" s="353"/>
      <c r="L104" s="135">
        <f>+E104-K104</f>
        <v>193300409</v>
      </c>
    </row>
    <row r="105" spans="2:12" s="356" customFormat="1" ht="16.2" customHeight="1">
      <c r="B105" s="131">
        <v>1130202</v>
      </c>
      <c r="C105" s="132" t="s">
        <v>245</v>
      </c>
      <c r="D105" s="376">
        <v>3300000</v>
      </c>
      <c r="E105" s="376">
        <v>0</v>
      </c>
      <c r="F105" s="377">
        <v>0</v>
      </c>
      <c r="G105" s="377">
        <v>0</v>
      </c>
      <c r="H105" s="376">
        <v>3300000</v>
      </c>
      <c r="I105" s="356">
        <v>1130202</v>
      </c>
      <c r="J105" s="353"/>
      <c r="K105" s="353"/>
      <c r="L105" s="135">
        <f>+E105-K105</f>
        <v>0</v>
      </c>
    </row>
    <row r="106" spans="2:12" ht="16.2" customHeight="1">
      <c r="B106" s="138">
        <v>113020201</v>
      </c>
      <c r="C106" s="359" t="s">
        <v>246</v>
      </c>
      <c r="D106" s="377">
        <v>3300000</v>
      </c>
      <c r="E106" s="377">
        <v>0</v>
      </c>
      <c r="F106" s="377">
        <v>0</v>
      </c>
      <c r="G106" s="377">
        <v>0</v>
      </c>
      <c r="H106" s="362">
        <v>3300000</v>
      </c>
      <c r="I106" s="356">
        <v>113020201</v>
      </c>
      <c r="L106" s="135">
        <f>+E106-K106</f>
        <v>0</v>
      </c>
    </row>
    <row r="107" spans="2:12" ht="16.2" customHeight="1">
      <c r="B107" s="138">
        <v>113020202</v>
      </c>
      <c r="C107" s="359" t="s">
        <v>671</v>
      </c>
      <c r="D107" s="377">
        <v>0</v>
      </c>
      <c r="E107" s="377">
        <v>0</v>
      </c>
      <c r="F107" s="377">
        <v>0</v>
      </c>
      <c r="G107" s="377">
        <v>0</v>
      </c>
      <c r="H107" s="362">
        <v>0</v>
      </c>
      <c r="I107" s="356">
        <v>113020202</v>
      </c>
    </row>
    <row r="108" spans="2:12" s="356" customFormat="1" ht="16.2" customHeight="1">
      <c r="B108" s="131">
        <v>1130203</v>
      </c>
      <c r="C108" s="132" t="s">
        <v>247</v>
      </c>
      <c r="D108" s="376">
        <v>3917198</v>
      </c>
      <c r="E108" s="376">
        <v>193300409</v>
      </c>
      <c r="F108" s="377">
        <v>0</v>
      </c>
      <c r="G108" s="377">
        <v>0</v>
      </c>
      <c r="H108" s="376">
        <v>197217607</v>
      </c>
      <c r="I108" s="356">
        <v>1130203</v>
      </c>
    </row>
    <row r="109" spans="2:12" ht="16.2" customHeight="1">
      <c r="B109" s="138">
        <v>113020301</v>
      </c>
      <c r="C109" s="359" t="s">
        <v>248</v>
      </c>
      <c r="D109" s="377">
        <v>3917198</v>
      </c>
      <c r="E109" s="377">
        <v>193300409</v>
      </c>
      <c r="F109" s="377">
        <v>0</v>
      </c>
      <c r="G109" s="377">
        <v>0</v>
      </c>
      <c r="H109" s="362">
        <v>197217607</v>
      </c>
      <c r="I109" s="356">
        <v>113020301</v>
      </c>
    </row>
    <row r="110" spans="2:12" ht="16.2" customHeight="1">
      <c r="B110" s="138">
        <v>113020302</v>
      </c>
      <c r="C110" s="359" t="s">
        <v>249</v>
      </c>
      <c r="D110" s="377">
        <v>0</v>
      </c>
      <c r="E110" s="377">
        <v>0</v>
      </c>
      <c r="F110" s="377">
        <v>0</v>
      </c>
      <c r="G110" s="377">
        <v>0</v>
      </c>
      <c r="H110" s="362">
        <v>0</v>
      </c>
      <c r="I110" s="356">
        <v>113020302</v>
      </c>
      <c r="J110" s="356"/>
      <c r="K110" s="356"/>
    </row>
    <row r="111" spans="2:12" s="356" customFormat="1" ht="16.2" customHeight="1">
      <c r="B111" s="131">
        <v>11303</v>
      </c>
      <c r="C111" s="132" t="s">
        <v>250</v>
      </c>
      <c r="D111" s="376">
        <v>239669108</v>
      </c>
      <c r="E111" s="376">
        <v>0</v>
      </c>
      <c r="F111" s="377">
        <v>0</v>
      </c>
      <c r="G111" s="377">
        <v>0</v>
      </c>
      <c r="H111" s="376">
        <v>28994433</v>
      </c>
      <c r="I111" s="356">
        <v>11303</v>
      </c>
    </row>
    <row r="112" spans="2:12" s="356" customFormat="1" ht="16.2" customHeight="1">
      <c r="B112" s="131">
        <v>1130301</v>
      </c>
      <c r="C112" s="132" t="s">
        <v>251</v>
      </c>
      <c r="D112" s="376">
        <v>239669108</v>
      </c>
      <c r="E112" s="376">
        <v>0</v>
      </c>
      <c r="F112" s="377">
        <v>0</v>
      </c>
      <c r="G112" s="377">
        <v>0</v>
      </c>
      <c r="H112" s="376">
        <v>28994433</v>
      </c>
      <c r="I112" s="356">
        <v>1130301</v>
      </c>
    </row>
    <row r="113" spans="2:11" ht="16.2" customHeight="1">
      <c r="B113" s="138">
        <v>113030101</v>
      </c>
      <c r="C113" s="359" t="s">
        <v>251</v>
      </c>
      <c r="D113" s="377">
        <v>129231834</v>
      </c>
      <c r="E113" s="377">
        <v>0</v>
      </c>
      <c r="F113" s="377">
        <v>0</v>
      </c>
      <c r="G113" s="377">
        <v>100237401</v>
      </c>
      <c r="H113" s="362">
        <v>28994433</v>
      </c>
      <c r="I113" s="356">
        <v>113030101</v>
      </c>
    </row>
    <row r="114" spans="2:11" s="356" customFormat="1" ht="16.2" customHeight="1">
      <c r="B114" s="138">
        <v>113030102</v>
      </c>
      <c r="C114" s="359" t="s">
        <v>251</v>
      </c>
      <c r="D114" s="377">
        <v>110437274</v>
      </c>
      <c r="E114" s="377">
        <v>0</v>
      </c>
      <c r="F114" s="377">
        <v>0</v>
      </c>
      <c r="G114" s="377">
        <v>110437274</v>
      </c>
      <c r="H114" s="362">
        <v>0</v>
      </c>
      <c r="I114" s="356">
        <v>113030102</v>
      </c>
      <c r="J114" s="353"/>
      <c r="K114" s="353"/>
    </row>
    <row r="115" spans="2:11" s="356" customFormat="1" ht="16.2" customHeight="1">
      <c r="B115" s="138">
        <v>113030103</v>
      </c>
      <c r="C115" s="359" t="s">
        <v>673</v>
      </c>
      <c r="D115" s="377">
        <v>0</v>
      </c>
      <c r="E115" s="377">
        <v>0</v>
      </c>
      <c r="F115" s="377">
        <v>0</v>
      </c>
      <c r="G115" s="377">
        <v>0</v>
      </c>
      <c r="H115" s="362">
        <v>0</v>
      </c>
      <c r="I115" s="356">
        <v>113030103</v>
      </c>
    </row>
    <row r="116" spans="2:11" s="356" customFormat="1" ht="16.2" customHeight="1">
      <c r="B116" s="131">
        <v>11308</v>
      </c>
      <c r="C116" s="132" t="s">
        <v>674</v>
      </c>
      <c r="D116" s="376">
        <v>107283787</v>
      </c>
      <c r="E116" s="376">
        <v>2989718</v>
      </c>
      <c r="F116" s="377">
        <v>0</v>
      </c>
      <c r="G116" s="377">
        <v>0</v>
      </c>
      <c r="H116" s="376">
        <v>110273505</v>
      </c>
      <c r="I116" s="356">
        <v>11308</v>
      </c>
    </row>
    <row r="117" spans="2:11" ht="16.2" customHeight="1">
      <c r="B117" s="138">
        <v>113080201</v>
      </c>
      <c r="C117" s="359" t="s">
        <v>675</v>
      </c>
      <c r="D117" s="377">
        <v>4033748</v>
      </c>
      <c r="E117" s="377">
        <v>0</v>
      </c>
      <c r="F117" s="377">
        <v>0</v>
      </c>
      <c r="G117" s="377">
        <v>0</v>
      </c>
      <c r="H117" s="362">
        <v>4033748</v>
      </c>
      <c r="I117" s="356">
        <v>113080201</v>
      </c>
      <c r="J117" s="356"/>
      <c r="K117" s="356"/>
    </row>
    <row r="118" spans="2:11" ht="16.2" customHeight="1">
      <c r="B118" s="138">
        <v>1130801</v>
      </c>
      <c r="C118" s="359" t="s">
        <v>253</v>
      </c>
      <c r="D118" s="377">
        <v>65868477</v>
      </c>
      <c r="E118" s="377">
        <v>2989718</v>
      </c>
      <c r="F118" s="377">
        <v>0</v>
      </c>
      <c r="G118" s="377">
        <v>0</v>
      </c>
      <c r="H118" s="362">
        <v>68858195</v>
      </c>
      <c r="I118" s="356">
        <v>1130801</v>
      </c>
      <c r="J118" s="356"/>
      <c r="K118" s="356"/>
    </row>
    <row r="119" spans="2:11" ht="16.2" customHeight="1">
      <c r="B119" s="138">
        <v>1130803</v>
      </c>
      <c r="C119" s="359" t="s">
        <v>676</v>
      </c>
      <c r="D119" s="377">
        <v>781466</v>
      </c>
      <c r="E119" s="377">
        <v>0</v>
      </c>
      <c r="F119" s="377">
        <v>0</v>
      </c>
      <c r="G119" s="377">
        <v>0</v>
      </c>
      <c r="H119" s="362">
        <v>781466</v>
      </c>
      <c r="I119" s="356">
        <v>1130803</v>
      </c>
      <c r="J119" s="356"/>
      <c r="K119" s="356"/>
    </row>
    <row r="120" spans="2:11" ht="16.2" customHeight="1">
      <c r="B120" s="138">
        <v>1130804</v>
      </c>
      <c r="C120" s="359" t="s">
        <v>632</v>
      </c>
      <c r="D120" s="377">
        <v>36470619</v>
      </c>
      <c r="E120" s="377">
        <v>0</v>
      </c>
      <c r="F120" s="377">
        <v>0</v>
      </c>
      <c r="G120" s="377">
        <v>0</v>
      </c>
      <c r="H120" s="362">
        <v>36470619</v>
      </c>
      <c r="I120" s="356">
        <v>1130804</v>
      </c>
    </row>
    <row r="121" spans="2:11" ht="16.2" customHeight="1">
      <c r="B121" s="138">
        <v>1130805</v>
      </c>
      <c r="C121" s="359" t="s">
        <v>254</v>
      </c>
      <c r="D121" s="377">
        <v>129477</v>
      </c>
      <c r="E121" s="377">
        <v>0</v>
      </c>
      <c r="F121" s="377">
        <v>0</v>
      </c>
      <c r="G121" s="377">
        <v>0</v>
      </c>
      <c r="H121" s="362">
        <v>129477</v>
      </c>
      <c r="I121" s="356">
        <v>1130805</v>
      </c>
    </row>
    <row r="122" spans="2:11" s="356" customFormat="1" ht="16.2" customHeight="1">
      <c r="B122" s="131">
        <v>11309</v>
      </c>
      <c r="C122" s="132" t="s">
        <v>255</v>
      </c>
      <c r="D122" s="376">
        <v>5989197</v>
      </c>
      <c r="E122" s="376">
        <v>3555541</v>
      </c>
      <c r="F122" s="377">
        <v>0</v>
      </c>
      <c r="G122" s="377">
        <v>0</v>
      </c>
      <c r="H122" s="376">
        <v>9544738</v>
      </c>
      <c r="I122" s="356">
        <v>11309</v>
      </c>
      <c r="J122" s="353"/>
      <c r="K122" s="353"/>
    </row>
    <row r="123" spans="2:11" s="356" customFormat="1" ht="16.2" customHeight="1">
      <c r="B123" s="131">
        <v>1130901</v>
      </c>
      <c r="C123" s="132" t="s">
        <v>677</v>
      </c>
      <c r="D123" s="376">
        <v>862459</v>
      </c>
      <c r="E123" s="376">
        <v>3555541</v>
      </c>
      <c r="F123" s="377">
        <v>0</v>
      </c>
      <c r="G123" s="377">
        <v>0</v>
      </c>
      <c r="H123" s="376">
        <v>4418000</v>
      </c>
      <c r="I123" s="356">
        <v>1130901</v>
      </c>
      <c r="J123" s="353"/>
      <c r="K123" s="353"/>
    </row>
    <row r="124" spans="2:11" ht="16.2" customHeight="1">
      <c r="B124" s="138">
        <v>113090101</v>
      </c>
      <c r="C124" s="359" t="s">
        <v>678</v>
      </c>
      <c r="D124" s="377">
        <v>640238</v>
      </c>
      <c r="E124" s="377">
        <v>0</v>
      </c>
      <c r="F124" s="377">
        <v>0</v>
      </c>
      <c r="G124" s="377">
        <v>0</v>
      </c>
      <c r="H124" s="362">
        <v>640238</v>
      </c>
      <c r="I124" s="356">
        <v>113090101</v>
      </c>
    </row>
    <row r="125" spans="2:11" ht="16.2" customHeight="1">
      <c r="B125" s="138">
        <v>113090102</v>
      </c>
      <c r="C125" s="359" t="s">
        <v>679</v>
      </c>
      <c r="D125" s="377">
        <v>222221</v>
      </c>
      <c r="E125" s="377">
        <v>3555541</v>
      </c>
      <c r="F125" s="377">
        <v>0</v>
      </c>
      <c r="G125" s="377">
        <v>0</v>
      </c>
      <c r="H125" s="362">
        <v>3777762</v>
      </c>
      <c r="I125" s="356">
        <v>113090102</v>
      </c>
    </row>
    <row r="126" spans="2:11" s="356" customFormat="1" ht="16.2" customHeight="1">
      <c r="B126" s="131" t="s">
        <v>1542</v>
      </c>
      <c r="C126" s="132" t="s">
        <v>256</v>
      </c>
      <c r="D126" s="376">
        <v>5126738</v>
      </c>
      <c r="E126" s="376">
        <v>0</v>
      </c>
      <c r="F126" s="377">
        <v>0</v>
      </c>
      <c r="G126" s="377">
        <v>0</v>
      </c>
      <c r="H126" s="376">
        <v>5126738</v>
      </c>
      <c r="I126" s="356">
        <v>1130902</v>
      </c>
    </row>
    <row r="127" spans="2:11" ht="16.2" customHeight="1">
      <c r="B127" s="138">
        <v>113090201</v>
      </c>
      <c r="C127" s="359" t="s">
        <v>257</v>
      </c>
      <c r="D127" s="377">
        <v>5126738</v>
      </c>
      <c r="E127" s="377">
        <v>0</v>
      </c>
      <c r="F127" s="377">
        <v>0</v>
      </c>
      <c r="G127" s="377">
        <v>0</v>
      </c>
      <c r="H127" s="362">
        <v>5126738</v>
      </c>
      <c r="I127" s="356">
        <v>113090201</v>
      </c>
      <c r="J127" s="356"/>
      <c r="K127" s="356"/>
    </row>
    <row r="128" spans="2:11" s="356" customFormat="1" ht="16.2" customHeight="1">
      <c r="B128" s="131">
        <v>115</v>
      </c>
      <c r="C128" s="132" t="s">
        <v>258</v>
      </c>
      <c r="D128" s="376">
        <v>97722807</v>
      </c>
      <c r="E128" s="376">
        <v>11366070</v>
      </c>
      <c r="F128" s="377">
        <v>0</v>
      </c>
      <c r="G128" s="377">
        <v>0</v>
      </c>
      <c r="H128" s="376">
        <v>109088877</v>
      </c>
      <c r="I128" s="356">
        <v>115</v>
      </c>
    </row>
    <row r="129" spans="2:11" s="356" customFormat="1" ht="16.2" customHeight="1">
      <c r="B129" s="131">
        <v>11501</v>
      </c>
      <c r="C129" s="132" t="s">
        <v>633</v>
      </c>
      <c r="D129" s="376">
        <v>95064270</v>
      </c>
      <c r="E129" s="376">
        <v>11366070</v>
      </c>
      <c r="F129" s="377">
        <v>0</v>
      </c>
      <c r="G129" s="377">
        <v>0</v>
      </c>
      <c r="H129" s="376">
        <v>96329370</v>
      </c>
      <c r="I129" s="356">
        <v>11501</v>
      </c>
      <c r="J129" s="353"/>
      <c r="K129" s="353"/>
    </row>
    <row r="130" spans="2:11" ht="16.2" customHeight="1">
      <c r="B130" s="138">
        <v>1150101</v>
      </c>
      <c r="C130" s="359" t="s">
        <v>441</v>
      </c>
      <c r="D130" s="377">
        <v>1217100</v>
      </c>
      <c r="E130" s="377">
        <v>0</v>
      </c>
      <c r="F130" s="377">
        <v>0</v>
      </c>
      <c r="G130" s="377">
        <v>0</v>
      </c>
      <c r="H130" s="362">
        <v>1217100</v>
      </c>
      <c r="I130" s="356">
        <v>1150101</v>
      </c>
      <c r="J130" s="356"/>
      <c r="K130" s="356"/>
    </row>
    <row r="131" spans="2:11" ht="16.2" customHeight="1">
      <c r="B131" s="138">
        <v>1150102</v>
      </c>
      <c r="C131" s="359" t="s">
        <v>654</v>
      </c>
      <c r="D131" s="377">
        <v>40403880</v>
      </c>
      <c r="E131" s="377">
        <v>1265100</v>
      </c>
      <c r="F131" s="377">
        <v>0</v>
      </c>
      <c r="G131" s="377">
        <v>0</v>
      </c>
      <c r="H131" s="362">
        <v>41668980</v>
      </c>
      <c r="I131" s="356">
        <v>1150102</v>
      </c>
      <c r="J131" s="356"/>
      <c r="K131" s="356"/>
    </row>
    <row r="132" spans="2:11" ht="16.2" customHeight="1">
      <c r="B132" s="138">
        <v>1150103</v>
      </c>
      <c r="C132" s="359" t="s">
        <v>260</v>
      </c>
      <c r="D132" s="377">
        <v>2938440</v>
      </c>
      <c r="E132" s="377">
        <v>0</v>
      </c>
      <c r="F132" s="377">
        <v>0</v>
      </c>
      <c r="G132" s="377">
        <v>0</v>
      </c>
      <c r="H132" s="362">
        <v>2938440</v>
      </c>
      <c r="I132" s="356">
        <v>1150103</v>
      </c>
      <c r="J132" s="356"/>
      <c r="K132" s="356"/>
    </row>
    <row r="133" spans="2:11" ht="16.2" customHeight="1">
      <c r="B133" s="138">
        <v>1150104</v>
      </c>
      <c r="C133" s="359" t="s">
        <v>680</v>
      </c>
      <c r="D133" s="377">
        <v>50504850</v>
      </c>
      <c r="E133" s="377">
        <v>0</v>
      </c>
      <c r="F133" s="377">
        <v>0</v>
      </c>
      <c r="G133" s="377">
        <v>0</v>
      </c>
      <c r="H133" s="362">
        <v>50504850</v>
      </c>
      <c r="I133" s="356">
        <v>1150104</v>
      </c>
      <c r="J133" s="356"/>
      <c r="K133" s="356"/>
    </row>
    <row r="134" spans="2:11" s="356" customFormat="1" ht="16.2" customHeight="1">
      <c r="B134" s="131">
        <v>11502</v>
      </c>
      <c r="C134" s="132" t="s">
        <v>264</v>
      </c>
      <c r="D134" s="376">
        <v>2658537</v>
      </c>
      <c r="E134" s="376">
        <v>0</v>
      </c>
      <c r="F134" s="377">
        <v>0</v>
      </c>
      <c r="G134" s="377">
        <v>0</v>
      </c>
      <c r="H134" s="376">
        <v>12759507</v>
      </c>
      <c r="I134" s="356">
        <v>11502</v>
      </c>
    </row>
    <row r="135" spans="2:11" ht="16.2" customHeight="1">
      <c r="B135" s="138">
        <v>1150205</v>
      </c>
      <c r="C135" s="359" t="s">
        <v>265</v>
      </c>
      <c r="D135" s="377">
        <v>2658537</v>
      </c>
      <c r="E135" s="377">
        <v>0</v>
      </c>
      <c r="F135" s="377">
        <v>0</v>
      </c>
      <c r="G135" s="377">
        <v>0</v>
      </c>
      <c r="H135" s="362">
        <v>2658537</v>
      </c>
      <c r="I135" s="356">
        <v>1150205</v>
      </c>
      <c r="J135" s="356"/>
      <c r="K135" s="356"/>
    </row>
    <row r="136" spans="2:11" ht="16.2" customHeight="1">
      <c r="B136" s="359">
        <v>1010401</v>
      </c>
      <c r="C136" s="359" t="s">
        <v>552</v>
      </c>
      <c r="D136" s="377">
        <v>0</v>
      </c>
      <c r="E136" s="377">
        <v>10100970</v>
      </c>
      <c r="F136" s="377">
        <v>0</v>
      </c>
      <c r="G136" s="377">
        <v>0</v>
      </c>
      <c r="H136" s="362">
        <v>10100970</v>
      </c>
      <c r="I136" s="356">
        <v>1010401</v>
      </c>
    </row>
    <row r="137" spans="2:11" s="356" customFormat="1" ht="16.2" customHeight="1">
      <c r="B137" s="131">
        <v>12</v>
      </c>
      <c r="C137" s="132" t="s">
        <v>266</v>
      </c>
      <c r="D137" s="376">
        <v>7015740378</v>
      </c>
      <c r="E137" s="376">
        <v>590915748</v>
      </c>
      <c r="F137" s="377">
        <v>0</v>
      </c>
      <c r="G137" s="377">
        <v>0</v>
      </c>
      <c r="H137" s="376">
        <v>3160056231</v>
      </c>
      <c r="I137" s="356">
        <v>12</v>
      </c>
    </row>
    <row r="138" spans="2:11" s="356" customFormat="1" ht="16.2" customHeight="1">
      <c r="B138" s="131">
        <v>121</v>
      </c>
      <c r="C138" s="132" t="s">
        <v>267</v>
      </c>
      <c r="D138" s="376">
        <v>5347599895</v>
      </c>
      <c r="E138" s="376">
        <v>0</v>
      </c>
      <c r="F138" s="377">
        <v>0</v>
      </c>
      <c r="G138" s="377">
        <v>0</v>
      </c>
      <c r="H138" s="376">
        <v>901000000</v>
      </c>
      <c r="I138" s="356">
        <v>121</v>
      </c>
      <c r="J138" s="353"/>
      <c r="K138" s="353"/>
    </row>
    <row r="139" spans="2:11" s="356" customFormat="1" ht="16.2" customHeight="1">
      <c r="B139" s="131">
        <v>12101</v>
      </c>
      <c r="C139" s="132" t="s">
        <v>268</v>
      </c>
      <c r="D139" s="376">
        <v>4447599895</v>
      </c>
      <c r="E139" s="376">
        <v>0</v>
      </c>
      <c r="F139" s="377">
        <v>0</v>
      </c>
      <c r="G139" s="377">
        <v>0</v>
      </c>
      <c r="H139" s="376">
        <v>1000000</v>
      </c>
      <c r="I139" s="356">
        <v>12101</v>
      </c>
      <c r="J139" s="353"/>
      <c r="K139" s="353"/>
    </row>
    <row r="140" spans="2:11" s="356" customFormat="1" ht="16.2" customHeight="1">
      <c r="B140" s="131">
        <v>121011</v>
      </c>
      <c r="C140" s="132" t="s">
        <v>269</v>
      </c>
      <c r="D140" s="376">
        <v>4447599895</v>
      </c>
      <c r="E140" s="376">
        <v>0</v>
      </c>
      <c r="F140" s="377">
        <v>0</v>
      </c>
      <c r="G140" s="377">
        <v>0</v>
      </c>
      <c r="H140" s="376">
        <v>1000000</v>
      </c>
      <c r="I140" s="356">
        <v>121011</v>
      </c>
    </row>
    <row r="141" spans="2:11" s="356" customFormat="1" ht="16.2" customHeight="1">
      <c r="B141" s="131">
        <v>12101103</v>
      </c>
      <c r="C141" s="132" t="s">
        <v>201</v>
      </c>
      <c r="D141" s="376">
        <v>3500000000</v>
      </c>
      <c r="E141" s="376">
        <v>0</v>
      </c>
      <c r="F141" s="377">
        <v>0</v>
      </c>
      <c r="G141" s="377">
        <v>0</v>
      </c>
      <c r="H141" s="376">
        <v>1000000</v>
      </c>
      <c r="I141" s="356">
        <v>12101103</v>
      </c>
    </row>
    <row r="142" spans="2:11" ht="16.2" customHeight="1">
      <c r="B142" s="138">
        <v>1210110301</v>
      </c>
      <c r="C142" s="359" t="s">
        <v>271</v>
      </c>
      <c r="D142" s="377">
        <v>3499000000</v>
      </c>
      <c r="E142" s="377">
        <v>0</v>
      </c>
      <c r="F142" s="377">
        <v>0</v>
      </c>
      <c r="G142" s="377">
        <v>3499000000</v>
      </c>
      <c r="H142" s="362">
        <v>0</v>
      </c>
      <c r="I142" s="356">
        <v>1210110301</v>
      </c>
    </row>
    <row r="143" spans="2:11" ht="16.2" customHeight="1">
      <c r="B143" s="138">
        <v>1210110302</v>
      </c>
      <c r="C143" s="359" t="s">
        <v>683</v>
      </c>
      <c r="D143" s="377">
        <v>1000000</v>
      </c>
      <c r="E143" s="377"/>
      <c r="F143" s="377">
        <v>0</v>
      </c>
      <c r="G143" s="377">
        <v>0</v>
      </c>
      <c r="H143" s="362">
        <v>1000000</v>
      </c>
      <c r="I143" s="356">
        <v>1210110302</v>
      </c>
    </row>
    <row r="144" spans="2:11" s="356" customFormat="1" ht="16.2" customHeight="1">
      <c r="B144" s="131">
        <v>12101108</v>
      </c>
      <c r="C144" s="132" t="s">
        <v>272</v>
      </c>
      <c r="D144" s="376">
        <v>947599895</v>
      </c>
      <c r="E144" s="376">
        <v>0</v>
      </c>
      <c r="F144" s="377">
        <v>0</v>
      </c>
      <c r="G144" s="377">
        <v>0</v>
      </c>
      <c r="H144" s="376">
        <v>0</v>
      </c>
      <c r="I144" s="356">
        <v>12101108</v>
      </c>
    </row>
    <row r="145" spans="2:11" ht="16.2" customHeight="1">
      <c r="B145" s="138">
        <v>1210110801</v>
      </c>
      <c r="C145" s="359" t="s">
        <v>273</v>
      </c>
      <c r="D145" s="377">
        <v>947599895</v>
      </c>
      <c r="E145" s="377">
        <v>0</v>
      </c>
      <c r="F145" s="377">
        <v>0</v>
      </c>
      <c r="G145" s="377">
        <v>947599895</v>
      </c>
      <c r="H145" s="362">
        <v>0</v>
      </c>
      <c r="I145" s="356">
        <v>1210110801</v>
      </c>
    </row>
    <row r="146" spans="2:11" s="356" customFormat="1" ht="16.2" customHeight="1">
      <c r="B146" s="131">
        <v>12103</v>
      </c>
      <c r="C146" s="132" t="s">
        <v>274</v>
      </c>
      <c r="D146" s="376">
        <v>900000000</v>
      </c>
      <c r="E146" s="376">
        <v>0</v>
      </c>
      <c r="F146" s="377">
        <v>0</v>
      </c>
      <c r="G146" s="377">
        <v>0</v>
      </c>
      <c r="H146" s="376">
        <v>900000000</v>
      </c>
      <c r="I146" s="356">
        <v>12103</v>
      </c>
      <c r="J146" s="353"/>
      <c r="K146" s="353"/>
    </row>
    <row r="147" spans="2:11" ht="16.2" customHeight="1">
      <c r="B147" s="138">
        <v>1210301</v>
      </c>
      <c r="C147" s="359" t="s">
        <v>275</v>
      </c>
      <c r="D147" s="377">
        <v>900000000</v>
      </c>
      <c r="E147" s="377">
        <v>0</v>
      </c>
      <c r="F147" s="377">
        <v>0</v>
      </c>
      <c r="G147" s="377">
        <v>0</v>
      </c>
      <c r="H147" s="362">
        <v>900000000</v>
      </c>
      <c r="I147" s="356">
        <v>1210301</v>
      </c>
      <c r="J147" s="356"/>
      <c r="K147" s="356"/>
    </row>
    <row r="148" spans="2:11" s="356" customFormat="1" ht="16.2" customHeight="1">
      <c r="B148" s="131">
        <v>127</v>
      </c>
      <c r="C148" s="132" t="s">
        <v>276</v>
      </c>
      <c r="D148" s="376">
        <v>963302645</v>
      </c>
      <c r="E148" s="376">
        <v>0</v>
      </c>
      <c r="F148" s="377">
        <v>0</v>
      </c>
      <c r="G148" s="377">
        <v>0</v>
      </c>
      <c r="H148" s="376">
        <v>963302645</v>
      </c>
      <c r="I148" s="356">
        <v>127</v>
      </c>
    </row>
    <row r="149" spans="2:11" s="356" customFormat="1" ht="16.2" customHeight="1">
      <c r="B149" s="131">
        <v>12701</v>
      </c>
      <c r="C149" s="132" t="s">
        <v>277</v>
      </c>
      <c r="D149" s="376">
        <v>963302645</v>
      </c>
      <c r="E149" s="376">
        <v>0</v>
      </c>
      <c r="F149" s="377">
        <v>0</v>
      </c>
      <c r="G149" s="377">
        <v>0</v>
      </c>
      <c r="H149" s="376">
        <v>963302645</v>
      </c>
      <c r="I149" s="356">
        <v>12701</v>
      </c>
      <c r="J149" s="353"/>
      <c r="K149" s="353"/>
    </row>
    <row r="150" spans="2:11" ht="16.2" customHeight="1">
      <c r="B150" s="138">
        <v>1270102</v>
      </c>
      <c r="C150" s="359" t="s">
        <v>278</v>
      </c>
      <c r="D150" s="377">
        <v>118579522</v>
      </c>
      <c r="E150" s="377">
        <v>0</v>
      </c>
      <c r="F150" s="377">
        <v>0</v>
      </c>
      <c r="G150" s="377">
        <v>0</v>
      </c>
      <c r="H150" s="362">
        <v>118579522</v>
      </c>
      <c r="I150" s="356">
        <v>1270102</v>
      </c>
      <c r="J150" s="377"/>
      <c r="K150" s="356"/>
    </row>
    <row r="151" spans="2:11" s="356" customFormat="1" ht="16.2" customHeight="1">
      <c r="B151" s="138">
        <v>1270103</v>
      </c>
      <c r="C151" s="359" t="s">
        <v>684</v>
      </c>
      <c r="D151" s="377">
        <v>241690596</v>
      </c>
      <c r="E151" s="377">
        <v>0</v>
      </c>
      <c r="F151" s="377">
        <v>0</v>
      </c>
      <c r="G151" s="377">
        <v>0</v>
      </c>
      <c r="H151" s="362">
        <v>241690596</v>
      </c>
      <c r="I151" s="356">
        <v>1270103</v>
      </c>
    </row>
    <row r="152" spans="2:11" s="356" customFormat="1" ht="16.2" customHeight="1">
      <c r="B152" s="138">
        <v>1270104</v>
      </c>
      <c r="C152" s="359" t="s">
        <v>280</v>
      </c>
      <c r="D152" s="377">
        <v>291105376</v>
      </c>
      <c r="E152" s="377">
        <v>0</v>
      </c>
      <c r="F152" s="377">
        <v>0</v>
      </c>
      <c r="G152" s="377">
        <v>0</v>
      </c>
      <c r="H152" s="362">
        <v>291105376</v>
      </c>
      <c r="I152" s="356">
        <v>1270104</v>
      </c>
    </row>
    <row r="153" spans="2:11" s="356" customFormat="1" ht="16.2" customHeight="1">
      <c r="B153" s="138">
        <v>1270107</v>
      </c>
      <c r="C153" s="359" t="s">
        <v>281</v>
      </c>
      <c r="D153" s="377">
        <v>316522493</v>
      </c>
      <c r="E153" s="377">
        <v>0</v>
      </c>
      <c r="F153" s="377">
        <v>0</v>
      </c>
      <c r="G153" s="377">
        <v>0</v>
      </c>
      <c r="H153" s="362">
        <v>316522493</v>
      </c>
      <c r="I153" s="356">
        <v>1270107</v>
      </c>
      <c r="J153" s="353"/>
      <c r="K153" s="353"/>
    </row>
    <row r="154" spans="2:11" s="356" customFormat="1" ht="16.2" customHeight="1">
      <c r="B154" s="138">
        <v>1270120</v>
      </c>
      <c r="C154" s="359" t="s">
        <v>282</v>
      </c>
      <c r="D154" s="377">
        <v>-4595342</v>
      </c>
      <c r="E154" s="377">
        <v>0</v>
      </c>
      <c r="F154" s="377">
        <v>0</v>
      </c>
      <c r="G154" s="377">
        <v>0</v>
      </c>
      <c r="H154" s="377">
        <v>-4595342</v>
      </c>
      <c r="I154" s="356">
        <v>1270120</v>
      </c>
      <c r="J154" s="353"/>
      <c r="K154" s="353"/>
    </row>
    <row r="155" spans="2:11" s="356" customFormat="1" ht="16.2" customHeight="1">
      <c r="B155" s="138">
        <v>127012003</v>
      </c>
      <c r="C155" s="359" t="s">
        <v>283</v>
      </c>
      <c r="D155" s="377">
        <v>-294240</v>
      </c>
      <c r="E155" s="377">
        <v>0</v>
      </c>
      <c r="F155" s="377">
        <v>0</v>
      </c>
      <c r="G155" s="377">
        <v>0</v>
      </c>
      <c r="H155" s="362">
        <v>-294240</v>
      </c>
      <c r="I155" s="356">
        <v>127012003</v>
      </c>
      <c r="J155" s="353"/>
      <c r="K155" s="353"/>
    </row>
    <row r="156" spans="2:11" s="356" customFormat="1" ht="16.2" customHeight="1">
      <c r="B156" s="138">
        <v>127012004</v>
      </c>
      <c r="C156" s="359" t="s">
        <v>284</v>
      </c>
      <c r="D156" s="377">
        <v>-4301102</v>
      </c>
      <c r="E156" s="377">
        <v>0</v>
      </c>
      <c r="F156" s="377">
        <v>0</v>
      </c>
      <c r="G156" s="377">
        <v>0</v>
      </c>
      <c r="H156" s="362">
        <v>-4301102</v>
      </c>
      <c r="I156" s="356">
        <v>127012004</v>
      </c>
      <c r="J156" s="353"/>
      <c r="K156" s="353"/>
    </row>
    <row r="157" spans="2:11" s="356" customFormat="1" ht="16.2" customHeight="1">
      <c r="B157" s="131">
        <v>128</v>
      </c>
      <c r="C157" s="132" t="s">
        <v>285</v>
      </c>
      <c r="D157" s="376">
        <v>692462920</v>
      </c>
      <c r="E157" s="376">
        <v>590915748</v>
      </c>
      <c r="F157" s="377">
        <v>0</v>
      </c>
      <c r="G157" s="377">
        <v>0</v>
      </c>
      <c r="H157" s="376">
        <v>1283378668</v>
      </c>
      <c r="I157" s="356">
        <v>128</v>
      </c>
      <c r="J157" s="353"/>
      <c r="K157" s="353"/>
    </row>
    <row r="158" spans="2:11" s="356" customFormat="1" ht="16.2" customHeight="1">
      <c r="B158" s="131">
        <v>12801</v>
      </c>
      <c r="C158" s="132" t="s">
        <v>286</v>
      </c>
      <c r="D158" s="376">
        <v>216415507</v>
      </c>
      <c r="E158" s="376">
        <v>0</v>
      </c>
      <c r="F158" s="377">
        <v>0</v>
      </c>
      <c r="G158" s="377">
        <v>0</v>
      </c>
      <c r="H158" s="376">
        <v>216415507</v>
      </c>
      <c r="I158" s="356">
        <v>12801</v>
      </c>
    </row>
    <row r="159" spans="2:11" s="356" customFormat="1" ht="16.2" customHeight="1">
      <c r="B159" s="138">
        <v>1280102</v>
      </c>
      <c r="C159" s="359" t="s">
        <v>287</v>
      </c>
      <c r="D159" s="377">
        <v>216415507</v>
      </c>
      <c r="E159" s="377">
        <v>0</v>
      </c>
      <c r="F159" s="377">
        <v>0</v>
      </c>
      <c r="G159" s="377">
        <v>0</v>
      </c>
      <c r="H159" s="362">
        <v>216415507</v>
      </c>
      <c r="I159" s="356">
        <v>1280102</v>
      </c>
    </row>
    <row r="160" spans="2:11" s="356" customFormat="1" ht="16.2" customHeight="1">
      <c r="B160" s="138">
        <v>12802</v>
      </c>
      <c r="C160" s="359" t="s">
        <v>288</v>
      </c>
      <c r="D160" s="377">
        <v>664927388</v>
      </c>
      <c r="E160" s="377">
        <v>256766000</v>
      </c>
      <c r="F160" s="377">
        <v>0</v>
      </c>
      <c r="G160" s="377">
        <v>0</v>
      </c>
      <c r="H160" s="362">
        <v>921693388</v>
      </c>
      <c r="I160" s="356">
        <v>12802</v>
      </c>
      <c r="J160" s="353"/>
      <c r="K160" s="353"/>
    </row>
    <row r="161" spans="2:11" s="356" customFormat="1" ht="16.2" customHeight="1">
      <c r="B161" s="138">
        <v>12803</v>
      </c>
      <c r="C161" s="359" t="s">
        <v>289</v>
      </c>
      <c r="D161" s="377">
        <v>8000000</v>
      </c>
      <c r="E161" s="377">
        <v>0</v>
      </c>
      <c r="F161" s="377">
        <v>0</v>
      </c>
      <c r="G161" s="377">
        <v>0</v>
      </c>
      <c r="H161" s="362">
        <v>8000000</v>
      </c>
      <c r="I161" s="356">
        <v>12803</v>
      </c>
      <c r="J161" s="353"/>
      <c r="K161" s="353"/>
    </row>
    <row r="162" spans="2:11" s="356" customFormat="1" ht="16.2" customHeight="1">
      <c r="B162" s="131">
        <v>12804</v>
      </c>
      <c r="C162" s="132" t="s">
        <v>290</v>
      </c>
      <c r="D162" s="376">
        <v>57764419</v>
      </c>
      <c r="E162" s="376">
        <v>399807052</v>
      </c>
      <c r="F162" s="377">
        <v>0</v>
      </c>
      <c r="G162" s="377">
        <v>0</v>
      </c>
      <c r="H162" s="376">
        <v>457571471</v>
      </c>
      <c r="I162" s="356">
        <v>12804</v>
      </c>
    </row>
    <row r="163" spans="2:11" s="356" customFormat="1" ht="16.2" customHeight="1">
      <c r="B163" s="138">
        <v>1280401</v>
      </c>
      <c r="C163" s="359" t="s">
        <v>291</v>
      </c>
      <c r="D163" s="377">
        <v>57764419</v>
      </c>
      <c r="E163" s="377">
        <v>399807052</v>
      </c>
      <c r="F163" s="377">
        <v>0</v>
      </c>
      <c r="G163" s="377">
        <v>0</v>
      </c>
      <c r="H163" s="362">
        <v>457571471</v>
      </c>
      <c r="I163" s="356">
        <v>1280401</v>
      </c>
      <c r="J163" s="353"/>
      <c r="K163" s="353"/>
    </row>
    <row r="164" spans="2:11" s="356" customFormat="1" ht="16.2" customHeight="1">
      <c r="B164" s="138">
        <v>12807</v>
      </c>
      <c r="C164" s="359" t="s">
        <v>685</v>
      </c>
      <c r="D164" s="377">
        <v>0</v>
      </c>
      <c r="E164" s="377">
        <v>0</v>
      </c>
      <c r="F164" s="377">
        <v>0</v>
      </c>
      <c r="G164" s="377">
        <v>0</v>
      </c>
      <c r="H164" s="362">
        <v>0</v>
      </c>
      <c r="I164" s="356">
        <v>12807</v>
      </c>
    </row>
    <row r="165" spans="2:11" s="356" customFormat="1" ht="16.2" customHeight="1">
      <c r="B165" s="138">
        <v>12820</v>
      </c>
      <c r="C165" s="359" t="s">
        <v>293</v>
      </c>
      <c r="D165" s="376">
        <v>-254644394</v>
      </c>
      <c r="E165" s="376">
        <v>-65657304</v>
      </c>
      <c r="F165" s="377">
        <v>0</v>
      </c>
      <c r="G165" s="377">
        <v>0</v>
      </c>
      <c r="H165" s="376">
        <v>-320301698</v>
      </c>
      <c r="I165" s="356">
        <v>12820</v>
      </c>
    </row>
    <row r="166" spans="2:11" s="356" customFormat="1" ht="16.2" customHeight="1">
      <c r="B166" s="138">
        <v>1282001</v>
      </c>
      <c r="C166" s="359" t="s">
        <v>286</v>
      </c>
      <c r="D166" s="377">
        <v>-20013966</v>
      </c>
      <c r="E166" s="377">
        <v>0</v>
      </c>
      <c r="F166" s="377">
        <v>0</v>
      </c>
      <c r="G166" s="377">
        <v>0</v>
      </c>
      <c r="H166" s="362">
        <v>-20013966</v>
      </c>
      <c r="I166" s="356">
        <v>1282001</v>
      </c>
      <c r="J166" s="353"/>
      <c r="K166" s="353"/>
    </row>
    <row r="167" spans="2:11" ht="16.2" customHeight="1">
      <c r="B167" s="138">
        <v>1282002</v>
      </c>
      <c r="C167" s="359" t="s">
        <v>289</v>
      </c>
      <c r="D167" s="377">
        <v>-2240010</v>
      </c>
      <c r="E167" s="377">
        <v>0</v>
      </c>
      <c r="F167" s="377">
        <v>0</v>
      </c>
      <c r="G167" s="377">
        <v>0</v>
      </c>
      <c r="H167" s="362">
        <v>-2240010</v>
      </c>
      <c r="I167" s="356">
        <v>1282002</v>
      </c>
    </row>
    <row r="168" spans="2:11" ht="16.2" customHeight="1">
      <c r="B168" s="138">
        <v>1282003</v>
      </c>
      <c r="C168" s="359" t="s">
        <v>291</v>
      </c>
      <c r="D168" s="377">
        <v>-39674804</v>
      </c>
      <c r="E168" s="377">
        <v>-39980706</v>
      </c>
      <c r="F168" s="377">
        <v>0</v>
      </c>
      <c r="G168" s="377">
        <v>0</v>
      </c>
      <c r="H168" s="362">
        <v>-79655510</v>
      </c>
      <c r="I168" s="356">
        <v>1282003</v>
      </c>
    </row>
    <row r="169" spans="2:11" s="356" customFormat="1" ht="16.2" customHeight="1">
      <c r="B169" s="138">
        <v>1282004</v>
      </c>
      <c r="C169" s="359" t="s">
        <v>294</v>
      </c>
      <c r="D169" s="377">
        <v>-192715614</v>
      </c>
      <c r="E169" s="377">
        <v>-25676598</v>
      </c>
      <c r="F169" s="377">
        <v>0</v>
      </c>
      <c r="G169" s="377">
        <v>0</v>
      </c>
      <c r="H169" s="362">
        <v>-218392212</v>
      </c>
      <c r="I169" s="356">
        <v>1282004</v>
      </c>
      <c r="J169" s="353"/>
      <c r="K169" s="353"/>
    </row>
    <row r="170" spans="2:11" s="356" customFormat="1" ht="16.2" customHeight="1">
      <c r="B170" s="131">
        <v>129</v>
      </c>
      <c r="C170" s="132" t="s">
        <v>295</v>
      </c>
      <c r="D170" s="376">
        <v>12374918</v>
      </c>
      <c r="E170" s="376">
        <v>0</v>
      </c>
      <c r="F170" s="377">
        <v>0</v>
      </c>
      <c r="G170" s="377">
        <v>0</v>
      </c>
      <c r="H170" s="376">
        <v>12374918</v>
      </c>
      <c r="I170" s="356">
        <v>129</v>
      </c>
    </row>
    <row r="171" spans="2:11" s="356" customFormat="1" ht="16.2" customHeight="1">
      <c r="B171" s="138">
        <v>12901</v>
      </c>
      <c r="C171" s="359" t="s">
        <v>296</v>
      </c>
      <c r="D171" s="377">
        <v>12374918</v>
      </c>
      <c r="E171" s="377">
        <v>0</v>
      </c>
      <c r="F171" s="377">
        <v>0</v>
      </c>
      <c r="G171" s="377">
        <v>0</v>
      </c>
      <c r="H171" s="362">
        <v>12374918</v>
      </c>
      <c r="I171" s="356">
        <v>12901</v>
      </c>
      <c r="J171" s="353"/>
      <c r="K171" s="353"/>
    </row>
    <row r="172" spans="2:11" s="356" customFormat="1" ht="16.2" customHeight="1">
      <c r="B172" s="131">
        <v>2</v>
      </c>
      <c r="C172" s="132" t="s">
        <v>297</v>
      </c>
      <c r="D172" s="376">
        <v>38834780208</v>
      </c>
      <c r="E172" s="376">
        <v>382066485</v>
      </c>
      <c r="F172" s="377">
        <v>0</v>
      </c>
      <c r="G172" s="377">
        <v>0</v>
      </c>
      <c r="H172" s="376">
        <v>39006172018</v>
      </c>
      <c r="I172" s="356">
        <v>2</v>
      </c>
      <c r="J172" s="353"/>
      <c r="K172" s="353"/>
    </row>
    <row r="173" spans="2:11" s="356" customFormat="1" ht="16.2" customHeight="1">
      <c r="B173" s="131">
        <v>21</v>
      </c>
      <c r="C173" s="132" t="s">
        <v>298</v>
      </c>
      <c r="D173" s="376">
        <v>38834780208</v>
      </c>
      <c r="E173" s="376">
        <v>382066485</v>
      </c>
      <c r="F173" s="377">
        <v>0</v>
      </c>
      <c r="G173" s="377">
        <v>0</v>
      </c>
      <c r="H173" s="376">
        <v>39006172018</v>
      </c>
      <c r="I173" s="356">
        <v>21</v>
      </c>
    </row>
    <row r="174" spans="2:11" s="356" customFormat="1" ht="16.2" customHeight="1">
      <c r="B174" s="131">
        <v>211</v>
      </c>
      <c r="C174" s="132" t="s">
        <v>299</v>
      </c>
      <c r="D174" s="376">
        <v>3511986991</v>
      </c>
      <c r="E174" s="376">
        <v>245658880</v>
      </c>
      <c r="F174" s="377">
        <v>0</v>
      </c>
      <c r="G174" s="377">
        <v>0</v>
      </c>
      <c r="H174" s="376">
        <v>3546971196</v>
      </c>
      <c r="I174" s="356">
        <v>211</v>
      </c>
    </row>
    <row r="175" spans="2:11" s="356" customFormat="1" ht="16.2" customHeight="1">
      <c r="B175" s="131">
        <v>21101</v>
      </c>
      <c r="C175" s="132" t="s">
        <v>300</v>
      </c>
      <c r="D175" s="376">
        <v>3333150833</v>
      </c>
      <c r="E175" s="376">
        <v>0</v>
      </c>
      <c r="F175" s="377">
        <v>0</v>
      </c>
      <c r="G175" s="377">
        <v>0</v>
      </c>
      <c r="H175" s="376">
        <v>3333150833</v>
      </c>
      <c r="I175" s="356">
        <v>21101</v>
      </c>
    </row>
    <row r="176" spans="2:11" s="356" customFormat="1" ht="16.2" customHeight="1">
      <c r="B176" s="131">
        <v>2110101</v>
      </c>
      <c r="C176" s="132" t="s">
        <v>241</v>
      </c>
      <c r="D176" s="376">
        <v>3330263856</v>
      </c>
      <c r="E176" s="376">
        <v>0</v>
      </c>
      <c r="F176" s="377">
        <v>0</v>
      </c>
      <c r="G176" s="377">
        <v>0</v>
      </c>
      <c r="H176" s="376">
        <v>3330263856</v>
      </c>
      <c r="I176" s="356">
        <v>2110101</v>
      </c>
    </row>
    <row r="177" spans="2:11" ht="16.2" customHeight="1">
      <c r="B177" s="138">
        <v>211010101</v>
      </c>
      <c r="C177" s="359" t="s">
        <v>301</v>
      </c>
      <c r="D177" s="377">
        <v>747184</v>
      </c>
      <c r="E177" s="377">
        <v>0</v>
      </c>
      <c r="F177" s="377">
        <v>0</v>
      </c>
      <c r="G177" s="377">
        <v>0</v>
      </c>
      <c r="H177" s="362">
        <v>747184</v>
      </c>
      <c r="I177" s="356">
        <v>211010101</v>
      </c>
      <c r="J177" s="356"/>
      <c r="K177" s="356"/>
    </row>
    <row r="178" spans="2:11" ht="16.2" customHeight="1">
      <c r="B178" s="138">
        <v>211010102</v>
      </c>
      <c r="C178" s="359" t="s">
        <v>302</v>
      </c>
      <c r="D178" s="377">
        <v>-60852</v>
      </c>
      <c r="E178" s="377">
        <v>0</v>
      </c>
      <c r="F178" s="377">
        <v>0</v>
      </c>
      <c r="G178" s="377">
        <v>0</v>
      </c>
      <c r="H178" s="362">
        <v>-60852</v>
      </c>
      <c r="I178" s="356">
        <v>211010102</v>
      </c>
    </row>
    <row r="179" spans="2:11" ht="16.2" customHeight="1">
      <c r="B179" s="138">
        <v>211010103</v>
      </c>
      <c r="C179" s="359" t="s">
        <v>303</v>
      </c>
      <c r="D179" s="377">
        <v>1051405032</v>
      </c>
      <c r="E179" s="377">
        <v>0</v>
      </c>
      <c r="F179" s="377">
        <v>0</v>
      </c>
      <c r="G179" s="377">
        <v>0</v>
      </c>
      <c r="H179" s="362">
        <v>1051405032</v>
      </c>
      <c r="I179" s="149">
        <v>211010103</v>
      </c>
    </row>
    <row r="180" spans="2:11" ht="16.2" customHeight="1">
      <c r="B180" s="138">
        <v>211010104</v>
      </c>
      <c r="C180" s="359" t="s">
        <v>304</v>
      </c>
      <c r="D180" s="377">
        <v>2278172492</v>
      </c>
      <c r="E180" s="377">
        <v>0</v>
      </c>
      <c r="F180" s="377">
        <v>0</v>
      </c>
      <c r="G180" s="377">
        <v>0</v>
      </c>
      <c r="H180" s="362">
        <v>2278172492</v>
      </c>
      <c r="I180" s="149">
        <v>211010104</v>
      </c>
      <c r="J180" s="356"/>
      <c r="K180" s="356"/>
    </row>
    <row r="181" spans="2:11" s="356" customFormat="1" ht="16.2" customHeight="1">
      <c r="B181" s="131">
        <v>2110103</v>
      </c>
      <c r="C181" s="132" t="s">
        <v>305</v>
      </c>
      <c r="D181" s="376">
        <v>2886977</v>
      </c>
      <c r="E181" s="376">
        <v>0</v>
      </c>
      <c r="F181" s="377">
        <v>0</v>
      </c>
      <c r="G181" s="377">
        <v>0</v>
      </c>
      <c r="H181" s="376">
        <v>2886977</v>
      </c>
      <c r="I181" s="356">
        <v>2110103</v>
      </c>
      <c r="J181" s="353"/>
      <c r="K181" s="353"/>
    </row>
    <row r="182" spans="2:11" s="368" customFormat="1" ht="16.2" customHeight="1">
      <c r="B182" s="138">
        <v>211010301</v>
      </c>
      <c r="C182" s="359" t="s">
        <v>306</v>
      </c>
      <c r="D182" s="377">
        <v>2886977</v>
      </c>
      <c r="E182" s="377">
        <v>0</v>
      </c>
      <c r="F182" s="377">
        <v>0</v>
      </c>
      <c r="G182" s="377">
        <v>0</v>
      </c>
      <c r="H182" s="362">
        <v>2886977</v>
      </c>
      <c r="I182" s="356">
        <v>211010301</v>
      </c>
      <c r="J182" s="356"/>
      <c r="K182" s="356"/>
    </row>
    <row r="183" spans="2:11" s="356" customFormat="1" ht="16.2" customHeight="1">
      <c r="B183" s="138">
        <v>211010302</v>
      </c>
      <c r="C183" s="359" t="s">
        <v>635</v>
      </c>
      <c r="D183" s="377">
        <v>0</v>
      </c>
      <c r="E183" s="377">
        <v>0</v>
      </c>
      <c r="F183" s="377">
        <v>0</v>
      </c>
      <c r="G183" s="377">
        <v>0</v>
      </c>
      <c r="H183" s="362">
        <v>0</v>
      </c>
      <c r="I183" s="356">
        <v>211010302</v>
      </c>
      <c r="J183" s="353"/>
      <c r="K183" s="353"/>
    </row>
    <row r="184" spans="2:11" s="356" customFormat="1" ht="16.2" customHeight="1">
      <c r="B184" s="131">
        <v>21103</v>
      </c>
      <c r="C184" s="132" t="s">
        <v>307</v>
      </c>
      <c r="D184" s="376">
        <v>425720</v>
      </c>
      <c r="E184" s="376">
        <v>0</v>
      </c>
      <c r="F184" s="377">
        <v>0</v>
      </c>
      <c r="G184" s="377">
        <v>0</v>
      </c>
      <c r="H184" s="376">
        <v>425720</v>
      </c>
      <c r="I184" s="356">
        <v>21103</v>
      </c>
    </row>
    <row r="185" spans="2:11" ht="16.2" customHeight="1">
      <c r="B185" s="138">
        <v>211030101</v>
      </c>
      <c r="C185" s="359" t="s">
        <v>307</v>
      </c>
      <c r="D185" s="377">
        <v>425720</v>
      </c>
      <c r="E185" s="377">
        <v>0</v>
      </c>
      <c r="F185" s="377">
        <v>0</v>
      </c>
      <c r="G185" s="377">
        <v>0</v>
      </c>
      <c r="H185" s="362">
        <v>425720</v>
      </c>
      <c r="I185" s="356">
        <v>211030101</v>
      </c>
      <c r="J185" s="356"/>
      <c r="K185" s="356"/>
    </row>
    <row r="186" spans="2:11" s="356" customFormat="1" ht="16.2" customHeight="1">
      <c r="B186" s="131">
        <v>21107</v>
      </c>
      <c r="C186" s="132" t="s">
        <v>309</v>
      </c>
      <c r="D186" s="376">
        <v>178410438</v>
      </c>
      <c r="E186" s="376">
        <v>245658880</v>
      </c>
      <c r="F186" s="377">
        <v>0</v>
      </c>
      <c r="G186" s="377">
        <v>0</v>
      </c>
      <c r="H186" s="376">
        <v>213394643</v>
      </c>
      <c r="I186" s="356">
        <v>21107</v>
      </c>
      <c r="J186" s="353"/>
      <c r="K186" s="353"/>
    </row>
    <row r="187" spans="2:11" ht="16.2" customHeight="1">
      <c r="B187" s="138">
        <v>2110701</v>
      </c>
      <c r="C187" s="359" t="s">
        <v>310</v>
      </c>
      <c r="D187" s="377">
        <v>86822069</v>
      </c>
      <c r="E187" s="377">
        <v>642700</v>
      </c>
      <c r="F187" s="377">
        <v>0</v>
      </c>
      <c r="G187" s="377">
        <v>0</v>
      </c>
      <c r="H187" s="362">
        <v>87464769</v>
      </c>
      <c r="I187" s="356">
        <v>2110701</v>
      </c>
      <c r="J187" s="356"/>
      <c r="K187" s="356"/>
    </row>
    <row r="188" spans="2:11" ht="16.2" customHeight="1">
      <c r="B188" s="138">
        <v>2110702</v>
      </c>
      <c r="C188" s="359" t="s">
        <v>311</v>
      </c>
      <c r="D188" s="377">
        <v>309874</v>
      </c>
      <c r="E188" s="377">
        <v>0</v>
      </c>
      <c r="F188" s="377">
        <v>0</v>
      </c>
      <c r="G188" s="377">
        <v>0</v>
      </c>
      <c r="H188" s="362">
        <v>309874</v>
      </c>
      <c r="I188" s="356">
        <v>2110702</v>
      </c>
      <c r="J188" s="356"/>
      <c r="K188" s="356"/>
    </row>
    <row r="189" spans="2:11" ht="16.2" customHeight="1">
      <c r="B189" s="138">
        <v>2110703</v>
      </c>
      <c r="C189" s="359" t="s">
        <v>312</v>
      </c>
      <c r="D189" s="377">
        <v>91278495</v>
      </c>
      <c r="E189" s="377">
        <v>0</v>
      </c>
      <c r="F189" s="377">
        <v>0</v>
      </c>
      <c r="G189" s="377">
        <v>0</v>
      </c>
      <c r="H189" s="362">
        <v>91278495</v>
      </c>
      <c r="I189" s="356">
        <v>2110703</v>
      </c>
      <c r="J189" s="356"/>
      <c r="K189" s="356"/>
    </row>
    <row r="190" spans="2:11" ht="16.2" customHeight="1">
      <c r="B190" s="359">
        <v>2010301005</v>
      </c>
      <c r="C190" s="359" t="s">
        <v>686</v>
      </c>
      <c r="D190" s="377">
        <v>0</v>
      </c>
      <c r="E190" s="377">
        <v>100237401</v>
      </c>
      <c r="F190" s="377">
        <v>100237401</v>
      </c>
      <c r="G190" s="377">
        <v>0</v>
      </c>
      <c r="H190" s="362">
        <v>0</v>
      </c>
      <c r="I190" s="356"/>
      <c r="J190" s="356"/>
      <c r="K190" s="356"/>
    </row>
    <row r="191" spans="2:11" ht="16.2" customHeight="1">
      <c r="B191" s="359" t="s">
        <v>1524</v>
      </c>
      <c r="C191" s="359" t="s">
        <v>687</v>
      </c>
      <c r="D191" s="377">
        <v>0</v>
      </c>
      <c r="E191" s="377">
        <v>33892311</v>
      </c>
      <c r="F191" s="377">
        <v>0</v>
      </c>
      <c r="G191" s="377">
        <v>0</v>
      </c>
      <c r="H191" s="362">
        <v>33892311</v>
      </c>
      <c r="I191" s="149" t="s">
        <v>1524</v>
      </c>
      <c r="J191" s="356"/>
      <c r="K191" s="356"/>
    </row>
    <row r="192" spans="2:11" ht="16.2" customHeight="1">
      <c r="B192" s="359" t="s">
        <v>1525</v>
      </c>
      <c r="C192" s="359" t="s">
        <v>688</v>
      </c>
      <c r="D192" s="377">
        <v>0</v>
      </c>
      <c r="E192" s="377">
        <v>88573947</v>
      </c>
      <c r="F192" s="377">
        <v>88573947</v>
      </c>
      <c r="G192" s="377">
        <v>0</v>
      </c>
      <c r="H192" s="362">
        <v>0</v>
      </c>
      <c r="I192" s="356"/>
      <c r="J192" s="356"/>
      <c r="K192" s="356"/>
    </row>
    <row r="193" spans="2:11" ht="16.2" customHeight="1">
      <c r="B193" s="359" t="s">
        <v>1526</v>
      </c>
      <c r="C193" s="359" t="s">
        <v>637</v>
      </c>
      <c r="D193" s="377">
        <v>0</v>
      </c>
      <c r="E193" s="377">
        <v>22312521</v>
      </c>
      <c r="F193" s="377">
        <v>21863327</v>
      </c>
      <c r="G193" s="377">
        <v>0</v>
      </c>
      <c r="H193" s="362">
        <v>449194</v>
      </c>
      <c r="I193" s="149" t="s">
        <v>1526</v>
      </c>
      <c r="J193" s="356"/>
      <c r="K193" s="356"/>
    </row>
    <row r="194" spans="2:11" ht="16.2" customHeight="1">
      <c r="B194" s="359"/>
      <c r="C194" s="359"/>
      <c r="D194" s="377"/>
      <c r="E194" s="377"/>
      <c r="F194" s="377"/>
      <c r="G194" s="377"/>
      <c r="H194" s="362"/>
      <c r="I194" s="356"/>
      <c r="J194" s="356"/>
      <c r="K194" s="356"/>
    </row>
    <row r="195" spans="2:11" s="356" customFormat="1" ht="16.2" customHeight="1">
      <c r="B195" s="131">
        <v>213</v>
      </c>
      <c r="C195" s="132" t="s">
        <v>313</v>
      </c>
      <c r="D195" s="376">
        <v>33765001925</v>
      </c>
      <c r="E195" s="376">
        <v>0</v>
      </c>
      <c r="F195" s="377">
        <v>0</v>
      </c>
      <c r="G195" s="377">
        <v>0</v>
      </c>
      <c r="H195" s="376">
        <v>33765001925</v>
      </c>
      <c r="I195" s="356">
        <v>213</v>
      </c>
    </row>
    <row r="196" spans="2:11" s="356" customFormat="1" ht="16.2" customHeight="1">
      <c r="B196" s="131">
        <v>21301</v>
      </c>
      <c r="C196" s="132" t="s">
        <v>314</v>
      </c>
      <c r="D196" s="376">
        <v>71321210</v>
      </c>
      <c r="E196" s="376">
        <v>0</v>
      </c>
      <c r="F196" s="377">
        <v>0</v>
      </c>
      <c r="G196" s="377">
        <v>0</v>
      </c>
      <c r="H196" s="360">
        <v>71321210</v>
      </c>
      <c r="I196" s="356">
        <v>21301</v>
      </c>
    </row>
    <row r="197" spans="2:11" s="356" customFormat="1" ht="16.2" customHeight="1">
      <c r="B197" s="131">
        <v>2130101</v>
      </c>
      <c r="C197" s="132" t="s">
        <v>689</v>
      </c>
      <c r="D197" s="376">
        <v>71321210</v>
      </c>
      <c r="E197" s="376">
        <v>0</v>
      </c>
      <c r="F197" s="377">
        <v>0</v>
      </c>
      <c r="G197" s="377">
        <v>0</v>
      </c>
      <c r="H197" s="360">
        <v>71321210</v>
      </c>
      <c r="I197" s="356">
        <v>2130101</v>
      </c>
    </row>
    <row r="198" spans="2:11" ht="16.2" customHeight="1">
      <c r="B198" s="138">
        <v>213010101</v>
      </c>
      <c r="C198" s="359" t="s">
        <v>690</v>
      </c>
      <c r="D198" s="377">
        <v>71321210</v>
      </c>
      <c r="E198" s="377">
        <v>0</v>
      </c>
      <c r="F198" s="377">
        <v>0</v>
      </c>
      <c r="G198" s="377">
        <v>0</v>
      </c>
      <c r="H198" s="362">
        <v>71321210</v>
      </c>
      <c r="I198" s="356">
        <v>213010101</v>
      </c>
      <c r="J198" s="356"/>
      <c r="K198" s="356"/>
    </row>
    <row r="199" spans="2:11" s="356" customFormat="1" ht="16.2" customHeight="1">
      <c r="B199" s="131">
        <v>2130102</v>
      </c>
      <c r="C199" s="132" t="s">
        <v>315</v>
      </c>
      <c r="D199" s="376">
        <v>0</v>
      </c>
      <c r="E199" s="376">
        <v>0</v>
      </c>
      <c r="F199" s="377">
        <v>0</v>
      </c>
      <c r="G199" s="377">
        <v>0</v>
      </c>
      <c r="H199" s="360">
        <v>0</v>
      </c>
      <c r="I199" s="356">
        <v>2130102</v>
      </c>
    </row>
    <row r="200" spans="2:11" ht="16.2" customHeight="1">
      <c r="B200" s="138">
        <v>213010201</v>
      </c>
      <c r="C200" s="359" t="s">
        <v>316</v>
      </c>
      <c r="D200" s="377">
        <v>0</v>
      </c>
      <c r="E200" s="377">
        <v>0</v>
      </c>
      <c r="F200" s="377">
        <v>0</v>
      </c>
      <c r="G200" s="377">
        <v>0</v>
      </c>
      <c r="H200" s="362">
        <v>0</v>
      </c>
      <c r="I200" s="356">
        <v>213010201</v>
      </c>
      <c r="J200" s="356"/>
      <c r="K200" s="356"/>
    </row>
    <row r="201" spans="2:11" s="356" customFormat="1" ht="16.2" customHeight="1">
      <c r="B201" s="131">
        <v>21303</v>
      </c>
      <c r="C201" s="132" t="s">
        <v>317</v>
      </c>
      <c r="D201" s="376">
        <v>33693680715</v>
      </c>
      <c r="E201" s="376">
        <v>0</v>
      </c>
      <c r="F201" s="377">
        <v>0</v>
      </c>
      <c r="G201" s="377">
        <v>0</v>
      </c>
      <c r="H201" s="376">
        <v>33693680715</v>
      </c>
      <c r="I201" s="356">
        <v>21303</v>
      </c>
    </row>
    <row r="202" spans="2:11" s="356" customFormat="1" ht="16.2" customHeight="1">
      <c r="B202" s="131">
        <v>2130301</v>
      </c>
      <c r="C202" s="132" t="s">
        <v>318</v>
      </c>
      <c r="D202" s="376">
        <v>188201895</v>
      </c>
      <c r="E202" s="376">
        <v>0</v>
      </c>
      <c r="F202" s="377">
        <v>0</v>
      </c>
      <c r="G202" s="377">
        <v>0</v>
      </c>
      <c r="H202" s="376">
        <v>188201895</v>
      </c>
      <c r="I202" s="356">
        <v>2130301</v>
      </c>
    </row>
    <row r="203" spans="2:11" ht="16.2" customHeight="1">
      <c r="B203" s="138">
        <v>213030101</v>
      </c>
      <c r="C203" s="359" t="s">
        <v>319</v>
      </c>
      <c r="D203" s="377">
        <v>152102885</v>
      </c>
      <c r="E203" s="377">
        <v>0</v>
      </c>
      <c r="F203" s="377">
        <v>0</v>
      </c>
      <c r="G203" s="377">
        <v>0</v>
      </c>
      <c r="H203" s="362">
        <v>152102885</v>
      </c>
      <c r="I203" s="356">
        <v>213030101</v>
      </c>
    </row>
    <row r="204" spans="2:11" ht="16.2" customHeight="1">
      <c r="B204" s="138">
        <v>213030102</v>
      </c>
      <c r="C204" s="359" t="s">
        <v>320</v>
      </c>
      <c r="D204" s="377">
        <v>1102171</v>
      </c>
      <c r="E204" s="377">
        <v>0</v>
      </c>
      <c r="F204" s="377">
        <v>0</v>
      </c>
      <c r="G204" s="377">
        <v>0</v>
      </c>
      <c r="H204" s="362">
        <v>1102171</v>
      </c>
      <c r="I204" s="356">
        <v>213030102</v>
      </c>
    </row>
    <row r="205" spans="2:11" ht="16.2" customHeight="1">
      <c r="B205" s="138">
        <v>213030103</v>
      </c>
      <c r="C205" s="359" t="s">
        <v>321</v>
      </c>
      <c r="D205" s="377">
        <v>34996839</v>
      </c>
      <c r="E205" s="377">
        <v>0</v>
      </c>
      <c r="F205" s="377">
        <v>0</v>
      </c>
      <c r="G205" s="377">
        <v>0</v>
      </c>
      <c r="H205" s="362">
        <v>34996839</v>
      </c>
      <c r="I205" s="149">
        <v>213030103</v>
      </c>
      <c r="J205" s="356"/>
      <c r="K205" s="356"/>
    </row>
    <row r="206" spans="2:11" s="356" customFormat="1" ht="16.2" customHeight="1">
      <c r="B206" s="131">
        <v>2130302</v>
      </c>
      <c r="C206" s="132" t="s">
        <v>322</v>
      </c>
      <c r="D206" s="376">
        <v>-157994434</v>
      </c>
      <c r="E206" s="376">
        <v>0</v>
      </c>
      <c r="F206" s="377">
        <v>0</v>
      </c>
      <c r="G206" s="377">
        <v>0</v>
      </c>
      <c r="H206" s="376">
        <v>-157994434</v>
      </c>
      <c r="I206" s="356">
        <v>2130302</v>
      </c>
    </row>
    <row r="207" spans="2:11" ht="16.2" customHeight="1">
      <c r="B207" s="138">
        <v>213030201</v>
      </c>
      <c r="C207" s="359" t="s">
        <v>323</v>
      </c>
      <c r="D207" s="377">
        <v>-137136051</v>
      </c>
      <c r="E207" s="377">
        <v>0</v>
      </c>
      <c r="F207" s="377">
        <v>0</v>
      </c>
      <c r="G207" s="377">
        <v>0</v>
      </c>
      <c r="H207" s="362">
        <v>-137136051</v>
      </c>
      <c r="I207" s="356">
        <v>213030201</v>
      </c>
      <c r="J207" s="356"/>
      <c r="K207" s="356"/>
    </row>
    <row r="208" spans="2:11" ht="16.2" customHeight="1">
      <c r="B208" s="138">
        <v>213030202</v>
      </c>
      <c r="C208" s="359" t="s">
        <v>324</v>
      </c>
      <c r="D208" s="377">
        <v>-1102103</v>
      </c>
      <c r="E208" s="377">
        <v>0</v>
      </c>
      <c r="F208" s="377">
        <v>0</v>
      </c>
      <c r="G208" s="377">
        <v>0</v>
      </c>
      <c r="H208" s="362">
        <v>-1102103</v>
      </c>
      <c r="I208" s="356">
        <v>213030202</v>
      </c>
      <c r="J208" s="356"/>
      <c r="K208" s="356"/>
    </row>
    <row r="209" spans="2:11" ht="16.2" customHeight="1">
      <c r="B209" s="138">
        <v>213030203</v>
      </c>
      <c r="C209" s="359" t="s">
        <v>325</v>
      </c>
      <c r="D209" s="377">
        <v>-19756280</v>
      </c>
      <c r="E209" s="377">
        <v>0</v>
      </c>
      <c r="F209" s="377">
        <v>0</v>
      </c>
      <c r="G209" s="377">
        <v>0</v>
      </c>
      <c r="H209" s="362">
        <v>-19756280</v>
      </c>
      <c r="I209" s="149">
        <v>213030203</v>
      </c>
      <c r="J209" s="356"/>
      <c r="K209" s="356"/>
    </row>
    <row r="210" spans="2:11" s="356" customFormat="1" ht="16.2" customHeight="1">
      <c r="B210" s="131">
        <v>2130303</v>
      </c>
      <c r="C210" s="132" t="s">
        <v>326</v>
      </c>
      <c r="D210" s="376">
        <v>33663473254</v>
      </c>
      <c r="E210" s="376">
        <v>0</v>
      </c>
      <c r="F210" s="377">
        <v>0</v>
      </c>
      <c r="G210" s="377">
        <v>0</v>
      </c>
      <c r="H210" s="376">
        <v>33663473254</v>
      </c>
      <c r="I210" s="356">
        <v>2130303</v>
      </c>
    </row>
    <row r="211" spans="2:11" ht="16.2" customHeight="1">
      <c r="B211" s="138">
        <v>213030301</v>
      </c>
      <c r="C211" s="359" t="s">
        <v>327</v>
      </c>
      <c r="D211" s="377">
        <v>24664362438</v>
      </c>
      <c r="E211" s="377">
        <v>0</v>
      </c>
      <c r="F211" s="377">
        <v>0</v>
      </c>
      <c r="G211" s="377">
        <v>0</v>
      </c>
      <c r="H211" s="362">
        <v>24664362438</v>
      </c>
      <c r="I211" s="356">
        <v>213030301</v>
      </c>
      <c r="J211" s="356"/>
      <c r="K211" s="356"/>
    </row>
    <row r="212" spans="2:11" ht="16.2" customHeight="1">
      <c r="B212" s="138">
        <v>213030302</v>
      </c>
      <c r="C212" s="359" t="s">
        <v>328</v>
      </c>
      <c r="D212" s="377">
        <v>5747164500</v>
      </c>
      <c r="E212" s="377">
        <v>0</v>
      </c>
      <c r="F212" s="377">
        <v>0</v>
      </c>
      <c r="G212" s="377">
        <v>0</v>
      </c>
      <c r="H212" s="362">
        <v>5747164500</v>
      </c>
      <c r="I212" s="356">
        <v>213030302</v>
      </c>
      <c r="J212" s="356"/>
      <c r="K212" s="356"/>
    </row>
    <row r="213" spans="2:11" ht="16.2" customHeight="1">
      <c r="B213" s="138">
        <v>213030303</v>
      </c>
      <c r="C213" s="359" t="s">
        <v>329</v>
      </c>
      <c r="D213" s="377">
        <v>3251946316</v>
      </c>
      <c r="E213" s="377">
        <v>0</v>
      </c>
      <c r="F213" s="377">
        <v>0</v>
      </c>
      <c r="G213" s="377">
        <v>0</v>
      </c>
      <c r="H213" s="362">
        <v>3251946316</v>
      </c>
      <c r="I213" s="149">
        <v>213030303</v>
      </c>
    </row>
    <row r="214" spans="2:11" s="356" customFormat="1" ht="16.2" customHeight="1">
      <c r="B214" s="131">
        <v>214</v>
      </c>
      <c r="C214" s="132" t="s">
        <v>330</v>
      </c>
      <c r="D214" s="376">
        <v>1557791292</v>
      </c>
      <c r="E214" s="376">
        <v>136407605</v>
      </c>
      <c r="F214" s="377">
        <v>0</v>
      </c>
      <c r="G214" s="377">
        <v>0</v>
      </c>
      <c r="H214" s="376">
        <v>1694198897</v>
      </c>
      <c r="I214" s="356">
        <v>214</v>
      </c>
      <c r="J214" s="353"/>
      <c r="K214" s="353"/>
    </row>
    <row r="215" spans="2:11" s="356" customFormat="1" ht="16.2" customHeight="1">
      <c r="B215" s="131">
        <v>21401</v>
      </c>
      <c r="C215" s="132" t="s">
        <v>331</v>
      </c>
      <c r="D215" s="376">
        <v>312835441</v>
      </c>
      <c r="E215" s="376">
        <v>14712262</v>
      </c>
      <c r="F215" s="377">
        <v>0</v>
      </c>
      <c r="G215" s="377">
        <v>0</v>
      </c>
      <c r="H215" s="376">
        <v>327547703</v>
      </c>
      <c r="I215" s="356">
        <v>21401</v>
      </c>
      <c r="J215" s="353"/>
      <c r="K215" s="353"/>
    </row>
    <row r="216" spans="2:11" ht="16.2" customHeight="1">
      <c r="B216" s="138">
        <v>2140104</v>
      </c>
      <c r="C216" s="359" t="s">
        <v>332</v>
      </c>
      <c r="D216" s="377">
        <v>133780185</v>
      </c>
      <c r="E216" s="377">
        <v>0</v>
      </c>
      <c r="F216" s="377">
        <v>0</v>
      </c>
      <c r="G216" s="377">
        <v>0</v>
      </c>
      <c r="H216" s="362">
        <v>133780185</v>
      </c>
      <c r="I216" s="356">
        <v>2140104</v>
      </c>
    </row>
    <row r="217" spans="2:11" ht="16.2" customHeight="1">
      <c r="B217" s="138">
        <v>2140105</v>
      </c>
      <c r="C217" s="359" t="s">
        <v>691</v>
      </c>
      <c r="D217" s="377">
        <v>95013288</v>
      </c>
      <c r="E217" s="377">
        <v>1975001</v>
      </c>
      <c r="F217" s="377">
        <v>0</v>
      </c>
      <c r="G217" s="377">
        <v>0</v>
      </c>
      <c r="H217" s="362">
        <v>96988289</v>
      </c>
      <c r="I217" s="356">
        <v>2140105</v>
      </c>
      <c r="J217" s="356"/>
      <c r="K217" s="356"/>
    </row>
    <row r="218" spans="2:11" ht="16.2" customHeight="1">
      <c r="B218" s="138">
        <v>2140101</v>
      </c>
      <c r="C218" s="359" t="s">
        <v>692</v>
      </c>
      <c r="D218" s="377">
        <v>21129281</v>
      </c>
      <c r="E218" s="377">
        <v>10142055</v>
      </c>
      <c r="F218" s="377"/>
      <c r="G218" s="377"/>
      <c r="H218" s="362">
        <v>31271336</v>
      </c>
      <c r="I218" s="356">
        <v>2140101</v>
      </c>
      <c r="J218" s="368"/>
      <c r="K218" s="368"/>
    </row>
    <row r="219" spans="2:11" ht="16.2" customHeight="1">
      <c r="B219" s="138" t="s">
        <v>1527</v>
      </c>
      <c r="C219" s="359" t="s">
        <v>693</v>
      </c>
      <c r="D219" s="377"/>
      <c r="E219" s="377">
        <v>1014206</v>
      </c>
      <c r="F219" s="377"/>
      <c r="G219" s="377"/>
      <c r="H219" s="362">
        <v>1014206</v>
      </c>
      <c r="I219" s="149" t="s">
        <v>1527</v>
      </c>
      <c r="J219" s="356"/>
      <c r="K219" s="135"/>
    </row>
    <row r="220" spans="2:11" s="356" customFormat="1" ht="16.2" customHeight="1">
      <c r="B220" s="138">
        <v>2140107</v>
      </c>
      <c r="C220" s="359" t="s">
        <v>333</v>
      </c>
      <c r="D220" s="377">
        <v>62912687</v>
      </c>
      <c r="E220" s="377">
        <v>1581000</v>
      </c>
      <c r="F220" s="377">
        <v>0</v>
      </c>
      <c r="G220" s="377">
        <v>0</v>
      </c>
      <c r="H220" s="362">
        <v>64493687</v>
      </c>
      <c r="I220" s="356">
        <v>2140107</v>
      </c>
    </row>
    <row r="221" spans="2:11" s="356" customFormat="1" ht="16.2" customHeight="1">
      <c r="B221" s="131">
        <v>21402</v>
      </c>
      <c r="C221" s="132" t="s">
        <v>335</v>
      </c>
      <c r="D221" s="376">
        <v>174598188</v>
      </c>
      <c r="E221" s="376">
        <v>121695343</v>
      </c>
      <c r="F221" s="377">
        <v>0</v>
      </c>
      <c r="G221" s="377">
        <v>0</v>
      </c>
      <c r="H221" s="376">
        <v>296293531</v>
      </c>
      <c r="I221" s="356">
        <v>21402</v>
      </c>
      <c r="J221" s="353"/>
      <c r="K221" s="353"/>
    </row>
    <row r="222" spans="2:11" ht="16.2" customHeight="1">
      <c r="B222" s="138">
        <v>2140201</v>
      </c>
      <c r="C222" s="359" t="s">
        <v>336</v>
      </c>
      <c r="D222" s="377">
        <v>167544306</v>
      </c>
      <c r="E222" s="377">
        <v>94147489</v>
      </c>
      <c r="F222" s="377">
        <v>0</v>
      </c>
      <c r="G222" s="377">
        <v>0</v>
      </c>
      <c r="H222" s="362">
        <v>261691795</v>
      </c>
      <c r="I222" s="356">
        <v>2140201</v>
      </c>
      <c r="J222" s="356"/>
      <c r="K222" s="356"/>
    </row>
    <row r="223" spans="2:11" s="356" customFormat="1" ht="16.2" customHeight="1">
      <c r="B223" s="138">
        <v>214020203</v>
      </c>
      <c r="C223" s="359" t="s">
        <v>338</v>
      </c>
      <c r="D223" s="377">
        <v>0</v>
      </c>
      <c r="E223" s="377">
        <v>27547854</v>
      </c>
      <c r="F223" s="377">
        <v>0</v>
      </c>
      <c r="G223" s="377">
        <v>0</v>
      </c>
      <c r="H223" s="362">
        <v>27547854</v>
      </c>
      <c r="I223" s="356">
        <v>214020203</v>
      </c>
      <c r="J223" s="353"/>
      <c r="K223" s="353"/>
    </row>
    <row r="224" spans="2:11" ht="16.2" customHeight="1">
      <c r="B224" s="138">
        <v>2140203</v>
      </c>
      <c r="C224" s="359" t="s">
        <v>339</v>
      </c>
      <c r="D224" s="377">
        <v>4794630</v>
      </c>
      <c r="E224" s="377">
        <v>0</v>
      </c>
      <c r="F224" s="377">
        <v>0</v>
      </c>
      <c r="G224" s="377">
        <v>0</v>
      </c>
      <c r="H224" s="362">
        <v>4794630</v>
      </c>
      <c r="I224" s="356">
        <v>2140203</v>
      </c>
    </row>
    <row r="225" spans="2:11" s="356" customFormat="1" ht="16.2" customHeight="1">
      <c r="B225" s="138">
        <v>2140204</v>
      </c>
      <c r="C225" s="359" t="s">
        <v>694</v>
      </c>
      <c r="D225" s="377">
        <v>2259252</v>
      </c>
      <c r="E225" s="377">
        <v>0</v>
      </c>
      <c r="F225" s="377">
        <v>0</v>
      </c>
      <c r="G225" s="377">
        <v>0</v>
      </c>
      <c r="H225" s="362">
        <v>2259252</v>
      </c>
      <c r="I225" s="356">
        <v>2140204</v>
      </c>
      <c r="J225" s="353"/>
      <c r="K225" s="353"/>
    </row>
    <row r="226" spans="2:11" s="356" customFormat="1" ht="16.2" customHeight="1">
      <c r="B226" s="131">
        <v>21404</v>
      </c>
      <c r="C226" s="132" t="s">
        <v>340</v>
      </c>
      <c r="D226" s="376">
        <v>1070357663</v>
      </c>
      <c r="E226" s="376">
        <v>0</v>
      </c>
      <c r="F226" s="377">
        <v>0</v>
      </c>
      <c r="G226" s="377">
        <v>0</v>
      </c>
      <c r="H226" s="376">
        <v>1070357663</v>
      </c>
      <c r="I226" s="356">
        <v>21404</v>
      </c>
      <c r="J226" s="353"/>
      <c r="K226" s="353"/>
    </row>
    <row r="227" spans="2:11" s="356" customFormat="1" ht="16.2" customHeight="1">
      <c r="B227" s="138">
        <v>2140402</v>
      </c>
      <c r="C227" s="359" t="s">
        <v>641</v>
      </c>
      <c r="D227" s="377">
        <v>2999771</v>
      </c>
      <c r="E227" s="377">
        <v>0</v>
      </c>
      <c r="F227" s="377">
        <v>0</v>
      </c>
      <c r="G227" s="377">
        <v>0</v>
      </c>
      <c r="H227" s="362">
        <v>2999771</v>
      </c>
      <c r="I227" s="356">
        <v>2140402</v>
      </c>
      <c r="J227" s="353"/>
      <c r="K227" s="353"/>
    </row>
    <row r="228" spans="2:11" s="356" customFormat="1" ht="16.2" customHeight="1">
      <c r="B228" s="138">
        <v>2140403</v>
      </c>
      <c r="C228" s="359" t="s">
        <v>642</v>
      </c>
      <c r="D228" s="377">
        <v>70525362</v>
      </c>
      <c r="E228" s="377">
        <v>0</v>
      </c>
      <c r="F228" s="377">
        <v>0</v>
      </c>
      <c r="G228" s="377">
        <v>0</v>
      </c>
      <c r="H228" s="362">
        <v>70525362</v>
      </c>
      <c r="I228" s="356">
        <v>2140403</v>
      </c>
      <c r="J228" s="353"/>
      <c r="K228" s="353"/>
    </row>
    <row r="229" spans="2:11" ht="16.2" customHeight="1">
      <c r="B229" s="138">
        <v>2140404</v>
      </c>
      <c r="C229" s="359" t="s">
        <v>341</v>
      </c>
      <c r="D229" s="377">
        <v>170883821</v>
      </c>
      <c r="E229" s="377">
        <v>0</v>
      </c>
      <c r="F229" s="377">
        <v>0</v>
      </c>
      <c r="G229" s="377">
        <v>0</v>
      </c>
      <c r="H229" s="362">
        <v>170883821</v>
      </c>
      <c r="I229" s="356">
        <v>2140404</v>
      </c>
    </row>
    <row r="230" spans="2:11" ht="16.2" customHeight="1">
      <c r="B230" s="138">
        <v>2140406</v>
      </c>
      <c r="C230" s="359" t="s">
        <v>695</v>
      </c>
      <c r="D230" s="377">
        <v>32287007</v>
      </c>
      <c r="E230" s="377">
        <v>0</v>
      </c>
      <c r="F230" s="377">
        <v>0</v>
      </c>
      <c r="G230" s="377">
        <v>0</v>
      </c>
      <c r="H230" s="362">
        <v>32287007</v>
      </c>
      <c r="I230" s="356">
        <v>2140406</v>
      </c>
    </row>
    <row r="231" spans="2:11" ht="16.2" customHeight="1">
      <c r="B231" s="138">
        <v>2140407</v>
      </c>
      <c r="C231" s="359" t="s">
        <v>643</v>
      </c>
      <c r="D231" s="377">
        <v>128833960</v>
      </c>
      <c r="E231" s="377">
        <v>0</v>
      </c>
      <c r="F231" s="377">
        <v>0</v>
      </c>
      <c r="G231" s="377">
        <v>0</v>
      </c>
      <c r="H231" s="362">
        <v>128833960</v>
      </c>
      <c r="I231" s="356">
        <v>2140407</v>
      </c>
      <c r="J231" s="356"/>
      <c r="K231" s="356"/>
    </row>
    <row r="232" spans="2:11" ht="16.2" customHeight="1">
      <c r="B232" s="138">
        <v>2140408</v>
      </c>
      <c r="C232" s="359" t="s">
        <v>644</v>
      </c>
      <c r="D232" s="377">
        <v>10779465</v>
      </c>
      <c r="E232" s="377">
        <v>0</v>
      </c>
      <c r="F232" s="377">
        <v>0</v>
      </c>
      <c r="G232" s="377">
        <v>0</v>
      </c>
      <c r="H232" s="362">
        <v>10779465</v>
      </c>
      <c r="I232" s="356">
        <v>2140408</v>
      </c>
      <c r="J232" s="356"/>
      <c r="K232" s="356"/>
    </row>
    <row r="233" spans="2:11" ht="16.2" customHeight="1">
      <c r="B233" s="138">
        <v>2140410</v>
      </c>
      <c r="C233" s="359" t="s">
        <v>645</v>
      </c>
      <c r="D233" s="377">
        <v>90000000</v>
      </c>
      <c r="E233" s="377">
        <v>0</v>
      </c>
      <c r="F233" s="377">
        <v>0</v>
      </c>
      <c r="G233" s="377">
        <v>0</v>
      </c>
      <c r="H233" s="362">
        <v>90000000</v>
      </c>
      <c r="I233" s="356">
        <v>2140410</v>
      </c>
      <c r="J233" s="356"/>
      <c r="K233" s="356"/>
    </row>
    <row r="234" spans="2:11" ht="16.2" customHeight="1">
      <c r="B234" s="138">
        <v>2140413</v>
      </c>
      <c r="C234" s="359" t="s">
        <v>342</v>
      </c>
      <c r="D234" s="377">
        <v>9114606</v>
      </c>
      <c r="E234" s="377">
        <v>0</v>
      </c>
      <c r="F234" s="377">
        <v>0</v>
      </c>
      <c r="G234" s="377">
        <v>0</v>
      </c>
      <c r="H234" s="362">
        <v>9114606</v>
      </c>
      <c r="I234" s="356">
        <v>2140413</v>
      </c>
    </row>
    <row r="235" spans="2:11" ht="16.2" customHeight="1">
      <c r="B235" s="138">
        <v>2140414</v>
      </c>
      <c r="C235" s="359" t="s">
        <v>343</v>
      </c>
      <c r="D235" s="377">
        <v>1770465</v>
      </c>
      <c r="E235" s="377">
        <v>0</v>
      </c>
      <c r="F235" s="377">
        <v>0</v>
      </c>
      <c r="G235" s="377">
        <v>0</v>
      </c>
      <c r="H235" s="362">
        <v>1770465</v>
      </c>
      <c r="I235" s="356">
        <v>2140414</v>
      </c>
      <c r="J235" s="356"/>
      <c r="K235" s="356"/>
    </row>
    <row r="236" spans="2:11" ht="16.2" customHeight="1">
      <c r="B236" s="138">
        <v>2140416</v>
      </c>
      <c r="C236" s="359" t="s">
        <v>696</v>
      </c>
      <c r="D236" s="377">
        <v>170000000</v>
      </c>
      <c r="E236" s="377">
        <v>0</v>
      </c>
      <c r="F236" s="377">
        <v>0</v>
      </c>
      <c r="G236" s="377">
        <v>0</v>
      </c>
      <c r="H236" s="362">
        <v>170000000</v>
      </c>
      <c r="I236" s="149">
        <v>2140416</v>
      </c>
    </row>
    <row r="237" spans="2:11" ht="16.2" customHeight="1">
      <c r="B237" s="138">
        <v>2140411</v>
      </c>
      <c r="C237" s="359" t="s">
        <v>646</v>
      </c>
      <c r="D237" s="377">
        <v>0</v>
      </c>
      <c r="E237" s="377">
        <v>0</v>
      </c>
      <c r="F237" s="377">
        <v>0</v>
      </c>
      <c r="G237" s="377">
        <v>0</v>
      </c>
      <c r="H237" s="362">
        <v>0</v>
      </c>
      <c r="I237" s="356">
        <v>2140411</v>
      </c>
      <c r="J237" s="356"/>
      <c r="K237" s="356"/>
    </row>
    <row r="238" spans="2:11" ht="16.2" customHeight="1">
      <c r="B238" s="138">
        <v>2140412</v>
      </c>
      <c r="C238" s="359" t="s">
        <v>647</v>
      </c>
      <c r="D238" s="377">
        <v>383163206</v>
      </c>
      <c r="E238" s="377">
        <v>0</v>
      </c>
      <c r="F238" s="377">
        <v>0</v>
      </c>
      <c r="G238" s="377">
        <v>0</v>
      </c>
      <c r="H238" s="362">
        <v>383163206</v>
      </c>
      <c r="I238" s="356">
        <v>2140412</v>
      </c>
      <c r="J238" s="356"/>
      <c r="K238" s="356"/>
    </row>
    <row r="239" spans="2:11" s="356" customFormat="1" ht="16.2" customHeight="1">
      <c r="B239" s="131">
        <v>3</v>
      </c>
      <c r="C239" s="132" t="s">
        <v>353</v>
      </c>
      <c r="D239" s="376">
        <v>19314233472</v>
      </c>
      <c r="E239" s="376">
        <v>4447870715</v>
      </c>
      <c r="F239" s="377">
        <v>0</v>
      </c>
      <c r="G239" s="377">
        <v>0</v>
      </c>
      <c r="H239" s="376">
        <v>19315504292.105301</v>
      </c>
      <c r="I239" s="356">
        <v>3</v>
      </c>
      <c r="J239" s="353"/>
      <c r="K239" s="353"/>
    </row>
    <row r="240" spans="2:11" s="356" customFormat="1" ht="16.2" customHeight="1">
      <c r="B240" s="131">
        <v>310</v>
      </c>
      <c r="C240" s="132" t="s">
        <v>354</v>
      </c>
      <c r="D240" s="376">
        <v>17710000000</v>
      </c>
      <c r="E240" s="376">
        <v>3598000000</v>
      </c>
      <c r="F240" s="377">
        <v>0</v>
      </c>
      <c r="G240" s="377">
        <v>0</v>
      </c>
      <c r="H240" s="376">
        <v>17710027914</v>
      </c>
      <c r="I240" s="356">
        <v>310</v>
      </c>
      <c r="J240" s="353"/>
      <c r="K240" s="353"/>
    </row>
    <row r="241" spans="1:11" s="356" customFormat="1" ht="16.2" customHeight="1">
      <c r="B241" s="131">
        <v>310101</v>
      </c>
      <c r="C241" s="132" t="s">
        <v>91</v>
      </c>
      <c r="D241" s="376">
        <v>15000000000</v>
      </c>
      <c r="E241" s="376">
        <v>3500000000</v>
      </c>
      <c r="F241" s="377"/>
      <c r="G241" s="377">
        <v>0</v>
      </c>
      <c r="H241" s="376">
        <v>15000000000</v>
      </c>
      <c r="I241" s="356">
        <v>310101</v>
      </c>
      <c r="J241" s="353"/>
      <c r="K241" s="353"/>
    </row>
    <row r="242" spans="1:11" ht="16.2" customHeight="1">
      <c r="B242" s="138">
        <v>31010101</v>
      </c>
      <c r="C242" s="359" t="s">
        <v>355</v>
      </c>
      <c r="D242" s="377">
        <v>30000000000</v>
      </c>
      <c r="E242" s="377">
        <v>5000000000</v>
      </c>
      <c r="F242" s="377">
        <v>5000000000</v>
      </c>
      <c r="G242" s="377">
        <v>0</v>
      </c>
      <c r="H242" s="362">
        <v>30000000000</v>
      </c>
      <c r="I242" s="356">
        <v>31010101</v>
      </c>
      <c r="J242" s="356"/>
      <c r="K242" s="356"/>
    </row>
    <row r="243" spans="1:11" ht="16.2" customHeight="1">
      <c r="B243" s="138">
        <v>31010102</v>
      </c>
      <c r="C243" s="359" t="s">
        <v>356</v>
      </c>
      <c r="D243" s="377">
        <v>-15000000000</v>
      </c>
      <c r="E243" s="377">
        <v>-1500000000</v>
      </c>
      <c r="F243" s="377">
        <v>-1500000000</v>
      </c>
      <c r="G243" s="377">
        <v>0</v>
      </c>
      <c r="H243" s="362">
        <v>-15000000000</v>
      </c>
      <c r="I243" s="356">
        <v>31010102</v>
      </c>
    </row>
    <row r="244" spans="1:11" s="356" customFormat="1" ht="16.2" customHeight="1">
      <c r="B244" s="131">
        <v>310102</v>
      </c>
      <c r="C244" s="132" t="s">
        <v>357</v>
      </c>
      <c r="D244" s="376">
        <v>2710000000</v>
      </c>
      <c r="E244" s="376">
        <v>98000000</v>
      </c>
      <c r="F244" s="377">
        <v>0</v>
      </c>
      <c r="G244" s="377">
        <v>0</v>
      </c>
      <c r="H244" s="376">
        <v>2710027914</v>
      </c>
      <c r="I244" s="356">
        <v>310102</v>
      </c>
      <c r="J244" s="353"/>
      <c r="K244" s="353"/>
    </row>
    <row r="245" spans="1:11" ht="16.2" customHeight="1">
      <c r="B245" s="138">
        <v>31010201</v>
      </c>
      <c r="C245" s="359" t="s">
        <v>358</v>
      </c>
      <c r="D245" s="377">
        <v>2560000000</v>
      </c>
      <c r="E245" s="377">
        <v>98000000</v>
      </c>
      <c r="F245" s="377">
        <v>97972086</v>
      </c>
      <c r="G245" s="377">
        <v>0</v>
      </c>
      <c r="H245" s="362">
        <v>2560027914</v>
      </c>
      <c r="I245" s="356">
        <v>31010201</v>
      </c>
    </row>
    <row r="246" spans="1:11" s="356" customFormat="1" ht="16.2" customHeight="1">
      <c r="B246" s="138">
        <v>31010202</v>
      </c>
      <c r="C246" s="359" t="s">
        <v>359</v>
      </c>
      <c r="D246" s="377">
        <v>150000000</v>
      </c>
      <c r="E246" s="377">
        <v>0</v>
      </c>
      <c r="F246" s="377"/>
      <c r="G246" s="377">
        <v>0</v>
      </c>
      <c r="H246" s="362">
        <v>150000000</v>
      </c>
      <c r="I246" s="356">
        <v>31010202</v>
      </c>
    </row>
    <row r="247" spans="1:11" s="356" customFormat="1" ht="16.2" customHeight="1">
      <c r="B247" s="131">
        <v>315</v>
      </c>
      <c r="C247" s="132" t="s">
        <v>360</v>
      </c>
      <c r="D247" s="376">
        <v>135909126</v>
      </c>
      <c r="E247" s="376">
        <v>6020351</v>
      </c>
      <c r="F247" s="377"/>
      <c r="G247" s="377">
        <v>0</v>
      </c>
      <c r="H247" s="376">
        <v>135910932.10530001</v>
      </c>
      <c r="I247" s="356">
        <v>315</v>
      </c>
      <c r="J247" s="353"/>
      <c r="K247" s="353"/>
    </row>
    <row r="248" spans="1:11" ht="16.2" customHeight="1">
      <c r="B248" s="138">
        <v>31501</v>
      </c>
      <c r="C248" s="359" t="s">
        <v>361</v>
      </c>
      <c r="D248" s="377">
        <v>135603954</v>
      </c>
      <c r="E248" s="377">
        <v>5201018</v>
      </c>
      <c r="F248" s="377">
        <v>5199457.6946</v>
      </c>
      <c r="G248" s="377">
        <v>0</v>
      </c>
      <c r="H248" s="362">
        <v>135605514.30540001</v>
      </c>
      <c r="I248" s="356">
        <v>31501</v>
      </c>
    </row>
    <row r="249" spans="1:11" ht="16.2" customHeight="1">
      <c r="B249" s="138">
        <v>31503</v>
      </c>
      <c r="C249" s="359" t="s">
        <v>362</v>
      </c>
      <c r="D249" s="377">
        <v>305172</v>
      </c>
      <c r="E249" s="377">
        <v>819333</v>
      </c>
      <c r="F249" s="377">
        <v>819087.20010000002</v>
      </c>
      <c r="G249" s="377">
        <v>0</v>
      </c>
      <c r="H249" s="362">
        <v>305417.79989999998</v>
      </c>
      <c r="I249" s="356">
        <v>31503</v>
      </c>
    </row>
    <row r="250" spans="1:11" s="356" customFormat="1" ht="16.2" customHeight="1">
      <c r="B250" s="131">
        <v>316</v>
      </c>
      <c r="C250" s="132" t="s">
        <v>363</v>
      </c>
      <c r="D250" s="376">
        <v>1468324346</v>
      </c>
      <c r="E250" s="376">
        <v>843850364</v>
      </c>
      <c r="F250" s="377">
        <v>0</v>
      </c>
      <c r="G250" s="377">
        <v>0</v>
      </c>
      <c r="H250" s="376">
        <v>1469565446</v>
      </c>
      <c r="I250" s="356">
        <v>316</v>
      </c>
    </row>
    <row r="251" spans="1:11" ht="16.2" customHeight="1">
      <c r="B251" s="138">
        <v>31601</v>
      </c>
      <c r="C251" s="359" t="s">
        <v>652</v>
      </c>
      <c r="D251" s="377">
        <v>0</v>
      </c>
      <c r="E251" s="377">
        <v>0</v>
      </c>
      <c r="F251" s="377">
        <v>0</v>
      </c>
      <c r="G251" s="377">
        <v>0</v>
      </c>
      <c r="H251" s="362">
        <v>0</v>
      </c>
      <c r="I251" s="356">
        <v>31601</v>
      </c>
      <c r="J251" s="356"/>
      <c r="K251" s="356"/>
    </row>
    <row r="252" spans="1:11" ht="16.2" customHeight="1">
      <c r="B252" s="138">
        <v>31602</v>
      </c>
      <c r="C252" s="359" t="s">
        <v>364</v>
      </c>
      <c r="D252" s="377">
        <v>1468324346</v>
      </c>
      <c r="E252" s="377">
        <v>843850364</v>
      </c>
      <c r="F252" s="377">
        <v>0</v>
      </c>
      <c r="G252" s="377">
        <v>0</v>
      </c>
      <c r="H252" s="362">
        <v>1468565446</v>
      </c>
      <c r="I252" s="356">
        <v>31602</v>
      </c>
    </row>
    <row r="253" spans="1:11" ht="16.2" customHeight="1">
      <c r="B253" s="138">
        <v>31603</v>
      </c>
      <c r="C253" s="359" t="s">
        <v>697</v>
      </c>
      <c r="D253" s="377">
        <v>0</v>
      </c>
      <c r="E253" s="377">
        <v>0</v>
      </c>
      <c r="F253" s="377">
        <v>0</v>
      </c>
      <c r="G253" s="377">
        <v>1000000</v>
      </c>
      <c r="H253" s="362">
        <v>1000000</v>
      </c>
      <c r="I253" s="356">
        <v>31603</v>
      </c>
    </row>
    <row r="254" spans="1:11" s="148" customFormat="1" ht="16.2" customHeight="1">
      <c r="A254" s="363"/>
      <c r="B254" s="364"/>
      <c r="C254" s="365" t="s">
        <v>145</v>
      </c>
      <c r="D254" s="378">
        <v>0</v>
      </c>
      <c r="E254" s="378">
        <v>0</v>
      </c>
      <c r="F254" s="379"/>
      <c r="G254" s="379"/>
      <c r="H254" s="378">
        <v>-0.1053009033203125</v>
      </c>
      <c r="I254" s="356"/>
      <c r="J254" s="353"/>
      <c r="K254" s="353"/>
    </row>
    <row r="255" spans="1:11" s="148" customFormat="1" ht="16.2" customHeight="1">
      <c r="B255" s="144"/>
      <c r="C255" s="145"/>
      <c r="D255" s="146"/>
      <c r="E255" s="146"/>
      <c r="F255" s="147"/>
      <c r="G255" s="147"/>
      <c r="H255" s="146"/>
      <c r="I255" s="356"/>
      <c r="J255" s="353"/>
      <c r="K255" s="353"/>
    </row>
    <row r="256" spans="1:11" s="356" customFormat="1" ht="16.2" customHeight="1">
      <c r="B256" s="131">
        <v>4</v>
      </c>
      <c r="C256" s="132" t="s">
        <v>365</v>
      </c>
      <c r="D256" s="376">
        <v>16181819590</v>
      </c>
      <c r="E256" s="376">
        <v>1495696042</v>
      </c>
      <c r="F256" s="377">
        <v>0</v>
      </c>
      <c r="G256" s="377">
        <v>0</v>
      </c>
      <c r="H256" s="376">
        <v>16833906368</v>
      </c>
      <c r="I256" s="356">
        <v>4</v>
      </c>
    </row>
    <row r="257" spans="2:11" s="356" customFormat="1" ht="16.2" customHeight="1">
      <c r="B257" s="131">
        <v>401</v>
      </c>
      <c r="C257" s="132" t="s">
        <v>366</v>
      </c>
      <c r="D257" s="376">
        <v>743363221</v>
      </c>
      <c r="E257" s="376">
        <v>1387827640</v>
      </c>
      <c r="F257" s="377">
        <v>0</v>
      </c>
      <c r="G257" s="377">
        <v>0</v>
      </c>
      <c r="H257" s="376">
        <v>2131190861</v>
      </c>
      <c r="I257" s="356">
        <v>401</v>
      </c>
    </row>
    <row r="258" spans="2:11" s="356" customFormat="1" ht="16.2" customHeight="1">
      <c r="B258" s="131">
        <v>40101</v>
      </c>
      <c r="C258" s="132" t="s">
        <v>367</v>
      </c>
      <c r="D258" s="376">
        <v>343363221</v>
      </c>
      <c r="E258" s="376">
        <v>0</v>
      </c>
      <c r="F258" s="377">
        <v>0</v>
      </c>
      <c r="G258" s="377">
        <v>0</v>
      </c>
      <c r="H258" s="376">
        <v>343363221</v>
      </c>
      <c r="I258" s="356">
        <v>40101</v>
      </c>
      <c r="J258" s="353"/>
      <c r="K258" s="353"/>
    </row>
    <row r="259" spans="2:11" s="356" customFormat="1" ht="16.2" customHeight="1">
      <c r="B259" s="131">
        <v>4010101</v>
      </c>
      <c r="C259" s="132" t="s">
        <v>368</v>
      </c>
      <c r="D259" s="376">
        <v>23918795</v>
      </c>
      <c r="E259" s="376">
        <v>0</v>
      </c>
      <c r="F259" s="377">
        <v>0</v>
      </c>
      <c r="G259" s="377">
        <v>0</v>
      </c>
      <c r="H259" s="376">
        <v>23918795</v>
      </c>
      <c r="I259" s="356">
        <v>4010101</v>
      </c>
    </row>
    <row r="260" spans="2:11" ht="16.2" customHeight="1">
      <c r="B260" s="138">
        <v>401010101</v>
      </c>
      <c r="C260" s="359" t="s">
        <v>369</v>
      </c>
      <c r="D260" s="377">
        <v>23918795</v>
      </c>
      <c r="E260" s="377">
        <v>0</v>
      </c>
      <c r="F260" s="377">
        <v>0</v>
      </c>
      <c r="G260" s="377">
        <v>0</v>
      </c>
      <c r="H260" s="362">
        <v>23918795</v>
      </c>
      <c r="I260" s="356">
        <v>401010101</v>
      </c>
    </row>
    <row r="261" spans="2:11" s="356" customFormat="1" ht="16.2" customHeight="1">
      <c r="B261" s="131">
        <v>4010102</v>
      </c>
      <c r="C261" s="132" t="s">
        <v>370</v>
      </c>
      <c r="D261" s="376">
        <v>319444426</v>
      </c>
      <c r="E261" s="376">
        <v>0</v>
      </c>
      <c r="F261" s="377">
        <v>0</v>
      </c>
      <c r="G261" s="377">
        <v>0</v>
      </c>
      <c r="H261" s="376">
        <v>319444426</v>
      </c>
      <c r="I261" s="356">
        <v>4010102</v>
      </c>
    </row>
    <row r="262" spans="2:11" ht="16.2" customHeight="1">
      <c r="B262" s="138">
        <v>401010201</v>
      </c>
      <c r="C262" s="359" t="s">
        <v>371</v>
      </c>
      <c r="D262" s="377">
        <v>237632194</v>
      </c>
      <c r="E262" s="377">
        <v>0</v>
      </c>
      <c r="F262" s="377">
        <v>0</v>
      </c>
      <c r="G262" s="377">
        <v>0</v>
      </c>
      <c r="H262" s="362">
        <v>237632194</v>
      </c>
      <c r="I262" s="356">
        <v>401010201</v>
      </c>
    </row>
    <row r="263" spans="2:11" ht="16.2" customHeight="1">
      <c r="B263" s="138">
        <v>401010202</v>
      </c>
      <c r="C263" s="359" t="s">
        <v>372</v>
      </c>
      <c r="D263" s="377">
        <v>81812232</v>
      </c>
      <c r="E263" s="377">
        <v>0</v>
      </c>
      <c r="F263" s="377">
        <v>0</v>
      </c>
      <c r="G263" s="377">
        <v>0</v>
      </c>
      <c r="H263" s="362">
        <v>81812232</v>
      </c>
      <c r="I263" s="356">
        <v>401010202</v>
      </c>
    </row>
    <row r="264" spans="2:11" s="356" customFormat="1" ht="16.2" customHeight="1">
      <c r="B264" s="131">
        <v>40102</v>
      </c>
      <c r="C264" s="132" t="s">
        <v>700</v>
      </c>
      <c r="D264" s="376">
        <v>0</v>
      </c>
      <c r="E264" s="376">
        <v>0</v>
      </c>
      <c r="F264" s="377">
        <v>0</v>
      </c>
      <c r="G264" s="377">
        <v>0</v>
      </c>
      <c r="H264" s="376">
        <v>0</v>
      </c>
      <c r="I264" s="356">
        <v>40102</v>
      </c>
    </row>
    <row r="265" spans="2:11" s="356" customFormat="1" ht="16.2" customHeight="1">
      <c r="B265" s="131">
        <v>4010202</v>
      </c>
      <c r="C265" s="132" t="s">
        <v>370</v>
      </c>
      <c r="D265" s="376">
        <v>0</v>
      </c>
      <c r="E265" s="376">
        <v>0</v>
      </c>
      <c r="F265" s="377">
        <v>0</v>
      </c>
      <c r="G265" s="377">
        <v>0</v>
      </c>
      <c r="H265" s="376">
        <v>0</v>
      </c>
      <c r="I265" s="356">
        <v>4010202</v>
      </c>
    </row>
    <row r="266" spans="2:11" ht="16.2" customHeight="1">
      <c r="B266" s="138">
        <v>401020201</v>
      </c>
      <c r="C266" s="359" t="s">
        <v>371</v>
      </c>
      <c r="D266" s="377">
        <v>0</v>
      </c>
      <c r="E266" s="377">
        <v>0</v>
      </c>
      <c r="F266" s="377">
        <v>0</v>
      </c>
      <c r="G266" s="377">
        <v>0</v>
      </c>
      <c r="H266" s="362">
        <v>0</v>
      </c>
      <c r="I266" s="356">
        <v>401020201</v>
      </c>
    </row>
    <row r="267" spans="2:11" ht="16.2" customHeight="1">
      <c r="B267" s="138">
        <v>401020202</v>
      </c>
      <c r="C267" s="359" t="s">
        <v>372</v>
      </c>
      <c r="D267" s="377">
        <v>0</v>
      </c>
      <c r="E267" s="377">
        <v>0</v>
      </c>
      <c r="F267" s="377">
        <v>0</v>
      </c>
      <c r="G267" s="377">
        <v>0</v>
      </c>
      <c r="H267" s="362">
        <v>0</v>
      </c>
      <c r="I267" s="356">
        <v>401020202</v>
      </c>
    </row>
    <row r="268" spans="2:11" s="356" customFormat="1" ht="16.2" customHeight="1">
      <c r="B268" s="131">
        <v>40103</v>
      </c>
      <c r="C268" s="132" t="s">
        <v>373</v>
      </c>
      <c r="D268" s="376">
        <v>400000000</v>
      </c>
      <c r="E268" s="376">
        <v>1387827640</v>
      </c>
      <c r="F268" s="377">
        <v>0</v>
      </c>
      <c r="G268" s="377">
        <v>0</v>
      </c>
      <c r="H268" s="376">
        <v>1787827640</v>
      </c>
      <c r="I268" s="356">
        <v>40103</v>
      </c>
    </row>
    <row r="269" spans="2:11" ht="16.2" customHeight="1">
      <c r="B269" s="138">
        <v>4010301</v>
      </c>
      <c r="C269" s="359" t="s">
        <v>701</v>
      </c>
      <c r="D269" s="377">
        <v>400000000</v>
      </c>
      <c r="E269" s="377">
        <v>0</v>
      </c>
      <c r="F269" s="377">
        <v>0</v>
      </c>
      <c r="G269" s="377">
        <v>0</v>
      </c>
      <c r="H269" s="362">
        <v>400000000</v>
      </c>
      <c r="I269" s="356">
        <v>4010301</v>
      </c>
    </row>
    <row r="270" spans="2:11" ht="16.2" customHeight="1">
      <c r="B270" s="359">
        <v>4010101010</v>
      </c>
      <c r="C270" s="359" t="s">
        <v>575</v>
      </c>
      <c r="D270" s="377">
        <v>0</v>
      </c>
      <c r="E270" s="377">
        <v>885398880</v>
      </c>
      <c r="F270" s="377">
        <v>0</v>
      </c>
      <c r="G270" s="377">
        <v>0</v>
      </c>
      <c r="H270" s="362">
        <v>885398880</v>
      </c>
      <c r="I270" s="356">
        <v>4010101010</v>
      </c>
    </row>
    <row r="271" spans="2:11" ht="16.2" customHeight="1">
      <c r="B271" s="359">
        <v>4010101020</v>
      </c>
      <c r="C271" s="359" t="s">
        <v>576</v>
      </c>
      <c r="D271" s="377">
        <v>0</v>
      </c>
      <c r="E271" s="377">
        <v>502428760</v>
      </c>
      <c r="F271" s="377">
        <v>0</v>
      </c>
      <c r="G271" s="377">
        <v>0</v>
      </c>
      <c r="H271" s="362">
        <v>502428760</v>
      </c>
      <c r="I271" s="356">
        <v>4010101020</v>
      </c>
    </row>
    <row r="272" spans="2:11" s="356" customFormat="1" ht="16.2" customHeight="1">
      <c r="B272" s="131">
        <v>402</v>
      </c>
      <c r="C272" s="132" t="s">
        <v>376</v>
      </c>
      <c r="D272" s="376">
        <v>221279718</v>
      </c>
      <c r="E272" s="376">
        <v>0</v>
      </c>
      <c r="F272" s="377">
        <v>0</v>
      </c>
      <c r="G272" s="377">
        <v>0</v>
      </c>
      <c r="H272" s="376">
        <v>221279718</v>
      </c>
      <c r="I272" s="356">
        <v>402</v>
      </c>
    </row>
    <row r="273" spans="2:9" ht="16.2" customHeight="1">
      <c r="B273" s="138">
        <v>40202</v>
      </c>
      <c r="C273" s="359" t="s">
        <v>377</v>
      </c>
      <c r="D273" s="377">
        <v>181818</v>
      </c>
      <c r="E273" s="377">
        <v>0</v>
      </c>
      <c r="F273" s="377">
        <v>0</v>
      </c>
      <c r="G273" s="377">
        <v>0</v>
      </c>
      <c r="H273" s="377">
        <v>181818</v>
      </c>
      <c r="I273" s="356">
        <v>40202</v>
      </c>
    </row>
    <row r="274" spans="2:9" s="356" customFormat="1" ht="16.2" customHeight="1">
      <c r="B274" s="131">
        <v>40203</v>
      </c>
      <c r="C274" s="132" t="s">
        <v>378</v>
      </c>
      <c r="D274" s="376">
        <v>221097900</v>
      </c>
      <c r="E274" s="376">
        <v>0</v>
      </c>
      <c r="F274" s="377">
        <v>0</v>
      </c>
      <c r="G274" s="377">
        <v>0</v>
      </c>
      <c r="H274" s="376">
        <v>221097900</v>
      </c>
      <c r="I274" s="356">
        <v>40203</v>
      </c>
    </row>
    <row r="275" spans="2:9" ht="16.2" customHeight="1">
      <c r="B275" s="138">
        <v>4020302</v>
      </c>
      <c r="C275" s="359" t="s">
        <v>379</v>
      </c>
      <c r="D275" s="377">
        <v>221097900</v>
      </c>
      <c r="E275" s="377">
        <v>0</v>
      </c>
      <c r="F275" s="377">
        <v>0</v>
      </c>
      <c r="G275" s="377">
        <v>0</v>
      </c>
      <c r="H275" s="362">
        <v>221097900</v>
      </c>
      <c r="I275" s="356">
        <v>4020302</v>
      </c>
    </row>
    <row r="276" spans="2:9" s="356" customFormat="1" ht="16.2" customHeight="1">
      <c r="B276" s="131">
        <v>403</v>
      </c>
      <c r="C276" s="132" t="s">
        <v>380</v>
      </c>
      <c r="D276" s="376">
        <v>11817658499</v>
      </c>
      <c r="E276" s="376">
        <v>85381699</v>
      </c>
      <c r="F276" s="377">
        <v>0</v>
      </c>
      <c r="G276" s="377">
        <v>0</v>
      </c>
      <c r="H276" s="376">
        <v>11903040198</v>
      </c>
      <c r="I276" s="356">
        <v>403</v>
      </c>
    </row>
    <row r="277" spans="2:9" s="356" customFormat="1" ht="16.2" customHeight="1">
      <c r="B277" s="131">
        <v>40301</v>
      </c>
      <c r="C277" s="132" t="s">
        <v>381</v>
      </c>
      <c r="D277" s="376">
        <v>567759022</v>
      </c>
      <c r="E277" s="376">
        <v>85381699</v>
      </c>
      <c r="F277" s="377">
        <v>0</v>
      </c>
      <c r="G277" s="377">
        <v>0</v>
      </c>
      <c r="H277" s="376">
        <v>653140721</v>
      </c>
      <c r="I277" s="356">
        <v>40301</v>
      </c>
    </row>
    <row r="278" spans="2:9" s="356" customFormat="1" ht="16.2" customHeight="1">
      <c r="B278" s="131">
        <v>4030101</v>
      </c>
      <c r="C278" s="132" t="s">
        <v>381</v>
      </c>
      <c r="D278" s="376">
        <v>567563406</v>
      </c>
      <c r="E278" s="376">
        <v>85381699</v>
      </c>
      <c r="F278" s="377">
        <v>0</v>
      </c>
      <c r="G278" s="377">
        <v>0</v>
      </c>
      <c r="H278" s="376">
        <v>652945105</v>
      </c>
      <c r="I278" s="356">
        <v>4030101</v>
      </c>
    </row>
    <row r="279" spans="2:9" ht="16.2" customHeight="1">
      <c r="B279" s="138">
        <v>403010101</v>
      </c>
      <c r="C279" s="359" t="s">
        <v>382</v>
      </c>
      <c r="D279" s="377">
        <v>54114527</v>
      </c>
      <c r="E279" s="377">
        <v>0</v>
      </c>
      <c r="F279" s="377">
        <v>0</v>
      </c>
      <c r="G279" s="377">
        <v>0</v>
      </c>
      <c r="H279" s="362">
        <v>54114527</v>
      </c>
      <c r="I279" s="356">
        <v>403010101</v>
      </c>
    </row>
    <row r="280" spans="2:9" ht="16.2" customHeight="1">
      <c r="B280" s="138">
        <v>403010103</v>
      </c>
      <c r="C280" s="359" t="s">
        <v>383</v>
      </c>
      <c r="D280" s="377">
        <v>15441425</v>
      </c>
      <c r="E280" s="377">
        <v>0</v>
      </c>
      <c r="F280" s="377">
        <v>0</v>
      </c>
      <c r="G280" s="377">
        <v>0</v>
      </c>
      <c r="H280" s="362">
        <v>15441425</v>
      </c>
      <c r="I280" s="356">
        <v>403010103</v>
      </c>
    </row>
    <row r="281" spans="2:9" ht="16.2" customHeight="1">
      <c r="B281" s="138">
        <v>403010104</v>
      </c>
      <c r="C281" s="359" t="s">
        <v>194</v>
      </c>
      <c r="D281" s="377">
        <v>4986420</v>
      </c>
      <c r="E281" s="377">
        <v>0</v>
      </c>
      <c r="F281" s="377">
        <v>0</v>
      </c>
      <c r="G281" s="377">
        <v>0</v>
      </c>
      <c r="H281" s="362">
        <v>4986420</v>
      </c>
      <c r="I281" s="356">
        <v>403010104</v>
      </c>
    </row>
    <row r="282" spans="2:9" ht="16.2" customHeight="1">
      <c r="B282" s="138">
        <v>403010105</v>
      </c>
      <c r="C282" s="359" t="s">
        <v>384</v>
      </c>
      <c r="D282" s="377">
        <v>173718071</v>
      </c>
      <c r="E282" s="377">
        <v>78106986</v>
      </c>
      <c r="F282" s="377">
        <v>0</v>
      </c>
      <c r="G282" s="377">
        <v>0</v>
      </c>
      <c r="H282" s="362">
        <v>251825057</v>
      </c>
      <c r="I282" s="356">
        <v>403010105</v>
      </c>
    </row>
    <row r="283" spans="2:9" ht="16.2" customHeight="1">
      <c r="B283" s="138">
        <v>403010106</v>
      </c>
      <c r="C283" s="359" t="s">
        <v>197</v>
      </c>
      <c r="D283" s="377">
        <v>110247504</v>
      </c>
      <c r="E283" s="377">
        <v>0</v>
      </c>
      <c r="F283" s="377">
        <v>0</v>
      </c>
      <c r="G283" s="377">
        <v>0</v>
      </c>
      <c r="H283" s="362">
        <v>110247504</v>
      </c>
      <c r="I283" s="356">
        <v>403010106</v>
      </c>
    </row>
    <row r="284" spans="2:9" ht="16.2" customHeight="1">
      <c r="B284" s="138">
        <v>403010107</v>
      </c>
      <c r="C284" s="359" t="s">
        <v>385</v>
      </c>
      <c r="D284" s="377">
        <v>125799895</v>
      </c>
      <c r="E284" s="377">
        <v>7274713</v>
      </c>
      <c r="F284" s="377">
        <v>0</v>
      </c>
      <c r="G284" s="377">
        <v>0</v>
      </c>
      <c r="H284" s="362">
        <v>133074608</v>
      </c>
      <c r="I284" s="356">
        <v>403010107</v>
      </c>
    </row>
    <row r="285" spans="2:9" ht="16.2" customHeight="1">
      <c r="B285" s="138">
        <v>403010108</v>
      </c>
      <c r="C285" s="359" t="s">
        <v>386</v>
      </c>
      <c r="D285" s="377">
        <v>21895</v>
      </c>
      <c r="E285" s="377">
        <v>0</v>
      </c>
      <c r="F285" s="377">
        <v>0</v>
      </c>
      <c r="G285" s="377">
        <v>0</v>
      </c>
      <c r="H285" s="362">
        <v>21895</v>
      </c>
      <c r="I285" s="356">
        <v>403010108</v>
      </c>
    </row>
    <row r="286" spans="2:9" ht="16.2" customHeight="1">
      <c r="B286" s="138">
        <v>403010109</v>
      </c>
      <c r="C286" s="359" t="s">
        <v>387</v>
      </c>
      <c r="D286" s="377">
        <v>848877</v>
      </c>
      <c r="E286" s="377">
        <v>0</v>
      </c>
      <c r="F286" s="377">
        <v>0</v>
      </c>
      <c r="G286" s="377">
        <v>0</v>
      </c>
      <c r="H286" s="362">
        <v>848877</v>
      </c>
      <c r="I286" s="356">
        <v>403010109</v>
      </c>
    </row>
    <row r="287" spans="2:9" ht="16.2" customHeight="1">
      <c r="B287" s="138">
        <v>403010114</v>
      </c>
      <c r="C287" s="359" t="s">
        <v>388</v>
      </c>
      <c r="D287" s="377">
        <v>413577</v>
      </c>
      <c r="E287" s="377">
        <v>0</v>
      </c>
      <c r="F287" s="377">
        <v>0</v>
      </c>
      <c r="G287" s="377">
        <v>0</v>
      </c>
      <c r="H287" s="362">
        <v>413577</v>
      </c>
      <c r="I287" s="356">
        <v>403010114</v>
      </c>
    </row>
    <row r="288" spans="2:9" ht="16.2" customHeight="1">
      <c r="B288" s="138">
        <v>403010116</v>
      </c>
      <c r="C288" s="359" t="s">
        <v>389</v>
      </c>
      <c r="D288" s="377">
        <v>22700048</v>
      </c>
      <c r="E288" s="377">
        <v>0</v>
      </c>
      <c r="F288" s="377">
        <v>0</v>
      </c>
      <c r="G288" s="377">
        <v>0</v>
      </c>
      <c r="H288" s="362">
        <v>22700048</v>
      </c>
      <c r="I288" s="356">
        <v>403010116</v>
      </c>
    </row>
    <row r="289" spans="2:9" ht="16.2" customHeight="1">
      <c r="B289" s="138">
        <v>403010117</v>
      </c>
      <c r="C289" s="359" t="s">
        <v>390</v>
      </c>
      <c r="D289" s="377">
        <v>42493848</v>
      </c>
      <c r="E289" s="377">
        <v>0</v>
      </c>
      <c r="F289" s="377">
        <v>0</v>
      </c>
      <c r="G289" s="377">
        <v>0</v>
      </c>
      <c r="H289" s="362">
        <v>42493848</v>
      </c>
      <c r="I289" s="356">
        <v>403010117</v>
      </c>
    </row>
    <row r="290" spans="2:9" ht="16.2" customHeight="1">
      <c r="B290" s="138">
        <v>403010118</v>
      </c>
      <c r="C290" s="359" t="s">
        <v>391</v>
      </c>
      <c r="D290" s="377">
        <v>13614357</v>
      </c>
      <c r="E290" s="377">
        <v>0</v>
      </c>
      <c r="F290" s="377">
        <v>0</v>
      </c>
      <c r="G290" s="377">
        <v>0</v>
      </c>
      <c r="H290" s="362">
        <v>13614357</v>
      </c>
      <c r="I290" s="356">
        <v>403010118</v>
      </c>
    </row>
    <row r="291" spans="2:9" ht="16.2" customHeight="1">
      <c r="B291" s="138">
        <v>403010129</v>
      </c>
      <c r="C291" s="359" t="s">
        <v>392</v>
      </c>
      <c r="D291" s="377">
        <v>3162962</v>
      </c>
      <c r="E291" s="377">
        <v>0</v>
      </c>
      <c r="F291" s="377">
        <v>0</v>
      </c>
      <c r="G291" s="377">
        <v>0</v>
      </c>
      <c r="H291" s="362">
        <v>3162962</v>
      </c>
      <c r="I291" s="356">
        <v>403010129</v>
      </c>
    </row>
    <row r="292" spans="2:9" s="356" customFormat="1" ht="16.2" customHeight="1">
      <c r="B292" s="131">
        <v>4030102</v>
      </c>
      <c r="C292" s="132" t="s">
        <v>393</v>
      </c>
      <c r="D292" s="376">
        <v>195616</v>
      </c>
      <c r="E292" s="376">
        <v>0</v>
      </c>
      <c r="F292" s="377">
        <v>0</v>
      </c>
      <c r="G292" s="377">
        <v>0</v>
      </c>
      <c r="H292" s="376">
        <v>195616</v>
      </c>
      <c r="I292" s="356">
        <v>4030102</v>
      </c>
    </row>
    <row r="293" spans="2:9" ht="16.2" customHeight="1">
      <c r="B293" s="138">
        <v>403010201</v>
      </c>
      <c r="C293" s="359" t="s">
        <v>393</v>
      </c>
      <c r="D293" s="377">
        <v>195616</v>
      </c>
      <c r="E293" s="377">
        <v>0</v>
      </c>
      <c r="F293" s="377">
        <v>0</v>
      </c>
      <c r="G293" s="377">
        <v>0</v>
      </c>
      <c r="H293" s="362">
        <v>195616</v>
      </c>
      <c r="I293" s="356">
        <v>403010201</v>
      </c>
    </row>
    <row r="294" spans="2:9" s="356" customFormat="1" ht="16.2" customHeight="1">
      <c r="B294" s="131">
        <v>40302</v>
      </c>
      <c r="C294" s="132" t="s">
        <v>394</v>
      </c>
      <c r="D294" s="376">
        <v>11249899477</v>
      </c>
      <c r="E294" s="376">
        <v>0</v>
      </c>
      <c r="F294" s="377">
        <v>0</v>
      </c>
      <c r="G294" s="377">
        <v>0</v>
      </c>
      <c r="H294" s="376">
        <v>11249899477</v>
      </c>
      <c r="I294" s="356">
        <v>40302</v>
      </c>
    </row>
    <row r="295" spans="2:9" s="356" customFormat="1" ht="16.2" customHeight="1">
      <c r="B295" s="131">
        <v>4030201</v>
      </c>
      <c r="C295" s="132" t="s">
        <v>395</v>
      </c>
      <c r="D295" s="376">
        <v>11249899477</v>
      </c>
      <c r="E295" s="376">
        <v>0</v>
      </c>
      <c r="F295" s="377">
        <v>0</v>
      </c>
      <c r="G295" s="377">
        <v>0</v>
      </c>
      <c r="H295" s="376">
        <v>11249899477</v>
      </c>
      <c r="I295" s="356">
        <v>4030201</v>
      </c>
    </row>
    <row r="296" spans="2:9" ht="16.2" customHeight="1">
      <c r="B296" s="138">
        <v>403020101</v>
      </c>
      <c r="C296" s="359" t="s">
        <v>382</v>
      </c>
      <c r="D296" s="377">
        <v>287339506</v>
      </c>
      <c r="E296" s="377">
        <v>0</v>
      </c>
      <c r="F296" s="377">
        <v>0</v>
      </c>
      <c r="G296" s="377">
        <v>0</v>
      </c>
      <c r="H296" s="362">
        <v>287339506</v>
      </c>
      <c r="I296" s="356">
        <v>403020101</v>
      </c>
    </row>
    <row r="297" spans="2:9" ht="16.2" customHeight="1">
      <c r="B297" s="138">
        <v>403020102</v>
      </c>
      <c r="C297" s="359" t="s">
        <v>231</v>
      </c>
      <c r="D297" s="377">
        <v>27754157</v>
      </c>
      <c r="E297" s="377">
        <v>0</v>
      </c>
      <c r="F297" s="377">
        <v>0</v>
      </c>
      <c r="G297" s="377">
        <v>0</v>
      </c>
      <c r="H297" s="362">
        <v>27754157</v>
      </c>
      <c r="I297" s="356">
        <v>403020102</v>
      </c>
    </row>
    <row r="298" spans="2:9" ht="16.2" customHeight="1">
      <c r="B298" s="138">
        <v>403020103</v>
      </c>
      <c r="C298" s="359" t="s">
        <v>383</v>
      </c>
      <c r="D298" s="377">
        <v>4652592</v>
      </c>
      <c r="E298" s="377">
        <v>0</v>
      </c>
      <c r="F298" s="377">
        <v>0</v>
      </c>
      <c r="G298" s="377">
        <v>0</v>
      </c>
      <c r="H298" s="362">
        <v>4652592</v>
      </c>
      <c r="I298" s="356">
        <v>403020103</v>
      </c>
    </row>
    <row r="299" spans="2:9" ht="16.2" customHeight="1">
      <c r="B299" s="138">
        <v>403020104</v>
      </c>
      <c r="C299" s="359" t="s">
        <v>396</v>
      </c>
      <c r="D299" s="377">
        <v>954305223</v>
      </c>
      <c r="E299" s="377">
        <v>0</v>
      </c>
      <c r="F299" s="377">
        <v>0</v>
      </c>
      <c r="G299" s="377">
        <v>0</v>
      </c>
      <c r="H299" s="362">
        <v>954305223</v>
      </c>
      <c r="I299" s="356">
        <v>403020104</v>
      </c>
    </row>
    <row r="300" spans="2:9" ht="16.2" customHeight="1">
      <c r="B300" s="138">
        <v>403020105</v>
      </c>
      <c r="C300" s="359" t="s">
        <v>384</v>
      </c>
      <c r="D300" s="377">
        <v>653146861</v>
      </c>
      <c r="E300" s="377">
        <v>0</v>
      </c>
      <c r="F300" s="377">
        <v>0</v>
      </c>
      <c r="G300" s="377">
        <v>0</v>
      </c>
      <c r="H300" s="362">
        <v>653146861</v>
      </c>
      <c r="I300" s="356">
        <v>403020105</v>
      </c>
    </row>
    <row r="301" spans="2:9" ht="16.2" customHeight="1">
      <c r="B301" s="138">
        <v>403020106</v>
      </c>
      <c r="C301" s="359" t="s">
        <v>197</v>
      </c>
      <c r="D301" s="377">
        <v>1475844627</v>
      </c>
      <c r="E301" s="377">
        <v>0</v>
      </c>
      <c r="F301" s="377">
        <v>0</v>
      </c>
      <c r="G301" s="377">
        <v>0</v>
      </c>
      <c r="H301" s="362">
        <v>1475844627</v>
      </c>
      <c r="I301" s="356">
        <v>403020106</v>
      </c>
    </row>
    <row r="302" spans="2:9" ht="16.2" customHeight="1">
      <c r="B302" s="138">
        <v>403020107</v>
      </c>
      <c r="C302" s="359" t="s">
        <v>385</v>
      </c>
      <c r="D302" s="377">
        <v>771423311</v>
      </c>
      <c r="E302" s="377">
        <v>0</v>
      </c>
      <c r="F302" s="377">
        <v>0</v>
      </c>
      <c r="G302" s="377">
        <v>0</v>
      </c>
      <c r="H302" s="362">
        <v>771423311</v>
      </c>
      <c r="I302" s="356">
        <v>403020107</v>
      </c>
    </row>
    <row r="303" spans="2:9" ht="16.2" customHeight="1">
      <c r="B303" s="138">
        <v>403020108</v>
      </c>
      <c r="C303" s="359" t="s">
        <v>386</v>
      </c>
      <c r="D303" s="377">
        <v>629923</v>
      </c>
      <c r="E303" s="377">
        <v>0</v>
      </c>
      <c r="F303" s="377">
        <v>0</v>
      </c>
      <c r="G303" s="377">
        <v>0</v>
      </c>
      <c r="H303" s="362">
        <v>629923</v>
      </c>
      <c r="I303" s="356">
        <v>403020108</v>
      </c>
    </row>
    <row r="304" spans="2:9" ht="16.2" customHeight="1">
      <c r="B304" s="138">
        <v>403020109</v>
      </c>
      <c r="C304" s="359" t="s">
        <v>387</v>
      </c>
      <c r="D304" s="377">
        <v>4845379</v>
      </c>
      <c r="E304" s="377">
        <v>0</v>
      </c>
      <c r="F304" s="377">
        <v>0</v>
      </c>
      <c r="G304" s="377">
        <v>0</v>
      </c>
      <c r="H304" s="362">
        <v>4845379</v>
      </c>
      <c r="I304" s="356">
        <v>403020109</v>
      </c>
    </row>
    <row r="305" spans="2:9" ht="16.2" customHeight="1">
      <c r="B305" s="138">
        <v>403020113</v>
      </c>
      <c r="C305" s="359" t="s">
        <v>397</v>
      </c>
      <c r="D305" s="377">
        <v>1138</v>
      </c>
      <c r="E305" s="377">
        <v>0</v>
      </c>
      <c r="F305" s="377">
        <v>0</v>
      </c>
      <c r="G305" s="377">
        <v>0</v>
      </c>
      <c r="H305" s="362">
        <v>1138</v>
      </c>
      <c r="I305" s="356">
        <v>403020113</v>
      </c>
    </row>
    <row r="306" spans="2:9" ht="16.2" customHeight="1">
      <c r="B306" s="138">
        <v>403020117</v>
      </c>
      <c r="C306" s="359" t="s">
        <v>390</v>
      </c>
      <c r="D306" s="377">
        <v>4419924311</v>
      </c>
      <c r="E306" s="377">
        <v>0</v>
      </c>
      <c r="F306" s="377">
        <v>0</v>
      </c>
      <c r="G306" s="377">
        <v>0</v>
      </c>
      <c r="H306" s="362">
        <v>4419924311</v>
      </c>
      <c r="I306" s="356">
        <v>403020117</v>
      </c>
    </row>
    <row r="307" spans="2:9" ht="16.2" customHeight="1">
      <c r="B307" s="138">
        <v>403020118</v>
      </c>
      <c r="C307" s="359" t="s">
        <v>391</v>
      </c>
      <c r="D307" s="377">
        <v>326940640</v>
      </c>
      <c r="E307" s="377">
        <v>0</v>
      </c>
      <c r="F307" s="377">
        <v>0</v>
      </c>
      <c r="G307" s="377">
        <v>0</v>
      </c>
      <c r="H307" s="362">
        <v>326940640</v>
      </c>
      <c r="I307" s="356">
        <v>403020118</v>
      </c>
    </row>
    <row r="308" spans="2:9" ht="16.2" customHeight="1">
      <c r="B308" s="138">
        <v>403020119</v>
      </c>
      <c r="C308" s="359" t="s">
        <v>398</v>
      </c>
      <c r="D308" s="377">
        <v>1241615813</v>
      </c>
      <c r="E308" s="377">
        <v>0</v>
      </c>
      <c r="F308" s="377">
        <v>0</v>
      </c>
      <c r="G308" s="377">
        <v>0</v>
      </c>
      <c r="H308" s="362">
        <v>1241615813</v>
      </c>
      <c r="I308" s="356">
        <v>403020119</v>
      </c>
    </row>
    <row r="309" spans="2:9" ht="16.2" customHeight="1">
      <c r="B309" s="138">
        <v>403020121</v>
      </c>
      <c r="C309" s="359" t="s">
        <v>399</v>
      </c>
      <c r="D309" s="377">
        <v>226700074</v>
      </c>
      <c r="E309" s="377">
        <v>0</v>
      </c>
      <c r="F309" s="377">
        <v>0</v>
      </c>
      <c r="G309" s="377">
        <v>0</v>
      </c>
      <c r="H309" s="362">
        <v>226700074</v>
      </c>
      <c r="I309" s="356">
        <v>403020121</v>
      </c>
    </row>
    <row r="310" spans="2:9" ht="16.2" customHeight="1">
      <c r="B310" s="138">
        <v>403020129</v>
      </c>
      <c r="C310" s="359" t="s">
        <v>392</v>
      </c>
      <c r="D310" s="377">
        <v>200857319</v>
      </c>
      <c r="E310" s="377">
        <v>0</v>
      </c>
      <c r="F310" s="377">
        <v>0</v>
      </c>
      <c r="G310" s="377">
        <v>0</v>
      </c>
      <c r="H310" s="362">
        <v>200857319</v>
      </c>
      <c r="I310" s="356">
        <v>403020129</v>
      </c>
    </row>
    <row r="311" spans="2:9" ht="16.2" customHeight="1">
      <c r="B311" s="138">
        <v>403020131</v>
      </c>
      <c r="C311" s="359" t="s">
        <v>400</v>
      </c>
      <c r="D311" s="377">
        <v>43916900</v>
      </c>
      <c r="E311" s="377">
        <v>0</v>
      </c>
      <c r="F311" s="377">
        <v>0</v>
      </c>
      <c r="G311" s="377">
        <v>0</v>
      </c>
      <c r="H311" s="362">
        <v>43916900</v>
      </c>
      <c r="I311" s="356">
        <v>403020131</v>
      </c>
    </row>
    <row r="312" spans="2:9" ht="16.2" customHeight="1">
      <c r="B312" s="138">
        <v>403020133</v>
      </c>
      <c r="C312" s="359" t="s">
        <v>401</v>
      </c>
      <c r="D312" s="377">
        <v>610001703</v>
      </c>
      <c r="E312" s="377">
        <v>0</v>
      </c>
      <c r="F312" s="377">
        <v>0</v>
      </c>
      <c r="G312" s="377">
        <v>0</v>
      </c>
      <c r="H312" s="362">
        <v>610001703</v>
      </c>
      <c r="I312" s="356">
        <v>403020133</v>
      </c>
    </row>
    <row r="313" spans="2:9" s="356" customFormat="1" ht="16.2" customHeight="1">
      <c r="B313" s="131">
        <v>406</v>
      </c>
      <c r="C313" s="132" t="s">
        <v>408</v>
      </c>
      <c r="D313" s="376">
        <v>57114224</v>
      </c>
      <c r="E313" s="376">
        <v>268</v>
      </c>
      <c r="F313" s="377">
        <v>0</v>
      </c>
      <c r="G313" s="377">
        <v>0</v>
      </c>
      <c r="H313" s="376">
        <v>57114492</v>
      </c>
      <c r="I313" s="356">
        <v>406</v>
      </c>
    </row>
    <row r="314" spans="2:9" s="356" customFormat="1" ht="16.2" customHeight="1">
      <c r="B314" s="131">
        <v>40601</v>
      </c>
      <c r="C314" s="132" t="s">
        <v>409</v>
      </c>
      <c r="D314" s="376">
        <v>3000000</v>
      </c>
      <c r="E314" s="376">
        <v>0</v>
      </c>
      <c r="F314" s="376">
        <v>0</v>
      </c>
      <c r="G314" s="376">
        <v>0</v>
      </c>
      <c r="H314" s="360">
        <v>3000000</v>
      </c>
      <c r="I314" s="356">
        <v>40601</v>
      </c>
    </row>
    <row r="315" spans="2:9" ht="16.2" customHeight="1">
      <c r="B315" s="138">
        <v>4060101</v>
      </c>
      <c r="C315" s="359" t="s">
        <v>410</v>
      </c>
      <c r="D315" s="377">
        <v>3000000</v>
      </c>
      <c r="E315" s="377">
        <v>0</v>
      </c>
      <c r="F315" s="377">
        <v>0</v>
      </c>
      <c r="G315" s="377">
        <v>0</v>
      </c>
      <c r="H315" s="362">
        <v>3000000</v>
      </c>
      <c r="I315" s="356">
        <v>4060101</v>
      </c>
    </row>
    <row r="316" spans="2:9" s="356" customFormat="1" ht="16.2" customHeight="1">
      <c r="B316" s="131">
        <v>40604</v>
      </c>
      <c r="C316" s="132" t="s">
        <v>411</v>
      </c>
      <c r="D316" s="376">
        <v>43191671</v>
      </c>
      <c r="E316" s="376">
        <v>0</v>
      </c>
      <c r="F316" s="377">
        <v>0</v>
      </c>
      <c r="G316" s="377">
        <v>0</v>
      </c>
      <c r="H316" s="376">
        <v>43191671</v>
      </c>
      <c r="I316" s="356">
        <v>40604</v>
      </c>
    </row>
    <row r="317" spans="2:9" ht="16.2" customHeight="1">
      <c r="B317" s="138">
        <v>4060401</v>
      </c>
      <c r="C317" s="359" t="s">
        <v>412</v>
      </c>
      <c r="D317" s="377">
        <v>38742703</v>
      </c>
      <c r="E317" s="377">
        <v>0</v>
      </c>
      <c r="F317" s="377">
        <v>0</v>
      </c>
      <c r="G317" s="377">
        <v>0</v>
      </c>
      <c r="H317" s="362">
        <v>38742703</v>
      </c>
      <c r="I317" s="356">
        <v>4060401</v>
      </c>
    </row>
    <row r="318" spans="2:9" ht="16.2" customHeight="1">
      <c r="B318" s="138">
        <v>4060402</v>
      </c>
      <c r="C318" s="359" t="s">
        <v>413</v>
      </c>
      <c r="D318" s="377">
        <v>4448968</v>
      </c>
      <c r="E318" s="377">
        <v>0</v>
      </c>
      <c r="F318" s="377">
        <v>0</v>
      </c>
      <c r="G318" s="377">
        <v>0</v>
      </c>
      <c r="H318" s="362">
        <v>4448968</v>
      </c>
      <c r="I318" s="356">
        <v>4060402</v>
      </c>
    </row>
    <row r="319" spans="2:9" s="356" customFormat="1" ht="16.2" customHeight="1">
      <c r="B319" s="131">
        <v>40605</v>
      </c>
      <c r="C319" s="132" t="s">
        <v>414</v>
      </c>
      <c r="D319" s="376">
        <v>10687403</v>
      </c>
      <c r="E319" s="376">
        <v>0</v>
      </c>
      <c r="F319" s="377">
        <v>0</v>
      </c>
      <c r="G319" s="377">
        <v>0</v>
      </c>
      <c r="H319" s="376">
        <v>10687403</v>
      </c>
      <c r="I319" s="356">
        <v>40605</v>
      </c>
    </row>
    <row r="320" spans="2:9" ht="16.2" customHeight="1">
      <c r="B320" s="138">
        <v>4060501</v>
      </c>
      <c r="C320" s="359" t="s">
        <v>415</v>
      </c>
      <c r="D320" s="377">
        <v>9579732</v>
      </c>
      <c r="E320" s="377">
        <v>0</v>
      </c>
      <c r="F320" s="377">
        <v>0</v>
      </c>
      <c r="G320" s="377">
        <v>0</v>
      </c>
      <c r="H320" s="362">
        <v>9579732</v>
      </c>
      <c r="I320" s="356">
        <v>4060501</v>
      </c>
    </row>
    <row r="321" spans="2:9" ht="16.2" customHeight="1">
      <c r="B321" s="138">
        <v>4060502</v>
      </c>
      <c r="C321" s="359" t="s">
        <v>416</v>
      </c>
      <c r="D321" s="377">
        <v>1107671</v>
      </c>
      <c r="E321" s="377">
        <v>0</v>
      </c>
      <c r="F321" s="377">
        <v>0</v>
      </c>
      <c r="G321" s="377">
        <v>0</v>
      </c>
      <c r="H321" s="362">
        <v>1107671</v>
      </c>
      <c r="I321" s="356">
        <v>4060502</v>
      </c>
    </row>
    <row r="322" spans="2:9" s="356" customFormat="1" ht="16.2" customHeight="1">
      <c r="B322" s="131">
        <v>40606</v>
      </c>
      <c r="C322" s="132" t="s">
        <v>417</v>
      </c>
      <c r="D322" s="376">
        <v>235150</v>
      </c>
      <c r="E322" s="376">
        <v>268</v>
      </c>
      <c r="F322" s="377">
        <v>0</v>
      </c>
      <c r="G322" s="377">
        <v>0</v>
      </c>
      <c r="H322" s="376">
        <v>235418</v>
      </c>
      <c r="I322" s="356">
        <v>40606</v>
      </c>
    </row>
    <row r="323" spans="2:9" ht="16.2" customHeight="1">
      <c r="B323" s="138">
        <v>4060601</v>
      </c>
      <c r="C323" s="359" t="s">
        <v>418</v>
      </c>
      <c r="D323" s="377">
        <v>235150</v>
      </c>
      <c r="E323" s="377">
        <v>268</v>
      </c>
      <c r="F323" s="377">
        <v>0</v>
      </c>
      <c r="G323" s="377">
        <v>0</v>
      </c>
      <c r="H323" s="362">
        <v>235418</v>
      </c>
      <c r="I323" s="356">
        <v>4060601</v>
      </c>
    </row>
    <row r="324" spans="2:9" s="356" customFormat="1" ht="16.2" customHeight="1">
      <c r="B324" s="131">
        <v>407</v>
      </c>
      <c r="C324" s="132" t="s">
        <v>420</v>
      </c>
      <c r="D324" s="376">
        <v>2470675489</v>
      </c>
      <c r="E324" s="376">
        <v>22486435</v>
      </c>
      <c r="F324" s="377">
        <v>0</v>
      </c>
      <c r="G324" s="377">
        <v>0</v>
      </c>
      <c r="H324" s="376">
        <v>2493161924</v>
      </c>
      <c r="I324" s="356">
        <v>407</v>
      </c>
    </row>
    <row r="325" spans="2:9" ht="16.2" customHeight="1">
      <c r="B325" s="138">
        <v>40701</v>
      </c>
      <c r="C325" s="359" t="s">
        <v>702</v>
      </c>
      <c r="D325" s="377">
        <v>2985129</v>
      </c>
      <c r="E325" s="377">
        <v>0</v>
      </c>
      <c r="F325" s="377">
        <v>0</v>
      </c>
      <c r="G325" s="377">
        <v>0</v>
      </c>
      <c r="H325" s="362">
        <v>2985129</v>
      </c>
      <c r="I325" s="356">
        <v>40701</v>
      </c>
    </row>
    <row r="326" spans="2:9" s="356" customFormat="1" ht="16.2" customHeight="1">
      <c r="B326" s="131">
        <v>40702</v>
      </c>
      <c r="C326" s="132" t="s">
        <v>422</v>
      </c>
      <c r="D326" s="376">
        <v>2467690360</v>
      </c>
      <c r="E326" s="376">
        <v>22486435</v>
      </c>
      <c r="F326" s="377">
        <v>0</v>
      </c>
      <c r="G326" s="377">
        <v>0</v>
      </c>
      <c r="H326" s="376">
        <v>2490176795</v>
      </c>
      <c r="I326" s="356">
        <v>40702</v>
      </c>
    </row>
    <row r="327" spans="2:9" ht="16.2" customHeight="1">
      <c r="B327" s="138">
        <v>4070201</v>
      </c>
      <c r="C327" s="359" t="s">
        <v>423</v>
      </c>
      <c r="D327" s="377">
        <v>1584867370</v>
      </c>
      <c r="E327" s="377">
        <v>22486435</v>
      </c>
      <c r="F327" s="377">
        <v>0</v>
      </c>
      <c r="G327" s="377">
        <v>0</v>
      </c>
      <c r="H327" s="362">
        <v>1607353805</v>
      </c>
      <c r="I327" s="356">
        <v>4070201</v>
      </c>
    </row>
    <row r="328" spans="2:9" ht="16.2" customHeight="1">
      <c r="B328" s="138">
        <v>4070202</v>
      </c>
      <c r="C328" s="359" t="s">
        <v>424</v>
      </c>
      <c r="D328" s="377">
        <v>882822990</v>
      </c>
      <c r="E328" s="377">
        <v>0</v>
      </c>
      <c r="F328" s="377">
        <v>0</v>
      </c>
      <c r="G328" s="377">
        <v>0</v>
      </c>
      <c r="H328" s="362">
        <v>882822990</v>
      </c>
      <c r="I328" s="356">
        <v>4070202</v>
      </c>
    </row>
    <row r="329" spans="2:9" s="356" customFormat="1" ht="16.2" customHeight="1">
      <c r="B329" s="131">
        <v>408</v>
      </c>
      <c r="C329" s="132" t="s">
        <v>425</v>
      </c>
      <c r="D329" s="376">
        <v>871728439</v>
      </c>
      <c r="E329" s="376">
        <v>0</v>
      </c>
      <c r="F329" s="377">
        <v>0</v>
      </c>
      <c r="G329" s="377">
        <v>0</v>
      </c>
      <c r="H329" s="376">
        <v>28119175</v>
      </c>
      <c r="I329" s="356">
        <v>408</v>
      </c>
    </row>
    <row r="330" spans="2:9" ht="16.2" customHeight="1">
      <c r="B330" s="138">
        <v>40802</v>
      </c>
      <c r="C330" s="359" t="s">
        <v>426</v>
      </c>
      <c r="D330" s="377">
        <v>6390</v>
      </c>
      <c r="E330" s="377">
        <v>0</v>
      </c>
      <c r="F330" s="377">
        <v>0</v>
      </c>
      <c r="G330" s="377">
        <v>0</v>
      </c>
      <c r="H330" s="362">
        <v>6390</v>
      </c>
      <c r="I330" s="356">
        <v>40802</v>
      </c>
    </row>
    <row r="331" spans="2:9" ht="16.2" customHeight="1">
      <c r="B331" s="138">
        <v>40803</v>
      </c>
      <c r="C331" s="359" t="s">
        <v>703</v>
      </c>
      <c r="D331" s="377">
        <v>441566</v>
      </c>
      <c r="E331" s="377">
        <v>0</v>
      </c>
      <c r="F331" s="377">
        <v>0</v>
      </c>
      <c r="G331" s="377">
        <v>0</v>
      </c>
      <c r="H331" s="362">
        <v>441566</v>
      </c>
      <c r="I331" s="356">
        <v>40803</v>
      </c>
    </row>
    <row r="332" spans="2:9" ht="16.2" customHeight="1">
      <c r="B332" s="138">
        <v>40808</v>
      </c>
      <c r="C332" s="359" t="s">
        <v>427</v>
      </c>
      <c r="D332" s="377">
        <v>843609264</v>
      </c>
      <c r="E332" s="377">
        <v>0</v>
      </c>
      <c r="F332" s="377">
        <v>843609264</v>
      </c>
      <c r="G332" s="377">
        <v>0</v>
      </c>
      <c r="H332" s="362">
        <v>0</v>
      </c>
      <c r="I332" s="356">
        <v>40808</v>
      </c>
    </row>
    <row r="333" spans="2:9" ht="16.2" customHeight="1">
      <c r="B333" s="138">
        <v>40811</v>
      </c>
      <c r="C333" s="359" t="s">
        <v>429</v>
      </c>
      <c r="D333" s="377">
        <v>27671219</v>
      </c>
      <c r="E333" s="377">
        <v>0</v>
      </c>
      <c r="F333" s="377">
        <v>0</v>
      </c>
      <c r="G333" s="377">
        <v>0</v>
      </c>
      <c r="H333" s="362">
        <v>27671219</v>
      </c>
      <c r="I333" s="149">
        <v>40811</v>
      </c>
    </row>
    <row r="334" spans="2:9" s="356" customFormat="1" ht="16.2" customHeight="1">
      <c r="B334" s="131">
        <v>5</v>
      </c>
      <c r="C334" s="132" t="s">
        <v>431</v>
      </c>
      <c r="D334" s="376">
        <v>14713495244</v>
      </c>
      <c r="E334" s="376">
        <v>651845678</v>
      </c>
      <c r="F334" s="377">
        <v>0</v>
      </c>
      <c r="G334" s="377">
        <v>0</v>
      </c>
      <c r="H334" s="376">
        <v>15365340922</v>
      </c>
      <c r="I334" s="356">
        <v>5</v>
      </c>
    </row>
    <row r="335" spans="2:9" s="356" customFormat="1" ht="16.2" customHeight="1">
      <c r="B335" s="131">
        <v>51</v>
      </c>
      <c r="C335" s="132" t="s">
        <v>432</v>
      </c>
      <c r="D335" s="376">
        <v>14713489446</v>
      </c>
      <c r="E335" s="376">
        <v>651845678</v>
      </c>
      <c r="F335" s="377">
        <v>0</v>
      </c>
      <c r="G335" s="377">
        <v>0</v>
      </c>
      <c r="H335" s="376">
        <v>15365335124</v>
      </c>
      <c r="I335" s="356">
        <v>51</v>
      </c>
    </row>
    <row r="336" spans="2:9" s="356" customFormat="1" ht="16.2" customHeight="1">
      <c r="B336" s="131">
        <v>511</v>
      </c>
      <c r="C336" s="132" t="s">
        <v>433</v>
      </c>
      <c r="D336" s="376">
        <v>8199632323</v>
      </c>
      <c r="E336" s="376">
        <v>4674941</v>
      </c>
      <c r="F336" s="377">
        <v>0</v>
      </c>
      <c r="G336" s="377">
        <v>0</v>
      </c>
      <c r="H336" s="376">
        <v>8204307264</v>
      </c>
      <c r="I336" s="356">
        <v>511</v>
      </c>
    </row>
    <row r="337" spans="2:9" s="356" customFormat="1" ht="16.2" customHeight="1">
      <c r="B337" s="131">
        <v>51101</v>
      </c>
      <c r="C337" s="132" t="s">
        <v>434</v>
      </c>
      <c r="D337" s="376">
        <v>157953638</v>
      </c>
      <c r="E337" s="376">
        <v>0</v>
      </c>
      <c r="F337" s="377">
        <v>0</v>
      </c>
      <c r="G337" s="377">
        <v>0</v>
      </c>
      <c r="H337" s="376">
        <v>157953638</v>
      </c>
      <c r="I337" s="356">
        <v>51101</v>
      </c>
    </row>
    <row r="338" spans="2:9" s="356" customFormat="1" ht="16.2" customHeight="1">
      <c r="B338" s="131">
        <v>5110102</v>
      </c>
      <c r="C338" s="132" t="s">
        <v>435</v>
      </c>
      <c r="D338" s="376">
        <v>157953638</v>
      </c>
      <c r="E338" s="376">
        <v>0</v>
      </c>
      <c r="F338" s="377">
        <v>0</v>
      </c>
      <c r="G338" s="377">
        <v>0</v>
      </c>
      <c r="H338" s="376">
        <v>157953638</v>
      </c>
      <c r="I338" s="356">
        <v>5110102</v>
      </c>
    </row>
    <row r="339" spans="2:9" ht="16.2" customHeight="1">
      <c r="B339" s="138">
        <v>511010201</v>
      </c>
      <c r="C339" s="359" t="s">
        <v>436</v>
      </c>
      <c r="D339" s="377">
        <v>157953638</v>
      </c>
      <c r="E339" s="377">
        <v>0</v>
      </c>
      <c r="F339" s="377">
        <v>0</v>
      </c>
      <c r="G339" s="377">
        <v>0</v>
      </c>
      <c r="H339" s="362">
        <v>157953638</v>
      </c>
      <c r="I339" s="356">
        <v>511010201</v>
      </c>
    </row>
    <row r="340" spans="2:9" s="356" customFormat="1" ht="16.2" customHeight="1">
      <c r="B340" s="131">
        <v>51102</v>
      </c>
      <c r="C340" s="132" t="s">
        <v>437</v>
      </c>
      <c r="D340" s="376">
        <v>137166352</v>
      </c>
      <c r="E340" s="376">
        <v>1265100</v>
      </c>
      <c r="F340" s="377">
        <v>0</v>
      </c>
      <c r="G340" s="377">
        <v>0</v>
      </c>
      <c r="H340" s="376">
        <v>138431452</v>
      </c>
      <c r="I340" s="356">
        <v>51102</v>
      </c>
    </row>
    <row r="341" spans="2:9" s="356" customFormat="1" ht="16.2" customHeight="1">
      <c r="B341" s="131">
        <v>5110201</v>
      </c>
      <c r="C341" s="132" t="s">
        <v>438</v>
      </c>
      <c r="D341" s="376">
        <v>105751261</v>
      </c>
      <c r="E341" s="376">
        <v>0</v>
      </c>
      <c r="F341" s="377">
        <v>0</v>
      </c>
      <c r="G341" s="377">
        <v>0</v>
      </c>
      <c r="H341" s="376">
        <v>105751261</v>
      </c>
      <c r="I341" s="356">
        <v>5110201</v>
      </c>
    </row>
    <row r="342" spans="2:9" ht="16.2" customHeight="1">
      <c r="B342" s="138">
        <v>511020101</v>
      </c>
      <c r="C342" s="359" t="s">
        <v>439</v>
      </c>
      <c r="D342" s="377">
        <v>39307722</v>
      </c>
      <c r="E342" s="377">
        <v>0</v>
      </c>
      <c r="F342" s="377">
        <v>0</v>
      </c>
      <c r="G342" s="377">
        <v>0</v>
      </c>
      <c r="H342" s="362">
        <v>39307722</v>
      </c>
      <c r="I342" s="356">
        <v>511020101</v>
      </c>
    </row>
    <row r="343" spans="2:9" ht="16.2" customHeight="1">
      <c r="B343" s="138">
        <v>511020102</v>
      </c>
      <c r="C343" s="359" t="s">
        <v>440</v>
      </c>
      <c r="D343" s="377">
        <v>66443539</v>
      </c>
      <c r="E343" s="377">
        <v>0</v>
      </c>
      <c r="F343" s="377">
        <v>0</v>
      </c>
      <c r="G343" s="377">
        <v>0</v>
      </c>
      <c r="H343" s="362">
        <v>66443539</v>
      </c>
      <c r="I343" s="356">
        <v>511020102</v>
      </c>
    </row>
    <row r="344" spans="2:9" s="356" customFormat="1" ht="16.2" customHeight="1">
      <c r="B344" s="131">
        <v>5110202</v>
      </c>
      <c r="C344" s="132" t="s">
        <v>414</v>
      </c>
      <c r="D344" s="376">
        <v>30101991</v>
      </c>
      <c r="E344" s="376">
        <v>0</v>
      </c>
      <c r="F344" s="377">
        <v>0</v>
      </c>
      <c r="G344" s="377">
        <v>0</v>
      </c>
      <c r="H344" s="376">
        <v>30101991</v>
      </c>
      <c r="I344" s="356">
        <v>5110202</v>
      </c>
    </row>
    <row r="345" spans="2:9" ht="16.2" customHeight="1">
      <c r="B345" s="138">
        <v>511020201</v>
      </c>
      <c r="C345" s="359" t="s">
        <v>415</v>
      </c>
      <c r="D345" s="377">
        <v>27149521</v>
      </c>
      <c r="E345" s="377">
        <v>0</v>
      </c>
      <c r="F345" s="377">
        <v>0</v>
      </c>
      <c r="G345" s="377">
        <v>0</v>
      </c>
      <c r="H345" s="362">
        <v>27149521</v>
      </c>
      <c r="I345" s="356">
        <v>511020201</v>
      </c>
    </row>
    <row r="346" spans="2:9" ht="16.2" customHeight="1">
      <c r="B346" s="138">
        <v>511020202</v>
      </c>
      <c r="C346" s="359" t="s">
        <v>416</v>
      </c>
      <c r="D346" s="377">
        <v>2952470</v>
      </c>
      <c r="E346" s="377">
        <v>0</v>
      </c>
      <c r="F346" s="377">
        <v>0</v>
      </c>
      <c r="G346" s="377">
        <v>0</v>
      </c>
      <c r="H346" s="362">
        <v>2952470</v>
      </c>
      <c r="I346" s="356">
        <v>511020202</v>
      </c>
    </row>
    <row r="347" spans="2:9" ht="16.2" customHeight="1">
      <c r="B347" s="138">
        <v>5110203</v>
      </c>
      <c r="C347" s="359" t="s">
        <v>441</v>
      </c>
      <c r="D347" s="377">
        <v>1313100</v>
      </c>
      <c r="E347" s="377">
        <v>1265100</v>
      </c>
      <c r="F347" s="377">
        <v>0</v>
      </c>
      <c r="G347" s="377">
        <v>0</v>
      </c>
      <c r="H347" s="362">
        <v>2578200</v>
      </c>
      <c r="I347" s="356">
        <v>5110203</v>
      </c>
    </row>
    <row r="348" spans="2:9" s="356" customFormat="1" ht="16.2" customHeight="1">
      <c r="B348" s="131">
        <v>51103</v>
      </c>
      <c r="C348" s="132" t="s">
        <v>442</v>
      </c>
      <c r="D348" s="376">
        <v>7901102492</v>
      </c>
      <c r="E348" s="376">
        <v>0</v>
      </c>
      <c r="F348" s="377">
        <v>0</v>
      </c>
      <c r="G348" s="377">
        <v>0</v>
      </c>
      <c r="H348" s="376">
        <v>7901102492</v>
      </c>
      <c r="I348" s="356">
        <v>51103</v>
      </c>
    </row>
    <row r="349" spans="2:9" s="356" customFormat="1" ht="16.2" customHeight="1">
      <c r="B349" s="131">
        <v>5110301</v>
      </c>
      <c r="C349" s="132" t="s">
        <v>394</v>
      </c>
      <c r="D349" s="376">
        <v>7901102492</v>
      </c>
      <c r="E349" s="376">
        <v>0</v>
      </c>
      <c r="F349" s="377">
        <v>0</v>
      </c>
      <c r="G349" s="377">
        <v>0</v>
      </c>
      <c r="H349" s="376">
        <v>7901102492</v>
      </c>
      <c r="I349" s="356">
        <v>5110301</v>
      </c>
    </row>
    <row r="350" spans="2:9" s="356" customFormat="1" ht="16.2" customHeight="1">
      <c r="B350" s="131">
        <v>511030101</v>
      </c>
      <c r="C350" s="132" t="s">
        <v>402</v>
      </c>
      <c r="D350" s="376">
        <v>65944461</v>
      </c>
      <c r="E350" s="376">
        <v>0</v>
      </c>
      <c r="F350" s="377">
        <v>0</v>
      </c>
      <c r="G350" s="377">
        <v>0</v>
      </c>
      <c r="H350" s="376">
        <v>65944461</v>
      </c>
      <c r="I350" s="356">
        <v>511030101</v>
      </c>
    </row>
    <row r="351" spans="2:9" ht="16.2" customHeight="1">
      <c r="B351" s="138">
        <v>51103010101</v>
      </c>
      <c r="C351" s="359" t="s">
        <v>384</v>
      </c>
      <c r="D351" s="377">
        <v>30743383</v>
      </c>
      <c r="E351" s="377">
        <v>0</v>
      </c>
      <c r="F351" s="377">
        <v>0</v>
      </c>
      <c r="G351" s="377">
        <v>0</v>
      </c>
      <c r="H351" s="362">
        <v>30743383</v>
      </c>
      <c r="I351" s="356">
        <v>51103010101</v>
      </c>
    </row>
    <row r="352" spans="2:9" ht="16.2" customHeight="1">
      <c r="B352" s="138">
        <v>51103010102</v>
      </c>
      <c r="C352" s="359" t="s">
        <v>197</v>
      </c>
      <c r="D352" s="377">
        <v>8757616</v>
      </c>
      <c r="E352" s="377">
        <v>0</v>
      </c>
      <c r="F352" s="377">
        <v>0</v>
      </c>
      <c r="G352" s="377">
        <v>0</v>
      </c>
      <c r="H352" s="362">
        <v>8757616</v>
      </c>
      <c r="I352" s="356">
        <v>51103010102</v>
      </c>
    </row>
    <row r="353" spans="2:9" ht="16.2" customHeight="1">
      <c r="B353" s="138">
        <v>51103010103</v>
      </c>
      <c r="C353" s="359" t="s">
        <v>202</v>
      </c>
      <c r="D353" s="377">
        <v>15240559</v>
      </c>
      <c r="E353" s="377">
        <v>0</v>
      </c>
      <c r="F353" s="377">
        <v>0</v>
      </c>
      <c r="G353" s="377">
        <v>0</v>
      </c>
      <c r="H353" s="362">
        <v>15240559</v>
      </c>
      <c r="I353" s="149">
        <v>51103010103</v>
      </c>
    </row>
    <row r="354" spans="2:9" ht="16.2" customHeight="1">
      <c r="B354" s="138">
        <v>51103010104</v>
      </c>
      <c r="C354" s="359" t="s">
        <v>382</v>
      </c>
      <c r="D354" s="377">
        <v>11202903</v>
      </c>
      <c r="E354" s="377">
        <v>0</v>
      </c>
      <c r="F354" s="377">
        <v>0</v>
      </c>
      <c r="G354" s="377">
        <v>0</v>
      </c>
      <c r="H354" s="362">
        <v>11202903</v>
      </c>
      <c r="I354" s="149">
        <v>51103010104</v>
      </c>
    </row>
    <row r="355" spans="2:9" s="356" customFormat="1" ht="16.2" customHeight="1">
      <c r="B355" s="131">
        <v>511030120</v>
      </c>
      <c r="C355" s="132" t="s">
        <v>445</v>
      </c>
      <c r="D355" s="376">
        <v>7665158031</v>
      </c>
      <c r="E355" s="376">
        <v>0</v>
      </c>
      <c r="F355" s="377">
        <v>0</v>
      </c>
      <c r="G355" s="377">
        <v>0</v>
      </c>
      <c r="H355" s="376">
        <v>7665158031</v>
      </c>
      <c r="I355" s="356">
        <v>511030120</v>
      </c>
    </row>
    <row r="356" spans="2:9" ht="16.2" customHeight="1">
      <c r="B356" s="138">
        <v>51103012002</v>
      </c>
      <c r="C356" s="359" t="s">
        <v>231</v>
      </c>
      <c r="D356" s="377">
        <v>1858249</v>
      </c>
      <c r="E356" s="377">
        <v>0</v>
      </c>
      <c r="F356" s="377">
        <v>0</v>
      </c>
      <c r="G356" s="377">
        <v>0</v>
      </c>
      <c r="H356" s="362">
        <v>1858249</v>
      </c>
      <c r="I356" s="356">
        <v>51103012002</v>
      </c>
    </row>
    <row r="357" spans="2:9" ht="16.2" customHeight="1">
      <c r="B357" s="138">
        <v>51103012004</v>
      </c>
      <c r="C357" s="359" t="s">
        <v>194</v>
      </c>
      <c r="D357" s="377">
        <v>75813515</v>
      </c>
      <c r="E357" s="377">
        <v>0</v>
      </c>
      <c r="F357" s="377">
        <v>0</v>
      </c>
      <c r="G357" s="377">
        <v>0</v>
      </c>
      <c r="H357" s="362">
        <v>75813515</v>
      </c>
      <c r="I357" s="356">
        <v>51103012004</v>
      </c>
    </row>
    <row r="358" spans="2:9" ht="16.2" customHeight="1">
      <c r="B358" s="138">
        <v>51103012005</v>
      </c>
      <c r="C358" s="359" t="s">
        <v>384</v>
      </c>
      <c r="D358" s="377">
        <v>535827522</v>
      </c>
      <c r="E358" s="377">
        <v>0</v>
      </c>
      <c r="F358" s="377">
        <v>0</v>
      </c>
      <c r="G358" s="377">
        <v>0</v>
      </c>
      <c r="H358" s="362">
        <v>535827522</v>
      </c>
      <c r="I358" s="356">
        <v>51103012005</v>
      </c>
    </row>
    <row r="359" spans="2:9" ht="16.2" customHeight="1">
      <c r="B359" s="138">
        <v>51103012006</v>
      </c>
      <c r="C359" s="359" t="s">
        <v>197</v>
      </c>
      <c r="D359" s="377">
        <v>207988003</v>
      </c>
      <c r="E359" s="377">
        <v>0</v>
      </c>
      <c r="F359" s="377">
        <v>0</v>
      </c>
      <c r="G359" s="377">
        <v>0</v>
      </c>
      <c r="H359" s="362">
        <v>207988003</v>
      </c>
      <c r="I359" s="356">
        <v>51103012006</v>
      </c>
    </row>
    <row r="360" spans="2:9" ht="16.2" customHeight="1">
      <c r="B360" s="138">
        <v>51103012007</v>
      </c>
      <c r="C360" s="359" t="s">
        <v>385</v>
      </c>
      <c r="D360" s="377">
        <v>1229565998</v>
      </c>
      <c r="E360" s="377">
        <v>0</v>
      </c>
      <c r="F360" s="377">
        <v>0</v>
      </c>
      <c r="G360" s="377">
        <v>0</v>
      </c>
      <c r="H360" s="362">
        <v>1229565998</v>
      </c>
      <c r="I360" s="356">
        <v>51103012007</v>
      </c>
    </row>
    <row r="361" spans="2:9" ht="16.2" customHeight="1">
      <c r="B361" s="138">
        <v>51103012009</v>
      </c>
      <c r="C361" s="359" t="s">
        <v>387</v>
      </c>
      <c r="D361" s="377">
        <v>212441006</v>
      </c>
      <c r="E361" s="377">
        <v>0</v>
      </c>
      <c r="F361" s="377">
        <v>0</v>
      </c>
      <c r="G361" s="377">
        <v>0</v>
      </c>
      <c r="H361" s="362">
        <v>212441006</v>
      </c>
      <c r="I361" s="356">
        <v>51103012009</v>
      </c>
    </row>
    <row r="362" spans="2:9" ht="16.2" customHeight="1">
      <c r="B362" s="138">
        <v>51103012013</v>
      </c>
      <c r="C362" s="359" t="s">
        <v>397</v>
      </c>
      <c r="D362" s="377">
        <v>68</v>
      </c>
      <c r="E362" s="377">
        <v>0</v>
      </c>
      <c r="F362" s="377">
        <v>0</v>
      </c>
      <c r="G362" s="377">
        <v>0</v>
      </c>
      <c r="H362" s="362">
        <v>68</v>
      </c>
      <c r="I362" s="356">
        <v>51103012013</v>
      </c>
    </row>
    <row r="363" spans="2:9" ht="16.2" customHeight="1">
      <c r="B363" s="138">
        <v>51103012017</v>
      </c>
      <c r="C363" s="359" t="s">
        <v>390</v>
      </c>
      <c r="D363" s="377">
        <v>4288123636</v>
      </c>
      <c r="E363" s="377">
        <v>0</v>
      </c>
      <c r="F363" s="377">
        <v>0</v>
      </c>
      <c r="G363" s="377">
        <v>0</v>
      </c>
      <c r="H363" s="362">
        <v>4288123636</v>
      </c>
      <c r="I363" s="356">
        <v>51103012017</v>
      </c>
    </row>
    <row r="364" spans="2:9" ht="16.2" customHeight="1">
      <c r="B364" s="138">
        <v>51103012018</v>
      </c>
      <c r="C364" s="359" t="s">
        <v>391</v>
      </c>
      <c r="D364" s="377">
        <v>351672087</v>
      </c>
      <c r="E364" s="377">
        <v>0</v>
      </c>
      <c r="F364" s="377">
        <v>0</v>
      </c>
      <c r="G364" s="377">
        <v>0</v>
      </c>
      <c r="H364" s="362">
        <v>351672087</v>
      </c>
      <c r="I364" s="356">
        <v>51103012018</v>
      </c>
    </row>
    <row r="365" spans="2:9" ht="16.2" customHeight="1">
      <c r="B365" s="138">
        <v>51103012019</v>
      </c>
      <c r="C365" s="359" t="s">
        <v>398</v>
      </c>
      <c r="D365" s="377">
        <v>59614416</v>
      </c>
      <c r="E365" s="377">
        <v>0</v>
      </c>
      <c r="F365" s="377">
        <v>0</v>
      </c>
      <c r="G365" s="377">
        <v>0</v>
      </c>
      <c r="H365" s="362">
        <v>59614416</v>
      </c>
      <c r="I365" s="356">
        <v>51103012019</v>
      </c>
    </row>
    <row r="366" spans="2:9" ht="16.2" customHeight="1">
      <c r="B366" s="138">
        <v>51103012029</v>
      </c>
      <c r="C366" s="359" t="s">
        <v>188</v>
      </c>
      <c r="D366" s="377">
        <v>533996195</v>
      </c>
      <c r="E366" s="377">
        <v>0</v>
      </c>
      <c r="F366" s="377">
        <v>0</v>
      </c>
      <c r="G366" s="377">
        <v>0</v>
      </c>
      <c r="H366" s="362">
        <v>533996195</v>
      </c>
      <c r="I366" s="356">
        <v>51103012029</v>
      </c>
    </row>
    <row r="367" spans="2:9" ht="16.2" customHeight="1">
      <c r="B367" s="138">
        <v>51103012032</v>
      </c>
      <c r="C367" s="359" t="s">
        <v>401</v>
      </c>
      <c r="D367" s="377">
        <v>168257336</v>
      </c>
      <c r="E367" s="377">
        <v>0</v>
      </c>
      <c r="F367" s="377">
        <v>0</v>
      </c>
      <c r="G367" s="377">
        <v>0</v>
      </c>
      <c r="H367" s="362">
        <v>168257336</v>
      </c>
      <c r="I367" s="356">
        <v>51103012032</v>
      </c>
    </row>
    <row r="368" spans="2:9" s="356" customFormat="1" ht="16.2" customHeight="1">
      <c r="B368" s="131">
        <v>511030130</v>
      </c>
      <c r="C368" s="132" t="s">
        <v>957</v>
      </c>
      <c r="D368" s="376">
        <v>170000000</v>
      </c>
      <c r="E368" s="376">
        <v>0</v>
      </c>
      <c r="F368" s="377">
        <v>0</v>
      </c>
      <c r="G368" s="377">
        <v>0</v>
      </c>
      <c r="H368" s="376">
        <v>170000000</v>
      </c>
      <c r="I368" s="149">
        <v>511030130</v>
      </c>
    </row>
    <row r="369" spans="2:9" ht="16.2" customHeight="1">
      <c r="B369" s="138">
        <v>51103013001</v>
      </c>
      <c r="C369" s="359" t="s">
        <v>958</v>
      </c>
      <c r="D369" s="377">
        <v>170000000</v>
      </c>
      <c r="E369" s="377">
        <v>0</v>
      </c>
      <c r="F369" s="377">
        <v>0</v>
      </c>
      <c r="G369" s="377">
        <v>0</v>
      </c>
      <c r="H369" s="362">
        <v>170000000</v>
      </c>
      <c r="I369" s="149">
        <v>51103013001</v>
      </c>
    </row>
    <row r="370" spans="2:9" s="356" customFormat="1" ht="16.2" customHeight="1">
      <c r="B370" s="131">
        <v>51104</v>
      </c>
      <c r="C370" s="132" t="s">
        <v>446</v>
      </c>
      <c r="D370" s="376">
        <v>3409841</v>
      </c>
      <c r="E370" s="376">
        <v>3409841</v>
      </c>
      <c r="F370" s="377">
        <v>0</v>
      </c>
      <c r="G370" s="377">
        <v>0</v>
      </c>
      <c r="H370" s="376">
        <v>6819682</v>
      </c>
      <c r="I370" s="356">
        <v>51104</v>
      </c>
    </row>
    <row r="371" spans="2:9" ht="16.2" customHeight="1">
      <c r="B371" s="138">
        <v>5110401</v>
      </c>
      <c r="C371" s="359" t="s">
        <v>446</v>
      </c>
      <c r="D371" s="377">
        <v>3409841</v>
      </c>
      <c r="E371" s="377">
        <v>3409841</v>
      </c>
      <c r="F371" s="377">
        <v>0</v>
      </c>
      <c r="G371" s="377">
        <v>0</v>
      </c>
      <c r="H371" s="362">
        <v>6819682</v>
      </c>
      <c r="I371" s="356">
        <v>5110401</v>
      </c>
    </row>
    <row r="372" spans="2:9" s="356" customFormat="1" ht="16.2" customHeight="1">
      <c r="B372" s="131">
        <v>512</v>
      </c>
      <c r="C372" s="132" t="s">
        <v>447</v>
      </c>
      <c r="D372" s="376">
        <v>506000000</v>
      </c>
      <c r="E372" s="376">
        <v>44480960</v>
      </c>
      <c r="F372" s="377">
        <v>0</v>
      </c>
      <c r="G372" s="377">
        <v>0</v>
      </c>
      <c r="H372" s="376">
        <v>550480960</v>
      </c>
      <c r="I372" s="356">
        <v>512</v>
      </c>
    </row>
    <row r="373" spans="2:9" ht="16.2" customHeight="1">
      <c r="B373" s="138">
        <v>51201</v>
      </c>
      <c r="C373" s="359" t="s">
        <v>705</v>
      </c>
      <c r="D373" s="377">
        <v>120000000</v>
      </c>
      <c r="E373" s="377">
        <v>0</v>
      </c>
      <c r="F373" s="377">
        <v>0</v>
      </c>
      <c r="G373" s="377">
        <v>0</v>
      </c>
      <c r="H373" s="362">
        <v>120000000</v>
      </c>
      <c r="I373" s="356">
        <v>51201</v>
      </c>
    </row>
    <row r="374" spans="2:9" ht="16.2" customHeight="1">
      <c r="B374" s="138">
        <v>51203</v>
      </c>
      <c r="C374" s="359" t="s">
        <v>449</v>
      </c>
      <c r="D374" s="377">
        <v>0</v>
      </c>
      <c r="E374" s="377">
        <v>0</v>
      </c>
      <c r="F374" s="377">
        <v>0</v>
      </c>
      <c r="G374" s="377">
        <v>0</v>
      </c>
      <c r="H374" s="362">
        <v>0</v>
      </c>
      <c r="I374" s="356">
        <v>51203</v>
      </c>
    </row>
    <row r="375" spans="2:9" ht="16.2" customHeight="1">
      <c r="B375" s="138">
        <v>51204</v>
      </c>
      <c r="C375" s="359" t="s">
        <v>450</v>
      </c>
      <c r="D375" s="377">
        <v>36000000</v>
      </c>
      <c r="E375" s="377">
        <v>0</v>
      </c>
      <c r="F375" s="377">
        <v>0</v>
      </c>
      <c r="G375" s="377">
        <v>0</v>
      </c>
      <c r="H375" s="362">
        <v>36000000</v>
      </c>
      <c r="I375" s="356">
        <v>51204</v>
      </c>
    </row>
    <row r="376" spans="2:9" ht="16.2" customHeight="1">
      <c r="B376" s="138">
        <v>51206</v>
      </c>
      <c r="C376" s="359" t="s">
        <v>656</v>
      </c>
      <c r="D376" s="377">
        <v>20000000</v>
      </c>
      <c r="E376" s="377">
        <v>0</v>
      </c>
      <c r="F376" s="377">
        <v>0</v>
      </c>
      <c r="G376" s="377">
        <v>0</v>
      </c>
      <c r="H376" s="362">
        <v>20000000</v>
      </c>
      <c r="I376" s="356">
        <v>51206</v>
      </c>
    </row>
    <row r="377" spans="2:9" ht="16.2" customHeight="1">
      <c r="B377" s="138">
        <v>51207</v>
      </c>
      <c r="C377" s="359" t="s">
        <v>658</v>
      </c>
      <c r="D377" s="377">
        <v>330000000</v>
      </c>
      <c r="E377" s="377">
        <v>44480960</v>
      </c>
      <c r="F377" s="377">
        <v>0</v>
      </c>
      <c r="G377" s="377">
        <v>0</v>
      </c>
      <c r="H377" s="362">
        <v>374480960</v>
      </c>
      <c r="I377" s="356">
        <v>51207</v>
      </c>
    </row>
    <row r="378" spans="2:9" s="356" customFormat="1" ht="16.2" customHeight="1">
      <c r="B378" s="131">
        <v>513</v>
      </c>
      <c r="C378" s="132" t="s">
        <v>452</v>
      </c>
      <c r="D378" s="376">
        <v>2996895300</v>
      </c>
      <c r="E378" s="376">
        <v>457647105</v>
      </c>
      <c r="F378" s="377">
        <v>0</v>
      </c>
      <c r="G378" s="377">
        <v>0</v>
      </c>
      <c r="H378" s="376">
        <v>3454542405</v>
      </c>
      <c r="I378" s="356">
        <v>513</v>
      </c>
    </row>
    <row r="379" spans="2:9" s="356" customFormat="1" ht="16.2" customHeight="1">
      <c r="B379" s="131">
        <v>51301</v>
      </c>
      <c r="C379" s="132" t="s">
        <v>453</v>
      </c>
      <c r="D379" s="376">
        <v>1227925866</v>
      </c>
      <c r="E379" s="376">
        <v>100522234</v>
      </c>
      <c r="F379" s="377">
        <v>0</v>
      </c>
      <c r="G379" s="377">
        <v>0</v>
      </c>
      <c r="H379" s="376">
        <v>1328448100</v>
      </c>
      <c r="I379" s="356">
        <v>51301</v>
      </c>
    </row>
    <row r="380" spans="2:9" ht="16.2" customHeight="1">
      <c r="B380" s="138">
        <v>5130101</v>
      </c>
      <c r="C380" s="359" t="s">
        <v>454</v>
      </c>
      <c r="D380" s="377">
        <v>1091325715</v>
      </c>
      <c r="E380" s="377">
        <v>82066671</v>
      </c>
      <c r="F380" s="377">
        <v>0</v>
      </c>
      <c r="G380" s="377">
        <v>0</v>
      </c>
      <c r="H380" s="362">
        <v>1173392386</v>
      </c>
      <c r="I380" s="356">
        <v>5130101</v>
      </c>
    </row>
    <row r="381" spans="2:9" ht="16.2" customHeight="1">
      <c r="B381" s="138">
        <v>5130104</v>
      </c>
      <c r="C381" s="359" t="s">
        <v>455</v>
      </c>
      <c r="D381" s="377">
        <v>100913484</v>
      </c>
      <c r="E381" s="377">
        <v>8255557</v>
      </c>
      <c r="F381" s="377">
        <v>0</v>
      </c>
      <c r="G381" s="377">
        <v>0</v>
      </c>
      <c r="H381" s="362">
        <v>109169041</v>
      </c>
      <c r="I381" s="356">
        <v>5130104</v>
      </c>
    </row>
    <row r="382" spans="2:9" ht="16.2" customHeight="1">
      <c r="B382" s="138">
        <v>5130105</v>
      </c>
      <c r="C382" s="359" t="s">
        <v>456</v>
      </c>
      <c r="D382" s="377">
        <v>35686667</v>
      </c>
      <c r="E382" s="377">
        <v>10200006</v>
      </c>
      <c r="F382" s="377">
        <v>0</v>
      </c>
      <c r="G382" s="377">
        <v>0</v>
      </c>
      <c r="H382" s="362">
        <v>45886673</v>
      </c>
      <c r="I382" s="356">
        <v>5130105</v>
      </c>
    </row>
    <row r="383" spans="2:9" s="356" customFormat="1" ht="16.2" customHeight="1">
      <c r="B383" s="131">
        <v>51302</v>
      </c>
      <c r="C383" s="132" t="s">
        <v>457</v>
      </c>
      <c r="D383" s="376">
        <v>597529344</v>
      </c>
      <c r="E383" s="376">
        <v>18029003</v>
      </c>
      <c r="F383" s="377">
        <v>0</v>
      </c>
      <c r="G383" s="377">
        <v>0</v>
      </c>
      <c r="H383" s="376">
        <v>615558347</v>
      </c>
      <c r="I383" s="356">
        <v>51302</v>
      </c>
    </row>
    <row r="384" spans="2:9" ht="16.2" customHeight="1">
      <c r="B384" s="138">
        <v>5130201</v>
      </c>
      <c r="C384" s="359" t="s">
        <v>458</v>
      </c>
      <c r="D384" s="377">
        <v>203246750</v>
      </c>
      <c r="E384" s="377">
        <v>18029003</v>
      </c>
      <c r="F384" s="377">
        <v>0</v>
      </c>
      <c r="G384" s="377">
        <v>0</v>
      </c>
      <c r="H384" s="362">
        <v>221275753</v>
      </c>
      <c r="I384" s="356">
        <v>5130201</v>
      </c>
    </row>
    <row r="385" spans="2:9" ht="16.2" customHeight="1">
      <c r="B385" s="138">
        <v>5130203</v>
      </c>
      <c r="C385" s="359" t="s">
        <v>460</v>
      </c>
      <c r="D385" s="377">
        <v>250000000</v>
      </c>
      <c r="E385" s="377">
        <v>0</v>
      </c>
      <c r="F385" s="377">
        <v>0</v>
      </c>
      <c r="G385" s="377">
        <v>0</v>
      </c>
      <c r="H385" s="362">
        <v>250000000</v>
      </c>
      <c r="I385" s="356">
        <v>5130203</v>
      </c>
    </row>
    <row r="386" spans="2:9" ht="16.2" customHeight="1">
      <c r="B386" s="138">
        <v>5130204</v>
      </c>
      <c r="C386" s="359" t="s">
        <v>461</v>
      </c>
      <c r="D386" s="377">
        <v>18000000</v>
      </c>
      <c r="E386" s="377">
        <v>0</v>
      </c>
      <c r="F386" s="377">
        <v>0</v>
      </c>
      <c r="G386" s="377">
        <v>0</v>
      </c>
      <c r="H386" s="362">
        <v>18000000</v>
      </c>
      <c r="I386" s="356">
        <v>5130204</v>
      </c>
    </row>
    <row r="387" spans="2:9" ht="16.2" customHeight="1">
      <c r="B387" s="138">
        <v>5130206</v>
      </c>
      <c r="C387" s="359" t="s">
        <v>463</v>
      </c>
      <c r="D387" s="377">
        <v>51950776</v>
      </c>
      <c r="E387" s="377">
        <v>0</v>
      </c>
      <c r="F387" s="377">
        <v>0</v>
      </c>
      <c r="G387" s="377">
        <v>0</v>
      </c>
      <c r="H387" s="362">
        <v>51950776</v>
      </c>
      <c r="I387" s="356">
        <v>5130206</v>
      </c>
    </row>
    <row r="388" spans="2:9" ht="16.2" customHeight="1">
      <c r="B388" s="138">
        <v>5130207</v>
      </c>
      <c r="C388" s="359" t="s">
        <v>464</v>
      </c>
      <c r="D388" s="377">
        <v>74331818</v>
      </c>
      <c r="E388" s="377">
        <v>0</v>
      </c>
      <c r="F388" s="377">
        <v>0</v>
      </c>
      <c r="G388" s="377">
        <v>0</v>
      </c>
      <c r="H388" s="362">
        <v>74331818</v>
      </c>
      <c r="I388" s="356">
        <v>5130207</v>
      </c>
    </row>
    <row r="389" spans="2:9" s="356" customFormat="1" ht="16.2" customHeight="1">
      <c r="B389" s="131">
        <v>51303</v>
      </c>
      <c r="C389" s="132" t="s">
        <v>465</v>
      </c>
      <c r="D389" s="376">
        <v>400608432</v>
      </c>
      <c r="E389" s="376">
        <v>48433771</v>
      </c>
      <c r="F389" s="377">
        <v>0</v>
      </c>
      <c r="G389" s="377">
        <v>0</v>
      </c>
      <c r="H389" s="376">
        <v>449042203</v>
      </c>
      <c r="I389" s="356">
        <v>51303</v>
      </c>
    </row>
    <row r="390" spans="2:9" ht="16.2" customHeight="1">
      <c r="B390" s="138">
        <v>5130301</v>
      </c>
      <c r="C390" s="359" t="s">
        <v>466</v>
      </c>
      <c r="D390" s="377">
        <v>275782820</v>
      </c>
      <c r="E390" s="377">
        <v>30420220</v>
      </c>
      <c r="F390" s="377">
        <v>0</v>
      </c>
      <c r="G390" s="377">
        <v>0</v>
      </c>
      <c r="H390" s="362">
        <v>306203040</v>
      </c>
      <c r="I390" s="356">
        <v>5130301</v>
      </c>
    </row>
    <row r="391" spans="2:9" ht="16.2" customHeight="1">
      <c r="B391" s="138">
        <v>5130303</v>
      </c>
      <c r="C391" s="359" t="s">
        <v>467</v>
      </c>
      <c r="D391" s="377">
        <v>20039510</v>
      </c>
      <c r="E391" s="377">
        <v>1013541</v>
      </c>
      <c r="F391" s="377">
        <v>0</v>
      </c>
      <c r="G391" s="377">
        <v>0</v>
      </c>
      <c r="H391" s="362">
        <v>21053051</v>
      </c>
      <c r="I391" s="356">
        <v>5130303</v>
      </c>
    </row>
    <row r="392" spans="2:9" ht="16.2" customHeight="1">
      <c r="B392" s="138">
        <v>5130304</v>
      </c>
      <c r="C392" s="359" t="s">
        <v>465</v>
      </c>
      <c r="D392" s="377">
        <v>104786102</v>
      </c>
      <c r="E392" s="377">
        <v>17000010</v>
      </c>
      <c r="F392" s="377">
        <v>0</v>
      </c>
      <c r="G392" s="377">
        <v>0</v>
      </c>
      <c r="H392" s="362">
        <v>121786112</v>
      </c>
      <c r="I392" s="356">
        <v>5130304</v>
      </c>
    </row>
    <row r="393" spans="2:9" s="356" customFormat="1" ht="16.2" customHeight="1">
      <c r="B393" s="131">
        <v>51304</v>
      </c>
      <c r="C393" s="132" t="s">
        <v>468</v>
      </c>
      <c r="D393" s="376">
        <v>441573214</v>
      </c>
      <c r="E393" s="376">
        <v>214242028</v>
      </c>
      <c r="F393" s="377">
        <v>0</v>
      </c>
      <c r="G393" s="377">
        <v>0</v>
      </c>
      <c r="H393" s="376">
        <v>655815242</v>
      </c>
      <c r="I393" s="356">
        <v>51304</v>
      </c>
    </row>
    <row r="394" spans="2:9" ht="16.2" customHeight="1">
      <c r="B394" s="138">
        <v>5130401</v>
      </c>
      <c r="C394" s="359" t="s">
        <v>469</v>
      </c>
      <c r="D394" s="377">
        <v>60000000</v>
      </c>
      <c r="E394" s="377">
        <v>0</v>
      </c>
      <c r="F394" s="377">
        <v>0</v>
      </c>
      <c r="G394" s="377">
        <v>0</v>
      </c>
      <c r="H394" s="362">
        <v>60000000</v>
      </c>
      <c r="I394" s="356">
        <v>5130401</v>
      </c>
    </row>
    <row r="395" spans="2:9" ht="16.2" customHeight="1">
      <c r="B395" s="138">
        <v>5130402</v>
      </c>
      <c r="C395" s="359" t="s">
        <v>470</v>
      </c>
      <c r="D395" s="377">
        <v>200000000</v>
      </c>
      <c r="E395" s="377">
        <v>0</v>
      </c>
      <c r="F395" s="377">
        <v>0</v>
      </c>
      <c r="G395" s="377">
        <v>0</v>
      </c>
      <c r="H395" s="362">
        <v>200000000</v>
      </c>
      <c r="I395" s="356">
        <v>5130402</v>
      </c>
    </row>
    <row r="396" spans="2:9" ht="16.2" customHeight="1">
      <c r="B396" s="138">
        <v>5130404</v>
      </c>
      <c r="C396" s="359" t="s">
        <v>472</v>
      </c>
      <c r="D396" s="377">
        <v>3658986</v>
      </c>
      <c r="E396" s="377">
        <v>156818</v>
      </c>
      <c r="F396" s="377">
        <v>0</v>
      </c>
      <c r="G396" s="377">
        <v>0</v>
      </c>
      <c r="H396" s="362">
        <v>3815804</v>
      </c>
      <c r="I396" s="356">
        <v>5130404</v>
      </c>
    </row>
    <row r="397" spans="2:9" ht="16.2" customHeight="1">
      <c r="B397" s="138">
        <v>5130405</v>
      </c>
      <c r="C397" s="359" t="s">
        <v>473</v>
      </c>
      <c r="D397" s="377">
        <v>177914228</v>
      </c>
      <c r="E397" s="377">
        <v>214085210</v>
      </c>
      <c r="F397" s="377">
        <v>0</v>
      </c>
      <c r="G397" s="377">
        <v>0</v>
      </c>
      <c r="H397" s="362">
        <v>391999438</v>
      </c>
      <c r="I397" s="356">
        <v>5130405</v>
      </c>
    </row>
    <row r="398" spans="2:9" ht="16.2" customHeight="1">
      <c r="B398" s="138">
        <v>5130406</v>
      </c>
      <c r="C398" s="359" t="s">
        <v>489</v>
      </c>
      <c r="D398" s="377">
        <v>0</v>
      </c>
      <c r="E398" s="377">
        <v>0</v>
      </c>
      <c r="F398" s="377">
        <v>0</v>
      </c>
      <c r="G398" s="377">
        <v>0</v>
      </c>
      <c r="H398" s="362">
        <v>0</v>
      </c>
      <c r="I398" s="356">
        <v>5130406</v>
      </c>
    </row>
    <row r="399" spans="2:9" s="356" customFormat="1" ht="16.2" customHeight="1">
      <c r="B399" s="131">
        <v>51305</v>
      </c>
      <c r="C399" s="132" t="s">
        <v>475</v>
      </c>
      <c r="D399" s="376">
        <v>91525434</v>
      </c>
      <c r="E399" s="376">
        <v>65657304</v>
      </c>
      <c r="F399" s="377">
        <v>0</v>
      </c>
      <c r="G399" s="377">
        <v>0</v>
      </c>
      <c r="H399" s="376">
        <v>157182738</v>
      </c>
      <c r="I399" s="356">
        <v>51305</v>
      </c>
    </row>
    <row r="400" spans="2:9" s="356" customFormat="1" ht="16.2" customHeight="1">
      <c r="B400" s="131">
        <v>5130501</v>
      </c>
      <c r="C400" s="132" t="s">
        <v>476</v>
      </c>
      <c r="D400" s="376">
        <v>1755744</v>
      </c>
      <c r="E400" s="376">
        <v>0</v>
      </c>
      <c r="F400" s="377">
        <v>0</v>
      </c>
      <c r="G400" s="377">
        <v>0</v>
      </c>
      <c r="H400" s="376">
        <v>1755744</v>
      </c>
      <c r="I400" s="356">
        <v>5130501</v>
      </c>
    </row>
    <row r="401" spans="2:9" ht="16.2" customHeight="1">
      <c r="B401" s="138">
        <v>513050101</v>
      </c>
      <c r="C401" s="359" t="s">
        <v>477</v>
      </c>
      <c r="D401" s="377">
        <v>294240</v>
      </c>
      <c r="E401" s="377">
        <v>0</v>
      </c>
      <c r="F401" s="377">
        <v>0</v>
      </c>
      <c r="G401" s="377">
        <v>0</v>
      </c>
      <c r="H401" s="362">
        <v>294240</v>
      </c>
      <c r="I401" s="356">
        <v>513050101</v>
      </c>
    </row>
    <row r="402" spans="2:9" ht="16.2" customHeight="1">
      <c r="B402" s="138">
        <v>513050103</v>
      </c>
      <c r="C402" s="359" t="s">
        <v>478</v>
      </c>
      <c r="D402" s="377">
        <v>1461504</v>
      </c>
      <c r="E402" s="377">
        <v>0</v>
      </c>
      <c r="F402" s="377">
        <v>0</v>
      </c>
      <c r="G402" s="377">
        <v>0</v>
      </c>
      <c r="H402" s="362">
        <v>1461504</v>
      </c>
      <c r="I402" s="356">
        <v>513050103</v>
      </c>
    </row>
    <row r="403" spans="2:9" s="356" customFormat="1" ht="16.2" customHeight="1">
      <c r="B403" s="131">
        <v>5130502</v>
      </c>
      <c r="C403" s="132" t="s">
        <v>479</v>
      </c>
      <c r="D403" s="376">
        <v>89769690</v>
      </c>
      <c r="E403" s="376">
        <v>65657304</v>
      </c>
      <c r="F403" s="377">
        <v>0</v>
      </c>
      <c r="G403" s="377">
        <v>0</v>
      </c>
      <c r="H403" s="376">
        <v>155426994</v>
      </c>
      <c r="I403" s="356">
        <v>5130502</v>
      </c>
    </row>
    <row r="404" spans="2:9" ht="16.2" customHeight="1">
      <c r="B404" s="138">
        <v>513050201</v>
      </c>
      <c r="C404" s="359" t="s">
        <v>480</v>
      </c>
      <c r="D404" s="377">
        <v>3617928</v>
      </c>
      <c r="E404" s="377">
        <v>39980706</v>
      </c>
      <c r="F404" s="377">
        <v>0</v>
      </c>
      <c r="G404" s="377">
        <v>0</v>
      </c>
      <c r="H404" s="362">
        <v>43598634</v>
      </c>
      <c r="I404" s="356">
        <v>513050201</v>
      </c>
    </row>
    <row r="405" spans="2:9" ht="16.2" customHeight="1">
      <c r="B405" s="138">
        <v>513050202</v>
      </c>
      <c r="C405" s="359" t="s">
        <v>481</v>
      </c>
      <c r="D405" s="377">
        <v>66492786</v>
      </c>
      <c r="E405" s="377">
        <v>0</v>
      </c>
      <c r="F405" s="377">
        <v>0</v>
      </c>
      <c r="G405" s="377">
        <v>0</v>
      </c>
      <c r="H405" s="362">
        <v>66492786</v>
      </c>
      <c r="I405" s="356">
        <v>513050202</v>
      </c>
    </row>
    <row r="406" spans="2:9" ht="16.2" customHeight="1">
      <c r="B406" s="138">
        <v>513050203</v>
      </c>
      <c r="C406" s="359" t="s">
        <v>482</v>
      </c>
      <c r="D406" s="377">
        <v>19018974</v>
      </c>
      <c r="E406" s="377">
        <v>25676598</v>
      </c>
      <c r="F406" s="377">
        <v>0</v>
      </c>
      <c r="G406" s="377">
        <v>0</v>
      </c>
      <c r="H406" s="362">
        <v>44695572</v>
      </c>
      <c r="I406" s="356">
        <v>513050203</v>
      </c>
    </row>
    <row r="407" spans="2:9" ht="16.2" customHeight="1">
      <c r="B407" s="138">
        <v>513050204</v>
      </c>
      <c r="C407" s="359" t="s">
        <v>483</v>
      </c>
      <c r="D407" s="377">
        <v>640002</v>
      </c>
      <c r="E407" s="377">
        <v>0</v>
      </c>
      <c r="F407" s="377">
        <v>0</v>
      </c>
      <c r="G407" s="377">
        <v>0</v>
      </c>
      <c r="H407" s="362">
        <v>640002</v>
      </c>
      <c r="I407" s="356">
        <v>513050204</v>
      </c>
    </row>
    <row r="408" spans="2:9" s="356" customFormat="1" ht="16.2" customHeight="1">
      <c r="B408" s="131">
        <v>51306</v>
      </c>
      <c r="C408" s="132" t="s">
        <v>484</v>
      </c>
      <c r="D408" s="376">
        <v>55608251</v>
      </c>
      <c r="E408" s="376">
        <v>0</v>
      </c>
      <c r="F408" s="377">
        <v>0</v>
      </c>
      <c r="G408" s="377">
        <v>0</v>
      </c>
      <c r="H408" s="376">
        <v>55608251</v>
      </c>
      <c r="I408" s="356">
        <v>51306</v>
      </c>
    </row>
    <row r="409" spans="2:9" ht="16.2" customHeight="1">
      <c r="B409" s="138">
        <v>5130601</v>
      </c>
      <c r="C409" s="359" t="s">
        <v>485</v>
      </c>
      <c r="D409" s="377">
        <v>322727</v>
      </c>
      <c r="E409" s="377">
        <v>0</v>
      </c>
      <c r="F409" s="377">
        <v>0</v>
      </c>
      <c r="G409" s="377">
        <v>0</v>
      </c>
      <c r="H409" s="362">
        <v>322727</v>
      </c>
      <c r="I409" s="356">
        <v>5130601</v>
      </c>
    </row>
    <row r="410" spans="2:9" ht="16.2" customHeight="1">
      <c r="B410" s="138">
        <v>5130603</v>
      </c>
      <c r="C410" s="359" t="s">
        <v>486</v>
      </c>
      <c r="D410" s="377">
        <v>54685524</v>
      </c>
      <c r="E410" s="377">
        <v>0</v>
      </c>
      <c r="F410" s="377">
        <v>0</v>
      </c>
      <c r="G410" s="377">
        <v>0</v>
      </c>
      <c r="H410" s="362">
        <v>54685524</v>
      </c>
      <c r="I410" s="356">
        <v>5130603</v>
      </c>
    </row>
    <row r="411" spans="2:9" ht="16.2" customHeight="1">
      <c r="B411" s="138">
        <v>5130605</v>
      </c>
      <c r="C411" s="359" t="s">
        <v>487</v>
      </c>
      <c r="D411" s="377">
        <v>600000</v>
      </c>
      <c r="E411" s="377">
        <v>0</v>
      </c>
      <c r="F411" s="377">
        <v>0</v>
      </c>
      <c r="G411" s="377">
        <v>0</v>
      </c>
      <c r="H411" s="362">
        <v>600000</v>
      </c>
      <c r="I411" s="356">
        <v>5130605</v>
      </c>
    </row>
    <row r="412" spans="2:9" s="356" customFormat="1" ht="16.2" customHeight="1">
      <c r="B412" s="131">
        <v>51307</v>
      </c>
      <c r="C412" s="132" t="s">
        <v>488</v>
      </c>
      <c r="D412" s="376">
        <v>25615469</v>
      </c>
      <c r="E412" s="376">
        <v>0</v>
      </c>
      <c r="F412" s="377">
        <v>0</v>
      </c>
      <c r="G412" s="377">
        <v>0</v>
      </c>
      <c r="H412" s="376">
        <v>25615469</v>
      </c>
      <c r="I412" s="356">
        <v>51307</v>
      </c>
    </row>
    <row r="413" spans="2:9" ht="16.2" customHeight="1">
      <c r="B413" s="138">
        <v>5130701</v>
      </c>
      <c r="C413" s="359" t="s">
        <v>489</v>
      </c>
      <c r="D413" s="377">
        <v>25388196</v>
      </c>
      <c r="E413" s="377">
        <v>0</v>
      </c>
      <c r="F413" s="377">
        <v>0</v>
      </c>
      <c r="G413" s="377">
        <v>0</v>
      </c>
      <c r="H413" s="362">
        <v>25388196</v>
      </c>
      <c r="I413" s="149">
        <v>5130701</v>
      </c>
    </row>
    <row r="414" spans="2:9" ht="16.2" customHeight="1">
      <c r="B414" s="138">
        <v>5130702</v>
      </c>
      <c r="C414" s="359" t="s">
        <v>490</v>
      </c>
      <c r="D414" s="377">
        <v>227273</v>
      </c>
      <c r="E414" s="377">
        <v>0</v>
      </c>
      <c r="F414" s="377">
        <v>0</v>
      </c>
      <c r="G414" s="377">
        <v>0</v>
      </c>
      <c r="H414" s="362">
        <v>227273</v>
      </c>
      <c r="I414" s="149">
        <v>5130702</v>
      </c>
    </row>
    <row r="415" spans="2:9" s="356" customFormat="1" ht="16.2" customHeight="1">
      <c r="B415" s="131">
        <v>51308</v>
      </c>
      <c r="C415" s="132" t="s">
        <v>492</v>
      </c>
      <c r="D415" s="376">
        <v>3512443</v>
      </c>
      <c r="E415" s="376">
        <v>0</v>
      </c>
      <c r="F415" s="377">
        <v>0</v>
      </c>
      <c r="G415" s="377">
        <v>0</v>
      </c>
      <c r="H415" s="376">
        <v>3512443</v>
      </c>
      <c r="I415" s="356">
        <v>51308</v>
      </c>
    </row>
    <row r="416" spans="2:9" ht="16.2" customHeight="1">
      <c r="B416" s="138">
        <v>5130801</v>
      </c>
      <c r="C416" s="359" t="s">
        <v>493</v>
      </c>
      <c r="D416" s="377">
        <v>3512443</v>
      </c>
      <c r="E416" s="377">
        <v>0</v>
      </c>
      <c r="F416" s="377">
        <v>0</v>
      </c>
      <c r="G416" s="377">
        <v>0</v>
      </c>
      <c r="H416" s="362">
        <v>3512443</v>
      </c>
      <c r="I416" s="356">
        <v>5130801</v>
      </c>
    </row>
    <row r="417" spans="2:9" s="356" customFormat="1" ht="16.2" customHeight="1">
      <c r="B417" s="131">
        <v>51309</v>
      </c>
      <c r="C417" s="132" t="s">
        <v>494</v>
      </c>
      <c r="D417" s="376">
        <v>12121403</v>
      </c>
      <c r="E417" s="376">
        <v>9477059</v>
      </c>
      <c r="F417" s="377">
        <v>0</v>
      </c>
      <c r="G417" s="377">
        <v>0</v>
      </c>
      <c r="H417" s="376">
        <v>21598462</v>
      </c>
      <c r="I417" s="356">
        <v>51309</v>
      </c>
    </row>
    <row r="418" spans="2:9" ht="16.2" customHeight="1">
      <c r="B418" s="138">
        <v>5130902</v>
      </c>
      <c r="C418" s="359" t="s">
        <v>495</v>
      </c>
      <c r="D418" s="377">
        <v>10292700</v>
      </c>
      <c r="E418" s="377">
        <v>8538600</v>
      </c>
      <c r="F418" s="377">
        <v>0</v>
      </c>
      <c r="G418" s="377">
        <v>0</v>
      </c>
      <c r="H418" s="362">
        <v>18831300</v>
      </c>
      <c r="I418" s="356">
        <v>5130902</v>
      </c>
    </row>
    <row r="419" spans="2:9" ht="16.2" customHeight="1">
      <c r="B419" s="138">
        <v>5130904</v>
      </c>
      <c r="C419" s="359" t="s">
        <v>496</v>
      </c>
      <c r="D419" s="377">
        <v>1828703</v>
      </c>
      <c r="E419" s="377">
        <v>938459</v>
      </c>
      <c r="F419" s="377">
        <v>0</v>
      </c>
      <c r="G419" s="377">
        <v>0</v>
      </c>
      <c r="H419" s="362">
        <v>2767162</v>
      </c>
      <c r="I419" s="356">
        <v>5130904</v>
      </c>
    </row>
    <row r="420" spans="2:9" s="356" customFormat="1" ht="16.2" customHeight="1">
      <c r="B420" s="131">
        <v>51310</v>
      </c>
      <c r="C420" s="132" t="s">
        <v>497</v>
      </c>
      <c r="D420" s="376">
        <v>140875444</v>
      </c>
      <c r="E420" s="376">
        <v>1285706</v>
      </c>
      <c r="F420" s="377">
        <v>0</v>
      </c>
      <c r="G420" s="377">
        <v>0</v>
      </c>
      <c r="H420" s="376">
        <v>142161150</v>
      </c>
      <c r="I420" s="356">
        <v>51310</v>
      </c>
    </row>
    <row r="421" spans="2:9" ht="16.2" customHeight="1">
      <c r="B421" s="138">
        <v>5131002</v>
      </c>
      <c r="C421" s="359" t="s">
        <v>499</v>
      </c>
      <c r="D421" s="377">
        <v>9000000</v>
      </c>
      <c r="E421" s="377">
        <v>0</v>
      </c>
      <c r="F421" s="377">
        <v>0</v>
      </c>
      <c r="G421" s="377">
        <v>0</v>
      </c>
      <c r="H421" s="362">
        <v>9000000</v>
      </c>
      <c r="I421" s="356">
        <v>5131002</v>
      </c>
    </row>
    <row r="422" spans="2:9" ht="16.2" customHeight="1">
      <c r="B422" s="138">
        <v>5131006</v>
      </c>
      <c r="C422" s="359" t="s">
        <v>500</v>
      </c>
      <c r="D422" s="377">
        <v>10957817</v>
      </c>
      <c r="E422" s="377">
        <v>300000</v>
      </c>
      <c r="F422" s="377">
        <v>0</v>
      </c>
      <c r="G422" s="377">
        <v>0</v>
      </c>
      <c r="H422" s="362">
        <v>11257817</v>
      </c>
      <c r="I422" s="356">
        <v>5131006</v>
      </c>
    </row>
    <row r="423" spans="2:9" ht="16.2" customHeight="1">
      <c r="B423" s="138">
        <v>5131007</v>
      </c>
      <c r="C423" s="359" t="s">
        <v>260</v>
      </c>
      <c r="D423" s="377">
        <v>1631744</v>
      </c>
      <c r="E423" s="377">
        <v>0</v>
      </c>
      <c r="F423" s="377">
        <v>0</v>
      </c>
      <c r="G423" s="377">
        <v>0</v>
      </c>
      <c r="H423" s="362">
        <v>1631744</v>
      </c>
      <c r="I423" s="356">
        <v>5131007</v>
      </c>
    </row>
    <row r="424" spans="2:9" ht="16.2" customHeight="1">
      <c r="B424" s="138">
        <v>5131010</v>
      </c>
      <c r="C424" s="359" t="s">
        <v>502</v>
      </c>
      <c r="D424" s="377">
        <v>1412530</v>
      </c>
      <c r="E424" s="377">
        <v>0</v>
      </c>
      <c r="F424" s="377">
        <v>0</v>
      </c>
      <c r="G424" s="377">
        <v>0</v>
      </c>
      <c r="H424" s="362">
        <v>1412530</v>
      </c>
      <c r="I424" s="356">
        <v>5131010</v>
      </c>
    </row>
    <row r="425" spans="2:9" ht="16.2" customHeight="1">
      <c r="B425" s="138">
        <v>5131012</v>
      </c>
      <c r="C425" s="359" t="s">
        <v>503</v>
      </c>
      <c r="D425" s="377">
        <v>9229090</v>
      </c>
      <c r="E425" s="377">
        <v>0</v>
      </c>
      <c r="F425" s="377">
        <v>0</v>
      </c>
      <c r="G425" s="377">
        <v>0</v>
      </c>
      <c r="H425" s="362">
        <v>9229090</v>
      </c>
      <c r="I425" s="356">
        <v>5131012</v>
      </c>
    </row>
    <row r="426" spans="2:9" ht="16.2" customHeight="1">
      <c r="B426" s="138">
        <v>5131014</v>
      </c>
      <c r="C426" s="359" t="s">
        <v>504</v>
      </c>
      <c r="D426" s="377">
        <v>4418104</v>
      </c>
      <c r="E426" s="377">
        <v>0</v>
      </c>
      <c r="F426" s="377">
        <v>0</v>
      </c>
      <c r="G426" s="377">
        <v>0</v>
      </c>
      <c r="H426" s="362">
        <v>4418104</v>
      </c>
      <c r="I426" s="356">
        <v>5131014</v>
      </c>
    </row>
    <row r="427" spans="2:9" ht="16.2" customHeight="1">
      <c r="B427" s="138">
        <v>5131015</v>
      </c>
      <c r="C427" s="359" t="s">
        <v>505</v>
      </c>
      <c r="D427" s="377">
        <v>10403182</v>
      </c>
      <c r="E427" s="377">
        <v>0</v>
      </c>
      <c r="F427" s="377">
        <v>0</v>
      </c>
      <c r="G427" s="377">
        <v>0</v>
      </c>
      <c r="H427" s="362">
        <v>10403182</v>
      </c>
      <c r="I427" s="356">
        <v>5131015</v>
      </c>
    </row>
    <row r="428" spans="2:9" ht="16.2" customHeight="1">
      <c r="B428" s="138">
        <v>5131016</v>
      </c>
      <c r="C428" s="359" t="s">
        <v>506</v>
      </c>
      <c r="D428" s="377">
        <v>872727</v>
      </c>
      <c r="E428" s="377">
        <v>819546</v>
      </c>
      <c r="F428" s="377">
        <v>0</v>
      </c>
      <c r="G428" s="377">
        <v>0</v>
      </c>
      <c r="H428" s="362">
        <v>1692273</v>
      </c>
      <c r="I428" s="356">
        <v>5131016</v>
      </c>
    </row>
    <row r="429" spans="2:9" ht="16.2" customHeight="1">
      <c r="B429" s="138">
        <v>5131018</v>
      </c>
      <c r="C429" s="359" t="s">
        <v>706</v>
      </c>
      <c r="D429" s="377">
        <v>90000000</v>
      </c>
      <c r="E429" s="377">
        <v>0</v>
      </c>
      <c r="F429" s="377">
        <v>0</v>
      </c>
      <c r="G429" s="377">
        <v>0</v>
      </c>
      <c r="H429" s="362">
        <v>90000000</v>
      </c>
      <c r="I429" s="356">
        <v>5131018</v>
      </c>
    </row>
    <row r="430" spans="2:9">
      <c r="B430" s="138">
        <v>5131019</v>
      </c>
      <c r="C430" s="359" t="s">
        <v>507</v>
      </c>
      <c r="D430" s="377">
        <v>2399999</v>
      </c>
      <c r="E430" s="377">
        <v>0</v>
      </c>
      <c r="F430" s="377">
        <v>0</v>
      </c>
      <c r="G430" s="377">
        <v>0</v>
      </c>
      <c r="H430" s="362">
        <v>2399999</v>
      </c>
      <c r="I430" s="356">
        <v>5131019</v>
      </c>
    </row>
    <row r="431" spans="2:9" ht="16.2" customHeight="1">
      <c r="B431" s="138">
        <v>5010113003</v>
      </c>
      <c r="C431" s="359" t="s">
        <v>707</v>
      </c>
      <c r="D431" s="377">
        <v>0</v>
      </c>
      <c r="E431" s="377">
        <v>166160</v>
      </c>
      <c r="F431" s="377">
        <v>0</v>
      </c>
      <c r="G431" s="377">
        <v>0</v>
      </c>
      <c r="H431" s="362">
        <v>166160</v>
      </c>
      <c r="I431" s="356">
        <v>5010113003</v>
      </c>
    </row>
    <row r="432" spans="2:9" ht="16.2" customHeight="1">
      <c r="B432" s="138">
        <v>5131099</v>
      </c>
      <c r="C432" s="359" t="s">
        <v>510</v>
      </c>
      <c r="D432" s="377">
        <v>550251</v>
      </c>
      <c r="E432" s="377">
        <v>0</v>
      </c>
      <c r="F432" s="377">
        <v>0</v>
      </c>
      <c r="G432" s="377">
        <v>0</v>
      </c>
      <c r="H432" s="362">
        <v>550251</v>
      </c>
      <c r="I432" s="356">
        <v>5131099</v>
      </c>
    </row>
    <row r="433" spans="2:9" s="356" customFormat="1" ht="16.2" customHeight="1">
      <c r="B433" s="131">
        <v>514</v>
      </c>
      <c r="C433" s="132" t="s">
        <v>511</v>
      </c>
      <c r="D433" s="376">
        <v>2667627553</v>
      </c>
      <c r="E433" s="376">
        <v>19317001</v>
      </c>
      <c r="F433" s="377">
        <v>0</v>
      </c>
      <c r="G433" s="377">
        <v>0</v>
      </c>
      <c r="H433" s="376">
        <v>2686944554</v>
      </c>
      <c r="I433" s="356">
        <v>514</v>
      </c>
    </row>
    <row r="434" spans="2:9" ht="16.2" customHeight="1">
      <c r="B434" s="138">
        <v>51404</v>
      </c>
      <c r="C434" s="359" t="s">
        <v>513</v>
      </c>
      <c r="D434" s="377">
        <v>148301269</v>
      </c>
      <c r="E434" s="377">
        <v>0</v>
      </c>
      <c r="F434" s="377">
        <v>0</v>
      </c>
      <c r="G434" s="377">
        <v>0</v>
      </c>
      <c r="H434" s="362">
        <v>148301269</v>
      </c>
      <c r="I434" s="356">
        <v>51404</v>
      </c>
    </row>
    <row r="435" spans="2:9" ht="16.2" customHeight="1">
      <c r="B435" s="138">
        <v>51405</v>
      </c>
      <c r="C435" s="359" t="s">
        <v>514</v>
      </c>
      <c r="D435" s="377">
        <v>7681264</v>
      </c>
      <c r="E435" s="377">
        <v>0</v>
      </c>
      <c r="F435" s="377">
        <v>0</v>
      </c>
      <c r="G435" s="377">
        <v>0</v>
      </c>
      <c r="H435" s="362">
        <v>7681264</v>
      </c>
      <c r="I435" s="356">
        <v>51405</v>
      </c>
    </row>
    <row r="436" spans="2:9" ht="16.2" customHeight="1">
      <c r="B436" s="138">
        <v>51406</v>
      </c>
      <c r="C436" s="359" t="s">
        <v>515</v>
      </c>
      <c r="D436" s="377">
        <v>7291384</v>
      </c>
      <c r="E436" s="377">
        <v>0</v>
      </c>
      <c r="F436" s="377">
        <v>0</v>
      </c>
      <c r="G436" s="377">
        <v>0</v>
      </c>
      <c r="H436" s="362">
        <v>7291384</v>
      </c>
      <c r="I436" s="356">
        <v>51406</v>
      </c>
    </row>
    <row r="437" spans="2:9" s="356" customFormat="1" ht="16.2" customHeight="1">
      <c r="B437" s="131">
        <v>51407</v>
      </c>
      <c r="C437" s="132" t="s">
        <v>516</v>
      </c>
      <c r="D437" s="376">
        <v>2504353636</v>
      </c>
      <c r="E437" s="376">
        <v>19317001</v>
      </c>
      <c r="F437" s="377">
        <v>0</v>
      </c>
      <c r="G437" s="377">
        <v>0</v>
      </c>
      <c r="H437" s="376">
        <v>2523670637</v>
      </c>
      <c r="I437" s="356">
        <v>51407</v>
      </c>
    </row>
    <row r="438" spans="2:9" ht="16.2" customHeight="1">
      <c r="B438" s="138">
        <v>5140701</v>
      </c>
      <c r="C438" s="359" t="s">
        <v>423</v>
      </c>
      <c r="D438" s="377">
        <v>1872901941</v>
      </c>
      <c r="E438" s="377">
        <v>19317001</v>
      </c>
      <c r="F438" s="377">
        <v>0</v>
      </c>
      <c r="G438" s="377">
        <v>0</v>
      </c>
      <c r="H438" s="362">
        <v>1892218942</v>
      </c>
      <c r="I438" s="356">
        <v>5140701</v>
      </c>
    </row>
    <row r="439" spans="2:9" ht="16.2" customHeight="1">
      <c r="B439" s="138">
        <v>5140702</v>
      </c>
      <c r="C439" s="359" t="s">
        <v>424</v>
      </c>
      <c r="D439" s="377">
        <v>631451695</v>
      </c>
      <c r="E439" s="377">
        <v>0</v>
      </c>
      <c r="F439" s="377">
        <v>0</v>
      </c>
      <c r="G439" s="377">
        <v>0</v>
      </c>
      <c r="H439" s="362">
        <v>631451695</v>
      </c>
      <c r="I439" s="356">
        <v>5140702</v>
      </c>
    </row>
    <row r="440" spans="2:9" s="356" customFormat="1" ht="16.2" customHeight="1">
      <c r="B440" s="131">
        <v>515</v>
      </c>
      <c r="C440" s="132" t="s">
        <v>517</v>
      </c>
      <c r="D440" s="376">
        <v>343334270</v>
      </c>
      <c r="E440" s="376">
        <v>125725671</v>
      </c>
      <c r="F440" s="377">
        <v>0</v>
      </c>
      <c r="G440" s="377">
        <v>0</v>
      </c>
      <c r="H440" s="376">
        <v>469059941</v>
      </c>
      <c r="I440" s="356">
        <v>515</v>
      </c>
    </row>
    <row r="441" spans="2:9" ht="16.2" customHeight="1">
      <c r="B441" s="138">
        <v>51501</v>
      </c>
      <c r="C441" s="359" t="s">
        <v>518</v>
      </c>
      <c r="D441" s="377">
        <v>77684079</v>
      </c>
      <c r="E441" s="377">
        <v>94147489</v>
      </c>
      <c r="F441" s="377">
        <v>0</v>
      </c>
      <c r="G441" s="377">
        <v>0</v>
      </c>
      <c r="H441" s="362">
        <v>171831568</v>
      </c>
      <c r="I441" s="356">
        <v>51501</v>
      </c>
    </row>
    <row r="442" spans="2:9" ht="16.2" customHeight="1">
      <c r="B442" s="138">
        <v>51502</v>
      </c>
      <c r="C442" s="359" t="s">
        <v>519</v>
      </c>
      <c r="D442" s="377">
        <v>20901450</v>
      </c>
      <c r="E442" s="377">
        <v>12670644</v>
      </c>
      <c r="F442" s="377">
        <v>0</v>
      </c>
      <c r="G442" s="377">
        <v>0</v>
      </c>
      <c r="H442" s="362">
        <v>33572094</v>
      </c>
      <c r="I442" s="356">
        <v>51502</v>
      </c>
    </row>
    <row r="443" spans="2:9" ht="16.2" customHeight="1">
      <c r="B443" s="138">
        <v>51503</v>
      </c>
      <c r="C443" s="359" t="s">
        <v>520</v>
      </c>
      <c r="D443" s="377">
        <v>25524855</v>
      </c>
      <c r="E443" s="377">
        <v>1529761</v>
      </c>
      <c r="F443" s="377">
        <v>0</v>
      </c>
      <c r="G443" s="377">
        <v>0</v>
      </c>
      <c r="H443" s="362">
        <v>27054616</v>
      </c>
      <c r="I443" s="356">
        <v>51503</v>
      </c>
    </row>
    <row r="444" spans="2:9" s="356" customFormat="1" ht="16.2" customHeight="1">
      <c r="B444" s="138">
        <v>5150301</v>
      </c>
      <c r="C444" s="359" t="s">
        <v>521</v>
      </c>
      <c r="D444" s="377">
        <v>25524855</v>
      </c>
      <c r="E444" s="377">
        <v>1529761</v>
      </c>
      <c r="F444" s="377">
        <v>0</v>
      </c>
      <c r="G444" s="377">
        <v>0</v>
      </c>
      <c r="H444" s="362">
        <v>27054616</v>
      </c>
      <c r="I444" s="356">
        <v>5150301</v>
      </c>
    </row>
    <row r="445" spans="2:9" ht="16.2" customHeight="1">
      <c r="B445" s="138">
        <v>51504</v>
      </c>
      <c r="C445" s="359" t="s">
        <v>523</v>
      </c>
      <c r="D445" s="377">
        <v>216528286</v>
      </c>
      <c r="E445" s="377">
        <v>15661727</v>
      </c>
      <c r="F445" s="377">
        <v>0</v>
      </c>
      <c r="G445" s="377">
        <v>0</v>
      </c>
      <c r="H445" s="362">
        <v>232190013</v>
      </c>
      <c r="I445" s="356">
        <v>51504</v>
      </c>
    </row>
    <row r="446" spans="2:9" ht="16.2" customHeight="1">
      <c r="B446" s="138">
        <v>51505</v>
      </c>
      <c r="C446" s="359" t="s">
        <v>602</v>
      </c>
      <c r="D446" s="377">
        <v>2695600</v>
      </c>
      <c r="E446" s="377">
        <v>1716050</v>
      </c>
      <c r="F446" s="377">
        <v>0</v>
      </c>
      <c r="G446" s="377">
        <v>0</v>
      </c>
      <c r="H446" s="362">
        <v>4411650</v>
      </c>
      <c r="I446" s="356">
        <v>51505</v>
      </c>
    </row>
    <row r="447" spans="2:9" s="356" customFormat="1" ht="16.2" customHeight="1">
      <c r="B447" s="131">
        <v>52</v>
      </c>
      <c r="C447" s="132" t="s">
        <v>525</v>
      </c>
      <c r="D447" s="376">
        <v>5798</v>
      </c>
      <c r="E447" s="376">
        <v>0</v>
      </c>
      <c r="F447" s="377">
        <v>0</v>
      </c>
      <c r="G447" s="377">
        <v>0</v>
      </c>
      <c r="H447" s="376">
        <v>5798</v>
      </c>
      <c r="I447" s="356">
        <v>52</v>
      </c>
    </row>
    <row r="448" spans="2:9" ht="16.2" customHeight="1">
      <c r="B448" s="138">
        <v>5204</v>
      </c>
      <c r="C448" s="359" t="s">
        <v>526</v>
      </c>
      <c r="D448" s="377">
        <v>5798</v>
      </c>
      <c r="E448" s="377">
        <v>0</v>
      </c>
      <c r="F448" s="377">
        <v>0</v>
      </c>
      <c r="G448" s="377">
        <v>0</v>
      </c>
      <c r="H448" s="362">
        <v>5798</v>
      </c>
      <c r="I448" s="356">
        <v>5204</v>
      </c>
    </row>
    <row r="449" spans="1:9" s="356" customFormat="1" ht="16.2" customHeight="1">
      <c r="B449" s="382"/>
      <c r="C449" s="383" t="s">
        <v>622</v>
      </c>
      <c r="D449" s="384">
        <v>1468324346</v>
      </c>
      <c r="E449" s="384">
        <v>843850364</v>
      </c>
      <c r="F449" s="384">
        <v>4658274569.8947001</v>
      </c>
      <c r="G449" s="384">
        <v>4658274570</v>
      </c>
      <c r="H449" s="384">
        <v>1468565446</v>
      </c>
    </row>
    <row r="450" spans="1:9" s="157" customFormat="1" ht="15.75" customHeight="1">
      <c r="A450" s="353"/>
      <c r="B450" s="367"/>
      <c r="C450" s="366"/>
      <c r="D450" s="380">
        <v>0</v>
      </c>
      <c r="E450" s="380">
        <v>0</v>
      </c>
      <c r="F450" s="381"/>
      <c r="G450" s="381">
        <v>-0.10529994964599609</v>
      </c>
      <c r="H450" s="380">
        <v>0</v>
      </c>
      <c r="I450" s="356"/>
    </row>
    <row r="451" spans="1:9">
      <c r="H451" s="352"/>
      <c r="I451" s="356"/>
    </row>
    <row r="452" spans="1:9">
      <c r="C452" s="369" t="s">
        <v>1464</v>
      </c>
      <c r="D452" s="371">
        <v>1</v>
      </c>
      <c r="E452" s="372">
        <v>0.99971428571428567</v>
      </c>
      <c r="F452" s="373">
        <v>2.8571428571428574E-4</v>
      </c>
      <c r="I452" s="356"/>
    </row>
    <row r="453" spans="1:9">
      <c r="C453" s="358" t="s">
        <v>568</v>
      </c>
      <c r="D453" s="370">
        <v>3500000000</v>
      </c>
      <c r="E453" s="370">
        <v>3499000000</v>
      </c>
      <c r="F453" s="370">
        <v>1000000</v>
      </c>
      <c r="I453" s="356"/>
    </row>
    <row r="454" spans="1:9">
      <c r="C454" s="359" t="s">
        <v>364</v>
      </c>
      <c r="D454" s="370">
        <v>843850364</v>
      </c>
      <c r="E454" s="370">
        <v>843609263.89599991</v>
      </c>
      <c r="F454" s="370">
        <v>241100.10400000002</v>
      </c>
      <c r="I454" s="356"/>
    </row>
    <row r="455" spans="1:9">
      <c r="C455" s="369" t="s">
        <v>709</v>
      </c>
      <c r="D455" s="374">
        <v>4343850364</v>
      </c>
      <c r="E455" s="374">
        <v>4342609263.8959999</v>
      </c>
      <c r="F455" s="374">
        <v>1241100.1040000001</v>
      </c>
      <c r="H455" s="357"/>
      <c r="I455" s="353"/>
    </row>
    <row r="456" spans="1:9">
      <c r="H456" s="357"/>
    </row>
    <row r="458" spans="1:9">
      <c r="E458" s="352">
        <v>815938044.89599991</v>
      </c>
    </row>
    <row r="459" spans="1:9" s="375" customFormat="1">
      <c r="A459" s="355"/>
      <c r="B459" s="355"/>
      <c r="C459" s="355"/>
      <c r="D459" s="352"/>
      <c r="E459" s="352"/>
      <c r="F459" s="352"/>
      <c r="G459" s="352"/>
      <c r="H459" s="355"/>
      <c r="I459" s="167"/>
    </row>
    <row r="460" spans="1:9" s="375" customFormat="1">
      <c r="A460" s="355"/>
      <c r="B460" s="355"/>
      <c r="C460" s="355"/>
      <c r="D460" s="352"/>
      <c r="E460" s="352"/>
      <c r="F460" s="352"/>
      <c r="G460" s="352"/>
      <c r="H460" s="355"/>
      <c r="I460" s="167"/>
    </row>
  </sheetData>
  <autoFilter ref="B4:I455" xr:uid="{59B61D0E-8003-493B-904A-1D6760D652ED}">
    <filterColumn colId="4" showButton="0"/>
  </autoFilter>
  <mergeCells count="6">
    <mergeCell ref="H4:H5"/>
    <mergeCell ref="B4:B5"/>
    <mergeCell ref="C4:C5"/>
    <mergeCell ref="D4:D5"/>
    <mergeCell ref="E4:E5"/>
    <mergeCell ref="F4:G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D312B-0A07-4F90-8066-F798136C14E7}">
  <sheetPr>
    <tabColor rgb="FFFFC000"/>
  </sheetPr>
  <dimension ref="A1:Q922"/>
  <sheetViews>
    <sheetView showGridLines="0" zoomScale="90" zoomScaleNormal="90" workbookViewId="0">
      <pane xSplit="6" ySplit="4" topLeftCell="G98" activePane="bottomRight" state="frozen"/>
      <selection activeCell="B224" sqref="B224"/>
      <selection pane="topRight" activeCell="B224" sqref="B224"/>
      <selection pane="bottomLeft" activeCell="B224" sqref="B224"/>
      <selection pane="bottomRight" activeCell="D20" sqref="D20"/>
    </sheetView>
  </sheetViews>
  <sheetFormatPr baseColWidth="10" defaultColWidth="41.6640625" defaultRowHeight="11.4"/>
  <cols>
    <col min="1" max="1" width="12.109375" style="169" customWidth="1"/>
    <col min="2" max="2" width="51.88671875" style="169" bestFit="1" customWidth="1"/>
    <col min="3" max="3" width="14.5546875" style="171" customWidth="1"/>
    <col min="4" max="4" width="41.6640625" style="171"/>
    <col min="5" max="5" width="8.5546875" style="172" customWidth="1"/>
    <col min="6" max="6" width="7.109375" style="172" customWidth="1"/>
    <col min="7" max="7" width="18.33203125" style="173" customWidth="1"/>
    <col min="8" max="8" width="4.109375" style="169" customWidth="1"/>
    <col min="9" max="9" width="17" style="174" customWidth="1"/>
    <col min="10" max="10" width="5.33203125" style="169" customWidth="1"/>
    <col min="11" max="11" width="18.33203125" style="173" hidden="1" customWidth="1"/>
    <col min="12" max="12" width="4.109375" style="169" hidden="1" customWidth="1"/>
    <col min="13" max="13" width="17" style="174" hidden="1" customWidth="1"/>
    <col min="14" max="14" width="4.44140625" style="169" hidden="1" customWidth="1"/>
    <col min="15" max="15" width="18.33203125" style="173" customWidth="1"/>
    <col min="16" max="16" width="4.109375" style="169" customWidth="1"/>
    <col min="17" max="17" width="17" style="174" customWidth="1"/>
    <col min="18" max="16384" width="41.6640625" style="169"/>
  </cols>
  <sheetData>
    <row r="1" spans="1:17">
      <c r="B1" s="170" t="s">
        <v>710</v>
      </c>
    </row>
    <row r="2" spans="1:17">
      <c r="B2" s="175" t="s">
        <v>711</v>
      </c>
    </row>
    <row r="3" spans="1:17" ht="12">
      <c r="G3" s="762" t="s">
        <v>1564</v>
      </c>
      <c r="H3" s="762"/>
      <c r="I3" s="762"/>
      <c r="J3" s="174"/>
      <c r="K3" s="762" t="s">
        <v>1459</v>
      </c>
      <c r="L3" s="762"/>
      <c r="M3" s="762"/>
      <c r="N3" s="174"/>
      <c r="O3" s="762" t="s">
        <v>1565</v>
      </c>
      <c r="P3" s="762"/>
      <c r="Q3" s="762"/>
    </row>
    <row r="4" spans="1:17" s="172" customFormat="1" ht="11.4" customHeight="1">
      <c r="A4" s="176" t="s">
        <v>712</v>
      </c>
      <c r="B4" s="176" t="s">
        <v>713</v>
      </c>
      <c r="C4" s="176" t="s">
        <v>714</v>
      </c>
      <c r="D4" s="176" t="s">
        <v>141</v>
      </c>
      <c r="E4" s="176" t="s">
        <v>715</v>
      </c>
      <c r="F4" s="176" t="s">
        <v>716</v>
      </c>
      <c r="G4" s="177" t="s">
        <v>717</v>
      </c>
      <c r="H4" s="176"/>
      <c r="I4" s="178" t="s">
        <v>718</v>
      </c>
      <c r="J4" s="176"/>
      <c r="K4" s="177" t="s">
        <v>717</v>
      </c>
      <c r="L4" s="176"/>
      <c r="M4" s="178" t="s">
        <v>718</v>
      </c>
      <c r="N4" s="176"/>
      <c r="O4" s="177" t="s">
        <v>717</v>
      </c>
      <c r="P4" s="176"/>
      <c r="Q4" s="178" t="s">
        <v>718</v>
      </c>
    </row>
    <row r="5" spans="1:17" s="185" customFormat="1" ht="12" customHeight="1">
      <c r="A5" s="179" t="s">
        <v>146</v>
      </c>
      <c r="B5" s="179"/>
      <c r="C5" s="180">
        <v>1</v>
      </c>
      <c r="D5" s="180" t="s">
        <v>146</v>
      </c>
      <c r="E5" s="181" t="s">
        <v>627</v>
      </c>
      <c r="F5" s="181" t="s">
        <v>719</v>
      </c>
      <c r="G5" s="182">
        <f>IF(F5="I",IFERROR(VLOOKUP(C5,'Consolidado 06.2022'!B:H,7,FALSE),0),0)</f>
        <v>0</v>
      </c>
      <c r="H5" s="183"/>
      <c r="I5" s="184">
        <v>0</v>
      </c>
      <c r="J5" s="183"/>
      <c r="K5" s="182">
        <f>IF(F5="I",IFERROR(SUMIF(#REF!,Clasificaciones!C5,#REF!),0),0)</f>
        <v>0</v>
      </c>
      <c r="L5" s="183"/>
      <c r="M5" s="184">
        <v>0</v>
      </c>
      <c r="N5" s="183"/>
      <c r="O5" s="349">
        <f>IF(F5="I",IFERROR(VLOOKUP(C5,#REF!,7,FALSE),0),0)</f>
        <v>0</v>
      </c>
      <c r="P5" s="183"/>
      <c r="Q5" s="184">
        <v>0</v>
      </c>
    </row>
    <row r="6" spans="1:17" s="185" customFormat="1" ht="12" customHeight="1">
      <c r="A6" s="179" t="s">
        <v>146</v>
      </c>
      <c r="B6" s="179"/>
      <c r="C6" s="180">
        <v>11</v>
      </c>
      <c r="D6" s="180" t="s">
        <v>147</v>
      </c>
      <c r="E6" s="181" t="s">
        <v>627</v>
      </c>
      <c r="F6" s="181" t="s">
        <v>719</v>
      </c>
      <c r="G6" s="182">
        <f>IF(F6="I",IFERROR(VLOOKUP(C6,'Consolidado 06.2022'!B:H,7,FALSE),0),0)</f>
        <v>0</v>
      </c>
      <c r="H6" s="183"/>
      <c r="I6" s="184">
        <v>0</v>
      </c>
      <c r="J6" s="183"/>
      <c r="K6" s="182">
        <f>IF(F6="I",IFERROR(SUMIF(#REF!,Clasificaciones!C6,#REF!),0),0)</f>
        <v>0</v>
      </c>
      <c r="L6" s="183"/>
      <c r="M6" s="184">
        <v>0</v>
      </c>
      <c r="N6" s="183"/>
      <c r="O6" s="349">
        <f>IF(F6="I",IFERROR(VLOOKUP(C6,#REF!,7,FALSE),0),0)</f>
        <v>0</v>
      </c>
      <c r="P6" s="183"/>
      <c r="Q6" s="184">
        <v>0</v>
      </c>
    </row>
    <row r="7" spans="1:17" s="185" customFormat="1" ht="12" customHeight="1">
      <c r="A7" s="179" t="s">
        <v>146</v>
      </c>
      <c r="B7" s="179"/>
      <c r="C7" s="180">
        <v>111</v>
      </c>
      <c r="D7" s="180" t="s">
        <v>148</v>
      </c>
      <c r="E7" s="181" t="s">
        <v>627</v>
      </c>
      <c r="F7" s="181" t="s">
        <v>719</v>
      </c>
      <c r="G7" s="182">
        <f>IF(F7="I",IFERROR(VLOOKUP(C7,'Consolidado 06.2022'!B:H,7,FALSE),0),0)</f>
        <v>0</v>
      </c>
      <c r="H7" s="183"/>
      <c r="I7" s="184">
        <v>0</v>
      </c>
      <c r="J7" s="183"/>
      <c r="K7" s="182">
        <f>IF(F7="I",IFERROR(SUMIF(#REF!,Clasificaciones!C7,#REF!),0),0)</f>
        <v>0</v>
      </c>
      <c r="L7" s="183"/>
      <c r="M7" s="184">
        <v>0</v>
      </c>
      <c r="N7" s="183"/>
      <c r="O7" s="349">
        <f>IF(F7="I",IFERROR(VLOOKUP(C7,#REF!,7,FALSE),0),0)</f>
        <v>0</v>
      </c>
      <c r="P7" s="183"/>
      <c r="Q7" s="184">
        <v>0</v>
      </c>
    </row>
    <row r="8" spans="1:17" s="185" customFormat="1" ht="12" customHeight="1">
      <c r="A8" s="179" t="s">
        <v>146</v>
      </c>
      <c r="B8" s="179" t="s">
        <v>720</v>
      </c>
      <c r="C8" s="180">
        <v>11101</v>
      </c>
      <c r="D8" s="180" t="s">
        <v>721</v>
      </c>
      <c r="E8" s="181" t="s">
        <v>627</v>
      </c>
      <c r="F8" s="181" t="s">
        <v>719</v>
      </c>
      <c r="G8" s="182">
        <f>IF(F8="I",IFERROR(VLOOKUP(C8,'Consolidado 06.2022'!B:H,7,FALSE),0),0)</f>
        <v>0</v>
      </c>
      <c r="H8" s="183"/>
      <c r="I8" s="184">
        <v>0</v>
      </c>
      <c r="J8" s="183"/>
      <c r="K8" s="182">
        <f>IF(F8="I",IFERROR(SUMIF(#REF!,Clasificaciones!C8,#REF!),0),0)</f>
        <v>0</v>
      </c>
      <c r="L8" s="183"/>
      <c r="M8" s="184">
        <v>0</v>
      </c>
      <c r="N8" s="183"/>
      <c r="O8" s="349">
        <f>IF(F8="I",IFERROR(VLOOKUP(C8,#REF!,7,FALSE),0),0)</f>
        <v>0</v>
      </c>
      <c r="P8" s="183"/>
      <c r="Q8" s="184">
        <v>0</v>
      </c>
    </row>
    <row r="9" spans="1:17" s="185" customFormat="1" ht="12" customHeight="1">
      <c r="A9" s="179" t="s">
        <v>146</v>
      </c>
      <c r="B9" s="179" t="s">
        <v>720</v>
      </c>
      <c r="C9" s="180">
        <v>1110101</v>
      </c>
      <c r="D9" s="180" t="s">
        <v>721</v>
      </c>
      <c r="E9" s="181" t="s">
        <v>627</v>
      </c>
      <c r="F9" s="181" t="s">
        <v>722</v>
      </c>
      <c r="G9" s="349">
        <f>IF(F9="I",IFERROR(VLOOKUP(C9,'Consolidado 06.2022'!B:H,7,FALSE),0),0)</f>
        <v>0</v>
      </c>
      <c r="H9" s="183"/>
      <c r="I9" s="184">
        <v>0</v>
      </c>
      <c r="J9" s="183"/>
      <c r="K9" s="182">
        <f>IF(F9="I",IFERROR(SUMIF(#REF!,Clasificaciones!C9,#REF!),0),0)</f>
        <v>0</v>
      </c>
      <c r="L9" s="183"/>
      <c r="M9" s="184">
        <v>0</v>
      </c>
      <c r="N9" s="183"/>
      <c r="O9" s="349">
        <f>IF(F9="I",IFERROR(VLOOKUP(C9,#REF!,7,FALSE),0),0)</f>
        <v>0</v>
      </c>
      <c r="P9" s="183"/>
      <c r="Q9" s="184">
        <v>0</v>
      </c>
    </row>
    <row r="10" spans="1:17" s="185" customFormat="1" ht="12" customHeight="1">
      <c r="A10" s="179" t="s">
        <v>146</v>
      </c>
      <c r="B10" s="179" t="s">
        <v>723</v>
      </c>
      <c r="C10" s="180">
        <v>1110102</v>
      </c>
      <c r="D10" s="180" t="s">
        <v>723</v>
      </c>
      <c r="E10" s="181" t="s">
        <v>627</v>
      </c>
      <c r="F10" s="181" t="s">
        <v>722</v>
      </c>
      <c r="G10" s="349">
        <f>IF(F10="I",IFERROR(VLOOKUP(C10,'Consolidado 06.2022'!B:H,7,FALSE),0),0)</f>
        <v>0</v>
      </c>
      <c r="H10" s="183"/>
      <c r="I10" s="184">
        <v>0</v>
      </c>
      <c r="J10" s="183"/>
      <c r="K10" s="182">
        <f>IF(F10="I",IFERROR(SUMIF(#REF!,Clasificaciones!C10,#REF!),0),0)</f>
        <v>0</v>
      </c>
      <c r="L10" s="183"/>
      <c r="M10" s="184">
        <v>0</v>
      </c>
      <c r="N10" s="183"/>
      <c r="O10" s="349">
        <f>IF(F10="I",IFERROR(VLOOKUP(C10,#REF!,7,FALSE),0),0)</f>
        <v>0</v>
      </c>
      <c r="P10" s="183"/>
      <c r="Q10" s="184">
        <v>0</v>
      </c>
    </row>
    <row r="11" spans="1:17" s="185" customFormat="1" ht="12" customHeight="1">
      <c r="A11" s="179" t="s">
        <v>146</v>
      </c>
      <c r="B11" s="179"/>
      <c r="C11" s="180">
        <v>11102</v>
      </c>
      <c r="D11" s="180" t="s">
        <v>724</v>
      </c>
      <c r="E11" s="181" t="s">
        <v>627</v>
      </c>
      <c r="F11" s="181" t="s">
        <v>719</v>
      </c>
      <c r="G11" s="349">
        <f>IF(F11="I",IFERROR(VLOOKUP(C11,'Consolidado 06.2022'!B:H,7,FALSE),0),0)</f>
        <v>0</v>
      </c>
      <c r="H11" s="183"/>
      <c r="I11" s="184">
        <v>0</v>
      </c>
      <c r="J11" s="183"/>
      <c r="K11" s="182">
        <f>IF(F11="I",IFERROR(SUMIF(#REF!,Clasificaciones!C11,#REF!),0),0)</f>
        <v>0</v>
      </c>
      <c r="L11" s="183"/>
      <c r="M11" s="184">
        <v>0</v>
      </c>
      <c r="N11" s="183"/>
      <c r="O11" s="349">
        <f>IF(F11="I",IFERROR(VLOOKUP(C11,#REF!,7,FALSE),0),0)</f>
        <v>0</v>
      </c>
      <c r="P11" s="183"/>
      <c r="Q11" s="184">
        <v>0</v>
      </c>
    </row>
    <row r="12" spans="1:17" s="185" customFormat="1" ht="12" customHeight="1">
      <c r="A12" s="179" t="s">
        <v>146</v>
      </c>
      <c r="B12" s="179" t="s">
        <v>724</v>
      </c>
      <c r="C12" s="180">
        <v>1110201</v>
      </c>
      <c r="D12" s="180" t="s">
        <v>725</v>
      </c>
      <c r="E12" s="181" t="s">
        <v>627</v>
      </c>
      <c r="F12" s="181" t="s">
        <v>719</v>
      </c>
      <c r="G12" s="349">
        <f>IF(F12="I",IFERROR(VLOOKUP(C12,'Consolidado 06.2022'!B:H,7,FALSE),0),0)</f>
        <v>0</v>
      </c>
      <c r="H12" s="183"/>
      <c r="I12" s="184">
        <v>0</v>
      </c>
      <c r="J12" s="183"/>
      <c r="K12" s="182">
        <f>IF(F12="I",IFERROR(SUMIF(#REF!,Clasificaciones!C12,#REF!),0),0)</f>
        <v>0</v>
      </c>
      <c r="L12" s="183"/>
      <c r="M12" s="184">
        <v>0</v>
      </c>
      <c r="N12" s="183"/>
      <c r="O12" s="349">
        <f>IF(F12="I",IFERROR(VLOOKUP(C12,#REF!,7,FALSE),0),0)</f>
        <v>0</v>
      </c>
      <c r="P12" s="183"/>
      <c r="Q12" s="184">
        <v>0</v>
      </c>
    </row>
    <row r="13" spans="1:17" s="185" customFormat="1" ht="12" customHeight="1">
      <c r="A13" s="179" t="s">
        <v>146</v>
      </c>
      <c r="B13" s="179" t="s">
        <v>724</v>
      </c>
      <c r="C13" s="180">
        <v>1110202</v>
      </c>
      <c r="D13" s="180" t="s">
        <v>726</v>
      </c>
      <c r="E13" s="181" t="s">
        <v>727</v>
      </c>
      <c r="F13" s="181" t="s">
        <v>719</v>
      </c>
      <c r="G13" s="349">
        <f>IF(F13="I",IFERROR(VLOOKUP(C13,'Consolidado 06.2022'!B:H,7,FALSE),0),0)</f>
        <v>0</v>
      </c>
      <c r="H13" s="183"/>
      <c r="I13" s="184">
        <v>0</v>
      </c>
      <c r="J13" s="183"/>
      <c r="K13" s="182">
        <f>IF(F13="I",IFERROR(SUMIF(#REF!,Clasificaciones!C13,#REF!),0),0)</f>
        <v>0</v>
      </c>
      <c r="L13" s="183"/>
      <c r="M13" s="184">
        <v>0</v>
      </c>
      <c r="N13" s="183"/>
      <c r="O13" s="349">
        <f>IF(F13="I",IFERROR(VLOOKUP(C13,#REF!,7,FALSE),0),0)</f>
        <v>0</v>
      </c>
      <c r="P13" s="183"/>
      <c r="Q13" s="184">
        <v>0</v>
      </c>
    </row>
    <row r="14" spans="1:17" s="185" customFormat="1" ht="12" customHeight="1">
      <c r="A14" s="179" t="s">
        <v>146</v>
      </c>
      <c r="B14" s="179"/>
      <c r="C14" s="180">
        <v>11103</v>
      </c>
      <c r="D14" s="180" t="s">
        <v>149</v>
      </c>
      <c r="E14" s="181" t="s">
        <v>727</v>
      </c>
      <c r="F14" s="181" t="s">
        <v>719</v>
      </c>
      <c r="G14" s="349">
        <f>IF(F14="I",IFERROR(VLOOKUP(C14,'Consolidado 06.2022'!B:H,7,FALSE),0),0)</f>
        <v>0</v>
      </c>
      <c r="H14" s="183"/>
      <c r="I14" s="184">
        <v>0</v>
      </c>
      <c r="J14" s="183"/>
      <c r="K14" s="182">
        <f>IF(F14="I",IFERROR(SUMIF(#REF!,Clasificaciones!C14,#REF!),0),0)</f>
        <v>0</v>
      </c>
      <c r="L14" s="183"/>
      <c r="M14" s="184">
        <v>0</v>
      </c>
      <c r="N14" s="183"/>
      <c r="O14" s="349">
        <f>IF(F14="I",IFERROR(VLOOKUP(C14,#REF!,7,FALSE),0),0)</f>
        <v>0</v>
      </c>
      <c r="P14" s="183"/>
      <c r="Q14" s="184">
        <v>0</v>
      </c>
    </row>
    <row r="15" spans="1:17" s="185" customFormat="1" ht="12" customHeight="1">
      <c r="A15" s="179" t="s">
        <v>146</v>
      </c>
      <c r="B15" s="179"/>
      <c r="C15" s="180">
        <v>1110301</v>
      </c>
      <c r="D15" s="180" t="s">
        <v>150</v>
      </c>
      <c r="E15" s="181" t="s">
        <v>627</v>
      </c>
      <c r="F15" s="181" t="s">
        <v>719</v>
      </c>
      <c r="G15" s="349">
        <f>IF(F15="I",IFERROR(VLOOKUP(C15,'Consolidado 06.2022'!B:H,7,FALSE),0),0)</f>
        <v>0</v>
      </c>
      <c r="H15" s="183"/>
      <c r="I15" s="184">
        <v>0</v>
      </c>
      <c r="J15" s="183"/>
      <c r="K15" s="182">
        <f>IF(F15="I",IFERROR(SUMIF(#REF!,Clasificaciones!C15,#REF!),0),0)</f>
        <v>0</v>
      </c>
      <c r="L15" s="183"/>
      <c r="M15" s="184">
        <v>0</v>
      </c>
      <c r="N15" s="183"/>
      <c r="O15" s="349">
        <f>IF(F15="I",IFERROR(VLOOKUP(C15,#REF!,7,FALSE),0),0)</f>
        <v>0</v>
      </c>
      <c r="P15" s="183"/>
      <c r="Q15" s="184">
        <v>0</v>
      </c>
    </row>
    <row r="16" spans="1:17" s="185" customFormat="1" ht="12" customHeight="1">
      <c r="A16" s="179" t="s">
        <v>146</v>
      </c>
      <c r="B16" s="179" t="s">
        <v>149</v>
      </c>
      <c r="C16" s="180">
        <v>111030101</v>
      </c>
      <c r="D16" s="180" t="s">
        <v>151</v>
      </c>
      <c r="E16" s="181" t="s">
        <v>627</v>
      </c>
      <c r="F16" s="181" t="s">
        <v>722</v>
      </c>
      <c r="G16" s="349">
        <f>IF(F16="I",IFERROR(VLOOKUP(C16,'Consolidado 06.2022'!B:H,7,FALSE),0),0)</f>
        <v>0</v>
      </c>
      <c r="H16" s="183"/>
      <c r="I16" s="184">
        <v>0</v>
      </c>
      <c r="J16" s="183"/>
      <c r="K16" s="182">
        <f>IF(F16="I",IFERROR(SUMIF(#REF!,Clasificaciones!C16,#REF!),0),0)</f>
        <v>0</v>
      </c>
      <c r="L16" s="183"/>
      <c r="M16" s="184">
        <v>0</v>
      </c>
      <c r="N16" s="183"/>
      <c r="O16" s="349">
        <f>IF(F16="I",IFERROR(VLOOKUP(C16,#REF!,7,FALSE),0),0)</f>
        <v>0</v>
      </c>
      <c r="P16" s="183"/>
      <c r="Q16" s="184">
        <v>0</v>
      </c>
    </row>
    <row r="17" spans="1:17" s="185" customFormat="1" ht="12" customHeight="1">
      <c r="A17" s="179" t="s">
        <v>146</v>
      </c>
      <c r="B17" s="179" t="s">
        <v>149</v>
      </c>
      <c r="C17" s="180">
        <v>111030102</v>
      </c>
      <c r="D17" s="180" t="s">
        <v>152</v>
      </c>
      <c r="E17" s="181" t="s">
        <v>627</v>
      </c>
      <c r="F17" s="181" t="s">
        <v>722</v>
      </c>
      <c r="G17" s="349">
        <f>IF(F17="I",IFERROR(VLOOKUP(C17,'Consolidado 06.2022'!B:H,7,FALSE),0),0)</f>
        <v>28344</v>
      </c>
      <c r="H17" s="183"/>
      <c r="I17" s="184">
        <v>0</v>
      </c>
      <c r="J17" s="183"/>
      <c r="K17" s="182">
        <f>IF(F17="I",IFERROR(SUMIF(#REF!,Clasificaciones!C17,#REF!),0),0)</f>
        <v>0</v>
      </c>
      <c r="L17" s="183"/>
      <c r="M17" s="184">
        <v>0</v>
      </c>
      <c r="N17" s="183"/>
      <c r="O17" s="349">
        <f>IF(F17="I",IFERROR(VLOOKUP(C17,#REF!,7,FALSE),0),0)</f>
        <v>0</v>
      </c>
      <c r="P17" s="183"/>
      <c r="Q17" s="184">
        <v>0</v>
      </c>
    </row>
    <row r="18" spans="1:17" s="185" customFormat="1" ht="12" customHeight="1">
      <c r="A18" s="179" t="s">
        <v>146</v>
      </c>
      <c r="B18" s="179" t="s">
        <v>149</v>
      </c>
      <c r="C18" s="180">
        <v>111030103</v>
      </c>
      <c r="D18" s="180" t="s">
        <v>153</v>
      </c>
      <c r="E18" s="181" t="s">
        <v>627</v>
      </c>
      <c r="F18" s="181" t="s">
        <v>722</v>
      </c>
      <c r="G18" s="349">
        <f>IF(F18="I",IFERROR(VLOOKUP(C18,'Consolidado 06.2022'!B:H,7,FALSE),0),0)</f>
        <v>7027989</v>
      </c>
      <c r="H18" s="183"/>
      <c r="I18" s="184">
        <v>0</v>
      </c>
      <c r="J18" s="183"/>
      <c r="K18" s="182">
        <f>IF(F18="I",IFERROR(SUMIF(#REF!,Clasificaciones!C18,#REF!),0),0)</f>
        <v>0</v>
      </c>
      <c r="L18" s="183"/>
      <c r="M18" s="184">
        <v>0</v>
      </c>
      <c r="N18" s="183"/>
      <c r="O18" s="349">
        <f>IF(F18="I",IFERROR(VLOOKUP(C18,#REF!,7,FALSE),0),0)</f>
        <v>0</v>
      </c>
      <c r="P18" s="183"/>
      <c r="Q18" s="184">
        <v>0</v>
      </c>
    </row>
    <row r="19" spans="1:17" s="185" customFormat="1" ht="12" customHeight="1">
      <c r="A19" s="179" t="s">
        <v>146</v>
      </c>
      <c r="B19" s="179" t="s">
        <v>149</v>
      </c>
      <c r="C19" s="180">
        <v>111030104</v>
      </c>
      <c r="D19" s="180" t="s">
        <v>154</v>
      </c>
      <c r="E19" s="181" t="s">
        <v>627</v>
      </c>
      <c r="F19" s="181" t="s">
        <v>722</v>
      </c>
      <c r="G19" s="349">
        <f>IF(F19="I",IFERROR(VLOOKUP(C19,'Consolidado 06.2022'!B:H,7,FALSE),0),0)</f>
        <v>7000000</v>
      </c>
      <c r="H19" s="183"/>
      <c r="I19" s="184">
        <v>0</v>
      </c>
      <c r="J19" s="183"/>
      <c r="K19" s="182">
        <f>IF(F19="I",IFERROR(SUMIF(#REF!,Clasificaciones!C19,#REF!),0),0)</f>
        <v>0</v>
      </c>
      <c r="L19" s="183"/>
      <c r="M19" s="184">
        <v>0</v>
      </c>
      <c r="N19" s="183"/>
      <c r="O19" s="349">
        <f>IF(F19="I",IFERROR(VLOOKUP(C19,#REF!,7,FALSE),0),0)</f>
        <v>0</v>
      </c>
      <c r="P19" s="183"/>
      <c r="Q19" s="184">
        <v>0</v>
      </c>
    </row>
    <row r="20" spans="1:17" s="185" customFormat="1" ht="12" customHeight="1">
      <c r="A20" s="179" t="s">
        <v>146</v>
      </c>
      <c r="B20" s="179" t="s">
        <v>149</v>
      </c>
      <c r="C20" s="180">
        <v>111030105</v>
      </c>
      <c r="D20" s="180" t="s">
        <v>728</v>
      </c>
      <c r="E20" s="181" t="s">
        <v>627</v>
      </c>
      <c r="F20" s="181" t="s">
        <v>722</v>
      </c>
      <c r="G20" s="349">
        <f>IF(F20="I",IFERROR(VLOOKUP(C20,'Consolidado 06.2022'!B:H,7,FALSE),0),0)</f>
        <v>0</v>
      </c>
      <c r="H20" s="183"/>
      <c r="I20" s="184">
        <v>0</v>
      </c>
      <c r="J20" s="183"/>
      <c r="K20" s="182">
        <f>IF(F20="I",IFERROR(SUMIF(#REF!,Clasificaciones!C20,#REF!),0),0)</f>
        <v>0</v>
      </c>
      <c r="L20" s="183"/>
      <c r="M20" s="184">
        <v>0</v>
      </c>
      <c r="N20" s="183"/>
      <c r="O20" s="349">
        <f>IF(F20="I",IFERROR(VLOOKUP(C20,#REF!,7,FALSE),0),0)</f>
        <v>0</v>
      </c>
      <c r="P20" s="183"/>
      <c r="Q20" s="184">
        <v>0</v>
      </c>
    </row>
    <row r="21" spans="1:17" s="185" customFormat="1" ht="12" customHeight="1">
      <c r="A21" s="179" t="s">
        <v>146</v>
      </c>
      <c r="B21" s="179" t="s">
        <v>149</v>
      </c>
      <c r="C21" s="180">
        <v>111030106</v>
      </c>
      <c r="D21" s="180" t="s">
        <v>155</v>
      </c>
      <c r="E21" s="181" t="s">
        <v>627</v>
      </c>
      <c r="F21" s="181" t="s">
        <v>722</v>
      </c>
      <c r="G21" s="349">
        <f>IF(F21="I",IFERROR(VLOOKUP(C21,'Consolidado 06.2022'!B:H,7,FALSE),0),0)</f>
        <v>7428913</v>
      </c>
      <c r="H21" s="183"/>
      <c r="I21" s="184">
        <v>0</v>
      </c>
      <c r="J21" s="183"/>
      <c r="K21" s="182">
        <f>IF(F21="I",IFERROR(SUMIF(#REF!,Clasificaciones!C21,#REF!),0),0)</f>
        <v>0</v>
      </c>
      <c r="L21" s="183"/>
      <c r="M21" s="184">
        <v>0</v>
      </c>
      <c r="N21" s="183"/>
      <c r="O21" s="349">
        <f>IF(F21="I",IFERROR(VLOOKUP(C21,#REF!,7,FALSE),0),0)</f>
        <v>0</v>
      </c>
      <c r="P21" s="183"/>
      <c r="Q21" s="184">
        <v>0</v>
      </c>
    </row>
    <row r="22" spans="1:17" s="185" customFormat="1" ht="12" customHeight="1">
      <c r="A22" s="179" t="s">
        <v>146</v>
      </c>
      <c r="B22" s="179" t="s">
        <v>149</v>
      </c>
      <c r="C22" s="180">
        <v>111030107</v>
      </c>
      <c r="D22" s="180" t="s">
        <v>156</v>
      </c>
      <c r="E22" s="181" t="s">
        <v>627</v>
      </c>
      <c r="F22" s="181" t="s">
        <v>722</v>
      </c>
      <c r="G22" s="349">
        <f>IF(F22="I",IFERROR(VLOOKUP(C22,'Consolidado 06.2022'!B:H,7,FALSE),0),0)</f>
        <v>300662</v>
      </c>
      <c r="H22" s="183"/>
      <c r="I22" s="184">
        <v>0</v>
      </c>
      <c r="J22" s="183"/>
      <c r="K22" s="182">
        <f>IF(F22="I",IFERROR(SUMIF(#REF!,Clasificaciones!C22,#REF!),0),0)</f>
        <v>0</v>
      </c>
      <c r="L22" s="183"/>
      <c r="M22" s="184">
        <v>0</v>
      </c>
      <c r="N22" s="183"/>
      <c r="O22" s="349">
        <f>IF(F22="I",IFERROR(VLOOKUP(C22,#REF!,7,FALSE),0),0)</f>
        <v>0</v>
      </c>
      <c r="P22" s="183"/>
      <c r="Q22" s="184">
        <v>0</v>
      </c>
    </row>
    <row r="23" spans="1:17" s="185" customFormat="1" ht="12" customHeight="1">
      <c r="A23" s="179" t="s">
        <v>146</v>
      </c>
      <c r="B23" s="179" t="s">
        <v>149</v>
      </c>
      <c r="C23" s="180">
        <v>111030108</v>
      </c>
      <c r="D23" s="180" t="s">
        <v>157</v>
      </c>
      <c r="E23" s="181" t="s">
        <v>627</v>
      </c>
      <c r="F23" s="181" t="s">
        <v>722</v>
      </c>
      <c r="G23" s="349">
        <f>IF(F23="I",IFERROR(VLOOKUP(C23,'Consolidado 06.2022'!B:H,7,FALSE),0),0)</f>
        <v>7944691</v>
      </c>
      <c r="H23" s="183"/>
      <c r="I23" s="184">
        <v>0</v>
      </c>
      <c r="J23" s="183"/>
      <c r="K23" s="182">
        <f>IF(F23="I",IFERROR(SUMIF(#REF!,Clasificaciones!C23,#REF!),0),0)</f>
        <v>0</v>
      </c>
      <c r="L23" s="183"/>
      <c r="M23" s="184">
        <v>0</v>
      </c>
      <c r="N23" s="183"/>
      <c r="O23" s="349">
        <f>IF(F23="I",IFERROR(VLOOKUP(C23,#REF!,7,FALSE),0),0)</f>
        <v>0</v>
      </c>
      <c r="P23" s="183"/>
      <c r="Q23" s="184">
        <v>0</v>
      </c>
    </row>
    <row r="24" spans="1:17" s="185" customFormat="1" ht="12" customHeight="1">
      <c r="A24" s="179" t="s">
        <v>146</v>
      </c>
      <c r="B24" s="179" t="s">
        <v>149</v>
      </c>
      <c r="C24" s="180">
        <v>111030109</v>
      </c>
      <c r="D24" s="180" t="s">
        <v>158</v>
      </c>
      <c r="E24" s="181" t="s">
        <v>627</v>
      </c>
      <c r="F24" s="181" t="s">
        <v>722</v>
      </c>
      <c r="G24" s="349">
        <f>IF(F24="I",IFERROR(VLOOKUP(C24,'Consolidado 06.2022'!B:H,7,FALSE),0),0)</f>
        <v>3982</v>
      </c>
      <c r="H24" s="183"/>
      <c r="I24" s="184">
        <v>0</v>
      </c>
      <c r="J24" s="183"/>
      <c r="K24" s="182">
        <f>IF(F24="I",IFERROR(SUMIF(#REF!,Clasificaciones!C24,#REF!),0),0)</f>
        <v>0</v>
      </c>
      <c r="L24" s="183"/>
      <c r="M24" s="184">
        <v>0</v>
      </c>
      <c r="N24" s="183"/>
      <c r="O24" s="349">
        <f>IF(F24="I",IFERROR(VLOOKUP(C24,#REF!,7,FALSE),0),0)</f>
        <v>0</v>
      </c>
      <c r="P24" s="183"/>
      <c r="Q24" s="184">
        <v>0</v>
      </c>
    </row>
    <row r="25" spans="1:17" s="185" customFormat="1" ht="12" customHeight="1">
      <c r="A25" s="179" t="s">
        <v>146</v>
      </c>
      <c r="B25" s="179" t="s">
        <v>149</v>
      </c>
      <c r="C25" s="180">
        <v>111030110</v>
      </c>
      <c r="D25" s="180" t="s">
        <v>729</v>
      </c>
      <c r="E25" s="181" t="s">
        <v>627</v>
      </c>
      <c r="F25" s="181" t="s">
        <v>722</v>
      </c>
      <c r="G25" s="349">
        <f>+'Consolidado 06.2022'!H20</f>
        <v>182450</v>
      </c>
      <c r="H25" s="183"/>
      <c r="I25" s="184">
        <v>0</v>
      </c>
      <c r="J25" s="183"/>
      <c r="K25" s="182">
        <f>IF(F25="I",IFERROR(SUMIF(#REF!,Clasificaciones!C25,#REF!),0),0)</f>
        <v>0</v>
      </c>
      <c r="L25" s="183"/>
      <c r="M25" s="184">
        <v>0</v>
      </c>
      <c r="N25" s="183"/>
      <c r="O25" s="349">
        <f>IF(F25="I",IFERROR(VLOOKUP(C25,#REF!,7,FALSE),0),0)</f>
        <v>0</v>
      </c>
      <c r="P25" s="183"/>
      <c r="Q25" s="184">
        <v>0</v>
      </c>
    </row>
    <row r="26" spans="1:17" s="185" customFormat="1" ht="12" customHeight="1">
      <c r="A26" s="179" t="s">
        <v>146</v>
      </c>
      <c r="B26" s="179" t="s">
        <v>149</v>
      </c>
      <c r="C26" s="180">
        <v>111030111</v>
      </c>
      <c r="D26" s="180" t="s">
        <v>159</v>
      </c>
      <c r="E26" s="181" t="s">
        <v>627</v>
      </c>
      <c r="F26" s="181" t="s">
        <v>722</v>
      </c>
      <c r="G26" s="349">
        <f>IF(F26="I",IFERROR(VLOOKUP(C26,'Consolidado 06.2022'!B:H,7,FALSE),0),0)</f>
        <v>36702</v>
      </c>
      <c r="H26" s="183"/>
      <c r="I26" s="184">
        <v>0</v>
      </c>
      <c r="J26" s="183"/>
      <c r="K26" s="182">
        <f>IF(F26="I",IFERROR(SUMIF(#REF!,Clasificaciones!C26,#REF!),0),0)</f>
        <v>0</v>
      </c>
      <c r="L26" s="183"/>
      <c r="M26" s="184">
        <v>0</v>
      </c>
      <c r="N26" s="183"/>
      <c r="O26" s="349">
        <f>IF(F26="I",IFERROR(VLOOKUP(C26,#REF!,7,FALSE),0),0)</f>
        <v>0</v>
      </c>
      <c r="P26" s="183"/>
      <c r="Q26" s="184">
        <v>0</v>
      </c>
    </row>
    <row r="27" spans="1:17" s="185" customFormat="1" ht="12" customHeight="1">
      <c r="A27" s="179" t="s">
        <v>146</v>
      </c>
      <c r="B27" s="179" t="s">
        <v>149</v>
      </c>
      <c r="C27" s="180">
        <v>111030112</v>
      </c>
      <c r="D27" s="180" t="s">
        <v>160</v>
      </c>
      <c r="E27" s="181" t="s">
        <v>627</v>
      </c>
      <c r="F27" s="181" t="s">
        <v>722</v>
      </c>
      <c r="G27" s="349">
        <f>IF(F27="I",IFERROR(VLOOKUP(C27,'Consolidado 06.2022'!B:H,7,FALSE),0),0)</f>
        <v>263042</v>
      </c>
      <c r="H27" s="183"/>
      <c r="I27" s="184">
        <v>0</v>
      </c>
      <c r="J27" s="183"/>
      <c r="K27" s="182">
        <f>IF(F27="I",IFERROR(SUMIF(#REF!,Clasificaciones!C27,#REF!),0),0)</f>
        <v>0</v>
      </c>
      <c r="L27" s="183"/>
      <c r="M27" s="184">
        <v>0</v>
      </c>
      <c r="N27" s="183"/>
      <c r="O27" s="349">
        <f>IF(F27="I",IFERROR(VLOOKUP(C27,#REF!,7,FALSE),0),0)</f>
        <v>0</v>
      </c>
      <c r="P27" s="183"/>
      <c r="Q27" s="184">
        <v>0</v>
      </c>
    </row>
    <row r="28" spans="1:17" s="185" customFormat="1" ht="12" customHeight="1">
      <c r="A28" s="179" t="s">
        <v>146</v>
      </c>
      <c r="B28" s="179" t="s">
        <v>149</v>
      </c>
      <c r="C28" s="180">
        <v>111030113</v>
      </c>
      <c r="D28" s="180" t="s">
        <v>161</v>
      </c>
      <c r="E28" s="181" t="s">
        <v>627</v>
      </c>
      <c r="F28" s="181" t="s">
        <v>722</v>
      </c>
      <c r="G28" s="349">
        <f>IF(F28="I",IFERROR(VLOOKUP(C28,'Consolidado 06.2022'!B:H,7,FALSE),0),0)</f>
        <v>10047228</v>
      </c>
      <c r="H28" s="183"/>
      <c r="I28" s="184">
        <v>0</v>
      </c>
      <c r="J28" s="183"/>
      <c r="K28" s="182">
        <f>IF(F28="I",IFERROR(SUMIF(#REF!,Clasificaciones!C28,#REF!),0),0)</f>
        <v>0</v>
      </c>
      <c r="L28" s="183"/>
      <c r="M28" s="184">
        <v>0</v>
      </c>
      <c r="N28" s="183"/>
      <c r="O28" s="349">
        <f>IF(F28="I",IFERROR(VLOOKUP(C28,#REF!,7,FALSE),0),0)</f>
        <v>0</v>
      </c>
      <c r="P28" s="183"/>
      <c r="Q28" s="184">
        <v>0</v>
      </c>
    </row>
    <row r="29" spans="1:17" s="185" customFormat="1" ht="12" customHeight="1">
      <c r="A29" s="179" t="s">
        <v>146</v>
      </c>
      <c r="B29" s="179" t="s">
        <v>149</v>
      </c>
      <c r="C29" s="180">
        <v>111030114</v>
      </c>
      <c r="D29" s="180" t="s">
        <v>162</v>
      </c>
      <c r="E29" s="181" t="s">
        <v>627</v>
      </c>
      <c r="F29" s="181" t="s">
        <v>722</v>
      </c>
      <c r="G29" s="349">
        <f>IF(F29="I",IFERROR(VLOOKUP(C29,'Consolidado 06.2022'!B:H,7,FALSE),0),0)</f>
        <v>6693960</v>
      </c>
      <c r="H29" s="183"/>
      <c r="I29" s="184">
        <v>0</v>
      </c>
      <c r="J29" s="183"/>
      <c r="K29" s="182">
        <f>IF(F29="I",IFERROR(SUMIF(#REF!,Clasificaciones!C29,#REF!),0),0)</f>
        <v>0</v>
      </c>
      <c r="L29" s="183"/>
      <c r="M29" s="184">
        <v>0</v>
      </c>
      <c r="N29" s="183"/>
      <c r="O29" s="349">
        <f>IF(F29="I",IFERROR(VLOOKUP(C29,#REF!,7,FALSE),0),0)</f>
        <v>0</v>
      </c>
      <c r="P29" s="183"/>
      <c r="Q29" s="184">
        <v>0</v>
      </c>
    </row>
    <row r="30" spans="1:17" s="185" customFormat="1" ht="12" customHeight="1">
      <c r="A30" s="179" t="s">
        <v>146</v>
      </c>
      <c r="B30" s="179" t="s">
        <v>149</v>
      </c>
      <c r="C30" s="180">
        <v>111030116</v>
      </c>
      <c r="D30" s="180" t="s">
        <v>730</v>
      </c>
      <c r="E30" s="181" t="s">
        <v>627</v>
      </c>
      <c r="F30" s="181" t="s">
        <v>722</v>
      </c>
      <c r="G30" s="349">
        <f>IF(F30="I",IFERROR(VLOOKUP(C30,'Consolidado 06.2022'!B:H,7,FALSE),0),0)</f>
        <v>3800000</v>
      </c>
      <c r="H30" s="183"/>
      <c r="I30" s="184">
        <v>0</v>
      </c>
      <c r="J30" s="183"/>
      <c r="K30" s="182">
        <f>IF(F30="I",IFERROR(SUMIF(#REF!,Clasificaciones!C30,#REF!),0),0)</f>
        <v>0</v>
      </c>
      <c r="L30" s="183"/>
      <c r="M30" s="184">
        <v>0</v>
      </c>
      <c r="N30" s="183"/>
      <c r="O30" s="349">
        <f>IF(F30="I",IFERROR(VLOOKUP(C30,#REF!,7,FALSE),0),0)</f>
        <v>0</v>
      </c>
      <c r="P30" s="183"/>
      <c r="Q30" s="184">
        <v>0</v>
      </c>
    </row>
    <row r="31" spans="1:17" s="185" customFormat="1" ht="12" customHeight="1">
      <c r="A31" s="179" t="s">
        <v>146</v>
      </c>
      <c r="B31" s="179" t="s">
        <v>149</v>
      </c>
      <c r="C31" s="180">
        <v>111030117</v>
      </c>
      <c r="D31" s="180" t="s">
        <v>164</v>
      </c>
      <c r="E31" s="181" t="s">
        <v>627</v>
      </c>
      <c r="F31" s="181" t="s">
        <v>722</v>
      </c>
      <c r="G31" s="349">
        <f>IF(F31="I",IFERROR(VLOOKUP(C31,'Consolidado 06.2022'!B:H,7,FALSE),0),0)</f>
        <v>1001731</v>
      </c>
      <c r="H31" s="183"/>
      <c r="I31" s="184">
        <v>0</v>
      </c>
      <c r="J31" s="183"/>
      <c r="K31" s="182">
        <f>IF(F31="I",IFERROR(SUMIF(#REF!,Clasificaciones!C31,#REF!),0),0)</f>
        <v>0</v>
      </c>
      <c r="L31" s="183"/>
      <c r="M31" s="184">
        <v>0</v>
      </c>
      <c r="N31" s="183"/>
      <c r="O31" s="349">
        <f>IF(F31="I",IFERROR(VLOOKUP(C31,#REF!,7,FALSE),0),0)</f>
        <v>0</v>
      </c>
      <c r="P31" s="183"/>
      <c r="Q31" s="184">
        <v>0</v>
      </c>
    </row>
    <row r="32" spans="1:17" s="185" customFormat="1" ht="12" customHeight="1">
      <c r="A32" s="179" t="s">
        <v>146</v>
      </c>
      <c r="B32" s="179" t="s">
        <v>149</v>
      </c>
      <c r="C32" s="180">
        <v>111030118</v>
      </c>
      <c r="D32" s="180" t="s">
        <v>731</v>
      </c>
      <c r="E32" s="181" t="s">
        <v>627</v>
      </c>
      <c r="F32" s="181" t="s">
        <v>722</v>
      </c>
      <c r="G32" s="349">
        <f>IF(F32="I",IFERROR(VLOOKUP(C32,'Consolidado 06.2022'!B:H,7,FALSE),0),0)</f>
        <v>98487176</v>
      </c>
      <c r="H32" s="183"/>
      <c r="I32" s="184">
        <v>0</v>
      </c>
      <c r="J32" s="183"/>
      <c r="K32" s="182">
        <f>IF(F32="I",IFERROR(SUMIF(#REF!,Clasificaciones!C32,#REF!),0),0)</f>
        <v>0</v>
      </c>
      <c r="L32" s="183"/>
      <c r="M32" s="184">
        <v>0</v>
      </c>
      <c r="N32" s="183"/>
      <c r="O32" s="349">
        <f>IF(F32="I",IFERROR(VLOOKUP(C32,#REF!,7,FALSE),0),0)</f>
        <v>0</v>
      </c>
      <c r="P32" s="183"/>
      <c r="Q32" s="184">
        <v>0</v>
      </c>
    </row>
    <row r="33" spans="1:17" s="185" customFormat="1" ht="12" customHeight="1">
      <c r="A33" s="179" t="s">
        <v>146</v>
      </c>
      <c r="B33" s="179" t="s">
        <v>149</v>
      </c>
      <c r="C33" s="180">
        <v>111030119</v>
      </c>
      <c r="D33" s="180" t="s">
        <v>166</v>
      </c>
      <c r="E33" s="181" t="s">
        <v>627</v>
      </c>
      <c r="F33" s="181" t="s">
        <v>722</v>
      </c>
      <c r="G33" s="349">
        <f>IF(F33="I",IFERROR(VLOOKUP(C33,'Consolidado 06.2022'!B:H,7,FALSE),0),0)</f>
        <v>3293281</v>
      </c>
      <c r="H33" s="183"/>
      <c r="I33" s="184">
        <v>0</v>
      </c>
      <c r="J33" s="183"/>
      <c r="K33" s="182">
        <f>IF(F33="I",IFERROR(SUMIF(#REF!,Clasificaciones!C33,#REF!),0),0)</f>
        <v>0</v>
      </c>
      <c r="L33" s="183"/>
      <c r="M33" s="184">
        <v>0</v>
      </c>
      <c r="N33" s="183"/>
      <c r="O33" s="349">
        <f>IF(F33="I",IFERROR(VLOOKUP(C33,#REF!,7,FALSE),0),0)</f>
        <v>0</v>
      </c>
      <c r="P33" s="183"/>
      <c r="Q33" s="184">
        <v>0</v>
      </c>
    </row>
    <row r="34" spans="1:17" s="185" customFormat="1" ht="12" customHeight="1">
      <c r="A34" s="179" t="s">
        <v>146</v>
      </c>
      <c r="B34" s="179" t="s">
        <v>149</v>
      </c>
      <c r="C34" s="180">
        <v>111030120</v>
      </c>
      <c r="D34" s="180" t="s">
        <v>732</v>
      </c>
      <c r="E34" s="181" t="s">
        <v>627</v>
      </c>
      <c r="F34" s="181" t="s">
        <v>722</v>
      </c>
      <c r="G34" s="349">
        <f>IF(F34="I",IFERROR(VLOOKUP(C34,'Consolidado 06.2022'!B:H,7,FALSE),0),0)</f>
        <v>1787672</v>
      </c>
      <c r="H34" s="183"/>
      <c r="I34" s="184">
        <v>0</v>
      </c>
      <c r="J34" s="183"/>
      <c r="K34" s="182">
        <f>IF(F34="I",IFERROR(SUMIF(#REF!,Clasificaciones!C34,#REF!),0),0)</f>
        <v>0</v>
      </c>
      <c r="L34" s="183"/>
      <c r="M34" s="184">
        <v>0</v>
      </c>
      <c r="N34" s="183"/>
      <c r="O34" s="349">
        <f>IF(F34="I",IFERROR(VLOOKUP(C34,#REF!,7,FALSE),0),0)</f>
        <v>0</v>
      </c>
      <c r="P34" s="183"/>
      <c r="Q34" s="184">
        <v>0</v>
      </c>
    </row>
    <row r="35" spans="1:17" s="185" customFormat="1" ht="12" customHeight="1">
      <c r="A35" s="179" t="s">
        <v>146</v>
      </c>
      <c r="B35" s="179" t="s">
        <v>149</v>
      </c>
      <c r="C35" s="180">
        <v>111030121</v>
      </c>
      <c r="D35" s="180" t="s">
        <v>167</v>
      </c>
      <c r="E35" s="181" t="s">
        <v>627</v>
      </c>
      <c r="F35" s="181" t="s">
        <v>722</v>
      </c>
      <c r="G35" s="349">
        <f>IF(F35="I",IFERROR(VLOOKUP(C35,'Consolidado 06.2022'!B:H,7,FALSE),0),0)</f>
        <v>75842113</v>
      </c>
      <c r="H35" s="183"/>
      <c r="I35" s="184">
        <v>0</v>
      </c>
      <c r="J35" s="183"/>
      <c r="K35" s="182">
        <f>IF(F35="I",IFERROR(SUMIF(#REF!,Clasificaciones!C35,#REF!),0),0)</f>
        <v>0</v>
      </c>
      <c r="L35" s="183"/>
      <c r="M35" s="184">
        <v>0</v>
      </c>
      <c r="N35" s="183"/>
      <c r="O35" s="349">
        <f>IF(F35="I",IFERROR(VLOOKUP(C35,#REF!,7,FALSE),0),0)</f>
        <v>0</v>
      </c>
      <c r="P35" s="183"/>
      <c r="Q35" s="184">
        <v>0</v>
      </c>
    </row>
    <row r="36" spans="1:17" s="185" customFormat="1" ht="12" customHeight="1">
      <c r="A36" s="179" t="s">
        <v>146</v>
      </c>
      <c r="B36" s="179" t="s">
        <v>149</v>
      </c>
      <c r="C36" s="180">
        <v>111030122</v>
      </c>
      <c r="D36" s="180" t="s">
        <v>168</v>
      </c>
      <c r="E36" s="181" t="s">
        <v>627</v>
      </c>
      <c r="F36" s="181" t="s">
        <v>722</v>
      </c>
      <c r="G36" s="349">
        <f>IF(F36="I",IFERROR(VLOOKUP(C36,'Consolidado 06.2022'!B:H,7,FALSE),0),0)</f>
        <v>23344122</v>
      </c>
      <c r="H36" s="183"/>
      <c r="I36" s="184">
        <v>0</v>
      </c>
      <c r="J36" s="183"/>
      <c r="K36" s="182">
        <f>IF(F36="I",IFERROR(SUMIF(#REF!,Clasificaciones!C36,#REF!),0),0)</f>
        <v>0</v>
      </c>
      <c r="L36" s="183"/>
      <c r="M36" s="184">
        <v>0</v>
      </c>
      <c r="N36" s="183"/>
      <c r="O36" s="349">
        <f>IF(F36="I",IFERROR(VLOOKUP(C36,#REF!,7,FALSE),0),0)</f>
        <v>0</v>
      </c>
      <c r="P36" s="183"/>
      <c r="Q36" s="184">
        <v>0</v>
      </c>
    </row>
    <row r="37" spans="1:17" s="185" customFormat="1" ht="12" customHeight="1">
      <c r="A37" s="179" t="s">
        <v>146</v>
      </c>
      <c r="B37" s="179" t="s">
        <v>149</v>
      </c>
      <c r="C37" s="180">
        <v>111030123</v>
      </c>
      <c r="D37" s="180" t="s">
        <v>1447</v>
      </c>
      <c r="E37" s="181" t="s">
        <v>627</v>
      </c>
      <c r="F37" s="181" t="s">
        <v>722</v>
      </c>
      <c r="G37" s="349">
        <f>IF(F37="I",IFERROR(VLOOKUP(C37,'Consolidado 06.2022'!B:H,7,FALSE),0),0)</f>
        <v>5463533</v>
      </c>
      <c r="H37" s="183"/>
      <c r="I37" s="184">
        <v>0</v>
      </c>
      <c r="J37" s="183"/>
      <c r="K37" s="182">
        <f>IF(F37="I",IFERROR(SUMIF(#REF!,Clasificaciones!C37,#REF!),0),0)</f>
        <v>0</v>
      </c>
      <c r="L37" s="183"/>
      <c r="M37" s="184">
        <v>0</v>
      </c>
      <c r="N37" s="183"/>
      <c r="O37" s="349">
        <f>IF(F37="I",IFERROR(VLOOKUP(C37,#REF!,7,FALSE),0),0)</f>
        <v>0</v>
      </c>
      <c r="P37" s="183"/>
      <c r="Q37" s="184">
        <v>0</v>
      </c>
    </row>
    <row r="38" spans="1:17" s="185" customFormat="1" ht="12" customHeight="1">
      <c r="A38" s="179" t="s">
        <v>146</v>
      </c>
      <c r="B38" s="179" t="s">
        <v>149</v>
      </c>
      <c r="C38" s="180">
        <v>111030124</v>
      </c>
      <c r="D38" s="180" t="s">
        <v>1448</v>
      </c>
      <c r="E38" s="181" t="s">
        <v>627</v>
      </c>
      <c r="F38" s="181" t="s">
        <v>722</v>
      </c>
      <c r="G38" s="349">
        <f>IF(F38="I",IFERROR(VLOOKUP(C38,'Consolidado 06.2022'!B:H,7,FALSE),0),0)</f>
        <v>2000000</v>
      </c>
      <c r="H38" s="183"/>
      <c r="I38" s="184">
        <v>0</v>
      </c>
      <c r="J38" s="183"/>
      <c r="K38" s="182">
        <f>IF(F38="I",IFERROR(SUMIF(#REF!,Clasificaciones!C38,#REF!),0),0)</f>
        <v>0</v>
      </c>
      <c r="L38" s="183"/>
      <c r="M38" s="184">
        <v>0</v>
      </c>
      <c r="N38" s="183"/>
      <c r="O38" s="349">
        <f>IF(F38="I",IFERROR(VLOOKUP(C38,#REF!,7,FALSE),0),0)</f>
        <v>0</v>
      </c>
      <c r="P38" s="183"/>
      <c r="Q38" s="184">
        <v>0</v>
      </c>
    </row>
    <row r="39" spans="1:17" s="185" customFormat="1" ht="12" customHeight="1">
      <c r="A39" s="179" t="s">
        <v>146</v>
      </c>
      <c r="B39" s="179" t="s">
        <v>149</v>
      </c>
      <c r="C39" s="180">
        <v>101010201</v>
      </c>
      <c r="D39" s="180" t="s">
        <v>532</v>
      </c>
      <c r="E39" s="181" t="s">
        <v>627</v>
      </c>
      <c r="F39" s="181" t="s">
        <v>722</v>
      </c>
      <c r="G39" s="349">
        <f>IF(F39="I",IFERROR(VLOOKUP(C39,'Consolidado 06.2022'!B:H,7,FALSE),0),0)</f>
        <v>84391828</v>
      </c>
      <c r="H39" s="183"/>
      <c r="I39" s="184">
        <v>0</v>
      </c>
      <c r="J39" s="183"/>
      <c r="K39" s="182">
        <f>IF(F39="I",IFERROR(SUMIF(#REF!,Clasificaciones!C39,#REF!),0),0)</f>
        <v>0</v>
      </c>
      <c r="L39" s="183"/>
      <c r="M39" s="184">
        <v>0</v>
      </c>
      <c r="N39" s="183"/>
      <c r="O39" s="349">
        <f>IF(F39="I",IFERROR(VLOOKUP(C39,#REF!,7,FALSE),0),0)</f>
        <v>0</v>
      </c>
      <c r="P39" s="183"/>
      <c r="Q39" s="184">
        <v>0</v>
      </c>
    </row>
    <row r="40" spans="1:17" s="185" customFormat="1" ht="12" customHeight="1">
      <c r="A40" s="179" t="s">
        <v>146</v>
      </c>
      <c r="B40" s="179"/>
      <c r="C40" s="180">
        <v>1110302</v>
      </c>
      <c r="D40" s="180" t="s">
        <v>169</v>
      </c>
      <c r="E40" s="181" t="s">
        <v>627</v>
      </c>
      <c r="F40" s="181" t="s">
        <v>719</v>
      </c>
      <c r="G40" s="349">
        <f>IF(F40="I",IFERROR(VLOOKUP(C40,'Consolidado 06.2022'!B:H,7,FALSE),0),0)</f>
        <v>0</v>
      </c>
      <c r="H40" s="183"/>
      <c r="I40" s="184">
        <v>0</v>
      </c>
      <c r="J40" s="183"/>
      <c r="K40" s="182">
        <f>IF(F40="I",IFERROR(SUMIF(#REF!,Clasificaciones!C40,#REF!),0),0)</f>
        <v>0</v>
      </c>
      <c r="L40" s="183"/>
      <c r="M40" s="184">
        <v>0</v>
      </c>
      <c r="N40" s="183"/>
      <c r="O40" s="349">
        <f>IF(F40="I",IFERROR(VLOOKUP(C40,#REF!,7,FALSE),0),0)</f>
        <v>0</v>
      </c>
      <c r="P40" s="183"/>
      <c r="Q40" s="184">
        <v>0</v>
      </c>
    </row>
    <row r="41" spans="1:17" s="185" customFormat="1" ht="12" customHeight="1">
      <c r="A41" s="179" t="s">
        <v>146</v>
      </c>
      <c r="B41" s="179" t="s">
        <v>149</v>
      </c>
      <c r="C41" s="180">
        <v>111030201</v>
      </c>
      <c r="D41" s="180" t="s">
        <v>170</v>
      </c>
      <c r="E41" s="181" t="s">
        <v>727</v>
      </c>
      <c r="F41" s="181" t="s">
        <v>722</v>
      </c>
      <c r="G41" s="349">
        <f>IF(F41="I",IFERROR(VLOOKUP(C41,'Consolidado 06.2022'!B:H,7,FALSE),0),0)</f>
        <v>1</v>
      </c>
      <c r="H41" s="183"/>
      <c r="I41" s="184">
        <v>0</v>
      </c>
      <c r="J41" s="183"/>
      <c r="K41" s="182">
        <f>IF(F41="I",IFERROR(SUMIF(#REF!,Clasificaciones!C41,#REF!),0),0)</f>
        <v>0</v>
      </c>
      <c r="L41" s="183"/>
      <c r="M41" s="184">
        <v>0</v>
      </c>
      <c r="N41" s="183"/>
      <c r="O41" s="349">
        <f>IF(F41="I",IFERROR(VLOOKUP(C41,#REF!,7,FALSE),0),0)</f>
        <v>0</v>
      </c>
      <c r="P41" s="183"/>
      <c r="Q41" s="184">
        <v>0</v>
      </c>
    </row>
    <row r="42" spans="1:17" s="185" customFormat="1" ht="12" customHeight="1">
      <c r="A42" s="179" t="s">
        <v>146</v>
      </c>
      <c r="B42" s="179" t="s">
        <v>149</v>
      </c>
      <c r="C42" s="180">
        <v>111030202</v>
      </c>
      <c r="D42" s="180" t="s">
        <v>171</v>
      </c>
      <c r="E42" s="181" t="s">
        <v>727</v>
      </c>
      <c r="F42" s="181" t="s">
        <v>722</v>
      </c>
      <c r="G42" s="349">
        <f>IF(F42="I",IFERROR(VLOOKUP(C42,'Consolidado 06.2022'!B:H,7,FALSE),0),0)</f>
        <v>581286244</v>
      </c>
      <c r="H42" s="183"/>
      <c r="I42" s="184">
        <v>0</v>
      </c>
      <c r="J42" s="183"/>
      <c r="K42" s="182">
        <f>IF(F42="I",IFERROR(SUMIF(#REF!,Clasificaciones!C42,#REF!),0),0)</f>
        <v>0</v>
      </c>
      <c r="L42" s="183"/>
      <c r="M42" s="184">
        <v>0</v>
      </c>
      <c r="N42" s="183"/>
      <c r="O42" s="349">
        <f>IF(F42="I",IFERROR(VLOOKUP(C42,#REF!,7,FALSE),0),0)</f>
        <v>0</v>
      </c>
      <c r="P42" s="183"/>
      <c r="Q42" s="184">
        <v>0</v>
      </c>
    </row>
    <row r="43" spans="1:17" s="185" customFormat="1" ht="12" customHeight="1">
      <c r="A43" s="179" t="s">
        <v>146</v>
      </c>
      <c r="B43" s="179" t="s">
        <v>149</v>
      </c>
      <c r="C43" s="180">
        <v>111030203</v>
      </c>
      <c r="D43" s="180" t="s">
        <v>172</v>
      </c>
      <c r="E43" s="181" t="s">
        <v>727</v>
      </c>
      <c r="F43" s="181" t="s">
        <v>722</v>
      </c>
      <c r="G43" s="349">
        <f>IF(F43="I",IFERROR(VLOOKUP(C43,'Consolidado 06.2022'!B:H,7,FALSE),0),0)</f>
        <v>47338782</v>
      </c>
      <c r="H43" s="183"/>
      <c r="I43" s="184">
        <v>0</v>
      </c>
      <c r="J43" s="183"/>
      <c r="K43" s="182">
        <f>IF(F43="I",IFERROR(SUMIF(#REF!,Clasificaciones!C43,#REF!),0),0)</f>
        <v>0</v>
      </c>
      <c r="L43" s="183"/>
      <c r="M43" s="184">
        <v>0</v>
      </c>
      <c r="N43" s="183"/>
      <c r="O43" s="349">
        <f>IF(F43="I",IFERROR(VLOOKUP(C43,#REF!,7,FALSE),0),0)</f>
        <v>0</v>
      </c>
      <c r="P43" s="183"/>
      <c r="Q43" s="184">
        <v>0</v>
      </c>
    </row>
    <row r="44" spans="1:17" s="185" customFormat="1" ht="12" customHeight="1">
      <c r="A44" s="179" t="s">
        <v>146</v>
      </c>
      <c r="B44" s="179" t="s">
        <v>149</v>
      </c>
      <c r="C44" s="180">
        <v>111030204</v>
      </c>
      <c r="D44" s="180" t="s">
        <v>173</v>
      </c>
      <c r="E44" s="181" t="s">
        <v>727</v>
      </c>
      <c r="F44" s="181" t="s">
        <v>722</v>
      </c>
      <c r="G44" s="349">
        <f>IF(F44="I",IFERROR(VLOOKUP(C44,'Consolidado 06.2022'!B:H,7,FALSE),0),0)</f>
        <v>52166681</v>
      </c>
      <c r="H44" s="183"/>
      <c r="I44" s="184">
        <v>0</v>
      </c>
      <c r="J44" s="183"/>
      <c r="K44" s="182">
        <f>IF(F44="I",IFERROR(SUMIF(#REF!,Clasificaciones!C44,#REF!),0),0)</f>
        <v>0</v>
      </c>
      <c r="L44" s="183"/>
      <c r="M44" s="184">
        <v>0</v>
      </c>
      <c r="N44" s="183"/>
      <c r="O44" s="349">
        <f>IF(F44="I",IFERROR(VLOOKUP(C44,#REF!,7,FALSE),0),0)</f>
        <v>0</v>
      </c>
      <c r="P44" s="183"/>
      <c r="Q44" s="184">
        <v>0</v>
      </c>
    </row>
    <row r="45" spans="1:17" s="185" customFormat="1" ht="12" customHeight="1">
      <c r="A45" s="179" t="s">
        <v>146</v>
      </c>
      <c r="B45" s="179" t="s">
        <v>149</v>
      </c>
      <c r="C45" s="180">
        <v>111030205</v>
      </c>
      <c r="D45" s="180" t="s">
        <v>733</v>
      </c>
      <c r="E45" s="181" t="s">
        <v>727</v>
      </c>
      <c r="F45" s="181" t="s">
        <v>722</v>
      </c>
      <c r="G45" s="349">
        <f>IF(F45="I",IFERROR(VLOOKUP(C45,'Consolidado 06.2022'!B:H,7,FALSE),0),0)</f>
        <v>0</v>
      </c>
      <c r="H45" s="183"/>
      <c r="I45" s="184">
        <v>0</v>
      </c>
      <c r="J45" s="183"/>
      <c r="K45" s="182">
        <f>IF(F45="I",IFERROR(SUMIF(#REF!,Clasificaciones!C45,#REF!),0),0)</f>
        <v>0</v>
      </c>
      <c r="L45" s="183"/>
      <c r="M45" s="184">
        <v>0</v>
      </c>
      <c r="N45" s="183"/>
      <c r="O45" s="349">
        <f>IF(F45="I",IFERROR(VLOOKUP(C45,#REF!,7,FALSE),0),0)</f>
        <v>0</v>
      </c>
      <c r="P45" s="183"/>
      <c r="Q45" s="184">
        <v>0</v>
      </c>
    </row>
    <row r="46" spans="1:17" s="185" customFormat="1" ht="12" customHeight="1">
      <c r="A46" s="179" t="s">
        <v>146</v>
      </c>
      <c r="B46" s="179" t="s">
        <v>149</v>
      </c>
      <c r="C46" s="180">
        <v>111030206</v>
      </c>
      <c r="D46" s="180" t="s">
        <v>174</v>
      </c>
      <c r="E46" s="181" t="s">
        <v>727</v>
      </c>
      <c r="F46" s="181" t="s">
        <v>722</v>
      </c>
      <c r="G46" s="349">
        <f>IF(F46="I",IFERROR(VLOOKUP(C46,'Consolidado 06.2022'!B:H,7,FALSE),0),0)</f>
        <v>43415878</v>
      </c>
      <c r="H46" s="183"/>
      <c r="I46" s="184">
        <v>0</v>
      </c>
      <c r="J46" s="183"/>
      <c r="K46" s="182">
        <f>IF(F46="I",IFERROR(SUMIF(#REF!,Clasificaciones!C46,#REF!),0),0)</f>
        <v>0</v>
      </c>
      <c r="L46" s="183"/>
      <c r="M46" s="184">
        <v>0</v>
      </c>
      <c r="N46" s="183"/>
      <c r="O46" s="349">
        <f>IF(F46="I",IFERROR(VLOOKUP(C46,#REF!,7,FALSE),0),0)</f>
        <v>0</v>
      </c>
      <c r="P46" s="183"/>
      <c r="Q46" s="184">
        <v>0</v>
      </c>
    </row>
    <row r="47" spans="1:17" s="185" customFormat="1" ht="12" customHeight="1">
      <c r="A47" s="179" t="s">
        <v>146</v>
      </c>
      <c r="B47" s="179" t="s">
        <v>149</v>
      </c>
      <c r="C47" s="180">
        <v>111030207</v>
      </c>
      <c r="D47" s="180" t="s">
        <v>175</v>
      </c>
      <c r="E47" s="181" t="s">
        <v>727</v>
      </c>
      <c r="F47" s="181" t="s">
        <v>722</v>
      </c>
      <c r="G47" s="349">
        <f>IF(F47="I",IFERROR(VLOOKUP(C47,'Consolidado 06.2022'!B:H,7,FALSE),0),0)</f>
        <v>626352</v>
      </c>
      <c r="H47" s="183"/>
      <c r="I47" s="184">
        <v>0</v>
      </c>
      <c r="J47" s="183"/>
      <c r="K47" s="182">
        <f>IF(F47="I",IFERROR(SUMIF(#REF!,Clasificaciones!C47,#REF!),0),0)</f>
        <v>0</v>
      </c>
      <c r="L47" s="183"/>
      <c r="M47" s="184">
        <v>0</v>
      </c>
      <c r="N47" s="183"/>
      <c r="O47" s="349">
        <f>IF(F47="I",IFERROR(VLOOKUP(C47,#REF!,7,FALSE),0),0)</f>
        <v>0</v>
      </c>
      <c r="P47" s="183"/>
      <c r="Q47" s="184">
        <v>0</v>
      </c>
    </row>
    <row r="48" spans="1:17" s="185" customFormat="1" ht="12" customHeight="1">
      <c r="A48" s="179" t="s">
        <v>146</v>
      </c>
      <c r="B48" s="179" t="s">
        <v>149</v>
      </c>
      <c r="C48" s="180">
        <v>111030208</v>
      </c>
      <c r="D48" s="180" t="s">
        <v>734</v>
      </c>
      <c r="E48" s="181" t="s">
        <v>727</v>
      </c>
      <c r="F48" s="181" t="s">
        <v>722</v>
      </c>
      <c r="G48" s="349">
        <f>IF(F48="I",IFERROR(VLOOKUP(C48,'Consolidado 06.2022'!B:H,7,FALSE),0),0)</f>
        <v>0</v>
      </c>
      <c r="H48" s="183"/>
      <c r="I48" s="184">
        <v>0</v>
      </c>
      <c r="J48" s="183"/>
      <c r="K48" s="182">
        <f>IF(F48="I",IFERROR(SUMIF(#REF!,Clasificaciones!C48,#REF!),0),0)</f>
        <v>0</v>
      </c>
      <c r="L48" s="183"/>
      <c r="M48" s="184">
        <v>0</v>
      </c>
      <c r="N48" s="183"/>
      <c r="O48" s="349">
        <f>IF(F48="I",IFERROR(VLOOKUP(C48,#REF!,7,FALSE),0),0)</f>
        <v>0</v>
      </c>
      <c r="P48" s="183"/>
      <c r="Q48" s="184">
        <v>0</v>
      </c>
    </row>
    <row r="49" spans="1:17" s="185" customFormat="1" ht="12" customHeight="1">
      <c r="A49" s="179" t="s">
        <v>146</v>
      </c>
      <c r="B49" s="179" t="s">
        <v>149</v>
      </c>
      <c r="C49" s="180">
        <v>111030209</v>
      </c>
      <c r="D49" s="180" t="s">
        <v>176</v>
      </c>
      <c r="E49" s="181" t="s">
        <v>727</v>
      </c>
      <c r="F49" s="181" t="s">
        <v>722</v>
      </c>
      <c r="G49" s="349">
        <f>IF(F49="I",IFERROR(VLOOKUP(C49,'Consolidado 06.2022'!B:H,7,FALSE),0),0)</f>
        <v>34668</v>
      </c>
      <c r="H49" s="183"/>
      <c r="I49" s="184">
        <v>0</v>
      </c>
      <c r="J49" s="183"/>
      <c r="K49" s="182">
        <f>IF(F49="I",IFERROR(SUMIF(#REF!,Clasificaciones!C49,#REF!),0),0)</f>
        <v>0</v>
      </c>
      <c r="L49" s="183"/>
      <c r="M49" s="184">
        <v>0</v>
      </c>
      <c r="N49" s="183"/>
      <c r="O49" s="349">
        <f>IF(F49="I",IFERROR(VLOOKUP(C49,#REF!,7,FALSE),0),0)</f>
        <v>0</v>
      </c>
      <c r="P49" s="183"/>
      <c r="Q49" s="184">
        <v>0</v>
      </c>
    </row>
    <row r="50" spans="1:17" s="185" customFormat="1" ht="12" customHeight="1">
      <c r="A50" s="179" t="s">
        <v>146</v>
      </c>
      <c r="B50" s="179" t="s">
        <v>149</v>
      </c>
      <c r="C50" s="180">
        <v>111030210</v>
      </c>
      <c r="D50" s="180" t="s">
        <v>177</v>
      </c>
      <c r="E50" s="181" t="s">
        <v>727</v>
      </c>
      <c r="F50" s="181" t="s">
        <v>722</v>
      </c>
      <c r="G50" s="349">
        <f>IF(F50="I",IFERROR(VLOOKUP(C50,'Consolidado 06.2022'!B:H,7,FALSE),0),0)</f>
        <v>52164636</v>
      </c>
      <c r="H50" s="183"/>
      <c r="I50" s="184">
        <v>0</v>
      </c>
      <c r="J50" s="183"/>
      <c r="K50" s="182">
        <f>IF(F50="I",IFERROR(SUMIF(#REF!,Clasificaciones!C50,#REF!),0),0)</f>
        <v>0</v>
      </c>
      <c r="L50" s="183"/>
      <c r="M50" s="184">
        <v>0</v>
      </c>
      <c r="N50" s="183"/>
      <c r="O50" s="349">
        <f>IF(F50="I",IFERROR(VLOOKUP(C50,#REF!,7,FALSE),0),0)</f>
        <v>0</v>
      </c>
      <c r="P50" s="183"/>
      <c r="Q50" s="184">
        <v>0</v>
      </c>
    </row>
    <row r="51" spans="1:17" s="185" customFormat="1" ht="12" customHeight="1">
      <c r="A51" s="179" t="s">
        <v>146</v>
      </c>
      <c r="B51" s="179" t="s">
        <v>149</v>
      </c>
      <c r="C51" s="180">
        <v>111030211</v>
      </c>
      <c r="D51" s="180" t="s">
        <v>178</v>
      </c>
      <c r="E51" s="181" t="s">
        <v>727</v>
      </c>
      <c r="F51" s="181" t="s">
        <v>722</v>
      </c>
      <c r="G51" s="349">
        <f>IF(F51="I",IFERROR(VLOOKUP(C51,'Consolidado 06.2022'!B:H,7,FALSE),0),0)</f>
        <v>22860878</v>
      </c>
      <c r="H51" s="183"/>
      <c r="I51" s="184">
        <v>0</v>
      </c>
      <c r="J51" s="183"/>
      <c r="K51" s="182">
        <f>IF(F51="I",IFERROR(SUMIF(#REF!,Clasificaciones!C51,#REF!),0),0)</f>
        <v>0</v>
      </c>
      <c r="L51" s="183"/>
      <c r="M51" s="184">
        <v>0</v>
      </c>
      <c r="N51" s="183"/>
      <c r="O51" s="349">
        <f>IF(F51="I",IFERROR(VLOOKUP(C51,#REF!,7,FALSE),0),0)</f>
        <v>0</v>
      </c>
      <c r="P51" s="183"/>
      <c r="Q51" s="184">
        <v>0</v>
      </c>
    </row>
    <row r="52" spans="1:17" s="185" customFormat="1" ht="12" customHeight="1">
      <c r="A52" s="179" t="s">
        <v>146</v>
      </c>
      <c r="B52" s="179" t="s">
        <v>149</v>
      </c>
      <c r="C52" s="180">
        <v>111030212</v>
      </c>
      <c r="D52" s="180" t="s">
        <v>179</v>
      </c>
      <c r="E52" s="181" t="s">
        <v>727</v>
      </c>
      <c r="F52" s="181" t="s">
        <v>722</v>
      </c>
      <c r="G52" s="349">
        <f>IF(F52="I",IFERROR(VLOOKUP(C52,'Consolidado 06.2022'!B:H,7,FALSE),0),0)</f>
        <v>45566603</v>
      </c>
      <c r="H52" s="183"/>
      <c r="I52" s="184">
        <v>0</v>
      </c>
      <c r="J52" s="183"/>
      <c r="K52" s="182">
        <f>IF(F52="I",IFERROR(SUMIF(#REF!,Clasificaciones!C52,#REF!),0),0)</f>
        <v>0</v>
      </c>
      <c r="L52" s="183"/>
      <c r="M52" s="184">
        <v>0</v>
      </c>
      <c r="N52" s="183"/>
      <c r="O52" s="349">
        <f>IF(F52="I",IFERROR(VLOOKUP(C52,#REF!,7,FALSE),0),0)</f>
        <v>0</v>
      </c>
      <c r="P52" s="183"/>
      <c r="Q52" s="184">
        <v>0</v>
      </c>
    </row>
    <row r="53" spans="1:17" s="185" customFormat="1" ht="12" customHeight="1">
      <c r="A53" s="179" t="s">
        <v>146</v>
      </c>
      <c r="B53" s="179" t="s">
        <v>149</v>
      </c>
      <c r="C53" s="180">
        <v>111030213</v>
      </c>
      <c r="D53" s="180" t="s">
        <v>735</v>
      </c>
      <c r="E53" s="181" t="s">
        <v>727</v>
      </c>
      <c r="F53" s="181" t="s">
        <v>722</v>
      </c>
      <c r="G53" s="349">
        <f>IF(F53="I",IFERROR(VLOOKUP(C53,'Consolidado 06.2022'!B:H,7,FALSE),0),0)</f>
        <v>0</v>
      </c>
      <c r="H53" s="183"/>
      <c r="I53" s="184">
        <v>0</v>
      </c>
      <c r="J53" s="183"/>
      <c r="K53" s="182">
        <f>IF(F53="I",IFERROR(SUMIF(#REF!,Clasificaciones!C53,#REF!),0),0)</f>
        <v>0</v>
      </c>
      <c r="L53" s="183"/>
      <c r="M53" s="184">
        <v>0</v>
      </c>
      <c r="N53" s="183"/>
      <c r="O53" s="349">
        <f>IF(F53="I",IFERROR(VLOOKUP(C53,#REF!,7,FALSE),0),0)</f>
        <v>0</v>
      </c>
      <c r="P53" s="183"/>
      <c r="Q53" s="184">
        <v>0</v>
      </c>
    </row>
    <row r="54" spans="1:17" s="185" customFormat="1" ht="12" customHeight="1">
      <c r="A54" s="179" t="s">
        <v>146</v>
      </c>
      <c r="B54" s="179" t="s">
        <v>149</v>
      </c>
      <c r="C54" s="180">
        <v>111030214</v>
      </c>
      <c r="D54" s="180" t="s">
        <v>166</v>
      </c>
      <c r="E54" s="181" t="s">
        <v>727</v>
      </c>
      <c r="F54" s="181" t="s">
        <v>722</v>
      </c>
      <c r="G54" s="349">
        <f>IF(F54="I",IFERROR(VLOOKUP(C54,'Consolidado 06.2022'!B:H,7,FALSE),0),0)</f>
        <v>42633192</v>
      </c>
      <c r="H54" s="183"/>
      <c r="I54" s="184">
        <v>0</v>
      </c>
      <c r="J54" s="183"/>
      <c r="K54" s="182">
        <f>IF(F54="I",IFERROR(SUMIF(#REF!,Clasificaciones!C54,#REF!),0),0)</f>
        <v>0</v>
      </c>
      <c r="L54" s="183"/>
      <c r="M54" s="184">
        <v>0</v>
      </c>
      <c r="N54" s="183"/>
      <c r="O54" s="349">
        <f>IF(F54="I",IFERROR(VLOOKUP(C54,#REF!,7,FALSE),0),0)</f>
        <v>0</v>
      </c>
      <c r="P54" s="183"/>
      <c r="Q54" s="184">
        <v>0</v>
      </c>
    </row>
    <row r="55" spans="1:17" s="185" customFormat="1" ht="12" customHeight="1">
      <c r="A55" s="179" t="s">
        <v>146</v>
      </c>
      <c r="B55" s="179" t="s">
        <v>149</v>
      </c>
      <c r="C55" s="180">
        <v>111030215</v>
      </c>
      <c r="D55" s="180" t="s">
        <v>736</v>
      </c>
      <c r="E55" s="181" t="s">
        <v>727</v>
      </c>
      <c r="F55" s="181" t="s">
        <v>722</v>
      </c>
      <c r="G55" s="349">
        <f>IF(F55="I",IFERROR(VLOOKUP(C55,'Consolidado 06.2022'!B:H,7,FALSE),0),0)</f>
        <v>0</v>
      </c>
      <c r="H55" s="183"/>
      <c r="I55" s="184">
        <v>0</v>
      </c>
      <c r="J55" s="183"/>
      <c r="K55" s="182">
        <f>IF(F55="I",IFERROR(SUMIF(#REF!,Clasificaciones!C55,#REF!),0),0)</f>
        <v>0</v>
      </c>
      <c r="L55" s="183"/>
      <c r="M55" s="184">
        <v>0</v>
      </c>
      <c r="N55" s="183"/>
      <c r="O55" s="349">
        <f>IF(F55="I",IFERROR(VLOOKUP(C55,#REF!,7,FALSE),0),0)</f>
        <v>0</v>
      </c>
      <c r="P55" s="183"/>
      <c r="Q55" s="184">
        <v>0</v>
      </c>
    </row>
    <row r="56" spans="1:17" s="185" customFormat="1" ht="12" customHeight="1">
      <c r="A56" s="179" t="s">
        <v>146</v>
      </c>
      <c r="B56" s="179" t="s">
        <v>149</v>
      </c>
      <c r="C56" s="180">
        <v>111030216</v>
      </c>
      <c r="D56" s="180" t="s">
        <v>737</v>
      </c>
      <c r="E56" s="181" t="s">
        <v>727</v>
      </c>
      <c r="F56" s="181" t="s">
        <v>722</v>
      </c>
      <c r="G56" s="349">
        <f>IF(F56="I",IFERROR(VLOOKUP(C56,'Consolidado 06.2022'!B:H,7,FALSE),0),0)</f>
        <v>6841251</v>
      </c>
      <c r="H56" s="183"/>
      <c r="I56" s="184">
        <v>0</v>
      </c>
      <c r="J56" s="183"/>
      <c r="K56" s="182">
        <f>IF(F56="I",IFERROR(SUMIF(#REF!,Clasificaciones!C56,#REF!),0),0)</f>
        <v>0</v>
      </c>
      <c r="L56" s="183"/>
      <c r="M56" s="184">
        <v>0</v>
      </c>
      <c r="N56" s="183"/>
      <c r="O56" s="349">
        <f>IF(F56="I",IFERROR(VLOOKUP(C56,#REF!,7,FALSE),0),0)</f>
        <v>0</v>
      </c>
      <c r="P56" s="183"/>
      <c r="Q56" s="184">
        <v>0</v>
      </c>
    </row>
    <row r="57" spans="1:17" s="185" customFormat="1" ht="12" customHeight="1">
      <c r="A57" s="179" t="s">
        <v>146</v>
      </c>
      <c r="B57" s="179" t="s">
        <v>149</v>
      </c>
      <c r="C57" s="180">
        <v>111030217</v>
      </c>
      <c r="D57" s="180" t="s">
        <v>181</v>
      </c>
      <c r="E57" s="181" t="s">
        <v>727</v>
      </c>
      <c r="F57" s="181" t="s">
        <v>722</v>
      </c>
      <c r="G57" s="349">
        <f>IF(F57="I",IFERROR(VLOOKUP(C57,'Consolidado 06.2022'!B:H,7,FALSE),0),0)</f>
        <v>93216304</v>
      </c>
      <c r="H57" s="183"/>
      <c r="I57" s="184">
        <v>0</v>
      </c>
      <c r="J57" s="183"/>
      <c r="K57" s="182">
        <f>IF(F57="I",IFERROR(SUMIF(#REF!,Clasificaciones!C57,#REF!),0),0)</f>
        <v>0</v>
      </c>
      <c r="L57" s="183"/>
      <c r="M57" s="184">
        <v>0</v>
      </c>
      <c r="N57" s="183"/>
      <c r="O57" s="349">
        <f>IF(F57="I",IFERROR(VLOOKUP(C57,#REF!,7,FALSE),0),0)</f>
        <v>0</v>
      </c>
      <c r="P57" s="183"/>
      <c r="Q57" s="184">
        <v>0</v>
      </c>
    </row>
    <row r="58" spans="1:17" s="185" customFormat="1" ht="12" customHeight="1">
      <c r="A58" s="179" t="s">
        <v>146</v>
      </c>
      <c r="B58" s="179" t="s">
        <v>149</v>
      </c>
      <c r="C58" s="180">
        <v>111030218</v>
      </c>
      <c r="D58" s="180" t="s">
        <v>182</v>
      </c>
      <c r="E58" s="181" t="s">
        <v>727</v>
      </c>
      <c r="F58" s="181" t="s">
        <v>722</v>
      </c>
      <c r="G58" s="349">
        <f>IF(F58="I",IFERROR(VLOOKUP(C58,'Consolidado 06.2022'!B:H,7,FALSE),0),0)</f>
        <v>28237311</v>
      </c>
      <c r="H58" s="183"/>
      <c r="I58" s="184">
        <v>0</v>
      </c>
      <c r="J58" s="183"/>
      <c r="K58" s="182">
        <f>IF(F58="I",IFERROR(SUMIF(#REF!,Clasificaciones!C58,#REF!),0),0)</f>
        <v>0</v>
      </c>
      <c r="L58" s="183"/>
      <c r="M58" s="184">
        <v>0</v>
      </c>
      <c r="N58" s="183"/>
      <c r="O58" s="349">
        <f>IF(F58="I",IFERROR(VLOOKUP(C58,#REF!,7,FALSE),0),0)</f>
        <v>0</v>
      </c>
      <c r="P58" s="183"/>
      <c r="Q58" s="184">
        <v>0</v>
      </c>
    </row>
    <row r="59" spans="1:17" s="185" customFormat="1" ht="12" customHeight="1">
      <c r="A59" s="179" t="s">
        <v>146</v>
      </c>
      <c r="B59" s="179" t="s">
        <v>149</v>
      </c>
      <c r="C59" s="180">
        <v>111030219</v>
      </c>
      <c r="D59" s="180" t="s">
        <v>183</v>
      </c>
      <c r="E59" s="181" t="s">
        <v>727</v>
      </c>
      <c r="F59" s="181" t="s">
        <v>722</v>
      </c>
      <c r="G59" s="349">
        <f>IF(F59="I",IFERROR(VLOOKUP(C59,'Consolidado 06.2022'!B:H,7,FALSE),0),0)</f>
        <v>19565557</v>
      </c>
      <c r="H59" s="183"/>
      <c r="I59" s="184">
        <v>0</v>
      </c>
      <c r="J59" s="183"/>
      <c r="K59" s="182">
        <f>IF(F59="I",IFERROR(SUMIF(#REF!,Clasificaciones!C59,#REF!),0),0)</f>
        <v>0</v>
      </c>
      <c r="L59" s="183"/>
      <c r="M59" s="184">
        <v>0</v>
      </c>
      <c r="N59" s="183"/>
      <c r="O59" s="349">
        <f>IF(F59="I",IFERROR(VLOOKUP(C59,#REF!,7,FALSE),0),0)</f>
        <v>0</v>
      </c>
      <c r="P59" s="183"/>
      <c r="Q59" s="184">
        <v>0</v>
      </c>
    </row>
    <row r="60" spans="1:17" s="185" customFormat="1" ht="12" customHeight="1">
      <c r="A60" s="179" t="s">
        <v>146</v>
      </c>
      <c r="B60" s="179" t="s">
        <v>149</v>
      </c>
      <c r="C60" s="180">
        <v>111030220</v>
      </c>
      <c r="D60" s="180" t="s">
        <v>1450</v>
      </c>
      <c r="E60" s="181" t="s">
        <v>727</v>
      </c>
      <c r="F60" s="181" t="s">
        <v>722</v>
      </c>
      <c r="G60" s="349">
        <f>IF(F60="I",IFERROR(VLOOKUP(C60,'Consolidado 06.2022'!B:H,7,FALSE),0),0)</f>
        <v>25334761</v>
      </c>
      <c r="H60" s="183"/>
      <c r="I60" s="184">
        <v>0</v>
      </c>
      <c r="J60" s="183"/>
      <c r="K60" s="182">
        <f>IF(F60="I",IFERROR(SUMIF(#REF!,Clasificaciones!C60,#REF!),0),0)</f>
        <v>0</v>
      </c>
      <c r="L60" s="183"/>
      <c r="M60" s="184">
        <v>0</v>
      </c>
      <c r="N60" s="183"/>
      <c r="O60" s="349">
        <f>IF(F60="I",IFERROR(VLOOKUP(C60,#REF!,7,FALSE),0),0)</f>
        <v>0</v>
      </c>
      <c r="P60" s="183"/>
      <c r="Q60" s="184">
        <v>0</v>
      </c>
    </row>
    <row r="61" spans="1:17" s="185" customFormat="1" ht="12" customHeight="1">
      <c r="A61" s="179" t="s">
        <v>146</v>
      </c>
      <c r="B61" s="179" t="s">
        <v>149</v>
      </c>
      <c r="C61" s="180">
        <v>111030221</v>
      </c>
      <c r="D61" s="180" t="str">
        <f>+'Consolidado 06.2022'!C51</f>
        <v>Banco Sudameris Nº 4047569</v>
      </c>
      <c r="E61" s="181" t="s">
        <v>627</v>
      </c>
      <c r="F61" s="181" t="s">
        <v>722</v>
      </c>
      <c r="G61" s="349">
        <f>+'Consolidado 06.2022'!H51</f>
        <v>20744958</v>
      </c>
      <c r="H61" s="183"/>
      <c r="I61" s="351"/>
      <c r="J61" s="183"/>
      <c r="K61" s="349"/>
      <c r="L61" s="183"/>
      <c r="M61" s="351"/>
      <c r="N61" s="183"/>
      <c r="O61" s="349"/>
      <c r="P61" s="183"/>
      <c r="Q61" s="351"/>
    </row>
    <row r="62" spans="1:17" s="185" customFormat="1" ht="12" customHeight="1">
      <c r="A62" s="179" t="s">
        <v>146</v>
      </c>
      <c r="B62" s="179" t="s">
        <v>149</v>
      </c>
      <c r="C62" s="180">
        <v>111030222</v>
      </c>
      <c r="D62" s="180" t="s">
        <v>1451</v>
      </c>
      <c r="E62" s="181" t="s">
        <v>727</v>
      </c>
      <c r="F62" s="181" t="s">
        <v>722</v>
      </c>
      <c r="G62" s="349">
        <f>IF(F62="I",IFERROR(VLOOKUP(C62,'Consolidado 06.2022'!B:H,7,FALSE),0),0)</f>
        <v>6708322</v>
      </c>
      <c r="H62" s="183"/>
      <c r="I62" s="184">
        <v>0</v>
      </c>
      <c r="J62" s="183"/>
      <c r="K62" s="182">
        <f>IF(F62="I",IFERROR(SUMIF(#REF!,Clasificaciones!C62,#REF!),0),0)</f>
        <v>0</v>
      </c>
      <c r="L62" s="183"/>
      <c r="M62" s="184">
        <v>0</v>
      </c>
      <c r="N62" s="183"/>
      <c r="O62" s="349">
        <f>IF(F62="I",IFERROR(VLOOKUP(C62,#REF!,7,FALSE),0),0)</f>
        <v>0</v>
      </c>
      <c r="P62" s="183"/>
      <c r="Q62" s="184">
        <v>0</v>
      </c>
    </row>
    <row r="63" spans="1:17" s="185" customFormat="1" ht="12" customHeight="1">
      <c r="A63" s="179" t="s">
        <v>146</v>
      </c>
      <c r="B63" s="179" t="s">
        <v>149</v>
      </c>
      <c r="C63" s="180">
        <v>101010202</v>
      </c>
      <c r="D63" s="180" t="s">
        <v>533</v>
      </c>
      <c r="E63" s="181" t="s">
        <v>727</v>
      </c>
      <c r="F63" s="181" t="s">
        <v>722</v>
      </c>
      <c r="G63" s="349">
        <f>IF(F63="I",IFERROR(VLOOKUP(C63,'Consolidado 06.2022'!B:H,7,FALSE),0),0)</f>
        <v>99321522</v>
      </c>
      <c r="H63" s="183"/>
      <c r="I63" s="184">
        <v>0</v>
      </c>
      <c r="J63" s="183"/>
      <c r="K63" s="182">
        <f>IF(F63="I",IFERROR(SUMIF(#REF!,Clasificaciones!C63,#REF!),0),0)</f>
        <v>0</v>
      </c>
      <c r="L63" s="183"/>
      <c r="M63" s="184">
        <v>0</v>
      </c>
      <c r="N63" s="183"/>
      <c r="O63" s="349">
        <f>IF(F63="I",IFERROR(VLOOKUP(C63,#REF!,7,FALSE),0),0)</f>
        <v>0</v>
      </c>
      <c r="P63" s="183"/>
      <c r="Q63" s="184">
        <v>0</v>
      </c>
    </row>
    <row r="64" spans="1:17" s="185" customFormat="1" ht="12" customHeight="1">
      <c r="A64" s="179" t="s">
        <v>146</v>
      </c>
      <c r="B64" s="179" t="s">
        <v>149</v>
      </c>
      <c r="C64" s="180">
        <v>11104</v>
      </c>
      <c r="D64" s="180" t="s">
        <v>738</v>
      </c>
      <c r="E64" s="181" t="s">
        <v>627</v>
      </c>
      <c r="F64" s="181" t="s">
        <v>722</v>
      </c>
      <c r="G64" s="349">
        <f>IF(F64="I",IFERROR(VLOOKUP(C64,'Consolidado 06.2022'!B:H,7,FALSE),0),0)</f>
        <v>0</v>
      </c>
      <c r="H64" s="183"/>
      <c r="I64" s="184">
        <v>0</v>
      </c>
      <c r="J64" s="183"/>
      <c r="K64" s="182">
        <f>IF(F64="I",IFERROR(SUMIF(#REF!,Clasificaciones!C64,#REF!),0),0)</f>
        <v>0</v>
      </c>
      <c r="L64" s="183"/>
      <c r="M64" s="184">
        <v>0</v>
      </c>
      <c r="N64" s="183"/>
      <c r="O64" s="349">
        <f>IF(F64="I",IFERROR(VLOOKUP(C64,#REF!,7,FALSE),0),0)</f>
        <v>0</v>
      </c>
      <c r="P64" s="183"/>
      <c r="Q64" s="184">
        <v>0</v>
      </c>
    </row>
    <row r="65" spans="1:17" s="185" customFormat="1" ht="12" customHeight="1">
      <c r="A65" s="179" t="s">
        <v>146</v>
      </c>
      <c r="B65" s="179" t="s">
        <v>149</v>
      </c>
      <c r="C65" s="180">
        <v>11105</v>
      </c>
      <c r="D65" s="180" t="s">
        <v>739</v>
      </c>
      <c r="E65" s="181" t="s">
        <v>627</v>
      </c>
      <c r="F65" s="181" t="s">
        <v>722</v>
      </c>
      <c r="G65" s="349">
        <f>IF(F65="I",IFERROR(VLOOKUP(C65,'Consolidado 06.2022'!B:H,7,FALSE),0),0)</f>
        <v>0</v>
      </c>
      <c r="H65" s="183"/>
      <c r="I65" s="184">
        <v>0</v>
      </c>
      <c r="J65" s="183"/>
      <c r="K65" s="182">
        <f>IF(F65="I",IFERROR(SUMIF(#REF!,Clasificaciones!C65,#REF!),0),0)</f>
        <v>0</v>
      </c>
      <c r="L65" s="183"/>
      <c r="M65" s="184">
        <v>0</v>
      </c>
      <c r="N65" s="183"/>
      <c r="O65" s="349">
        <f>IF(F65="I",IFERROR(VLOOKUP(C65,#REF!,7,FALSE),0),0)</f>
        <v>0</v>
      </c>
      <c r="P65" s="183"/>
      <c r="Q65" s="184">
        <v>0</v>
      </c>
    </row>
    <row r="66" spans="1:17" s="185" customFormat="1" ht="12" customHeight="1">
      <c r="A66" s="179" t="s">
        <v>146</v>
      </c>
      <c r="B66" s="179" t="s">
        <v>149</v>
      </c>
      <c r="C66" s="180">
        <v>11106</v>
      </c>
      <c r="D66" s="180" t="s">
        <v>740</v>
      </c>
      <c r="E66" s="181" t="s">
        <v>627</v>
      </c>
      <c r="F66" s="181" t="s">
        <v>722</v>
      </c>
      <c r="G66" s="349">
        <f>IF(F66="I",IFERROR(VLOOKUP(C66,'Consolidado 06.2022'!B:H,7,FALSE),0),0)</f>
        <v>0</v>
      </c>
      <c r="H66" s="183"/>
      <c r="I66" s="184">
        <v>0</v>
      </c>
      <c r="J66" s="183"/>
      <c r="K66" s="182">
        <f>IF(F66="I",IFERROR(SUMIF(#REF!,Clasificaciones!C66,#REF!),0),0)</f>
        <v>0</v>
      </c>
      <c r="L66" s="183"/>
      <c r="M66" s="184">
        <v>0</v>
      </c>
      <c r="N66" s="183"/>
      <c r="O66" s="349">
        <f>IF(F66="I",IFERROR(VLOOKUP(C66,#REF!,7,FALSE),0),0)</f>
        <v>0</v>
      </c>
      <c r="P66" s="183"/>
      <c r="Q66" s="184">
        <v>0</v>
      </c>
    </row>
    <row r="67" spans="1:17" s="185" customFormat="1" ht="12" customHeight="1">
      <c r="A67" s="179" t="s">
        <v>146</v>
      </c>
      <c r="B67" s="179" t="s">
        <v>149</v>
      </c>
      <c r="C67" s="180">
        <v>11107</v>
      </c>
      <c r="D67" s="180" t="s">
        <v>741</v>
      </c>
      <c r="E67" s="181" t="s">
        <v>627</v>
      </c>
      <c r="F67" s="181" t="s">
        <v>722</v>
      </c>
      <c r="G67" s="349">
        <f>IF(F67="I",IFERROR(VLOOKUP(C67,'Consolidado 06.2022'!B:H,7,FALSE),0),0)</f>
        <v>0</v>
      </c>
      <c r="H67" s="183"/>
      <c r="I67" s="184">
        <v>0</v>
      </c>
      <c r="J67" s="183"/>
      <c r="K67" s="182">
        <f>IF(F67="I",IFERROR(SUMIF(#REF!,Clasificaciones!C67,#REF!),0),0)</f>
        <v>0</v>
      </c>
      <c r="L67" s="183"/>
      <c r="M67" s="184">
        <v>0</v>
      </c>
      <c r="N67" s="183"/>
      <c r="O67" s="349">
        <f>IF(F67="I",IFERROR(VLOOKUP(C67,#REF!,7,FALSE),0),0)</f>
        <v>0</v>
      </c>
      <c r="P67" s="183"/>
      <c r="Q67" s="184">
        <v>0</v>
      </c>
    </row>
    <row r="68" spans="1:17" s="185" customFormat="1" ht="12" customHeight="1">
      <c r="A68" s="179" t="s">
        <v>146</v>
      </c>
      <c r="B68" s="179"/>
      <c r="C68" s="180">
        <v>112</v>
      </c>
      <c r="D68" s="180" t="s">
        <v>184</v>
      </c>
      <c r="E68" s="181" t="s">
        <v>627</v>
      </c>
      <c r="F68" s="181" t="s">
        <v>719</v>
      </c>
      <c r="G68" s="349">
        <f>IF(F68="I",IFERROR(VLOOKUP(C68,'Consolidado 06.2022'!B:H,7,FALSE),0),0)</f>
        <v>0</v>
      </c>
      <c r="H68" s="183"/>
      <c r="I68" s="184">
        <v>0</v>
      </c>
      <c r="J68" s="183"/>
      <c r="K68" s="182">
        <f>IF(F68="I",IFERROR(SUMIF(#REF!,Clasificaciones!C68,#REF!),0),0)</f>
        <v>0</v>
      </c>
      <c r="L68" s="183"/>
      <c r="M68" s="184">
        <v>0</v>
      </c>
      <c r="N68" s="183"/>
      <c r="O68" s="349">
        <f>IF(F68="I",IFERROR(VLOOKUP(C68,#REF!,7,FALSE),0),0)</f>
        <v>0</v>
      </c>
      <c r="P68" s="183"/>
      <c r="Q68" s="184">
        <v>0</v>
      </c>
    </row>
    <row r="69" spans="1:17" s="185" customFormat="1" ht="12" customHeight="1">
      <c r="A69" s="179" t="s">
        <v>146</v>
      </c>
      <c r="B69" s="179"/>
      <c r="C69" s="180">
        <v>11201</v>
      </c>
      <c r="D69" s="180" t="s">
        <v>185</v>
      </c>
      <c r="E69" s="181" t="s">
        <v>627</v>
      </c>
      <c r="F69" s="181" t="s">
        <v>719</v>
      </c>
      <c r="G69" s="349">
        <f>IF(F69="I",IFERROR(VLOOKUP(C69,'Consolidado 06.2022'!B:H,7,FALSE),0),0)</f>
        <v>0</v>
      </c>
      <c r="H69" s="183"/>
      <c r="I69" s="184">
        <v>0</v>
      </c>
      <c r="J69" s="183"/>
      <c r="K69" s="182">
        <f>IF(F69="I",IFERROR(SUMIF(#REF!,Clasificaciones!C69,#REF!),0),0)</f>
        <v>0</v>
      </c>
      <c r="L69" s="183"/>
      <c r="M69" s="184">
        <v>0</v>
      </c>
      <c r="N69" s="183"/>
      <c r="O69" s="349">
        <f>IF(F69="I",IFERROR(VLOOKUP(C69,#REF!,7,FALSE),0),0)</f>
        <v>0</v>
      </c>
      <c r="P69" s="183"/>
      <c r="Q69" s="184">
        <v>0</v>
      </c>
    </row>
    <row r="70" spans="1:17" s="185" customFormat="1" ht="12" customHeight="1">
      <c r="A70" s="179" t="s">
        <v>146</v>
      </c>
      <c r="B70" s="179"/>
      <c r="C70" s="180">
        <v>112011</v>
      </c>
      <c r="D70" s="180" t="s">
        <v>186</v>
      </c>
      <c r="E70" s="181" t="s">
        <v>627</v>
      </c>
      <c r="F70" s="181" t="s">
        <v>719</v>
      </c>
      <c r="G70" s="349">
        <f>IF(F70="I",IFERROR(VLOOKUP(C70,'Consolidado 06.2022'!B:H,7,FALSE),0),0)</f>
        <v>0</v>
      </c>
      <c r="H70" s="183"/>
      <c r="I70" s="184">
        <v>0</v>
      </c>
      <c r="J70" s="183"/>
      <c r="K70" s="182">
        <f>IF(F70="I",IFERROR(SUMIF(#REF!,Clasificaciones!C70,#REF!),0),0)</f>
        <v>0</v>
      </c>
      <c r="L70" s="183"/>
      <c r="M70" s="184">
        <v>0</v>
      </c>
      <c r="N70" s="183"/>
      <c r="O70" s="349">
        <f>IF(F70="I",IFERROR(VLOOKUP(C70,#REF!,7,FALSE),0),0)</f>
        <v>0</v>
      </c>
      <c r="P70" s="183"/>
      <c r="Q70" s="184">
        <v>0</v>
      </c>
    </row>
    <row r="71" spans="1:17" s="185" customFormat="1" ht="12" customHeight="1">
      <c r="A71" s="179" t="s">
        <v>146</v>
      </c>
      <c r="B71" s="179"/>
      <c r="C71" s="180">
        <v>1120111</v>
      </c>
      <c r="D71" s="180" t="s">
        <v>187</v>
      </c>
      <c r="E71" s="181" t="s">
        <v>627</v>
      </c>
      <c r="F71" s="181" t="s">
        <v>719</v>
      </c>
      <c r="G71" s="349">
        <f>IF(F71="I",IFERROR(VLOOKUP(C71,'Consolidado 06.2022'!B:H,7,FALSE),0),0)</f>
        <v>0</v>
      </c>
      <c r="H71" s="183"/>
      <c r="I71" s="184">
        <v>0</v>
      </c>
      <c r="J71" s="183"/>
      <c r="K71" s="182">
        <f>IF(F71="I",IFERROR(SUMIF(#REF!,Clasificaciones!C71,#REF!),0),0)</f>
        <v>0</v>
      </c>
      <c r="L71" s="183"/>
      <c r="M71" s="184">
        <v>0</v>
      </c>
      <c r="N71" s="183"/>
      <c r="O71" s="349">
        <f>IF(F71="I",IFERROR(VLOOKUP(C71,#REF!,7,FALSE),0),0)</f>
        <v>0</v>
      </c>
      <c r="P71" s="183"/>
      <c r="Q71" s="184">
        <v>0</v>
      </c>
    </row>
    <row r="72" spans="1:17" s="185" customFormat="1" ht="12" customHeight="1">
      <c r="A72" s="179" t="s">
        <v>146</v>
      </c>
      <c r="B72" s="179"/>
      <c r="C72" s="180">
        <v>11201111</v>
      </c>
      <c r="D72" s="180" t="s">
        <v>188</v>
      </c>
      <c r="E72" s="181" t="s">
        <v>627</v>
      </c>
      <c r="F72" s="181" t="s">
        <v>719</v>
      </c>
      <c r="G72" s="349">
        <f>IF(F72="I",IFERROR(VLOOKUP(C72,'Consolidado 06.2022'!B:H,7,FALSE),0),0)</f>
        <v>0</v>
      </c>
      <c r="H72" s="183"/>
      <c r="I72" s="184">
        <v>0</v>
      </c>
      <c r="J72" s="183"/>
      <c r="K72" s="182">
        <f>IF(F72="I",IFERROR(SUMIF(#REF!,Clasificaciones!C72,#REF!),0),0)</f>
        <v>0</v>
      </c>
      <c r="L72" s="183"/>
      <c r="M72" s="184">
        <v>0</v>
      </c>
      <c r="N72" s="183"/>
      <c r="O72" s="349">
        <f>IF(F72="I",IFERROR(VLOOKUP(C72,#REF!,7,FALSE),0),0)</f>
        <v>0</v>
      </c>
      <c r="P72" s="183"/>
      <c r="Q72" s="184">
        <v>0</v>
      </c>
    </row>
    <row r="73" spans="1:17" s="185" customFormat="1" ht="12" customHeight="1">
      <c r="A73" s="179" t="s">
        <v>146</v>
      </c>
      <c r="B73" s="179" t="s">
        <v>742</v>
      </c>
      <c r="C73" s="180">
        <v>1120111101</v>
      </c>
      <c r="D73" s="180" t="s">
        <v>189</v>
      </c>
      <c r="E73" s="181" t="s">
        <v>627</v>
      </c>
      <c r="F73" s="181" t="s">
        <v>722</v>
      </c>
      <c r="G73" s="349">
        <f>IF(F73="I",IFERROR(VLOOKUP(C73,'Consolidado 06.2022'!B:H,7,FALSE),0),0)</f>
        <v>375000000</v>
      </c>
      <c r="H73" s="183"/>
      <c r="I73" s="184">
        <v>0</v>
      </c>
      <c r="J73" s="183"/>
      <c r="K73" s="182">
        <f>IF(F73="I",IFERROR(SUMIF(#REF!,Clasificaciones!C73,#REF!),0),0)</f>
        <v>0</v>
      </c>
      <c r="L73" s="183"/>
      <c r="M73" s="184">
        <v>0</v>
      </c>
      <c r="N73" s="183"/>
      <c r="O73" s="349">
        <f>IF(F73="I",IFERROR(VLOOKUP(C73,#REF!,7,FALSE),0),0)</f>
        <v>0</v>
      </c>
      <c r="P73" s="183"/>
      <c r="Q73" s="184">
        <v>0</v>
      </c>
    </row>
    <row r="74" spans="1:17" s="185" customFormat="1" ht="12" customHeight="1">
      <c r="A74" s="179" t="s">
        <v>146</v>
      </c>
      <c r="B74" s="179"/>
      <c r="C74" s="180">
        <v>1120111102</v>
      </c>
      <c r="D74" s="180" t="s">
        <v>743</v>
      </c>
      <c r="E74" s="181" t="s">
        <v>727</v>
      </c>
      <c r="F74" s="181" t="s">
        <v>722</v>
      </c>
      <c r="G74" s="349">
        <f>IF(F74="I",IFERROR(VLOOKUP(C74,'Consolidado 06.2022'!B:H,7,FALSE),0),0)</f>
        <v>0</v>
      </c>
      <c r="H74" s="183"/>
      <c r="I74" s="184">
        <v>0</v>
      </c>
      <c r="J74" s="183"/>
      <c r="K74" s="182">
        <f>IF(F74="I",IFERROR(SUMIF(#REF!,Clasificaciones!C74,#REF!),0),0)</f>
        <v>0</v>
      </c>
      <c r="L74" s="183"/>
      <c r="M74" s="184">
        <v>0</v>
      </c>
      <c r="N74" s="183"/>
      <c r="O74" s="349">
        <f>IF(F74="I",IFERROR(VLOOKUP(C74,#REF!,7,FALSE),0),0)</f>
        <v>0</v>
      </c>
      <c r="P74" s="183"/>
      <c r="Q74" s="184">
        <v>0</v>
      </c>
    </row>
    <row r="75" spans="1:17" s="185" customFormat="1" ht="12" customHeight="1">
      <c r="A75" s="179" t="s">
        <v>146</v>
      </c>
      <c r="B75" s="179"/>
      <c r="C75" s="180">
        <v>1120112</v>
      </c>
      <c r="D75" s="180" t="s">
        <v>190</v>
      </c>
      <c r="E75" s="181" t="s">
        <v>627</v>
      </c>
      <c r="F75" s="181" t="s">
        <v>719</v>
      </c>
      <c r="G75" s="349">
        <f>IF(F75="I",IFERROR(VLOOKUP(C75,'Consolidado 06.2022'!B:H,7,FALSE),0),0)</f>
        <v>0</v>
      </c>
      <c r="H75" s="183"/>
      <c r="I75" s="184">
        <v>0</v>
      </c>
      <c r="J75" s="183"/>
      <c r="K75" s="182">
        <f>IF(F75="I",IFERROR(SUMIF(#REF!,Clasificaciones!C75,#REF!),0),0)</f>
        <v>0</v>
      </c>
      <c r="L75" s="183"/>
      <c r="M75" s="184">
        <v>0</v>
      </c>
      <c r="N75" s="183"/>
      <c r="O75" s="349">
        <f>IF(F75="I",IFERROR(VLOOKUP(C75,#REF!,7,FALSE),0),0)</f>
        <v>0</v>
      </c>
      <c r="P75" s="183"/>
      <c r="Q75" s="184">
        <v>0</v>
      </c>
    </row>
    <row r="76" spans="1:17" s="185" customFormat="1" ht="12" customHeight="1">
      <c r="A76" s="179" t="s">
        <v>146</v>
      </c>
      <c r="B76" s="179"/>
      <c r="C76" s="180">
        <v>11201121</v>
      </c>
      <c r="D76" s="180" t="s">
        <v>191</v>
      </c>
      <c r="E76" s="181" t="s">
        <v>627</v>
      </c>
      <c r="F76" s="181" t="s">
        <v>719</v>
      </c>
      <c r="G76" s="349">
        <f>IF(F76="I",IFERROR(VLOOKUP(C76,'Consolidado 06.2022'!B:H,7,FALSE),0),0)</f>
        <v>0</v>
      </c>
      <c r="H76" s="183"/>
      <c r="I76" s="184">
        <v>0</v>
      </c>
      <c r="J76" s="183"/>
      <c r="K76" s="182">
        <f>IF(F76="I",IFERROR(SUMIF(#REF!,Clasificaciones!C76,#REF!),0),0)</f>
        <v>0</v>
      </c>
      <c r="L76" s="183"/>
      <c r="M76" s="184">
        <v>0</v>
      </c>
      <c r="N76" s="183"/>
      <c r="O76" s="349">
        <f>IF(F76="I",IFERROR(VLOOKUP(C76,#REF!,7,FALSE),0),0)</f>
        <v>0</v>
      </c>
      <c r="P76" s="183"/>
      <c r="Q76" s="184">
        <v>0</v>
      </c>
    </row>
    <row r="77" spans="1:17" s="185" customFormat="1" ht="12" customHeight="1">
      <c r="A77" s="179" t="s">
        <v>146</v>
      </c>
      <c r="B77" s="179" t="s">
        <v>742</v>
      </c>
      <c r="C77" s="180">
        <v>1120112101</v>
      </c>
      <c r="D77" s="180" t="s">
        <v>192</v>
      </c>
      <c r="E77" s="181" t="s">
        <v>627</v>
      </c>
      <c r="F77" s="181" t="s">
        <v>722</v>
      </c>
      <c r="G77" s="349">
        <f>IF(F77="I",IFERROR(VLOOKUP(C77,'Consolidado 06.2022'!B:H,7,FALSE),0),0)</f>
        <v>700000000</v>
      </c>
      <c r="H77" s="183"/>
      <c r="I77" s="184">
        <v>0</v>
      </c>
      <c r="J77" s="183"/>
      <c r="K77" s="182">
        <f>IF(F77="I",IFERROR(SUMIF(#REF!,Clasificaciones!C77,#REF!),0),0)</f>
        <v>0</v>
      </c>
      <c r="L77" s="183"/>
      <c r="M77" s="184">
        <v>0</v>
      </c>
      <c r="N77" s="183"/>
      <c r="O77" s="349">
        <f>IF(F77="I",IFERROR(VLOOKUP(C77,#REF!,7,FALSE),0),0)</f>
        <v>0</v>
      </c>
      <c r="P77" s="183"/>
      <c r="Q77" s="184">
        <v>0</v>
      </c>
    </row>
    <row r="78" spans="1:17" s="185" customFormat="1" ht="12" customHeight="1">
      <c r="A78" s="179" t="s">
        <v>146</v>
      </c>
      <c r="B78" s="179"/>
      <c r="C78" s="180">
        <v>1120112102</v>
      </c>
      <c r="D78" s="180" t="s">
        <v>231</v>
      </c>
      <c r="E78" s="181" t="s">
        <v>727</v>
      </c>
      <c r="F78" s="181" t="s">
        <v>722</v>
      </c>
      <c r="G78" s="349">
        <f>IF(F78="I",IFERROR(VLOOKUP(C78,'Consolidado 06.2022'!B:H,7,FALSE),0),0)</f>
        <v>0</v>
      </c>
      <c r="H78" s="183"/>
      <c r="I78" s="184">
        <v>0</v>
      </c>
      <c r="J78" s="183"/>
      <c r="K78" s="182">
        <f>IF(F78="I",IFERROR(SUMIF(#REF!,Clasificaciones!C78,#REF!),0),0)</f>
        <v>0</v>
      </c>
      <c r="L78" s="183"/>
      <c r="M78" s="184">
        <v>0</v>
      </c>
      <c r="N78" s="183"/>
      <c r="O78" s="349">
        <f>IF(F78="I",IFERROR(VLOOKUP(C78,#REF!,7,FALSE),0),0)</f>
        <v>0</v>
      </c>
      <c r="P78" s="183"/>
      <c r="Q78" s="184">
        <v>0</v>
      </c>
    </row>
    <row r="79" spans="1:17" s="185" customFormat="1" ht="12" customHeight="1">
      <c r="A79" s="179" t="s">
        <v>146</v>
      </c>
      <c r="B79" s="179"/>
      <c r="C79" s="180">
        <v>11201122</v>
      </c>
      <c r="D79" s="180" t="s">
        <v>193</v>
      </c>
      <c r="E79" s="181" t="s">
        <v>627</v>
      </c>
      <c r="F79" s="181" t="s">
        <v>719</v>
      </c>
      <c r="G79" s="349">
        <f>IF(F79="I",IFERROR(VLOOKUP(C79,'Consolidado 06.2022'!B:H,7,FALSE),0),0)</f>
        <v>0</v>
      </c>
      <c r="H79" s="183"/>
      <c r="I79" s="184">
        <v>0</v>
      </c>
      <c r="J79" s="183"/>
      <c r="K79" s="182">
        <f>IF(F79="I",IFERROR(SUMIF(#REF!,Clasificaciones!C79,#REF!),0),0)</f>
        <v>0</v>
      </c>
      <c r="L79" s="183"/>
      <c r="M79" s="184">
        <v>0</v>
      </c>
      <c r="N79" s="183"/>
      <c r="O79" s="349">
        <f>IF(F79="I",IFERROR(VLOOKUP(C79,#REF!,7,FALSE),0),0)</f>
        <v>0</v>
      </c>
      <c r="P79" s="183"/>
      <c r="Q79" s="184">
        <v>0</v>
      </c>
    </row>
    <row r="80" spans="1:17" s="185" customFormat="1" ht="12" customHeight="1">
      <c r="A80" s="179" t="s">
        <v>146</v>
      </c>
      <c r="B80" s="179" t="s">
        <v>742</v>
      </c>
      <c r="C80" s="180">
        <v>1120112201</v>
      </c>
      <c r="D80" s="180" t="s">
        <v>662</v>
      </c>
      <c r="E80" s="181" t="s">
        <v>627</v>
      </c>
      <c r="F80" s="181" t="s">
        <v>722</v>
      </c>
      <c r="G80" s="349">
        <f>IF(F80="I",IFERROR(VLOOKUP(C80,'Consolidado 06.2022'!B:H,7,FALSE),0),0)</f>
        <v>0</v>
      </c>
      <c r="H80" s="183"/>
      <c r="I80" s="184">
        <v>0</v>
      </c>
      <c r="J80" s="183"/>
      <c r="K80" s="182">
        <f>IF(F80="I",IFERROR(SUMIF(#REF!,Clasificaciones!C80,#REF!),0),0)</f>
        <v>0</v>
      </c>
      <c r="L80" s="183"/>
      <c r="M80" s="184">
        <v>0</v>
      </c>
      <c r="N80" s="183"/>
      <c r="O80" s="349">
        <f>IF(F80="I",IFERROR(VLOOKUP(C80,#REF!,7,FALSE),0),0)</f>
        <v>0</v>
      </c>
      <c r="P80" s="183"/>
      <c r="Q80" s="184">
        <v>0</v>
      </c>
    </row>
    <row r="81" spans="1:17" s="185" customFormat="1" ht="12" customHeight="1">
      <c r="A81" s="179" t="s">
        <v>146</v>
      </c>
      <c r="B81" s="179" t="s">
        <v>742</v>
      </c>
      <c r="C81" s="180">
        <v>1120112202</v>
      </c>
      <c r="D81" s="180" t="s">
        <v>194</v>
      </c>
      <c r="E81" s="181" t="s">
        <v>727</v>
      </c>
      <c r="F81" s="181" t="s">
        <v>722</v>
      </c>
      <c r="G81" s="349">
        <f>IF(F81="I",IFERROR(VLOOKUP(C81,'Consolidado 06.2022'!B:H,7,FALSE),0),0)</f>
        <v>232488600</v>
      </c>
      <c r="H81" s="183"/>
      <c r="I81" s="184">
        <v>0</v>
      </c>
      <c r="J81" s="183"/>
      <c r="K81" s="182">
        <f>IF(F81="I",IFERROR(SUMIF(#REF!,Clasificaciones!C81,#REF!),0),0)</f>
        <v>0</v>
      </c>
      <c r="L81" s="183"/>
      <c r="M81" s="184">
        <v>0</v>
      </c>
      <c r="N81" s="183"/>
      <c r="O81" s="349">
        <f>IF(F81="I",IFERROR(VLOOKUP(C81,#REF!,7,FALSE),0),0)</f>
        <v>0</v>
      </c>
      <c r="P81" s="183"/>
      <c r="Q81" s="184">
        <v>0</v>
      </c>
    </row>
    <row r="82" spans="1:17" s="185" customFormat="1" ht="12" customHeight="1">
      <c r="A82" s="179" t="s">
        <v>146</v>
      </c>
      <c r="B82" s="179"/>
      <c r="C82" s="180">
        <v>11201123</v>
      </c>
      <c r="D82" s="180" t="s">
        <v>195</v>
      </c>
      <c r="E82" s="181" t="s">
        <v>627</v>
      </c>
      <c r="F82" s="181" t="s">
        <v>719</v>
      </c>
      <c r="G82" s="349">
        <f>IF(F82="I",IFERROR(VLOOKUP(C82,'Consolidado 06.2022'!B:H,7,FALSE),0),0)</f>
        <v>0</v>
      </c>
      <c r="H82" s="183"/>
      <c r="I82" s="184">
        <v>0</v>
      </c>
      <c r="J82" s="183"/>
      <c r="K82" s="182">
        <f>IF(F82="I",IFERROR(SUMIF(#REF!,Clasificaciones!C82,#REF!),0),0)</f>
        <v>0</v>
      </c>
      <c r="L82" s="183"/>
      <c r="M82" s="184">
        <v>0</v>
      </c>
      <c r="N82" s="183"/>
      <c r="O82" s="349">
        <f>IF(F82="I",IFERROR(VLOOKUP(C82,#REF!,7,FALSE),0),0)</f>
        <v>0</v>
      </c>
      <c r="P82" s="183"/>
      <c r="Q82" s="184">
        <v>0</v>
      </c>
    </row>
    <row r="83" spans="1:17" s="185" customFormat="1" ht="12" customHeight="1">
      <c r="A83" s="179" t="s">
        <v>146</v>
      </c>
      <c r="B83" s="179" t="s">
        <v>742</v>
      </c>
      <c r="C83" s="180">
        <v>1120112301</v>
      </c>
      <c r="D83" s="180" t="s">
        <v>196</v>
      </c>
      <c r="E83" s="181" t="s">
        <v>627</v>
      </c>
      <c r="F83" s="181" t="s">
        <v>722</v>
      </c>
      <c r="G83" s="349">
        <f>IF(F83="I",IFERROR(VLOOKUP(C83,'Consolidado 06.2022'!B:H,7,FALSE),0),0)</f>
        <v>12400000000</v>
      </c>
      <c r="H83" s="183"/>
      <c r="I83" s="184">
        <v>0</v>
      </c>
      <c r="J83" s="183"/>
      <c r="K83" s="182">
        <f>IF(F83="I",IFERROR(SUMIF(#REF!,Clasificaciones!C83,#REF!),0),0)</f>
        <v>0</v>
      </c>
      <c r="L83" s="183"/>
      <c r="M83" s="184">
        <v>0</v>
      </c>
      <c r="N83" s="183"/>
      <c r="O83" s="349">
        <f>IF(F83="I",IFERROR(VLOOKUP(C83,#REF!,7,FALSE),0),0)</f>
        <v>0</v>
      </c>
      <c r="P83" s="183"/>
      <c r="Q83" s="184">
        <v>0</v>
      </c>
    </row>
    <row r="84" spans="1:17" s="185" customFormat="1" ht="12" customHeight="1">
      <c r="A84" s="179" t="s">
        <v>146</v>
      </c>
      <c r="B84" s="179" t="s">
        <v>742</v>
      </c>
      <c r="C84" s="180">
        <v>1120112302</v>
      </c>
      <c r="D84" s="180" t="s">
        <v>197</v>
      </c>
      <c r="E84" s="181" t="s">
        <v>727</v>
      </c>
      <c r="F84" s="181" t="s">
        <v>722</v>
      </c>
      <c r="G84" s="349">
        <f>IF(F84="I",IFERROR(VLOOKUP(C84,'Consolidado 06.2022'!B:H,7,FALSE),0),0)</f>
        <v>2085559500</v>
      </c>
      <c r="H84" s="183"/>
      <c r="I84" s="184">
        <v>0</v>
      </c>
      <c r="J84" s="183"/>
      <c r="K84" s="182">
        <f>IF(F84="I",IFERROR(SUMIF(#REF!,Clasificaciones!C84,#REF!),0),0)</f>
        <v>0</v>
      </c>
      <c r="L84" s="183"/>
      <c r="M84" s="184">
        <v>0</v>
      </c>
      <c r="N84" s="183"/>
      <c r="O84" s="349">
        <f>IF(F84="I",IFERROR(VLOOKUP(C84,#REF!,7,FALSE),0),0)</f>
        <v>0</v>
      </c>
      <c r="P84" s="183"/>
      <c r="Q84" s="184">
        <v>0</v>
      </c>
    </row>
    <row r="85" spans="1:17" s="185" customFormat="1" ht="12" customHeight="1">
      <c r="A85" s="179" t="s">
        <v>146</v>
      </c>
      <c r="B85" s="179"/>
      <c r="C85" s="180">
        <v>1120113</v>
      </c>
      <c r="D85" s="180" t="s">
        <v>198</v>
      </c>
      <c r="E85" s="181" t="s">
        <v>627</v>
      </c>
      <c r="F85" s="181" t="s">
        <v>719</v>
      </c>
      <c r="G85" s="349">
        <f>IF(F85="I",IFERROR(VLOOKUP(C85,'Consolidado 06.2022'!B:H,7,FALSE),0),0)</f>
        <v>0</v>
      </c>
      <c r="H85" s="183"/>
      <c r="I85" s="184">
        <v>0</v>
      </c>
      <c r="J85" s="183"/>
      <c r="K85" s="182">
        <f>IF(F85="I",IFERROR(SUMIF(#REF!,Clasificaciones!C85,#REF!),0),0)</f>
        <v>0</v>
      </c>
      <c r="L85" s="183"/>
      <c r="M85" s="184">
        <v>0</v>
      </c>
      <c r="N85" s="183"/>
      <c r="O85" s="349">
        <f>IF(F85="I",IFERROR(VLOOKUP(C85,#REF!,7,FALSE),0),0)</f>
        <v>0</v>
      </c>
      <c r="P85" s="183"/>
      <c r="Q85" s="184">
        <v>0</v>
      </c>
    </row>
    <row r="86" spans="1:17" s="185" customFormat="1" ht="12" customHeight="1">
      <c r="A86" s="179" t="s">
        <v>146</v>
      </c>
      <c r="B86" s="179"/>
      <c r="C86" s="180">
        <v>11201131</v>
      </c>
      <c r="D86" s="180" t="s">
        <v>199</v>
      </c>
      <c r="E86" s="181" t="s">
        <v>627</v>
      </c>
      <c r="F86" s="181" t="s">
        <v>719</v>
      </c>
      <c r="G86" s="349">
        <f>IF(F86="I",IFERROR(VLOOKUP(C86,'Consolidado 06.2022'!B:H,7,FALSE),0),0)</f>
        <v>0</v>
      </c>
      <c r="H86" s="183"/>
      <c r="I86" s="184">
        <v>0</v>
      </c>
      <c r="J86" s="183"/>
      <c r="K86" s="182">
        <f>IF(F86="I",IFERROR(SUMIF(#REF!,Clasificaciones!C86,#REF!),0),0)</f>
        <v>0</v>
      </c>
      <c r="L86" s="183"/>
      <c r="M86" s="184">
        <v>0</v>
      </c>
      <c r="N86" s="183"/>
      <c r="O86" s="349">
        <f>IF(F86="I",IFERROR(VLOOKUP(C86,#REF!,7,FALSE),0),0)</f>
        <v>0</v>
      </c>
      <c r="P86" s="183"/>
      <c r="Q86" s="184">
        <v>0</v>
      </c>
    </row>
    <row r="87" spans="1:17" s="185" customFormat="1" ht="12" customHeight="1">
      <c r="A87" s="179" t="s">
        <v>146</v>
      </c>
      <c r="B87" s="179" t="s">
        <v>742</v>
      </c>
      <c r="C87" s="180">
        <v>1120113101</v>
      </c>
      <c r="D87" s="180" t="s">
        <v>200</v>
      </c>
      <c r="E87" s="181" t="s">
        <v>627</v>
      </c>
      <c r="F87" s="181" t="s">
        <v>722</v>
      </c>
      <c r="G87" s="349">
        <f>IF(F87="I",IFERROR(VLOOKUP(C87,'Consolidado 06.2022'!B:H,7,FALSE),0),0)</f>
        <v>13881000000</v>
      </c>
      <c r="H87" s="183"/>
      <c r="I87" s="184">
        <v>0</v>
      </c>
      <c r="J87" s="183"/>
      <c r="K87" s="182">
        <f>IF(F87="I",IFERROR(SUMIF(#REF!,Clasificaciones!C87,#REF!),0),0)</f>
        <v>0</v>
      </c>
      <c r="L87" s="183"/>
      <c r="M87" s="184">
        <v>0</v>
      </c>
      <c r="N87" s="183"/>
      <c r="O87" s="349">
        <f>IF(F87="I",IFERROR(VLOOKUP(C87,#REF!,7,FALSE),0),0)</f>
        <v>0</v>
      </c>
      <c r="P87" s="183"/>
      <c r="Q87" s="184">
        <v>0</v>
      </c>
    </row>
    <row r="88" spans="1:17" s="185" customFormat="1" ht="12" customHeight="1">
      <c r="A88" s="179" t="s">
        <v>146</v>
      </c>
      <c r="B88" s="179"/>
      <c r="C88" s="180">
        <v>1120113102</v>
      </c>
      <c r="D88" s="180" t="s">
        <v>386</v>
      </c>
      <c r="E88" s="181" t="s">
        <v>727</v>
      </c>
      <c r="F88" s="181" t="s">
        <v>722</v>
      </c>
      <c r="G88" s="349">
        <f>IF(F88="I",IFERROR(VLOOKUP(C88,'Consolidado 06.2022'!B:H,7,FALSE),0),0)</f>
        <v>0</v>
      </c>
      <c r="H88" s="183"/>
      <c r="I88" s="184">
        <v>0</v>
      </c>
      <c r="J88" s="183"/>
      <c r="K88" s="182">
        <f>IF(F88="I",IFERROR(SUMIF(#REF!,Clasificaciones!C88,#REF!),0),0)</f>
        <v>0</v>
      </c>
      <c r="L88" s="183"/>
      <c r="M88" s="184">
        <v>0</v>
      </c>
      <c r="N88" s="183"/>
      <c r="O88" s="349">
        <f>IF(F88="I",IFERROR(VLOOKUP(C88,#REF!,7,FALSE),0),0)</f>
        <v>0</v>
      </c>
      <c r="P88" s="183"/>
      <c r="Q88" s="184">
        <v>0</v>
      </c>
    </row>
    <row r="89" spans="1:17" s="185" customFormat="1" ht="12" customHeight="1">
      <c r="A89" s="179" t="s">
        <v>146</v>
      </c>
      <c r="B89" s="179"/>
      <c r="C89" s="180">
        <v>11201132</v>
      </c>
      <c r="D89" s="180" t="s">
        <v>663</v>
      </c>
      <c r="E89" s="181" t="s">
        <v>627</v>
      </c>
      <c r="F89" s="181" t="s">
        <v>719</v>
      </c>
      <c r="G89" s="349">
        <f>IF(F89="I",IFERROR(VLOOKUP(C89,'Consolidado 06.2022'!B:H,7,FALSE),0),0)</f>
        <v>0</v>
      </c>
      <c r="H89" s="183"/>
      <c r="I89" s="184">
        <v>0</v>
      </c>
      <c r="J89" s="183"/>
      <c r="K89" s="182">
        <f>IF(F89="I",IFERROR(SUMIF(#REF!,Clasificaciones!C89,#REF!),0),0)</f>
        <v>0</v>
      </c>
      <c r="L89" s="183"/>
      <c r="M89" s="184">
        <v>0</v>
      </c>
      <c r="N89" s="183"/>
      <c r="O89" s="349">
        <f>IF(F89="I",IFERROR(VLOOKUP(C89,#REF!,7,FALSE),0),0)</f>
        <v>0</v>
      </c>
      <c r="P89" s="183"/>
      <c r="Q89" s="184">
        <v>0</v>
      </c>
    </row>
    <row r="90" spans="1:17" s="185" customFormat="1" ht="12" customHeight="1">
      <c r="A90" s="179" t="s">
        <v>146</v>
      </c>
      <c r="B90" s="179" t="s">
        <v>742</v>
      </c>
      <c r="C90" s="180">
        <v>1120113201</v>
      </c>
      <c r="D90" s="180" t="s">
        <v>664</v>
      </c>
      <c r="E90" s="181" t="s">
        <v>627</v>
      </c>
      <c r="F90" s="181" t="s">
        <v>722</v>
      </c>
      <c r="G90" s="349">
        <f>IF(F90="I",IFERROR(VLOOKUP(C90,'Consolidado 06.2022'!B:H,7,FALSE),0),0)</f>
        <v>0</v>
      </c>
      <c r="H90" s="183"/>
      <c r="I90" s="184">
        <v>0</v>
      </c>
      <c r="J90" s="183"/>
      <c r="K90" s="182">
        <f>IF(F90="I",IFERROR(SUMIF(#REF!,Clasificaciones!C90,#REF!),0),0)</f>
        <v>0</v>
      </c>
      <c r="L90" s="183"/>
      <c r="M90" s="184">
        <v>0</v>
      </c>
      <c r="N90" s="183"/>
      <c r="O90" s="349">
        <f>IF(F90="I",IFERROR(VLOOKUP(C90,#REF!,7,FALSE),0),0)</f>
        <v>0</v>
      </c>
      <c r="P90" s="183"/>
      <c r="Q90" s="184">
        <v>0</v>
      </c>
    </row>
    <row r="91" spans="1:17" s="185" customFormat="1" ht="12" customHeight="1">
      <c r="A91" s="179" t="s">
        <v>146</v>
      </c>
      <c r="B91" s="179" t="s">
        <v>742</v>
      </c>
      <c r="C91" s="180">
        <v>1120113202</v>
      </c>
      <c r="D91" s="180" t="s">
        <v>744</v>
      </c>
      <c r="E91" s="181" t="s">
        <v>727</v>
      </c>
      <c r="F91" s="181" t="s">
        <v>722</v>
      </c>
      <c r="G91" s="349">
        <f>IF(F91="I",IFERROR(VLOOKUP(C91,'Consolidado 06.2022'!B:H,7,FALSE),0),0)</f>
        <v>0</v>
      </c>
      <c r="H91" s="183"/>
      <c r="I91" s="184">
        <v>0</v>
      </c>
      <c r="J91" s="183"/>
      <c r="K91" s="182">
        <f>IF(F91="I",IFERROR(SUMIF(#REF!,Clasificaciones!C91,#REF!),0),0)</f>
        <v>0</v>
      </c>
      <c r="L91" s="183"/>
      <c r="M91" s="184">
        <v>0</v>
      </c>
      <c r="N91" s="183"/>
      <c r="O91" s="349">
        <f>IF(F91="I",IFERROR(VLOOKUP(C91,#REF!,7,FALSE),0),0)</f>
        <v>0</v>
      </c>
      <c r="P91" s="183"/>
      <c r="Q91" s="184">
        <v>0</v>
      </c>
    </row>
    <row r="92" spans="1:17" s="185" customFormat="1" ht="12" customHeight="1">
      <c r="A92" s="179" t="s">
        <v>146</v>
      </c>
      <c r="B92" s="179" t="s">
        <v>742</v>
      </c>
      <c r="C92" s="180">
        <v>11201133</v>
      </c>
      <c r="D92" s="180" t="s">
        <v>745</v>
      </c>
      <c r="E92" s="181" t="s">
        <v>627</v>
      </c>
      <c r="F92" s="181" t="s">
        <v>719</v>
      </c>
      <c r="G92" s="349">
        <f>IF(F92="I",IFERROR(VLOOKUP(C92,'Consolidado 06.2022'!B:H,7,FALSE),0),0)</f>
        <v>0</v>
      </c>
      <c r="H92" s="183"/>
      <c r="I92" s="184">
        <v>0</v>
      </c>
      <c r="J92" s="183"/>
      <c r="K92" s="182">
        <f>IF(F92="I",IFERROR(SUMIF(#REF!,Clasificaciones!C92,#REF!),0),0)</f>
        <v>0</v>
      </c>
      <c r="L92" s="183"/>
      <c r="M92" s="184">
        <v>0</v>
      </c>
      <c r="N92" s="183"/>
      <c r="O92" s="349">
        <f>IF(F92="I",IFERROR(VLOOKUP(C92,#REF!,7,FALSE),0),0)</f>
        <v>0</v>
      </c>
      <c r="P92" s="183"/>
      <c r="Q92" s="184">
        <v>0</v>
      </c>
    </row>
    <row r="93" spans="1:17" s="185" customFormat="1" ht="12" customHeight="1">
      <c r="A93" s="179" t="s">
        <v>146</v>
      </c>
      <c r="B93" s="179" t="s">
        <v>742</v>
      </c>
      <c r="C93" s="180">
        <v>1120113301</v>
      </c>
      <c r="D93" s="180" t="s">
        <v>746</v>
      </c>
      <c r="E93" s="181" t="s">
        <v>627</v>
      </c>
      <c r="F93" s="181" t="s">
        <v>722</v>
      </c>
      <c r="G93" s="349">
        <f>IF(F93="I",IFERROR(VLOOKUP(C93,'Consolidado 06.2022'!B:H,7,FALSE),0),0)</f>
        <v>0</v>
      </c>
      <c r="H93" s="183"/>
      <c r="I93" s="184">
        <v>0</v>
      </c>
      <c r="J93" s="183"/>
      <c r="K93" s="182">
        <f>IF(F93="I",IFERROR(SUMIF(#REF!,Clasificaciones!C93,#REF!),0),0)</f>
        <v>0</v>
      </c>
      <c r="L93" s="183"/>
      <c r="M93" s="184">
        <v>0</v>
      </c>
      <c r="N93" s="183"/>
      <c r="O93" s="349">
        <f>IF(F93="I",IFERROR(VLOOKUP(C93,#REF!,7,FALSE),0),0)</f>
        <v>0</v>
      </c>
      <c r="P93" s="183"/>
      <c r="Q93" s="184">
        <v>0</v>
      </c>
    </row>
    <row r="94" spans="1:17" s="185" customFormat="1" ht="12" customHeight="1">
      <c r="A94" s="179" t="s">
        <v>146</v>
      </c>
      <c r="B94" s="179" t="s">
        <v>742</v>
      </c>
      <c r="C94" s="180">
        <v>1120113302</v>
      </c>
      <c r="D94" s="180" t="s">
        <v>747</v>
      </c>
      <c r="E94" s="181" t="s">
        <v>727</v>
      </c>
      <c r="F94" s="181" t="s">
        <v>722</v>
      </c>
      <c r="G94" s="349">
        <f>IF(F94="I",IFERROR(VLOOKUP(C94,'Consolidado 06.2022'!B:H,7,FALSE),0),0)</f>
        <v>0</v>
      </c>
      <c r="H94" s="183"/>
      <c r="I94" s="184">
        <v>0</v>
      </c>
      <c r="J94" s="183"/>
      <c r="K94" s="182">
        <f>IF(F94="I",IFERROR(SUMIF(#REF!,Clasificaciones!C94,#REF!),0),0)</f>
        <v>0</v>
      </c>
      <c r="L94" s="183"/>
      <c r="M94" s="184">
        <v>0</v>
      </c>
      <c r="N94" s="183"/>
      <c r="O94" s="349">
        <f>IF(F94="I",IFERROR(VLOOKUP(C94,#REF!,7,FALSE),0),0)</f>
        <v>0</v>
      </c>
      <c r="P94" s="183"/>
      <c r="Q94" s="184">
        <v>0</v>
      </c>
    </row>
    <row r="95" spans="1:17" s="185" customFormat="1" ht="12" customHeight="1">
      <c r="A95" s="179" t="s">
        <v>146</v>
      </c>
      <c r="B95" s="179" t="s">
        <v>742</v>
      </c>
      <c r="C95" s="180">
        <v>1120114</v>
      </c>
      <c r="D95" s="180" t="s">
        <v>201</v>
      </c>
      <c r="E95" s="181" t="s">
        <v>627</v>
      </c>
      <c r="F95" s="181" t="s">
        <v>719</v>
      </c>
      <c r="G95" s="349">
        <f>IF(F95="I",IFERROR(VLOOKUP(C95,'Consolidado 06.2022'!B:H,7,FALSE),0),0)</f>
        <v>0</v>
      </c>
      <c r="H95" s="183"/>
      <c r="I95" s="184">
        <v>0</v>
      </c>
      <c r="J95" s="183"/>
      <c r="K95" s="182">
        <f>IF(F95="I",IFERROR(SUMIF(#REF!,Clasificaciones!C95,#REF!),0),0)</f>
        <v>0</v>
      </c>
      <c r="L95" s="183"/>
      <c r="M95" s="184">
        <v>0</v>
      </c>
      <c r="N95" s="183"/>
      <c r="O95" s="349">
        <f>IF(F95="I",IFERROR(VLOOKUP(C95,#REF!,7,FALSE),0),0)</f>
        <v>0</v>
      </c>
      <c r="P95" s="183"/>
      <c r="Q95" s="184">
        <v>0</v>
      </c>
    </row>
    <row r="96" spans="1:17" s="185" customFormat="1" ht="12" customHeight="1">
      <c r="A96" s="179" t="s">
        <v>146</v>
      </c>
      <c r="B96" s="179" t="s">
        <v>742</v>
      </c>
      <c r="C96" s="180">
        <v>11201141</v>
      </c>
      <c r="D96" s="180" t="s">
        <v>191</v>
      </c>
      <c r="E96" s="181" t="s">
        <v>627</v>
      </c>
      <c r="F96" s="181" t="s">
        <v>719</v>
      </c>
      <c r="G96" s="349">
        <f>IF(F96="I",IFERROR(VLOOKUP(C96,'Consolidado 06.2022'!B:H,7,FALSE),0),0)</f>
        <v>0</v>
      </c>
      <c r="H96" s="183"/>
      <c r="I96" s="184">
        <v>0</v>
      </c>
      <c r="J96" s="183"/>
      <c r="K96" s="182">
        <f>IF(F96="I",IFERROR(SUMIF(#REF!,Clasificaciones!C96,#REF!),0),0)</f>
        <v>0</v>
      </c>
      <c r="L96" s="183"/>
      <c r="M96" s="184">
        <v>0</v>
      </c>
      <c r="N96" s="183"/>
      <c r="O96" s="349">
        <f>IF(F96="I",IFERROR(VLOOKUP(C96,#REF!,7,FALSE),0),0)</f>
        <v>0</v>
      </c>
      <c r="P96" s="183"/>
      <c r="Q96" s="184">
        <v>0</v>
      </c>
    </row>
    <row r="97" spans="1:17" s="185" customFormat="1" ht="12" customHeight="1">
      <c r="A97" s="179" t="s">
        <v>146</v>
      </c>
      <c r="B97" s="179" t="s">
        <v>742</v>
      </c>
      <c r="C97" s="180">
        <v>1120114101</v>
      </c>
      <c r="D97" s="180" t="s">
        <v>748</v>
      </c>
      <c r="E97" s="181" t="s">
        <v>627</v>
      </c>
      <c r="F97" s="181" t="s">
        <v>722</v>
      </c>
      <c r="G97" s="349">
        <f>IF(F97="I",IFERROR(VLOOKUP(C97,'Consolidado 06.2022'!B:H,7,FALSE),0),0)</f>
        <v>0</v>
      </c>
      <c r="H97" s="183"/>
      <c r="I97" s="184">
        <v>0</v>
      </c>
      <c r="J97" s="183"/>
      <c r="K97" s="182">
        <f>IF(F97="I",IFERROR(SUMIF(#REF!,Clasificaciones!C97,#REF!),0),0)</f>
        <v>0</v>
      </c>
      <c r="L97" s="183"/>
      <c r="M97" s="184">
        <v>0</v>
      </c>
      <c r="N97" s="183"/>
      <c r="O97" s="349">
        <f>IF(F97="I",IFERROR(VLOOKUP(C97,#REF!,7,FALSE),0),0)</f>
        <v>0</v>
      </c>
      <c r="P97" s="183"/>
      <c r="Q97" s="184">
        <v>0</v>
      </c>
    </row>
    <row r="98" spans="1:17" s="185" customFormat="1" ht="12" customHeight="1">
      <c r="A98" s="179" t="s">
        <v>146</v>
      </c>
      <c r="B98" s="179" t="s">
        <v>742</v>
      </c>
      <c r="C98" s="180">
        <v>1120114102</v>
      </c>
      <c r="D98" s="180" t="s">
        <v>388</v>
      </c>
      <c r="E98" s="181" t="s">
        <v>727</v>
      </c>
      <c r="F98" s="181" t="s">
        <v>722</v>
      </c>
      <c r="G98" s="349">
        <f>+'Consolidado 06.2022'!H76</f>
        <v>6837900</v>
      </c>
      <c r="H98" s="183"/>
      <c r="I98" s="184">
        <v>0</v>
      </c>
      <c r="J98" s="183"/>
      <c r="K98" s="182">
        <f>IF(F98="I",IFERROR(SUMIF(#REF!,Clasificaciones!C98,#REF!),0),0)</f>
        <v>0</v>
      </c>
      <c r="L98" s="183"/>
      <c r="M98" s="184">
        <v>0</v>
      </c>
      <c r="N98" s="183"/>
      <c r="O98" s="349">
        <f>IF(F98="I",IFERROR(VLOOKUP(C98,#REF!,7,FALSE),0),0)</f>
        <v>0</v>
      </c>
      <c r="P98" s="183"/>
      <c r="Q98" s="184">
        <v>0</v>
      </c>
    </row>
    <row r="99" spans="1:17" s="185" customFormat="1" ht="12" customHeight="1">
      <c r="A99" s="179" t="s">
        <v>146</v>
      </c>
      <c r="B99" s="179" t="s">
        <v>742</v>
      </c>
      <c r="C99" s="180">
        <v>11201142</v>
      </c>
      <c r="D99" s="180" t="s">
        <v>193</v>
      </c>
      <c r="E99" s="181" t="s">
        <v>627</v>
      </c>
      <c r="F99" s="181" t="s">
        <v>719</v>
      </c>
      <c r="G99" s="349">
        <f>IF(F99="I",IFERROR(VLOOKUP(C99,'Consolidado 06.2022'!B:H,7,FALSE),0),0)</f>
        <v>0</v>
      </c>
      <c r="H99" s="183"/>
      <c r="I99" s="184">
        <v>0</v>
      </c>
      <c r="J99" s="183"/>
      <c r="K99" s="182">
        <f>IF(F99="I",IFERROR(SUMIF(#REF!,Clasificaciones!C99,#REF!),0),0)</f>
        <v>0</v>
      </c>
      <c r="L99" s="183"/>
      <c r="M99" s="184">
        <v>0</v>
      </c>
      <c r="N99" s="183"/>
      <c r="O99" s="349">
        <f>IF(F99="I",IFERROR(VLOOKUP(C99,#REF!,7,FALSE),0),0)</f>
        <v>0</v>
      </c>
      <c r="P99" s="183"/>
      <c r="Q99" s="184">
        <v>0</v>
      </c>
    </row>
    <row r="100" spans="1:17" s="185" customFormat="1" ht="12" customHeight="1">
      <c r="A100" s="179" t="s">
        <v>146</v>
      </c>
      <c r="B100" s="179" t="s">
        <v>742</v>
      </c>
      <c r="C100" s="180">
        <v>1120114201</v>
      </c>
      <c r="D100" s="180" t="s">
        <v>749</v>
      </c>
      <c r="E100" s="181" t="s">
        <v>627</v>
      </c>
      <c r="F100" s="181" t="s">
        <v>722</v>
      </c>
      <c r="G100" s="349">
        <f>IF(F100="I",IFERROR(VLOOKUP(C100,'Consolidado 06.2022'!B:H,7,FALSE),0),0)</f>
        <v>0</v>
      </c>
      <c r="H100" s="183"/>
      <c r="I100" s="184">
        <v>0</v>
      </c>
      <c r="J100" s="183"/>
      <c r="K100" s="182">
        <f>IF(F100="I",IFERROR(SUMIF(#REF!,Clasificaciones!C100,#REF!),0),0)</f>
        <v>0</v>
      </c>
      <c r="L100" s="183"/>
      <c r="M100" s="184">
        <v>0</v>
      </c>
      <c r="N100" s="183"/>
      <c r="O100" s="349">
        <f>IF(F100="I",IFERROR(VLOOKUP(C100,#REF!,7,FALSE),0),0)</f>
        <v>0</v>
      </c>
      <c r="P100" s="183"/>
      <c r="Q100" s="184">
        <v>0</v>
      </c>
    </row>
    <row r="101" spans="1:17" s="185" customFormat="1" ht="12" customHeight="1">
      <c r="A101" s="179" t="s">
        <v>146</v>
      </c>
      <c r="B101" s="179" t="s">
        <v>742</v>
      </c>
      <c r="C101" s="180">
        <v>1120114202</v>
      </c>
      <c r="D101" s="180" t="s">
        <v>389</v>
      </c>
      <c r="E101" s="181" t="s">
        <v>727</v>
      </c>
      <c r="F101" s="181" t="s">
        <v>722</v>
      </c>
      <c r="G101" s="349">
        <f>+'Consolidado 06.2022'!H78</f>
        <v>88892700</v>
      </c>
      <c r="H101" s="183"/>
      <c r="I101" s="184">
        <v>0</v>
      </c>
      <c r="J101" s="183"/>
      <c r="K101" s="182">
        <f>IF(F101="I",IFERROR(SUMIF(#REF!,Clasificaciones!C101,#REF!),0),0)</f>
        <v>0</v>
      </c>
      <c r="L101" s="183"/>
      <c r="M101" s="184">
        <v>0</v>
      </c>
      <c r="N101" s="183"/>
      <c r="O101" s="349">
        <f>IF(F101="I",IFERROR(VLOOKUP(C101,#REF!,7,FALSE),0),0)</f>
        <v>0</v>
      </c>
      <c r="P101" s="183"/>
      <c r="Q101" s="184">
        <v>0</v>
      </c>
    </row>
    <row r="102" spans="1:17" s="185" customFormat="1" ht="12" customHeight="1">
      <c r="A102" s="179" t="s">
        <v>146</v>
      </c>
      <c r="B102" s="179"/>
      <c r="C102" s="180">
        <v>11201143</v>
      </c>
      <c r="D102" s="180" t="s">
        <v>195</v>
      </c>
      <c r="E102" s="181" t="s">
        <v>627</v>
      </c>
      <c r="F102" s="181" t="s">
        <v>719</v>
      </c>
      <c r="G102" s="349">
        <f>IF(F102="I",IFERROR(VLOOKUP(C102,'Consolidado 06.2022'!B:H,7,FALSE),0),0)</f>
        <v>0</v>
      </c>
      <c r="H102" s="183"/>
      <c r="I102" s="184">
        <v>0</v>
      </c>
      <c r="J102" s="183"/>
      <c r="K102" s="182">
        <f>IF(F102="I",IFERROR(SUMIF(#REF!,Clasificaciones!C102,#REF!),0),0)</f>
        <v>0</v>
      </c>
      <c r="L102" s="183"/>
      <c r="M102" s="184">
        <v>0</v>
      </c>
      <c r="N102" s="183"/>
      <c r="O102" s="349">
        <f>IF(F102="I",IFERROR(VLOOKUP(C102,#REF!,7,FALSE),0),0)</f>
        <v>0</v>
      </c>
      <c r="P102" s="183"/>
      <c r="Q102" s="184">
        <v>0</v>
      </c>
    </row>
    <row r="103" spans="1:17" s="185" customFormat="1" ht="12" customHeight="1">
      <c r="A103" s="179" t="s">
        <v>146</v>
      </c>
      <c r="B103" s="179" t="s">
        <v>742</v>
      </c>
      <c r="C103" s="180">
        <v>1120114301</v>
      </c>
      <c r="D103" s="180" t="s">
        <v>202</v>
      </c>
      <c r="E103" s="181" t="s">
        <v>627</v>
      </c>
      <c r="F103" s="181" t="s">
        <v>722</v>
      </c>
      <c r="G103" s="349">
        <f>+'Consolidado 06.2022'!H80</f>
        <v>504602589</v>
      </c>
      <c r="H103" s="183"/>
      <c r="I103" s="184">
        <v>0</v>
      </c>
      <c r="J103" s="183"/>
      <c r="K103" s="182">
        <f>IF(F103="I",IFERROR(SUMIF(#REF!,Clasificaciones!C103,#REF!),0),0)</f>
        <v>0</v>
      </c>
      <c r="L103" s="183"/>
      <c r="M103" s="184">
        <v>0</v>
      </c>
      <c r="N103" s="183"/>
      <c r="O103" s="349">
        <f>IF(F103="I",IFERROR(VLOOKUP(C103,#REF!,7,FALSE),0),0)</f>
        <v>0</v>
      </c>
      <c r="P103" s="183"/>
      <c r="Q103" s="184">
        <v>0</v>
      </c>
    </row>
    <row r="104" spans="1:17" s="185" customFormat="1" ht="12" customHeight="1">
      <c r="A104" s="179" t="s">
        <v>146</v>
      </c>
      <c r="B104" s="179" t="s">
        <v>742</v>
      </c>
      <c r="C104" s="180">
        <v>1120114302</v>
      </c>
      <c r="D104" s="180" t="s">
        <v>391</v>
      </c>
      <c r="E104" s="181" t="s">
        <v>727</v>
      </c>
      <c r="F104" s="181" t="s">
        <v>722</v>
      </c>
      <c r="G104" s="349">
        <f>IF(F104="I",IFERROR(VLOOKUP(C104,'Consolidado 06.2022'!B:H,7,FALSE),0),0)</f>
        <v>649600500</v>
      </c>
      <c r="H104" s="183"/>
      <c r="I104" s="184">
        <v>0</v>
      </c>
      <c r="J104" s="183"/>
      <c r="K104" s="182">
        <f>IF(F104="I",IFERROR(SUMIF(#REF!,Clasificaciones!C104,#REF!),0),0)</f>
        <v>0</v>
      </c>
      <c r="L104" s="183"/>
      <c r="M104" s="184">
        <v>0</v>
      </c>
      <c r="N104" s="183"/>
      <c r="O104" s="349">
        <f>IF(F104="I",IFERROR(VLOOKUP(C104,#REF!,7,FALSE),0),0)</f>
        <v>0</v>
      </c>
      <c r="P104" s="183"/>
      <c r="Q104" s="184">
        <v>0</v>
      </c>
    </row>
    <row r="105" spans="1:17" s="185" customFormat="1" ht="12" customHeight="1">
      <c r="A105" s="179" t="s">
        <v>146</v>
      </c>
      <c r="B105" s="179"/>
      <c r="C105" s="180">
        <v>11201144</v>
      </c>
      <c r="D105" s="180" t="s">
        <v>199</v>
      </c>
      <c r="E105" s="181" t="s">
        <v>627</v>
      </c>
      <c r="F105" s="181" t="s">
        <v>719</v>
      </c>
      <c r="G105" s="349">
        <f>IF(F105="I",IFERROR(VLOOKUP(C105,'Consolidado 06.2022'!B:H,7,FALSE),0),0)</f>
        <v>0</v>
      </c>
      <c r="H105" s="183"/>
      <c r="I105" s="184">
        <v>0</v>
      </c>
      <c r="J105" s="183"/>
      <c r="K105" s="182">
        <f>IF(F105="I",IFERROR(SUMIF(#REF!,Clasificaciones!C105,#REF!),0),0)</f>
        <v>0</v>
      </c>
      <c r="L105" s="183"/>
      <c r="M105" s="184">
        <v>0</v>
      </c>
      <c r="N105" s="183"/>
      <c r="O105" s="349">
        <f>IF(F105="I",IFERROR(VLOOKUP(C105,#REF!,7,FALSE),0),0)</f>
        <v>0</v>
      </c>
      <c r="P105" s="183"/>
      <c r="Q105" s="184">
        <v>0</v>
      </c>
    </row>
    <row r="106" spans="1:17" s="185" customFormat="1" ht="12" customHeight="1">
      <c r="A106" s="179" t="s">
        <v>146</v>
      </c>
      <c r="B106" s="179"/>
      <c r="C106" s="180">
        <v>1120114401</v>
      </c>
      <c r="D106" s="180" t="s">
        <v>200</v>
      </c>
      <c r="E106" s="181" t="s">
        <v>627</v>
      </c>
      <c r="F106" s="181" t="s">
        <v>722</v>
      </c>
      <c r="G106" s="349">
        <f>IF(F106="I",IFERROR(VLOOKUP(C106,'Consolidado 06.2022'!B:H,7,FALSE),0),0)</f>
        <v>0</v>
      </c>
      <c r="H106" s="183"/>
      <c r="I106" s="184">
        <v>0</v>
      </c>
      <c r="J106" s="183"/>
      <c r="K106" s="182">
        <f>IF(F106="I",IFERROR(SUMIF(#REF!,Clasificaciones!C106,#REF!),0),0)</f>
        <v>0</v>
      </c>
      <c r="L106" s="183"/>
      <c r="M106" s="184">
        <v>0</v>
      </c>
      <c r="N106" s="183"/>
      <c r="O106" s="349">
        <f>IF(F106="I",IFERROR(VLOOKUP(C106,#REF!,7,FALSE),0),0)</f>
        <v>0</v>
      </c>
      <c r="P106" s="183"/>
      <c r="Q106" s="184">
        <v>0</v>
      </c>
    </row>
    <row r="107" spans="1:17" s="185" customFormat="1" ht="12" customHeight="1">
      <c r="A107" s="179" t="s">
        <v>146</v>
      </c>
      <c r="B107" s="179"/>
      <c r="C107" s="180">
        <v>1120114402</v>
      </c>
      <c r="D107" s="180" t="s">
        <v>386</v>
      </c>
      <c r="E107" s="181" t="s">
        <v>727</v>
      </c>
      <c r="F107" s="181" t="s">
        <v>722</v>
      </c>
      <c r="G107" s="349">
        <f>IF(F107="I",IFERROR(VLOOKUP(C107,'Consolidado 06.2022'!B:H,7,FALSE),0),0)</f>
        <v>0</v>
      </c>
      <c r="H107" s="183"/>
      <c r="I107" s="184">
        <v>0</v>
      </c>
      <c r="J107" s="183"/>
      <c r="K107" s="182">
        <f>IF(F107="I",IFERROR(SUMIF(#REF!,Clasificaciones!C107,#REF!),0),0)</f>
        <v>0</v>
      </c>
      <c r="L107" s="183"/>
      <c r="M107" s="184">
        <v>0</v>
      </c>
      <c r="N107" s="183"/>
      <c r="O107" s="349">
        <f>IF(F107="I",IFERROR(VLOOKUP(C107,#REF!,7,FALSE),0),0)</f>
        <v>0</v>
      </c>
      <c r="P107" s="183"/>
      <c r="Q107" s="184">
        <v>0</v>
      </c>
    </row>
    <row r="108" spans="1:17" s="185" customFormat="1" ht="12" customHeight="1">
      <c r="A108" s="179" t="s">
        <v>146</v>
      </c>
      <c r="B108" s="179"/>
      <c r="C108" s="180">
        <v>11201145</v>
      </c>
      <c r="D108" s="180" t="s">
        <v>663</v>
      </c>
      <c r="E108" s="181" t="s">
        <v>627</v>
      </c>
      <c r="F108" s="181" t="s">
        <v>719</v>
      </c>
      <c r="G108" s="349">
        <f>IF(F108="I",IFERROR(VLOOKUP(C108,'Consolidado 06.2022'!B:H,7,FALSE),0),0)</f>
        <v>0</v>
      </c>
      <c r="H108" s="183"/>
      <c r="I108" s="184">
        <v>0</v>
      </c>
      <c r="J108" s="183"/>
      <c r="K108" s="182">
        <f>IF(F108="I",IFERROR(SUMIF(#REF!,Clasificaciones!C108,#REF!),0),0)</f>
        <v>0</v>
      </c>
      <c r="L108" s="183"/>
      <c r="M108" s="184">
        <v>0</v>
      </c>
      <c r="N108" s="183"/>
      <c r="O108" s="349">
        <f>IF(F108="I",IFERROR(VLOOKUP(C108,#REF!,7,FALSE),0),0)</f>
        <v>0</v>
      </c>
      <c r="P108" s="183"/>
      <c r="Q108" s="184">
        <v>0</v>
      </c>
    </row>
    <row r="109" spans="1:17" s="185" customFormat="1" ht="12" customHeight="1">
      <c r="A109" s="179" t="s">
        <v>146</v>
      </c>
      <c r="B109" s="179"/>
      <c r="C109" s="180">
        <v>1120114501</v>
      </c>
      <c r="D109" s="180" t="s">
        <v>664</v>
      </c>
      <c r="E109" s="181" t="s">
        <v>627</v>
      </c>
      <c r="F109" s="181" t="s">
        <v>722</v>
      </c>
      <c r="G109" s="349">
        <f>IF(F109="I",IFERROR(VLOOKUP(C109,'Consolidado 06.2022'!B:H,7,FALSE),0),0)</f>
        <v>0</v>
      </c>
      <c r="H109" s="183"/>
      <c r="I109" s="184">
        <v>0</v>
      </c>
      <c r="J109" s="183"/>
      <c r="K109" s="182">
        <f>IF(F109="I",IFERROR(SUMIF(#REF!,Clasificaciones!C109,#REF!),0),0)</f>
        <v>0</v>
      </c>
      <c r="L109" s="183"/>
      <c r="M109" s="184">
        <v>0</v>
      </c>
      <c r="N109" s="183"/>
      <c r="O109" s="349">
        <f>IF(F109="I",IFERROR(VLOOKUP(C109,#REF!,7,FALSE),0),0)</f>
        <v>0</v>
      </c>
      <c r="P109" s="183"/>
      <c r="Q109" s="184">
        <v>0</v>
      </c>
    </row>
    <row r="110" spans="1:17" s="185" customFormat="1" ht="12" customHeight="1">
      <c r="A110" s="179" t="s">
        <v>146</v>
      </c>
      <c r="B110" s="179"/>
      <c r="C110" s="180">
        <v>1120114502</v>
      </c>
      <c r="D110" s="180" t="s">
        <v>744</v>
      </c>
      <c r="E110" s="181" t="s">
        <v>727</v>
      </c>
      <c r="F110" s="181" t="s">
        <v>722</v>
      </c>
      <c r="G110" s="349">
        <f>IF(F110="I",IFERROR(VLOOKUP(C110,'Consolidado 06.2022'!B:H,7,FALSE),0),0)</f>
        <v>0</v>
      </c>
      <c r="H110" s="183"/>
      <c r="I110" s="184">
        <v>0</v>
      </c>
      <c r="J110" s="183"/>
      <c r="K110" s="182">
        <f>IF(F110="I",IFERROR(SUMIF(#REF!,Clasificaciones!C110,#REF!),0),0)</f>
        <v>0</v>
      </c>
      <c r="L110" s="183"/>
      <c r="M110" s="184">
        <v>0</v>
      </c>
      <c r="N110" s="183"/>
      <c r="O110" s="349">
        <f>IF(F110="I",IFERROR(VLOOKUP(C110,#REF!,7,FALSE),0),0)</f>
        <v>0</v>
      </c>
      <c r="P110" s="183"/>
      <c r="Q110" s="184">
        <v>0</v>
      </c>
    </row>
    <row r="111" spans="1:17" s="185" customFormat="1" ht="12" customHeight="1">
      <c r="A111" s="179" t="s">
        <v>146</v>
      </c>
      <c r="B111" s="179"/>
      <c r="C111" s="180">
        <v>11201146</v>
      </c>
      <c r="D111" s="180" t="s">
        <v>745</v>
      </c>
      <c r="E111" s="181" t="s">
        <v>627</v>
      </c>
      <c r="F111" s="181" t="s">
        <v>719</v>
      </c>
      <c r="G111" s="349">
        <f>IF(F111="I",IFERROR(VLOOKUP(C111,'Consolidado 06.2022'!B:H,7,FALSE),0),0)</f>
        <v>0</v>
      </c>
      <c r="H111" s="183"/>
      <c r="I111" s="184">
        <v>0</v>
      </c>
      <c r="J111" s="183"/>
      <c r="K111" s="182">
        <f>IF(F111="I",IFERROR(SUMIF(#REF!,Clasificaciones!C111,#REF!),0),0)</f>
        <v>0</v>
      </c>
      <c r="L111" s="183"/>
      <c r="M111" s="184">
        <v>0</v>
      </c>
      <c r="N111" s="183"/>
      <c r="O111" s="349">
        <f>IF(F111="I",IFERROR(VLOOKUP(C111,#REF!,7,FALSE),0),0)</f>
        <v>0</v>
      </c>
      <c r="P111" s="183"/>
      <c r="Q111" s="184">
        <v>0</v>
      </c>
    </row>
    <row r="112" spans="1:17" s="185" customFormat="1" ht="12" customHeight="1">
      <c r="A112" s="179" t="s">
        <v>146</v>
      </c>
      <c r="B112" s="179"/>
      <c r="C112" s="180">
        <v>1120114601</v>
      </c>
      <c r="D112" s="180" t="s">
        <v>746</v>
      </c>
      <c r="E112" s="181" t="s">
        <v>627</v>
      </c>
      <c r="F112" s="181" t="s">
        <v>722</v>
      </c>
      <c r="G112" s="349">
        <f>IF(F112="I",IFERROR(VLOOKUP(C112,'Consolidado 06.2022'!B:H,7,FALSE),0),0)</f>
        <v>0</v>
      </c>
      <c r="H112" s="183"/>
      <c r="I112" s="184">
        <v>0</v>
      </c>
      <c r="J112" s="183"/>
      <c r="K112" s="182">
        <f>IF(F112="I",IFERROR(SUMIF(#REF!,Clasificaciones!C112,#REF!),0),0)</f>
        <v>0</v>
      </c>
      <c r="L112" s="183"/>
      <c r="M112" s="184">
        <v>0</v>
      </c>
      <c r="N112" s="183"/>
      <c r="O112" s="349">
        <f>IF(F112="I",IFERROR(VLOOKUP(C112,#REF!,7,FALSE),0),0)</f>
        <v>0</v>
      </c>
      <c r="P112" s="183"/>
      <c r="Q112" s="184">
        <v>0</v>
      </c>
    </row>
    <row r="113" spans="1:17" s="185" customFormat="1" ht="12" customHeight="1">
      <c r="A113" s="179" t="s">
        <v>146</v>
      </c>
      <c r="B113" s="179"/>
      <c r="C113" s="180">
        <v>1120114602</v>
      </c>
      <c r="D113" s="180" t="s">
        <v>747</v>
      </c>
      <c r="E113" s="181" t="s">
        <v>727</v>
      </c>
      <c r="F113" s="181" t="s">
        <v>722</v>
      </c>
      <c r="G113" s="349">
        <f>IF(F113="I",IFERROR(VLOOKUP(C113,'Consolidado 06.2022'!B:H,7,FALSE),0),0)</f>
        <v>0</v>
      </c>
      <c r="H113" s="183"/>
      <c r="I113" s="184">
        <v>0</v>
      </c>
      <c r="J113" s="183"/>
      <c r="K113" s="182">
        <f>IF(F113="I",IFERROR(SUMIF(#REF!,Clasificaciones!C113,#REF!),0),0)</f>
        <v>0</v>
      </c>
      <c r="L113" s="183"/>
      <c r="M113" s="184">
        <v>0</v>
      </c>
      <c r="N113" s="183"/>
      <c r="O113" s="349">
        <f>IF(F113="I",IFERROR(VLOOKUP(C113,#REF!,7,FALSE),0),0)</f>
        <v>0</v>
      </c>
      <c r="P113" s="183"/>
      <c r="Q113" s="184">
        <v>0</v>
      </c>
    </row>
    <row r="114" spans="1:17" s="185" customFormat="1" ht="12" customHeight="1">
      <c r="A114" s="179" t="s">
        <v>146</v>
      </c>
      <c r="B114" s="179"/>
      <c r="C114" s="180">
        <v>1120115</v>
      </c>
      <c r="D114" s="180" t="s">
        <v>750</v>
      </c>
      <c r="E114" s="181" t="s">
        <v>627</v>
      </c>
      <c r="F114" s="181" t="s">
        <v>719</v>
      </c>
      <c r="G114" s="349">
        <f>IF(F114="I",IFERROR(VLOOKUP(C114,'Consolidado 06.2022'!B:H,7,FALSE),0),0)</f>
        <v>0</v>
      </c>
      <c r="H114" s="183"/>
      <c r="I114" s="184">
        <v>0</v>
      </c>
      <c r="J114" s="183"/>
      <c r="K114" s="182">
        <f>IF(F114="I",IFERROR(SUMIF(#REF!,Clasificaciones!C114,#REF!),0),0)</f>
        <v>0</v>
      </c>
      <c r="L114" s="183"/>
      <c r="M114" s="184">
        <v>0</v>
      </c>
      <c r="N114" s="183"/>
      <c r="O114" s="349">
        <f>IF(F114="I",IFERROR(VLOOKUP(C114,#REF!,7,FALSE),0),0)</f>
        <v>0</v>
      </c>
      <c r="P114" s="183"/>
      <c r="Q114" s="184">
        <v>0</v>
      </c>
    </row>
    <row r="115" spans="1:17" s="185" customFormat="1" ht="12" customHeight="1">
      <c r="A115" s="179" t="s">
        <v>146</v>
      </c>
      <c r="B115" s="179"/>
      <c r="C115" s="180">
        <v>11201151</v>
      </c>
      <c r="D115" s="180" t="s">
        <v>751</v>
      </c>
      <c r="E115" s="181" t="s">
        <v>627</v>
      </c>
      <c r="F115" s="181" t="s">
        <v>719</v>
      </c>
      <c r="G115" s="349">
        <f>IF(F115="I",IFERROR(VLOOKUP(C115,'Consolidado 06.2022'!B:H,7,FALSE),0),0)</f>
        <v>0</v>
      </c>
      <c r="H115" s="183"/>
      <c r="I115" s="184">
        <v>0</v>
      </c>
      <c r="J115" s="183"/>
      <c r="K115" s="182">
        <f>IF(F115="I",IFERROR(SUMIF(#REF!,Clasificaciones!C115,#REF!),0),0)</f>
        <v>0</v>
      </c>
      <c r="L115" s="183"/>
      <c r="M115" s="184">
        <v>0</v>
      </c>
      <c r="N115" s="183"/>
      <c r="O115" s="349">
        <f>IF(F115="I",IFERROR(VLOOKUP(C115,#REF!,7,FALSE),0),0)</f>
        <v>0</v>
      </c>
      <c r="P115" s="183"/>
      <c r="Q115" s="184">
        <v>0</v>
      </c>
    </row>
    <row r="116" spans="1:17" s="185" customFormat="1" ht="12" customHeight="1">
      <c r="A116" s="179" t="s">
        <v>146</v>
      </c>
      <c r="B116" s="179"/>
      <c r="C116" s="180">
        <v>1120115101</v>
      </c>
      <c r="D116" s="180" t="s">
        <v>752</v>
      </c>
      <c r="E116" s="181" t="s">
        <v>627</v>
      </c>
      <c r="F116" s="181" t="s">
        <v>722</v>
      </c>
      <c r="G116" s="349">
        <f>IF(F116="I",IFERROR(VLOOKUP(C116,'Consolidado 06.2022'!B:H,7,FALSE),0),0)</f>
        <v>0</v>
      </c>
      <c r="H116" s="183"/>
      <c r="I116" s="184">
        <v>0</v>
      </c>
      <c r="J116" s="183"/>
      <c r="K116" s="182">
        <f>IF(F116="I",IFERROR(SUMIF(#REF!,Clasificaciones!C116,#REF!),0),0)</f>
        <v>0</v>
      </c>
      <c r="L116" s="183"/>
      <c r="M116" s="184">
        <v>0</v>
      </c>
      <c r="N116" s="183"/>
      <c r="O116" s="349">
        <f>IF(F116="I",IFERROR(VLOOKUP(C116,#REF!,7,FALSE),0),0)</f>
        <v>0</v>
      </c>
      <c r="P116" s="183"/>
      <c r="Q116" s="184">
        <v>0</v>
      </c>
    </row>
    <row r="117" spans="1:17" s="185" customFormat="1" ht="12" customHeight="1">
      <c r="A117" s="179" t="s">
        <v>146</v>
      </c>
      <c r="B117" s="179"/>
      <c r="C117" s="180">
        <v>1120115102</v>
      </c>
      <c r="D117" s="180" t="s">
        <v>753</v>
      </c>
      <c r="E117" s="181" t="s">
        <v>727</v>
      </c>
      <c r="F117" s="181" t="s">
        <v>722</v>
      </c>
      <c r="G117" s="349">
        <f>IF(F117="I",IFERROR(VLOOKUP(C117,'Consolidado 06.2022'!B:H,7,FALSE),0),0)</f>
        <v>0</v>
      </c>
      <c r="H117" s="183"/>
      <c r="I117" s="184">
        <v>0</v>
      </c>
      <c r="J117" s="183"/>
      <c r="K117" s="182">
        <f>IF(F117="I",IFERROR(SUMIF(#REF!,Clasificaciones!C117,#REF!),0),0)</f>
        <v>0</v>
      </c>
      <c r="L117" s="183"/>
      <c r="M117" s="184">
        <v>0</v>
      </c>
      <c r="N117" s="183"/>
      <c r="O117" s="349">
        <f>IF(F117="I",IFERROR(VLOOKUP(C117,#REF!,7,FALSE),0),0)</f>
        <v>0</v>
      </c>
      <c r="P117" s="183"/>
      <c r="Q117" s="184">
        <v>0</v>
      </c>
    </row>
    <row r="118" spans="1:17" s="185" customFormat="1" ht="12" customHeight="1">
      <c r="A118" s="179" t="s">
        <v>146</v>
      </c>
      <c r="B118" s="179"/>
      <c r="C118" s="180">
        <v>11201152</v>
      </c>
      <c r="D118" s="180" t="s">
        <v>754</v>
      </c>
      <c r="E118" s="181" t="s">
        <v>627</v>
      </c>
      <c r="F118" s="181" t="s">
        <v>719</v>
      </c>
      <c r="G118" s="349">
        <f>IF(F118="I",IFERROR(VLOOKUP(C118,'Consolidado 06.2022'!B:H,7,FALSE),0),0)</f>
        <v>0</v>
      </c>
      <c r="H118" s="183"/>
      <c r="I118" s="184">
        <v>0</v>
      </c>
      <c r="J118" s="183"/>
      <c r="K118" s="182">
        <f>IF(F118="I",IFERROR(SUMIF(#REF!,Clasificaciones!C118,#REF!),0),0)</f>
        <v>0</v>
      </c>
      <c r="L118" s="183"/>
      <c r="M118" s="184">
        <v>0</v>
      </c>
      <c r="N118" s="183"/>
      <c r="O118" s="349">
        <f>IF(F118="I",IFERROR(VLOOKUP(C118,#REF!,7,FALSE),0),0)</f>
        <v>0</v>
      </c>
      <c r="P118" s="183"/>
      <c r="Q118" s="184">
        <v>0</v>
      </c>
    </row>
    <row r="119" spans="1:17" s="185" customFormat="1" ht="12" customHeight="1">
      <c r="A119" s="179" t="s">
        <v>146</v>
      </c>
      <c r="B119" s="179"/>
      <c r="C119" s="180">
        <v>1120115201</v>
      </c>
      <c r="D119" s="180" t="s">
        <v>755</v>
      </c>
      <c r="E119" s="181" t="s">
        <v>627</v>
      </c>
      <c r="F119" s="181" t="s">
        <v>722</v>
      </c>
      <c r="G119" s="349">
        <f>IF(F119="I",IFERROR(VLOOKUP(C119,'Consolidado 06.2022'!B:H,7,FALSE),0),0)</f>
        <v>0</v>
      </c>
      <c r="H119" s="183"/>
      <c r="I119" s="184">
        <v>0</v>
      </c>
      <c r="J119" s="183"/>
      <c r="K119" s="182">
        <f>IF(F119="I",IFERROR(SUMIF(#REF!,Clasificaciones!C119,#REF!),0),0)</f>
        <v>0</v>
      </c>
      <c r="L119" s="183"/>
      <c r="M119" s="184">
        <v>0</v>
      </c>
      <c r="N119" s="183"/>
      <c r="O119" s="349">
        <f>IF(F119="I",IFERROR(VLOOKUP(C119,#REF!,7,FALSE),0),0)</f>
        <v>0</v>
      </c>
      <c r="P119" s="183"/>
      <c r="Q119" s="184">
        <v>0</v>
      </c>
    </row>
    <row r="120" spans="1:17" s="185" customFormat="1" ht="12" customHeight="1">
      <c r="A120" s="179" t="s">
        <v>146</v>
      </c>
      <c r="B120" s="179"/>
      <c r="C120" s="180">
        <v>1120115202</v>
      </c>
      <c r="D120" s="180" t="s">
        <v>756</v>
      </c>
      <c r="E120" s="181" t="s">
        <v>727</v>
      </c>
      <c r="F120" s="181" t="s">
        <v>722</v>
      </c>
      <c r="G120" s="349">
        <f>IF(F120="I",IFERROR(VLOOKUP(C120,'Consolidado 06.2022'!B:H,7,FALSE),0),0)</f>
        <v>0</v>
      </c>
      <c r="H120" s="183"/>
      <c r="I120" s="184">
        <v>0</v>
      </c>
      <c r="J120" s="183"/>
      <c r="K120" s="182">
        <f>IF(F120="I",IFERROR(SUMIF(#REF!,Clasificaciones!C120,#REF!),0),0)</f>
        <v>0</v>
      </c>
      <c r="L120" s="183"/>
      <c r="M120" s="184">
        <v>0</v>
      </c>
      <c r="N120" s="183"/>
      <c r="O120" s="349">
        <f>IF(F120="I",IFERROR(VLOOKUP(C120,#REF!,7,FALSE),0),0)</f>
        <v>0</v>
      </c>
      <c r="P120" s="183"/>
      <c r="Q120" s="184">
        <v>0</v>
      </c>
    </row>
    <row r="121" spans="1:17" s="185" customFormat="1" ht="12" customHeight="1">
      <c r="A121" s="179" t="s">
        <v>146</v>
      </c>
      <c r="B121" s="179"/>
      <c r="C121" s="420" t="str">
        <f>+'Consolidado 06.2022'!B83</f>
        <v>11201153</v>
      </c>
      <c r="D121" s="180" t="str">
        <f>+'Consolidado 06.2022'!C83</f>
        <v>Encaje Legal</v>
      </c>
      <c r="E121" s="181" t="s">
        <v>627</v>
      </c>
      <c r="F121" s="181" t="s">
        <v>719</v>
      </c>
      <c r="G121" s="349">
        <f>IF(F121="I",IFERROR(VLOOKUP(C121,'Consolidado 06.2022'!B:H,7,FALSE),0),0)</f>
        <v>0</v>
      </c>
      <c r="H121" s="183"/>
      <c r="I121" s="351"/>
      <c r="J121" s="183"/>
      <c r="K121" s="349"/>
      <c r="L121" s="183"/>
      <c r="M121" s="351"/>
      <c r="N121" s="183"/>
      <c r="O121" s="349"/>
      <c r="P121" s="183"/>
      <c r="Q121" s="351"/>
    </row>
    <row r="122" spans="1:17" s="185" customFormat="1" ht="12" customHeight="1">
      <c r="A122" s="179" t="s">
        <v>146</v>
      </c>
      <c r="B122" s="179" t="s">
        <v>742</v>
      </c>
      <c r="C122" s="420" t="str">
        <f>+'Consolidado 06.2022'!B84</f>
        <v>1120115301</v>
      </c>
      <c r="D122" s="180" t="str">
        <f>+'Consolidado 06.2022'!C84</f>
        <v>Encaje Legal CDA a Recuperar - Gs</v>
      </c>
      <c r="E122" s="181" t="s">
        <v>627</v>
      </c>
      <c r="F122" s="181" t="s">
        <v>722</v>
      </c>
      <c r="G122" s="349">
        <f>IF(F122="I",IFERROR(VLOOKUP(C122,'Consolidado 06.2022'!B:H,7,FALSE),0),0)</f>
        <v>1277933080</v>
      </c>
      <c r="H122" s="183"/>
      <c r="I122" s="351"/>
      <c r="J122" s="183"/>
      <c r="K122" s="349"/>
      <c r="L122" s="183"/>
      <c r="M122" s="351"/>
      <c r="N122" s="183"/>
      <c r="O122" s="349"/>
      <c r="P122" s="183"/>
      <c r="Q122" s="351"/>
    </row>
    <row r="123" spans="1:17" s="185" customFormat="1" ht="12" customHeight="1">
      <c r="A123" s="179" t="s">
        <v>146</v>
      </c>
      <c r="B123" s="179"/>
      <c r="C123" s="180">
        <v>1120116</v>
      </c>
      <c r="D123" s="180" t="s">
        <v>203</v>
      </c>
      <c r="E123" s="181" t="s">
        <v>627</v>
      </c>
      <c r="F123" s="181" t="s">
        <v>719</v>
      </c>
      <c r="G123" s="349">
        <f>IF(F123="I",IFERROR(VLOOKUP(C123,'Consolidado 06.2022'!B:H,7,FALSE),0),0)</f>
        <v>0</v>
      </c>
      <c r="H123" s="183"/>
      <c r="I123" s="184">
        <v>0</v>
      </c>
      <c r="J123" s="183"/>
      <c r="K123" s="182">
        <f>IF(F123="I",IFERROR(SUMIF(#REF!,Clasificaciones!C123,#REF!),0),0)</f>
        <v>0</v>
      </c>
      <c r="L123" s="183"/>
      <c r="M123" s="184">
        <v>0</v>
      </c>
      <c r="N123" s="183"/>
      <c r="O123" s="349">
        <f>IF(F123="I",IFERROR(VLOOKUP(C123,#REF!,7,FALSE),0),0)</f>
        <v>0</v>
      </c>
      <c r="P123" s="183"/>
      <c r="Q123" s="184">
        <v>0</v>
      </c>
    </row>
    <row r="124" spans="1:17" s="185" customFormat="1" ht="12" customHeight="1">
      <c r="A124" s="179" t="s">
        <v>146</v>
      </c>
      <c r="B124" s="179"/>
      <c r="C124" s="180">
        <v>11201161</v>
      </c>
      <c r="D124" s="180" t="s">
        <v>204</v>
      </c>
      <c r="E124" s="181" t="s">
        <v>627</v>
      </c>
      <c r="F124" s="181" t="s">
        <v>719</v>
      </c>
      <c r="G124" s="349">
        <f>IF(F124="I",IFERROR(VLOOKUP(C124,'Consolidado 06.2022'!B:H,7,FALSE),0),0)</f>
        <v>0</v>
      </c>
      <c r="H124" s="183"/>
      <c r="I124" s="184">
        <v>0</v>
      </c>
      <c r="J124" s="183"/>
      <c r="K124" s="182">
        <f>IF(F124="I",IFERROR(SUMIF(#REF!,Clasificaciones!C124,#REF!),0),0)</f>
        <v>0</v>
      </c>
      <c r="L124" s="183"/>
      <c r="M124" s="184">
        <v>0</v>
      </c>
      <c r="N124" s="183"/>
      <c r="O124" s="349">
        <f>IF(F124="I",IFERROR(VLOOKUP(C124,#REF!,7,FALSE),0),0)</f>
        <v>0</v>
      </c>
      <c r="P124" s="183"/>
      <c r="Q124" s="184">
        <v>0</v>
      </c>
    </row>
    <row r="125" spans="1:17" s="185" customFormat="1" ht="12" customHeight="1">
      <c r="A125" s="179" t="s">
        <v>146</v>
      </c>
      <c r="B125" s="179" t="s">
        <v>742</v>
      </c>
      <c r="C125" s="180">
        <v>1120116101</v>
      </c>
      <c r="D125" s="180" t="s">
        <v>205</v>
      </c>
      <c r="E125" s="181" t="s">
        <v>627</v>
      </c>
      <c r="F125" s="181" t="s">
        <v>722</v>
      </c>
      <c r="G125" s="349">
        <f>IF(F125="I",IFERROR(VLOOKUP(C125,'Consolidado 06.2022'!B:H,7,FALSE),0),0)</f>
        <v>3353261918</v>
      </c>
      <c r="H125" s="183"/>
      <c r="I125" s="184">
        <v>0</v>
      </c>
      <c r="J125" s="183"/>
      <c r="K125" s="182">
        <f>IF(F125="I",IFERROR(SUMIF(#REF!,Clasificaciones!C125,#REF!),0),0)</f>
        <v>0</v>
      </c>
      <c r="L125" s="183"/>
      <c r="M125" s="184">
        <v>0</v>
      </c>
      <c r="N125" s="183"/>
      <c r="O125" s="349">
        <f>IF(F125="I",IFERROR(VLOOKUP(C125,#REF!,7,FALSE),0),0)</f>
        <v>0</v>
      </c>
      <c r="P125" s="183"/>
      <c r="Q125" s="184">
        <v>0</v>
      </c>
    </row>
    <row r="126" spans="1:17" s="185" customFormat="1" ht="12" customHeight="1">
      <c r="A126" s="179" t="s">
        <v>146</v>
      </c>
      <c r="B126" s="179"/>
      <c r="C126" s="180">
        <v>1120116102</v>
      </c>
      <c r="D126" s="180" t="s">
        <v>210</v>
      </c>
      <c r="E126" s="181" t="s">
        <v>727</v>
      </c>
      <c r="F126" s="181" t="s">
        <v>722</v>
      </c>
      <c r="G126" s="349">
        <f>IF(F126="I",IFERROR(VLOOKUP(C126,'Consolidado 06.2022'!B:H,7,FALSE),0),0)</f>
        <v>0</v>
      </c>
      <c r="H126" s="183"/>
      <c r="I126" s="184">
        <v>0</v>
      </c>
      <c r="J126" s="183"/>
      <c r="K126" s="182">
        <f>IF(F126="I",IFERROR(SUMIF(#REF!,Clasificaciones!C126,#REF!),0),0)</f>
        <v>0</v>
      </c>
      <c r="L126" s="183"/>
      <c r="M126" s="184">
        <v>0</v>
      </c>
      <c r="N126" s="183"/>
      <c r="O126" s="349">
        <f>IF(F126="I",IFERROR(VLOOKUP(C126,#REF!,7,FALSE),0),0)</f>
        <v>0</v>
      </c>
      <c r="P126" s="183"/>
      <c r="Q126" s="184">
        <v>0</v>
      </c>
    </row>
    <row r="127" spans="1:17" s="185" customFormat="1" ht="12" customHeight="1">
      <c r="A127" s="179" t="s">
        <v>146</v>
      </c>
      <c r="B127" s="179" t="s">
        <v>742</v>
      </c>
      <c r="C127" s="180">
        <v>1120116103</v>
      </c>
      <c r="D127" s="180" t="s">
        <v>665</v>
      </c>
      <c r="E127" s="181" t="s">
        <v>627</v>
      </c>
      <c r="F127" s="181" t="s">
        <v>722</v>
      </c>
      <c r="G127" s="349">
        <f>IF(F127="I",IFERROR(VLOOKUP(C127,'Consolidado 06.2022'!B:H,7,FALSE),0),0)</f>
        <v>0</v>
      </c>
      <c r="H127" s="183"/>
      <c r="I127" s="184">
        <v>0</v>
      </c>
      <c r="J127" s="183"/>
      <c r="K127" s="182">
        <f>IF(F127="I",IFERROR(SUMIF(#REF!,Clasificaciones!C127,#REF!),0),0)</f>
        <v>0</v>
      </c>
      <c r="L127" s="183"/>
      <c r="M127" s="184">
        <v>0</v>
      </c>
      <c r="N127" s="183"/>
      <c r="O127" s="349">
        <f>IF(F127="I",IFERROR(VLOOKUP(C127,#REF!,7,FALSE),0),0)</f>
        <v>0</v>
      </c>
      <c r="P127" s="183"/>
      <c r="Q127" s="184">
        <v>0</v>
      </c>
    </row>
    <row r="128" spans="1:17" s="185" customFormat="1" ht="12" customHeight="1">
      <c r="A128" s="179" t="s">
        <v>146</v>
      </c>
      <c r="B128" s="179" t="s">
        <v>742</v>
      </c>
      <c r="C128" s="180">
        <v>1120116104</v>
      </c>
      <c r="D128" s="180" t="s">
        <v>206</v>
      </c>
      <c r="E128" s="181" t="s">
        <v>727</v>
      </c>
      <c r="F128" s="181" t="s">
        <v>722</v>
      </c>
      <c r="G128" s="349">
        <f>IF(F128="I",IFERROR(VLOOKUP(C128,'Consolidado 06.2022'!B:H,7,FALSE),0),0)</f>
        <v>647585576</v>
      </c>
      <c r="H128" s="183"/>
      <c r="I128" s="184">
        <v>0</v>
      </c>
      <c r="J128" s="183"/>
      <c r="K128" s="182">
        <f>IF(F128="I",IFERROR(SUMIF(#REF!,Clasificaciones!C128,#REF!),0),0)</f>
        <v>0</v>
      </c>
      <c r="L128" s="183"/>
      <c r="M128" s="184">
        <v>0</v>
      </c>
      <c r="N128" s="183"/>
      <c r="O128" s="349">
        <f>IF(F128="I",IFERROR(VLOOKUP(C128,#REF!,7,FALSE),0),0)</f>
        <v>0</v>
      </c>
      <c r="P128" s="183"/>
      <c r="Q128" s="184">
        <v>0</v>
      </c>
    </row>
    <row r="129" spans="1:17" s="185" customFormat="1" ht="12" customHeight="1">
      <c r="A129" s="179" t="s">
        <v>146</v>
      </c>
      <c r="B129" s="179" t="s">
        <v>742</v>
      </c>
      <c r="C129" s="180">
        <v>1120116105</v>
      </c>
      <c r="D129" s="180" t="s">
        <v>207</v>
      </c>
      <c r="E129" s="181" t="s">
        <v>627</v>
      </c>
      <c r="F129" s="181" t="s">
        <v>722</v>
      </c>
      <c r="G129" s="349">
        <f>IF(F129="I",IFERROR(VLOOKUP(C129,'Consolidado 06.2022'!B:H,7,FALSE),0),0)</f>
        <v>2266598205</v>
      </c>
      <c r="H129" s="183"/>
      <c r="I129" s="184">
        <v>0</v>
      </c>
      <c r="J129" s="183"/>
      <c r="K129" s="182">
        <f>IF(F129="I",IFERROR(SUMIF(#REF!,Clasificaciones!C129,#REF!),0),0)</f>
        <v>0</v>
      </c>
      <c r="L129" s="183"/>
      <c r="M129" s="184">
        <v>0</v>
      </c>
      <c r="N129" s="183"/>
      <c r="O129" s="349">
        <f>IF(F129="I",IFERROR(VLOOKUP(C129,#REF!,7,FALSE),0),0)</f>
        <v>0</v>
      </c>
      <c r="P129" s="183"/>
      <c r="Q129" s="184">
        <v>0</v>
      </c>
    </row>
    <row r="130" spans="1:17" s="185" customFormat="1" ht="12" customHeight="1">
      <c r="A130" s="179" t="s">
        <v>146</v>
      </c>
      <c r="B130" s="179" t="s">
        <v>742</v>
      </c>
      <c r="C130" s="180">
        <v>1120116106</v>
      </c>
      <c r="D130" s="180" t="s">
        <v>208</v>
      </c>
      <c r="E130" s="181" t="s">
        <v>727</v>
      </c>
      <c r="F130" s="181" t="s">
        <v>722</v>
      </c>
      <c r="G130" s="349">
        <f>IF(F130="I",IFERROR(VLOOKUP(C130,'Consolidado 06.2022'!B:H,7,FALSE),0),0)</f>
        <v>3921141651</v>
      </c>
      <c r="H130" s="183"/>
      <c r="I130" s="184">
        <v>0</v>
      </c>
      <c r="J130" s="183"/>
      <c r="K130" s="182">
        <f>IF(F130="I",IFERROR(SUMIF(#REF!,Clasificaciones!C130,#REF!),0),0)</f>
        <v>0</v>
      </c>
      <c r="L130" s="183"/>
      <c r="M130" s="184">
        <v>0</v>
      </c>
      <c r="N130" s="183"/>
      <c r="O130" s="349">
        <f>IF(F130="I",IFERROR(VLOOKUP(C130,#REF!,7,FALSE),0),0)</f>
        <v>0</v>
      </c>
      <c r="P130" s="183"/>
      <c r="Q130" s="184">
        <v>0</v>
      </c>
    </row>
    <row r="131" spans="1:17" s="185" customFormat="1" ht="12" customHeight="1">
      <c r="A131" s="179" t="s">
        <v>146</v>
      </c>
      <c r="B131" s="179" t="s">
        <v>742</v>
      </c>
      <c r="C131" s="180">
        <v>1120116107</v>
      </c>
      <c r="D131" s="180" t="s">
        <v>209</v>
      </c>
      <c r="E131" s="181" t="s">
        <v>627</v>
      </c>
      <c r="F131" s="181" t="s">
        <v>722</v>
      </c>
      <c r="G131" s="349">
        <f>IF(F131="I",IFERROR(VLOOKUP(C131,'Consolidado 06.2022'!B:H,7,FALSE),0),0)</f>
        <v>17824578558</v>
      </c>
      <c r="H131" s="183"/>
      <c r="I131" s="184">
        <v>0</v>
      </c>
      <c r="J131" s="183"/>
      <c r="K131" s="182">
        <f>IF(F131="I",IFERROR(SUMIF(#REF!,Clasificaciones!C131,#REF!),0),0)</f>
        <v>0</v>
      </c>
      <c r="L131" s="183"/>
      <c r="M131" s="184">
        <v>0</v>
      </c>
      <c r="N131" s="183"/>
      <c r="O131" s="349">
        <f>IF(F131="I",IFERROR(VLOOKUP(C131,#REF!,7,FALSE),0),0)</f>
        <v>0</v>
      </c>
      <c r="P131" s="183"/>
      <c r="Q131" s="184">
        <v>0</v>
      </c>
    </row>
    <row r="132" spans="1:17" s="185" customFormat="1" ht="12" customHeight="1">
      <c r="A132" s="179" t="s">
        <v>146</v>
      </c>
      <c r="B132" s="179" t="s">
        <v>742</v>
      </c>
      <c r="C132" s="180">
        <v>1120116108</v>
      </c>
      <c r="D132" s="180" t="s">
        <v>757</v>
      </c>
      <c r="E132" s="181" t="s">
        <v>727</v>
      </c>
      <c r="F132" s="181" t="s">
        <v>722</v>
      </c>
      <c r="G132" s="349">
        <f>IF(F132="I",IFERROR(VLOOKUP(C132,'Consolidado 06.2022'!B:H,7,FALSE),0),0)</f>
        <v>8548013318</v>
      </c>
      <c r="H132" s="183"/>
      <c r="I132" s="184">
        <v>0</v>
      </c>
      <c r="J132" s="183"/>
      <c r="K132" s="182">
        <f>IF(F132="I",IFERROR(SUMIF(#REF!,Clasificaciones!C132,#REF!),0),0)</f>
        <v>0</v>
      </c>
      <c r="L132" s="183"/>
      <c r="M132" s="184">
        <v>0</v>
      </c>
      <c r="N132" s="183"/>
      <c r="O132" s="349">
        <f>IF(F132="I",IFERROR(VLOOKUP(C132,#REF!,7,FALSE),0),0)</f>
        <v>0</v>
      </c>
      <c r="P132" s="183"/>
      <c r="Q132" s="184">
        <v>0</v>
      </c>
    </row>
    <row r="133" spans="1:17" s="185" customFormat="1" ht="12" customHeight="1">
      <c r="A133" s="179" t="s">
        <v>146</v>
      </c>
      <c r="B133" s="179" t="s">
        <v>742</v>
      </c>
      <c r="C133" s="180">
        <v>1120116109</v>
      </c>
      <c r="D133" s="180" t="s">
        <v>631</v>
      </c>
      <c r="E133" s="181" t="s">
        <v>627</v>
      </c>
      <c r="F133" s="181" t="s">
        <v>722</v>
      </c>
      <c r="G133" s="349">
        <f>IF(F133="I",IFERROR(VLOOKUP(C133,'Consolidado 06.2022'!B:H,7,FALSE),0),0)</f>
        <v>0</v>
      </c>
      <c r="H133" s="183"/>
      <c r="I133" s="184">
        <v>0</v>
      </c>
      <c r="J133" s="183"/>
      <c r="K133" s="182">
        <f>IF(F133="I",IFERROR(SUMIF(#REF!,Clasificaciones!C133,#REF!),0),0)</f>
        <v>0</v>
      </c>
      <c r="L133" s="183"/>
      <c r="M133" s="184">
        <v>0</v>
      </c>
      <c r="N133" s="183"/>
      <c r="O133" s="349">
        <f>IF(F133="I",IFERROR(VLOOKUP(C133,#REF!,7,FALSE),0),0)</f>
        <v>0</v>
      </c>
      <c r="P133" s="183"/>
      <c r="Q133" s="184">
        <v>0</v>
      </c>
    </row>
    <row r="134" spans="1:17" s="185" customFormat="1" ht="12" customHeight="1">
      <c r="A134" s="179" t="s">
        <v>146</v>
      </c>
      <c r="B134" s="179"/>
      <c r="C134" s="180">
        <v>1120116110</v>
      </c>
      <c r="D134" s="180" t="s">
        <v>758</v>
      </c>
      <c r="E134" s="181" t="s">
        <v>727</v>
      </c>
      <c r="F134" s="181" t="s">
        <v>722</v>
      </c>
      <c r="G134" s="349">
        <f>IF(F134="I",IFERROR(VLOOKUP(C134,'Consolidado 06.2022'!B:H,7,FALSE),0),0)</f>
        <v>0</v>
      </c>
      <c r="H134" s="183"/>
      <c r="I134" s="184">
        <v>0</v>
      </c>
      <c r="J134" s="183"/>
      <c r="K134" s="182">
        <f>IF(F134="I",IFERROR(SUMIF(#REF!,Clasificaciones!C134,#REF!),0),0)</f>
        <v>0</v>
      </c>
      <c r="L134" s="183"/>
      <c r="M134" s="184">
        <v>0</v>
      </c>
      <c r="N134" s="183"/>
      <c r="O134" s="349">
        <f>IF(F134="I",IFERROR(VLOOKUP(C134,#REF!,7,FALSE),0),0)</f>
        <v>0</v>
      </c>
      <c r="P134" s="183"/>
      <c r="Q134" s="184">
        <v>0</v>
      </c>
    </row>
    <row r="135" spans="1:17" s="185" customFormat="1" ht="12" customHeight="1">
      <c r="A135" s="179" t="s">
        <v>146</v>
      </c>
      <c r="B135" s="179"/>
      <c r="C135" s="180">
        <v>1120116111</v>
      </c>
      <c r="D135" s="180" t="s">
        <v>759</v>
      </c>
      <c r="E135" s="181" t="s">
        <v>627</v>
      </c>
      <c r="F135" s="181" t="s">
        <v>722</v>
      </c>
      <c r="G135" s="349">
        <f>IF(F135="I",IFERROR(VLOOKUP(C135,'Consolidado 06.2022'!B:H,7,FALSE),0),0)</f>
        <v>0</v>
      </c>
      <c r="H135" s="183"/>
      <c r="I135" s="184">
        <v>0</v>
      </c>
      <c r="J135" s="183"/>
      <c r="K135" s="182">
        <f>IF(F135="I",IFERROR(SUMIF(#REF!,Clasificaciones!C135,#REF!),0),0)</f>
        <v>0</v>
      </c>
      <c r="L135" s="183"/>
      <c r="M135" s="184">
        <v>0</v>
      </c>
      <c r="N135" s="183"/>
      <c r="O135" s="349">
        <f>IF(F135="I",IFERROR(VLOOKUP(C135,#REF!,7,FALSE),0),0)</f>
        <v>0</v>
      </c>
      <c r="P135" s="183"/>
      <c r="Q135" s="184">
        <v>0</v>
      </c>
    </row>
    <row r="136" spans="1:17" s="185" customFormat="1" ht="12" customHeight="1">
      <c r="A136" s="179" t="s">
        <v>146</v>
      </c>
      <c r="B136" s="179"/>
      <c r="C136" s="180">
        <v>1120116112</v>
      </c>
      <c r="D136" s="180" t="s">
        <v>760</v>
      </c>
      <c r="E136" s="181" t="s">
        <v>727</v>
      </c>
      <c r="F136" s="181" t="s">
        <v>722</v>
      </c>
      <c r="G136" s="349">
        <f>IF(F136="I",IFERROR(VLOOKUP(C136,'Consolidado 06.2022'!B:H,7,FALSE),0),0)</f>
        <v>0</v>
      </c>
      <c r="H136" s="183"/>
      <c r="I136" s="184">
        <v>0</v>
      </c>
      <c r="J136" s="183"/>
      <c r="K136" s="182">
        <f>IF(F136="I",IFERROR(SUMIF(#REF!,Clasificaciones!C136,#REF!),0),0)</f>
        <v>0</v>
      </c>
      <c r="L136" s="183"/>
      <c r="M136" s="184">
        <v>0</v>
      </c>
      <c r="N136" s="183"/>
      <c r="O136" s="349">
        <f>IF(F136="I",IFERROR(VLOOKUP(C136,#REF!,7,FALSE),0),0)</f>
        <v>0</v>
      </c>
      <c r="P136" s="183"/>
      <c r="Q136" s="184">
        <v>0</v>
      </c>
    </row>
    <row r="137" spans="1:17" s="185" customFormat="1" ht="12" customHeight="1">
      <c r="A137" s="179" t="s">
        <v>146</v>
      </c>
      <c r="B137" s="179"/>
      <c r="C137" s="180">
        <v>1120116113</v>
      </c>
      <c r="D137" s="180" t="s">
        <v>761</v>
      </c>
      <c r="E137" s="181" t="s">
        <v>627</v>
      </c>
      <c r="F137" s="181" t="s">
        <v>722</v>
      </c>
      <c r="G137" s="349">
        <f>IF(F137="I",IFERROR(VLOOKUP(C137,'Consolidado 06.2022'!B:H,7,FALSE),0),0)</f>
        <v>0</v>
      </c>
      <c r="H137" s="183"/>
      <c r="I137" s="184">
        <v>0</v>
      </c>
      <c r="J137" s="183"/>
      <c r="K137" s="182">
        <f>IF(F137="I",IFERROR(SUMIF(#REF!,Clasificaciones!C137,#REF!),0),0)</f>
        <v>0</v>
      </c>
      <c r="L137" s="183"/>
      <c r="M137" s="184">
        <v>0</v>
      </c>
      <c r="N137" s="183"/>
      <c r="O137" s="349">
        <f>IF(F137="I",IFERROR(VLOOKUP(C137,#REF!,7,FALSE),0),0)</f>
        <v>0</v>
      </c>
      <c r="P137" s="183"/>
      <c r="Q137" s="184">
        <v>0</v>
      </c>
    </row>
    <row r="138" spans="1:17" s="185" customFormat="1" ht="12" customHeight="1">
      <c r="A138" s="179" t="s">
        <v>146</v>
      </c>
      <c r="B138" s="179" t="s">
        <v>742</v>
      </c>
      <c r="C138" s="180">
        <v>1120116114</v>
      </c>
      <c r="D138" s="180" t="s">
        <v>210</v>
      </c>
      <c r="E138" s="181" t="s">
        <v>727</v>
      </c>
      <c r="F138" s="181" t="s">
        <v>722</v>
      </c>
      <c r="G138" s="349">
        <f>IF(F138="I",IFERROR(VLOOKUP(C138,'Consolidado 06.2022'!B:H,7,FALSE),0),0)</f>
        <v>754152</v>
      </c>
      <c r="H138" s="183"/>
      <c r="I138" s="184">
        <v>0</v>
      </c>
      <c r="J138" s="183"/>
      <c r="K138" s="182">
        <f>IF(F138="I",IFERROR(SUMIF(#REF!,Clasificaciones!C138,#REF!),0),0)</f>
        <v>0</v>
      </c>
      <c r="L138" s="183"/>
      <c r="M138" s="184">
        <v>0</v>
      </c>
      <c r="N138" s="183"/>
      <c r="O138" s="349">
        <f>IF(F138="I",IFERROR(VLOOKUP(C138,#REF!,7,FALSE),0),0)</f>
        <v>0</v>
      </c>
      <c r="P138" s="183"/>
      <c r="Q138" s="184">
        <v>0</v>
      </c>
    </row>
    <row r="139" spans="1:17" s="185" customFormat="1" ht="12" customHeight="1">
      <c r="A139" s="179" t="s">
        <v>146</v>
      </c>
      <c r="B139" s="179"/>
      <c r="C139" s="180">
        <v>1120116115</v>
      </c>
      <c r="D139" s="180" t="s">
        <v>762</v>
      </c>
      <c r="E139" s="181" t="s">
        <v>627</v>
      </c>
      <c r="F139" s="181" t="s">
        <v>722</v>
      </c>
      <c r="G139" s="349">
        <f>IF(F139="I",IFERROR(VLOOKUP(C139,'Consolidado 06.2022'!B:H,7,FALSE),0),0)</f>
        <v>0</v>
      </c>
      <c r="H139" s="183"/>
      <c r="I139" s="184">
        <v>0</v>
      </c>
      <c r="J139" s="183"/>
      <c r="K139" s="182">
        <f>IF(F139="I",IFERROR(SUMIF(#REF!,Clasificaciones!C139,#REF!),0),0)</f>
        <v>0</v>
      </c>
      <c r="L139" s="183"/>
      <c r="M139" s="184">
        <v>0</v>
      </c>
      <c r="N139" s="183"/>
      <c r="O139" s="349">
        <f>IF(F139="I",IFERROR(VLOOKUP(C139,#REF!,7,FALSE),0),0)</f>
        <v>0</v>
      </c>
      <c r="P139" s="183"/>
      <c r="Q139" s="184">
        <v>0</v>
      </c>
    </row>
    <row r="140" spans="1:17" s="185" customFormat="1" ht="12" customHeight="1">
      <c r="A140" s="179" t="s">
        <v>146</v>
      </c>
      <c r="B140" s="179"/>
      <c r="C140" s="180">
        <v>1120116116</v>
      </c>
      <c r="D140" s="180" t="s">
        <v>763</v>
      </c>
      <c r="E140" s="181" t="s">
        <v>727</v>
      </c>
      <c r="F140" s="181" t="s">
        <v>722</v>
      </c>
      <c r="G140" s="349">
        <f>IF(F140="I",IFERROR(VLOOKUP(C140,'Consolidado 06.2022'!B:H,7,FALSE),0),0)</f>
        <v>0</v>
      </c>
      <c r="H140" s="183"/>
      <c r="I140" s="184">
        <v>0</v>
      </c>
      <c r="J140" s="183"/>
      <c r="K140" s="182">
        <f>IF(F140="I",IFERROR(SUMIF(#REF!,Clasificaciones!C140,#REF!),0),0)</f>
        <v>0</v>
      </c>
      <c r="L140" s="183"/>
      <c r="M140" s="184">
        <v>0</v>
      </c>
      <c r="N140" s="183"/>
      <c r="O140" s="349">
        <f>IF(F140="I",IFERROR(VLOOKUP(C140,#REF!,7,FALSE),0),0)</f>
        <v>0</v>
      </c>
      <c r="P140" s="183"/>
      <c r="Q140" s="184">
        <v>0</v>
      </c>
    </row>
    <row r="141" spans="1:17" s="185" customFormat="1" ht="12" customHeight="1">
      <c r="A141" s="179" t="s">
        <v>146</v>
      </c>
      <c r="B141" s="179" t="s">
        <v>742</v>
      </c>
      <c r="C141" s="180">
        <v>1120116117</v>
      </c>
      <c r="D141" s="180" t="s">
        <v>211</v>
      </c>
      <c r="E141" s="181" t="s">
        <v>627</v>
      </c>
      <c r="F141" s="181" t="s">
        <v>722</v>
      </c>
      <c r="G141" s="349">
        <f>IF(F141="I",IFERROR(VLOOKUP(C141,'Consolidado 06.2022'!B:H,7,FALSE),0),0)</f>
        <v>37369013</v>
      </c>
      <c r="H141" s="183"/>
      <c r="I141" s="184">
        <v>0</v>
      </c>
      <c r="J141" s="183"/>
      <c r="K141" s="182">
        <f>IF(F141="I",IFERROR(SUMIF(#REF!,Clasificaciones!C141,#REF!),0),0)</f>
        <v>0</v>
      </c>
      <c r="L141" s="183"/>
      <c r="M141" s="184">
        <v>0</v>
      </c>
      <c r="N141" s="183"/>
      <c r="O141" s="349">
        <f>IF(F141="I",IFERROR(VLOOKUP(C141,#REF!,7,FALSE),0),0)</f>
        <v>0</v>
      </c>
      <c r="P141" s="183"/>
      <c r="Q141" s="184">
        <v>0</v>
      </c>
    </row>
    <row r="142" spans="1:17" s="185" customFormat="1" ht="12" customHeight="1">
      <c r="A142" s="179" t="s">
        <v>146</v>
      </c>
      <c r="B142" s="179" t="s">
        <v>742</v>
      </c>
      <c r="C142" s="180">
        <v>1120116118</v>
      </c>
      <c r="D142" s="180" t="s">
        <v>212</v>
      </c>
      <c r="E142" s="181" t="s">
        <v>727</v>
      </c>
      <c r="F142" s="181" t="s">
        <v>722</v>
      </c>
      <c r="G142" s="349">
        <f>IF(F142="I",IFERROR(VLOOKUP(C142,'Consolidado 06.2022'!B:H,7,FALSE),0),0)</f>
        <v>4396912475</v>
      </c>
      <c r="H142" s="183"/>
      <c r="I142" s="184">
        <v>0</v>
      </c>
      <c r="J142" s="183"/>
      <c r="K142" s="182">
        <f>IF(F142="I",IFERROR(SUMIF(#REF!,Clasificaciones!C142,#REF!),0),0)</f>
        <v>0</v>
      </c>
      <c r="L142" s="183"/>
      <c r="M142" s="184">
        <v>0</v>
      </c>
      <c r="N142" s="183"/>
      <c r="O142" s="349">
        <f>IF(F142="I",IFERROR(VLOOKUP(C142,#REF!,7,FALSE),0),0)</f>
        <v>0</v>
      </c>
      <c r="P142" s="183"/>
      <c r="Q142" s="184">
        <v>0</v>
      </c>
    </row>
    <row r="143" spans="1:17" s="185" customFormat="1" ht="12" customHeight="1">
      <c r="A143" s="179" t="s">
        <v>146</v>
      </c>
      <c r="B143" s="179"/>
      <c r="C143" s="180">
        <v>1120116119</v>
      </c>
      <c r="D143" s="180" t="s">
        <v>209</v>
      </c>
      <c r="E143" s="181" t="s">
        <v>627</v>
      </c>
      <c r="F143" s="181" t="s">
        <v>722</v>
      </c>
      <c r="G143" s="349">
        <f>IF(F143="I",IFERROR(VLOOKUP(C143,'Consolidado 06.2022'!B:H,7,FALSE),0),0)</f>
        <v>0</v>
      </c>
      <c r="H143" s="183"/>
      <c r="I143" s="184">
        <v>0</v>
      </c>
      <c r="J143" s="183"/>
      <c r="K143" s="182">
        <f>IF(F143="I",IFERROR(SUMIF(#REF!,Clasificaciones!C143,#REF!),0),0)</f>
        <v>0</v>
      </c>
      <c r="L143" s="183"/>
      <c r="M143" s="184">
        <v>0</v>
      </c>
      <c r="N143" s="183"/>
      <c r="O143" s="349">
        <f>IF(F143="I",IFERROR(VLOOKUP(C143,#REF!,7,FALSE),0),0)</f>
        <v>0</v>
      </c>
      <c r="P143" s="183"/>
      <c r="Q143" s="184">
        <v>0</v>
      </c>
    </row>
    <row r="144" spans="1:17" s="185" customFormat="1" ht="12" customHeight="1">
      <c r="A144" s="179" t="s">
        <v>146</v>
      </c>
      <c r="B144" s="179"/>
      <c r="C144" s="180">
        <v>1120116120</v>
      </c>
      <c r="D144" s="180" t="s">
        <v>757</v>
      </c>
      <c r="E144" s="181" t="s">
        <v>727</v>
      </c>
      <c r="F144" s="181" t="s">
        <v>722</v>
      </c>
      <c r="G144" s="349">
        <f>IF(F144="I",IFERROR(VLOOKUP(C144,'Consolidado 06.2022'!B:H,7,FALSE),0),0)</f>
        <v>0</v>
      </c>
      <c r="H144" s="183"/>
      <c r="I144" s="184">
        <v>0</v>
      </c>
      <c r="J144" s="183"/>
      <c r="K144" s="182">
        <f>IF(F144="I",IFERROR(SUMIF(#REF!,Clasificaciones!C144,#REF!),0),0)</f>
        <v>0</v>
      </c>
      <c r="L144" s="183"/>
      <c r="M144" s="184">
        <v>0</v>
      </c>
      <c r="N144" s="183"/>
      <c r="O144" s="349">
        <f>IF(F144="I",IFERROR(VLOOKUP(C144,#REF!,7,FALSE),0),0)</f>
        <v>0</v>
      </c>
      <c r="P144" s="183"/>
      <c r="Q144" s="184">
        <v>0</v>
      </c>
    </row>
    <row r="145" spans="1:17" s="185" customFormat="1" ht="12" customHeight="1">
      <c r="A145" s="179" t="s">
        <v>146</v>
      </c>
      <c r="B145" s="179"/>
      <c r="C145" s="180">
        <v>1120116121</v>
      </c>
      <c r="D145" s="180" t="s">
        <v>764</v>
      </c>
      <c r="E145" s="181" t="s">
        <v>627</v>
      </c>
      <c r="F145" s="181" t="s">
        <v>722</v>
      </c>
      <c r="G145" s="349">
        <f>IF(F145="I",IFERROR(VLOOKUP(C145,'Consolidado 06.2022'!B:H,7,FALSE),0),0)</f>
        <v>0</v>
      </c>
      <c r="H145" s="183"/>
      <c r="I145" s="184">
        <v>0</v>
      </c>
      <c r="J145" s="183"/>
      <c r="K145" s="182">
        <f>IF(F145="I",IFERROR(SUMIF(#REF!,Clasificaciones!C145,#REF!),0),0)</f>
        <v>0</v>
      </c>
      <c r="L145" s="183"/>
      <c r="M145" s="184">
        <v>0</v>
      </c>
      <c r="N145" s="183"/>
      <c r="O145" s="349">
        <f>IF(F145="I",IFERROR(VLOOKUP(C145,#REF!,7,FALSE),0),0)</f>
        <v>0</v>
      </c>
      <c r="P145" s="183"/>
      <c r="Q145" s="184">
        <v>0</v>
      </c>
    </row>
    <row r="146" spans="1:17" s="185" customFormat="1" ht="12" customHeight="1">
      <c r="A146" s="179" t="s">
        <v>146</v>
      </c>
      <c r="B146" s="179"/>
      <c r="C146" s="180">
        <v>1120116122</v>
      </c>
      <c r="D146" s="180" t="s">
        <v>765</v>
      </c>
      <c r="E146" s="181" t="s">
        <v>727</v>
      </c>
      <c r="F146" s="181" t="s">
        <v>722</v>
      </c>
      <c r="G146" s="349">
        <f>IF(F146="I",IFERROR(VLOOKUP(C146,'Consolidado 06.2022'!B:H,7,FALSE),0),0)</f>
        <v>0</v>
      </c>
      <c r="H146" s="183"/>
      <c r="I146" s="184">
        <v>0</v>
      </c>
      <c r="J146" s="183"/>
      <c r="K146" s="182">
        <f>IF(F146="I",IFERROR(SUMIF(#REF!,Clasificaciones!C146,#REF!),0),0)</f>
        <v>0</v>
      </c>
      <c r="L146" s="183"/>
      <c r="M146" s="184">
        <v>0</v>
      </c>
      <c r="N146" s="183"/>
      <c r="O146" s="349">
        <f>IF(F146="I",IFERROR(VLOOKUP(C146,#REF!,7,FALSE),0),0)</f>
        <v>0</v>
      </c>
      <c r="P146" s="183"/>
      <c r="Q146" s="184">
        <v>0</v>
      </c>
    </row>
    <row r="147" spans="1:17" s="185" customFormat="1" ht="12" customHeight="1">
      <c r="A147" s="179" t="s">
        <v>146</v>
      </c>
      <c r="B147" s="179"/>
      <c r="C147" s="180">
        <v>1120116123</v>
      </c>
      <c r="D147" s="180" t="s">
        <v>759</v>
      </c>
      <c r="E147" s="181" t="s">
        <v>627</v>
      </c>
      <c r="F147" s="181" t="s">
        <v>722</v>
      </c>
      <c r="G147" s="349">
        <f>IF(F147="I",IFERROR(VLOOKUP(C147,'Consolidado 06.2022'!B:H,7,FALSE),0),0)</f>
        <v>0</v>
      </c>
      <c r="H147" s="183"/>
      <c r="I147" s="184">
        <v>0</v>
      </c>
      <c r="J147" s="183"/>
      <c r="K147" s="182">
        <f>IF(F147="I",IFERROR(SUMIF(#REF!,Clasificaciones!C147,#REF!),0),0)</f>
        <v>0</v>
      </c>
      <c r="L147" s="183"/>
      <c r="M147" s="184">
        <v>0</v>
      </c>
      <c r="N147" s="183"/>
      <c r="O147" s="349">
        <f>IF(F147="I",IFERROR(VLOOKUP(C147,#REF!,7,FALSE),0),0)</f>
        <v>0</v>
      </c>
      <c r="P147" s="183"/>
      <c r="Q147" s="184">
        <v>0</v>
      </c>
    </row>
    <row r="148" spans="1:17" s="185" customFormat="1" ht="12" customHeight="1">
      <c r="A148" s="179" t="s">
        <v>146</v>
      </c>
      <c r="B148" s="179"/>
      <c r="C148" s="180">
        <v>1120116124</v>
      </c>
      <c r="D148" s="180" t="s">
        <v>760</v>
      </c>
      <c r="E148" s="181" t="s">
        <v>727</v>
      </c>
      <c r="F148" s="181" t="s">
        <v>722</v>
      </c>
      <c r="G148" s="349">
        <f>IF(F148="I",IFERROR(VLOOKUP(C148,'Consolidado 06.2022'!B:H,7,FALSE),0),0)</f>
        <v>0</v>
      </c>
      <c r="H148" s="183"/>
      <c r="I148" s="184">
        <v>0</v>
      </c>
      <c r="J148" s="183"/>
      <c r="K148" s="182">
        <f>IF(F148="I",IFERROR(SUMIF(#REF!,Clasificaciones!C148,#REF!),0),0)</f>
        <v>0</v>
      </c>
      <c r="L148" s="183"/>
      <c r="M148" s="184">
        <v>0</v>
      </c>
      <c r="N148" s="183"/>
      <c r="O148" s="349">
        <f>IF(F148="I",IFERROR(VLOOKUP(C148,#REF!,7,FALSE),0),0)</f>
        <v>0</v>
      </c>
      <c r="P148" s="183"/>
      <c r="Q148" s="184">
        <v>0</v>
      </c>
    </row>
    <row r="149" spans="1:17" s="185" customFormat="1" ht="12" customHeight="1">
      <c r="A149" s="179" t="s">
        <v>146</v>
      </c>
      <c r="B149" s="179"/>
      <c r="C149" s="180">
        <v>1120116125</v>
      </c>
      <c r="D149" s="180" t="s">
        <v>766</v>
      </c>
      <c r="E149" s="181" t="s">
        <v>627</v>
      </c>
      <c r="F149" s="181" t="s">
        <v>722</v>
      </c>
      <c r="G149" s="349">
        <f>IF(F149="I",IFERROR(VLOOKUP(C149,'Consolidado 06.2022'!B:H,7,FALSE),0),0)</f>
        <v>0</v>
      </c>
      <c r="H149" s="183"/>
      <c r="I149" s="184">
        <v>0</v>
      </c>
      <c r="J149" s="183"/>
      <c r="K149" s="182">
        <f>IF(F149="I",IFERROR(SUMIF(#REF!,Clasificaciones!C149,#REF!),0),0)</f>
        <v>0</v>
      </c>
      <c r="L149" s="183"/>
      <c r="M149" s="184">
        <v>0</v>
      </c>
      <c r="N149" s="183"/>
      <c r="O149" s="349">
        <f>IF(F149="I",IFERROR(VLOOKUP(C149,#REF!,7,FALSE),0),0)</f>
        <v>0</v>
      </c>
      <c r="P149" s="183"/>
      <c r="Q149" s="184">
        <v>0</v>
      </c>
    </row>
    <row r="150" spans="1:17" s="185" customFormat="1" ht="12" customHeight="1">
      <c r="A150" s="179" t="s">
        <v>146</v>
      </c>
      <c r="B150" s="179"/>
      <c r="C150" s="180">
        <v>1120116126</v>
      </c>
      <c r="D150" s="180" t="s">
        <v>766</v>
      </c>
      <c r="E150" s="181" t="s">
        <v>727</v>
      </c>
      <c r="F150" s="181" t="s">
        <v>722</v>
      </c>
      <c r="G150" s="349">
        <f>IF(F150="I",IFERROR(VLOOKUP(C150,'Consolidado 06.2022'!B:H,7,FALSE),0),0)</f>
        <v>0</v>
      </c>
      <c r="H150" s="183"/>
      <c r="I150" s="184">
        <v>0</v>
      </c>
      <c r="J150" s="183"/>
      <c r="K150" s="182">
        <f>IF(F150="I",IFERROR(SUMIF(#REF!,Clasificaciones!C150,#REF!),0),0)</f>
        <v>0</v>
      </c>
      <c r="L150" s="183"/>
      <c r="M150" s="184">
        <v>0</v>
      </c>
      <c r="N150" s="183"/>
      <c r="O150" s="349">
        <f>IF(F150="I",IFERROR(VLOOKUP(C150,#REF!,7,FALSE),0),0)</f>
        <v>0</v>
      </c>
      <c r="P150" s="183"/>
      <c r="Q150" s="184">
        <v>0</v>
      </c>
    </row>
    <row r="151" spans="1:17" s="185" customFormat="1" ht="12" customHeight="1">
      <c r="A151" s="179" t="s">
        <v>146</v>
      </c>
      <c r="B151" s="179"/>
      <c r="C151" s="180">
        <v>1120116127</v>
      </c>
      <c r="D151" s="180" t="s">
        <v>767</v>
      </c>
      <c r="E151" s="181" t="s">
        <v>627</v>
      </c>
      <c r="F151" s="181" t="s">
        <v>722</v>
      </c>
      <c r="G151" s="349">
        <f>IF(F151="I",IFERROR(VLOOKUP(C151,'Consolidado 06.2022'!B:H,7,FALSE),0),0)</f>
        <v>0</v>
      </c>
      <c r="H151" s="183"/>
      <c r="I151" s="184">
        <v>0</v>
      </c>
      <c r="J151" s="183"/>
      <c r="K151" s="182">
        <f>IF(F151="I",IFERROR(SUMIF(#REF!,Clasificaciones!C151,#REF!),0),0)</f>
        <v>0</v>
      </c>
      <c r="L151" s="183"/>
      <c r="M151" s="184">
        <v>0</v>
      </c>
      <c r="N151" s="183"/>
      <c r="O151" s="349">
        <f>IF(F151="I",IFERROR(VLOOKUP(C151,#REF!,7,FALSE),0),0)</f>
        <v>0</v>
      </c>
      <c r="P151" s="183"/>
      <c r="Q151" s="184">
        <v>0</v>
      </c>
    </row>
    <row r="152" spans="1:17" s="185" customFormat="1" ht="12" customHeight="1">
      <c r="A152" s="179" t="s">
        <v>146</v>
      </c>
      <c r="B152" s="179"/>
      <c r="C152" s="180">
        <v>1120116128</v>
      </c>
      <c r="D152" s="180" t="s">
        <v>767</v>
      </c>
      <c r="E152" s="181" t="s">
        <v>727</v>
      </c>
      <c r="F152" s="181" t="s">
        <v>722</v>
      </c>
      <c r="G152" s="349">
        <f>IF(F152="I",IFERROR(VLOOKUP(C152,'Consolidado 06.2022'!B:H,7,FALSE),0),0)</f>
        <v>0</v>
      </c>
      <c r="H152" s="183"/>
      <c r="I152" s="184">
        <v>0</v>
      </c>
      <c r="J152" s="183"/>
      <c r="K152" s="182">
        <f>IF(F152="I",IFERROR(SUMIF(#REF!,Clasificaciones!C152,#REF!),0),0)</f>
        <v>0</v>
      </c>
      <c r="L152" s="183"/>
      <c r="M152" s="184">
        <v>0</v>
      </c>
      <c r="N152" s="183"/>
      <c r="O152" s="349">
        <f>IF(F152="I",IFERROR(VLOOKUP(C152,#REF!,7,FALSE),0),0)</f>
        <v>0</v>
      </c>
      <c r="P152" s="183"/>
      <c r="Q152" s="184">
        <v>0</v>
      </c>
    </row>
    <row r="153" spans="1:17" s="185" customFormat="1" ht="12" customHeight="1">
      <c r="A153" s="179" t="s">
        <v>146</v>
      </c>
      <c r="B153" s="179" t="s">
        <v>742</v>
      </c>
      <c r="C153" s="180">
        <v>1120116129</v>
      </c>
      <c r="D153" s="180" t="s">
        <v>213</v>
      </c>
      <c r="E153" s="181" t="s">
        <v>627</v>
      </c>
      <c r="F153" s="181" t="s">
        <v>722</v>
      </c>
      <c r="G153" s="349">
        <f>IF(F153="I",IFERROR(VLOOKUP(C153,'Consolidado 06.2022'!B:H,7,FALSE),0),0)</f>
        <v>108262500</v>
      </c>
      <c r="H153" s="183"/>
      <c r="I153" s="184">
        <v>0</v>
      </c>
      <c r="J153" s="183"/>
      <c r="K153" s="182">
        <f>IF(F153="I",IFERROR(SUMIF(#REF!,Clasificaciones!C153,#REF!),0),0)</f>
        <v>0</v>
      </c>
      <c r="L153" s="183"/>
      <c r="M153" s="184">
        <v>0</v>
      </c>
      <c r="N153" s="183"/>
      <c r="O153" s="349">
        <f>IF(F153="I",IFERROR(VLOOKUP(C153,#REF!,7,FALSE),0),0)</f>
        <v>0</v>
      </c>
      <c r="P153" s="183"/>
      <c r="Q153" s="184">
        <v>0</v>
      </c>
    </row>
    <row r="154" spans="1:17" s="185" customFormat="1" ht="12" customHeight="1">
      <c r="A154" s="179" t="s">
        <v>146</v>
      </c>
      <c r="B154" s="179"/>
      <c r="C154" s="180">
        <v>1120116130</v>
      </c>
      <c r="D154" s="180" t="s">
        <v>768</v>
      </c>
      <c r="E154" s="181" t="s">
        <v>727</v>
      </c>
      <c r="F154" s="181" t="s">
        <v>722</v>
      </c>
      <c r="G154" s="349">
        <f>IF(F154="I",IFERROR(VLOOKUP(C154,'Consolidado 06.2022'!B:H,7,FALSE),0),0)</f>
        <v>0</v>
      </c>
      <c r="H154" s="183"/>
      <c r="I154" s="184">
        <v>0</v>
      </c>
      <c r="J154" s="183"/>
      <c r="K154" s="182">
        <f>IF(F154="I",IFERROR(SUMIF(#REF!,Clasificaciones!C154,#REF!),0),0)</f>
        <v>0</v>
      </c>
      <c r="L154" s="183"/>
      <c r="M154" s="184">
        <v>0</v>
      </c>
      <c r="N154" s="183"/>
      <c r="O154" s="349">
        <f>IF(F154="I",IFERROR(VLOOKUP(C154,#REF!,7,FALSE),0),0)</f>
        <v>0</v>
      </c>
      <c r="P154" s="183"/>
      <c r="Q154" s="184">
        <v>0</v>
      </c>
    </row>
    <row r="155" spans="1:17" s="185" customFormat="1" ht="12" customHeight="1">
      <c r="A155" s="179" t="s">
        <v>146</v>
      </c>
      <c r="B155" s="179"/>
      <c r="C155" s="180">
        <v>1120116131</v>
      </c>
      <c r="D155" s="180" t="s">
        <v>769</v>
      </c>
      <c r="E155" s="181" t="s">
        <v>627</v>
      </c>
      <c r="F155" s="181" t="s">
        <v>722</v>
      </c>
      <c r="G155" s="349">
        <f>IF(F155="I",IFERROR(VLOOKUP(C155,'Consolidado 06.2022'!B:H,7,FALSE),0),0)</f>
        <v>0</v>
      </c>
      <c r="H155" s="183"/>
      <c r="I155" s="184">
        <v>0</v>
      </c>
      <c r="J155" s="183"/>
      <c r="K155" s="182">
        <f>IF(F155="I",IFERROR(SUMIF(#REF!,Clasificaciones!C155,#REF!),0),0)</f>
        <v>0</v>
      </c>
      <c r="L155" s="183"/>
      <c r="M155" s="184">
        <v>0</v>
      </c>
      <c r="N155" s="183"/>
      <c r="O155" s="349">
        <f>IF(F155="I",IFERROR(VLOOKUP(C155,#REF!,7,FALSE),0),0)</f>
        <v>0</v>
      </c>
      <c r="P155" s="183"/>
      <c r="Q155" s="184">
        <v>0</v>
      </c>
    </row>
    <row r="156" spans="1:17" s="185" customFormat="1" ht="12" customHeight="1">
      <c r="A156" s="179" t="s">
        <v>146</v>
      </c>
      <c r="B156" s="179" t="s">
        <v>742</v>
      </c>
      <c r="C156" s="180">
        <v>1120116132</v>
      </c>
      <c r="D156" s="180" t="s">
        <v>770</v>
      </c>
      <c r="E156" s="181" t="s">
        <v>727</v>
      </c>
      <c r="F156" s="181" t="s">
        <v>722</v>
      </c>
      <c r="G156" s="349">
        <f>IF(F156="I",IFERROR(VLOOKUP(C156,'Consolidado 06.2022'!B:H,7,FALSE),0),0)-1</f>
        <v>17714263</v>
      </c>
      <c r="H156" s="183"/>
      <c r="I156" s="184">
        <v>0</v>
      </c>
      <c r="J156" s="183"/>
      <c r="K156" s="182">
        <f>IF(F156="I",IFERROR(SUMIF(#REF!,Clasificaciones!C156,#REF!),0),0)</f>
        <v>0</v>
      </c>
      <c r="L156" s="183"/>
      <c r="M156" s="184">
        <v>0</v>
      </c>
      <c r="N156" s="183"/>
      <c r="O156" s="349">
        <f>IF(F156="I",IFERROR(VLOOKUP(C156,#REF!,7,FALSE),0),0)</f>
        <v>0</v>
      </c>
      <c r="P156" s="183"/>
      <c r="Q156" s="184">
        <v>0</v>
      </c>
    </row>
    <row r="157" spans="1:17" s="185" customFormat="1" ht="12" customHeight="1">
      <c r="A157" s="179" t="s">
        <v>146</v>
      </c>
      <c r="B157" s="179"/>
      <c r="C157" s="180">
        <v>11201162</v>
      </c>
      <c r="D157" s="180" t="s">
        <v>214</v>
      </c>
      <c r="E157" s="181" t="s">
        <v>627</v>
      </c>
      <c r="F157" s="181" t="s">
        <v>719</v>
      </c>
      <c r="G157" s="349">
        <f>IF(F157="I",IFERROR(VLOOKUP(C157,'Consolidado 06.2022'!B:H,7,FALSE),0),0)</f>
        <v>0</v>
      </c>
      <c r="H157" s="183"/>
      <c r="I157" s="184">
        <v>0</v>
      </c>
      <c r="J157" s="183"/>
      <c r="K157" s="182">
        <f>IF(F157="I",IFERROR(SUMIF(#REF!,Clasificaciones!C157,#REF!),0),0)</f>
        <v>0</v>
      </c>
      <c r="L157" s="183"/>
      <c r="M157" s="184">
        <v>0</v>
      </c>
      <c r="N157" s="183"/>
      <c r="O157" s="349">
        <f>IF(F157="I",IFERROR(VLOOKUP(C157,#REF!,7,FALSE),0),0)</f>
        <v>0</v>
      </c>
      <c r="P157" s="183"/>
      <c r="Q157" s="184">
        <v>0</v>
      </c>
    </row>
    <row r="158" spans="1:17" s="185" customFormat="1" ht="12" customHeight="1">
      <c r="A158" s="179" t="s">
        <v>146</v>
      </c>
      <c r="B158" s="179" t="s">
        <v>742</v>
      </c>
      <c r="C158" s="180">
        <v>1120116201</v>
      </c>
      <c r="D158" s="180" t="s">
        <v>215</v>
      </c>
      <c r="E158" s="181" t="s">
        <v>627</v>
      </c>
      <c r="F158" s="181" t="s">
        <v>722</v>
      </c>
      <c r="G158" s="349">
        <f>IF(F158="I",IFERROR(VLOOKUP(C158,'Consolidado 06.2022'!B:H,7,FALSE),0),0)</f>
        <v>-3319152055</v>
      </c>
      <c r="H158" s="183"/>
      <c r="I158" s="184">
        <v>0</v>
      </c>
      <c r="J158" s="183"/>
      <c r="K158" s="182">
        <f>IF(F158="I",IFERROR(SUMIF(#REF!,Clasificaciones!C158,#REF!),0),0)</f>
        <v>0</v>
      </c>
      <c r="L158" s="183"/>
      <c r="M158" s="184">
        <v>0</v>
      </c>
      <c r="N158" s="183"/>
      <c r="O158" s="349">
        <f>IF(F158="I",IFERROR(VLOOKUP(C158,#REF!,7,FALSE),0),0)</f>
        <v>0</v>
      </c>
      <c r="P158" s="183"/>
      <c r="Q158" s="184">
        <v>0</v>
      </c>
    </row>
    <row r="159" spans="1:17" s="185" customFormat="1" ht="12" customHeight="1">
      <c r="A159" s="179" t="s">
        <v>146</v>
      </c>
      <c r="B159" s="179"/>
      <c r="C159" s="180">
        <v>1120116202</v>
      </c>
      <c r="D159" s="180" t="s">
        <v>771</v>
      </c>
      <c r="E159" s="181" t="s">
        <v>727</v>
      </c>
      <c r="F159" s="181" t="s">
        <v>722</v>
      </c>
      <c r="G159" s="349">
        <f>IF(F159="I",IFERROR(VLOOKUP(C159,'Consolidado 06.2022'!B:H,7,FALSE),0),0)</f>
        <v>0</v>
      </c>
      <c r="H159" s="183"/>
      <c r="I159" s="184">
        <v>0</v>
      </c>
      <c r="J159" s="183"/>
      <c r="K159" s="182">
        <f>IF(F159="I",IFERROR(SUMIF(#REF!,Clasificaciones!C159,#REF!),0),0)</f>
        <v>0</v>
      </c>
      <c r="L159" s="183"/>
      <c r="M159" s="184">
        <v>0</v>
      </c>
      <c r="N159" s="183"/>
      <c r="O159" s="349">
        <f>IF(F159="I",IFERROR(VLOOKUP(C159,#REF!,7,FALSE),0),0)</f>
        <v>0</v>
      </c>
      <c r="P159" s="183"/>
      <c r="Q159" s="184">
        <v>0</v>
      </c>
    </row>
    <row r="160" spans="1:17" s="185" customFormat="1" ht="12" customHeight="1">
      <c r="A160" s="179" t="s">
        <v>146</v>
      </c>
      <c r="B160" s="179"/>
      <c r="C160" s="180">
        <v>1120116203</v>
      </c>
      <c r="D160" s="180" t="s">
        <v>667</v>
      </c>
      <c r="E160" s="181" t="s">
        <v>627</v>
      </c>
      <c r="F160" s="181" t="s">
        <v>722</v>
      </c>
      <c r="G160" s="349">
        <f>IF(F160="I",IFERROR(VLOOKUP(C160,'Consolidado 06.2022'!B:H,7,FALSE),0),0)</f>
        <v>0</v>
      </c>
      <c r="H160" s="183"/>
      <c r="I160" s="184">
        <v>0</v>
      </c>
      <c r="J160" s="183"/>
      <c r="K160" s="182">
        <f>IF(F160="I",IFERROR(SUMIF(#REF!,Clasificaciones!C160,#REF!),0),0)</f>
        <v>0</v>
      </c>
      <c r="L160" s="183"/>
      <c r="M160" s="184">
        <v>0</v>
      </c>
      <c r="N160" s="183"/>
      <c r="O160" s="349">
        <f>IF(F160="I",IFERROR(VLOOKUP(C160,#REF!,7,FALSE),0),0)</f>
        <v>0</v>
      </c>
      <c r="P160" s="183"/>
      <c r="Q160" s="184">
        <v>0</v>
      </c>
    </row>
    <row r="161" spans="1:17" s="185" customFormat="1" ht="12" customHeight="1">
      <c r="A161" s="179" t="s">
        <v>146</v>
      </c>
      <c r="B161" s="179" t="s">
        <v>742</v>
      </c>
      <c r="C161" s="180">
        <v>1120116204</v>
      </c>
      <c r="D161" s="180" t="s">
        <v>216</v>
      </c>
      <c r="E161" s="181" t="s">
        <v>727</v>
      </c>
      <c r="F161" s="181" t="s">
        <v>722</v>
      </c>
      <c r="G161" s="349">
        <f>IF(F161="I",IFERROR(VLOOKUP(C161,'Consolidado 06.2022'!B:H,7,FALSE),0),0)</f>
        <v>-631229593</v>
      </c>
      <c r="H161" s="183"/>
      <c r="I161" s="184">
        <v>0</v>
      </c>
      <c r="J161" s="183"/>
      <c r="K161" s="182">
        <f>IF(F161="I",IFERROR(SUMIF(#REF!,Clasificaciones!C161,#REF!),0),0)</f>
        <v>0</v>
      </c>
      <c r="L161" s="183"/>
      <c r="M161" s="184">
        <v>0</v>
      </c>
      <c r="N161" s="183"/>
      <c r="O161" s="349">
        <f>IF(F161="I",IFERROR(VLOOKUP(C161,#REF!,7,FALSE),0),0)</f>
        <v>0</v>
      </c>
      <c r="P161" s="183"/>
      <c r="Q161" s="184">
        <v>0</v>
      </c>
    </row>
    <row r="162" spans="1:17" s="185" customFormat="1" ht="12" customHeight="1">
      <c r="A162" s="179" t="s">
        <v>146</v>
      </c>
      <c r="B162" s="179" t="s">
        <v>742</v>
      </c>
      <c r="C162" s="180">
        <v>1120116205</v>
      </c>
      <c r="D162" s="180" t="s">
        <v>217</v>
      </c>
      <c r="E162" s="181" t="s">
        <v>627</v>
      </c>
      <c r="F162" s="181" t="s">
        <v>722</v>
      </c>
      <c r="G162" s="349">
        <f>IF(F162="I",IFERROR(VLOOKUP(C162,'Consolidado 06.2022'!B:H,7,FALSE),0),0)</f>
        <v>-1357496920</v>
      </c>
      <c r="H162" s="183"/>
      <c r="I162" s="184">
        <v>0</v>
      </c>
      <c r="J162" s="183"/>
      <c r="K162" s="182">
        <f>IF(F162="I",IFERROR(SUMIF(#REF!,Clasificaciones!C162,#REF!),0),0)</f>
        <v>0</v>
      </c>
      <c r="L162" s="183"/>
      <c r="M162" s="184">
        <v>0</v>
      </c>
      <c r="N162" s="183"/>
      <c r="O162" s="349">
        <f>IF(F162="I",IFERROR(VLOOKUP(C162,#REF!,7,FALSE),0),0)</f>
        <v>0</v>
      </c>
      <c r="P162" s="183"/>
      <c r="Q162" s="184">
        <v>0</v>
      </c>
    </row>
    <row r="163" spans="1:17" s="185" customFormat="1" ht="12" customHeight="1">
      <c r="A163" s="179" t="s">
        <v>146</v>
      </c>
      <c r="B163" s="179" t="s">
        <v>742</v>
      </c>
      <c r="C163" s="180">
        <v>1120116206</v>
      </c>
      <c r="D163" s="180" t="s">
        <v>218</v>
      </c>
      <c r="E163" s="181" t="s">
        <v>727</v>
      </c>
      <c r="F163" s="181" t="s">
        <v>722</v>
      </c>
      <c r="G163" s="349">
        <f>IF(F163="I",IFERROR(VLOOKUP(C163,'Consolidado 06.2022'!B:H,7,FALSE),0),0)</f>
        <v>-3497128055</v>
      </c>
      <c r="H163" s="183"/>
      <c r="I163" s="184">
        <v>0</v>
      </c>
      <c r="J163" s="183"/>
      <c r="K163" s="182">
        <f>IF(F163="I",IFERROR(SUMIF(#REF!,Clasificaciones!C163,#REF!),0),0)</f>
        <v>0</v>
      </c>
      <c r="L163" s="183"/>
      <c r="M163" s="184">
        <v>0</v>
      </c>
      <c r="N163" s="183"/>
      <c r="O163" s="349">
        <f>IF(F163="I",IFERROR(VLOOKUP(C163,#REF!,7,FALSE),0),0)</f>
        <v>0</v>
      </c>
      <c r="P163" s="183"/>
      <c r="Q163" s="184">
        <v>0</v>
      </c>
    </row>
    <row r="164" spans="1:17" s="185" customFormat="1" ht="12" customHeight="1">
      <c r="A164" s="179" t="s">
        <v>146</v>
      </c>
      <c r="B164" s="179" t="s">
        <v>742</v>
      </c>
      <c r="C164" s="180">
        <v>1120116207</v>
      </c>
      <c r="D164" s="180" t="s">
        <v>219</v>
      </c>
      <c r="E164" s="181" t="s">
        <v>627</v>
      </c>
      <c r="F164" s="181" t="s">
        <v>722</v>
      </c>
      <c r="G164" s="349">
        <f>IF(F164="I",IFERROR(VLOOKUP(C164,'Consolidado 06.2022'!B:H,7,FALSE),0),0)</f>
        <v>-17586220610</v>
      </c>
      <c r="H164" s="183"/>
      <c r="I164" s="184">
        <v>0</v>
      </c>
      <c r="J164" s="183"/>
      <c r="K164" s="182">
        <f>IF(F164="I",IFERROR(SUMIF(#REF!,Clasificaciones!C164,#REF!),0),0)</f>
        <v>0</v>
      </c>
      <c r="L164" s="183"/>
      <c r="M164" s="184">
        <v>0</v>
      </c>
      <c r="N164" s="183"/>
      <c r="O164" s="349">
        <f>IF(F164="I",IFERROR(VLOOKUP(C164,#REF!,7,FALSE),0),0)</f>
        <v>0</v>
      </c>
      <c r="P164" s="183"/>
      <c r="Q164" s="184">
        <v>0</v>
      </c>
    </row>
    <row r="165" spans="1:17" s="185" customFormat="1" ht="12" customHeight="1">
      <c r="A165" s="179" t="s">
        <v>146</v>
      </c>
      <c r="B165" s="179" t="s">
        <v>742</v>
      </c>
      <c r="C165" s="180">
        <v>1120116208</v>
      </c>
      <c r="D165" s="180" t="s">
        <v>220</v>
      </c>
      <c r="E165" s="181" t="s">
        <v>727</v>
      </c>
      <c r="F165" s="181" t="s">
        <v>722</v>
      </c>
      <c r="G165" s="349">
        <f>IF(F165="I",IFERROR(VLOOKUP(C165,'Consolidado 06.2022'!B:H,7,FALSE),0),0)</f>
        <v>-8427277201</v>
      </c>
      <c r="H165" s="183"/>
      <c r="I165" s="184">
        <v>0</v>
      </c>
      <c r="J165" s="183"/>
      <c r="K165" s="182">
        <f>IF(F165="I",IFERROR(SUMIF(#REF!,Clasificaciones!C165,#REF!),0),0)</f>
        <v>0</v>
      </c>
      <c r="L165" s="183"/>
      <c r="M165" s="184">
        <v>0</v>
      </c>
      <c r="N165" s="183"/>
      <c r="O165" s="349">
        <f>IF(F165="I",IFERROR(VLOOKUP(C165,#REF!,7,FALSE),0),0)</f>
        <v>0</v>
      </c>
      <c r="P165" s="183"/>
      <c r="Q165" s="184">
        <v>0</v>
      </c>
    </row>
    <row r="166" spans="1:17" s="185" customFormat="1" ht="12" customHeight="1">
      <c r="A166" s="179" t="s">
        <v>146</v>
      </c>
      <c r="B166" s="179" t="s">
        <v>742</v>
      </c>
      <c r="C166" s="180">
        <v>1120116209</v>
      </c>
      <c r="D166" s="180" t="s">
        <v>636</v>
      </c>
      <c r="E166" s="181" t="s">
        <v>627</v>
      </c>
      <c r="F166" s="181" t="s">
        <v>722</v>
      </c>
      <c r="G166" s="349">
        <f>IF(F166="I",IFERROR(VLOOKUP(C166,'Consolidado 06.2022'!B:H,7,FALSE),0),0)</f>
        <v>0</v>
      </c>
      <c r="H166" s="183"/>
      <c r="I166" s="184">
        <v>0</v>
      </c>
      <c r="J166" s="183"/>
      <c r="K166" s="182">
        <f>IF(F166="I",IFERROR(SUMIF(#REF!,Clasificaciones!C166,#REF!),0),0)</f>
        <v>0</v>
      </c>
      <c r="L166" s="183"/>
      <c r="M166" s="184">
        <v>0</v>
      </c>
      <c r="N166" s="183"/>
      <c r="O166" s="349">
        <f>IF(F166="I",IFERROR(VLOOKUP(C166,#REF!,7,FALSE),0),0)</f>
        <v>0</v>
      </c>
      <c r="P166" s="183"/>
      <c r="Q166" s="184">
        <v>0</v>
      </c>
    </row>
    <row r="167" spans="1:17" s="185" customFormat="1" ht="12" customHeight="1">
      <c r="A167" s="179" t="s">
        <v>146</v>
      </c>
      <c r="B167" s="179"/>
      <c r="C167" s="180">
        <v>1120116210</v>
      </c>
      <c r="D167" s="180" t="s">
        <v>772</v>
      </c>
      <c r="E167" s="181" t="s">
        <v>727</v>
      </c>
      <c r="F167" s="181" t="s">
        <v>722</v>
      </c>
      <c r="G167" s="349">
        <f>IF(F167="I",IFERROR(VLOOKUP(C167,'Consolidado 06.2022'!B:H,7,FALSE),0),0)</f>
        <v>0</v>
      </c>
      <c r="H167" s="183"/>
      <c r="I167" s="184">
        <v>0</v>
      </c>
      <c r="J167" s="183"/>
      <c r="K167" s="182">
        <f>IF(F167="I",IFERROR(SUMIF(#REF!,Clasificaciones!C167,#REF!),0),0)</f>
        <v>0</v>
      </c>
      <c r="L167" s="183"/>
      <c r="M167" s="184">
        <v>0</v>
      </c>
      <c r="N167" s="183"/>
      <c r="O167" s="349">
        <f>IF(F167="I",IFERROR(VLOOKUP(C167,#REF!,7,FALSE),0),0)</f>
        <v>0</v>
      </c>
      <c r="P167" s="183"/>
      <c r="Q167" s="184">
        <v>0</v>
      </c>
    </row>
    <row r="168" spans="1:17" s="185" customFormat="1" ht="12" customHeight="1">
      <c r="A168" s="179" t="s">
        <v>146</v>
      </c>
      <c r="B168" s="179"/>
      <c r="C168" s="180">
        <v>1120116211</v>
      </c>
      <c r="D168" s="180" t="s">
        <v>773</v>
      </c>
      <c r="E168" s="181" t="s">
        <v>627</v>
      </c>
      <c r="F168" s="181" t="s">
        <v>722</v>
      </c>
      <c r="G168" s="349">
        <f>IF(F168="I",IFERROR(VLOOKUP(C168,'Consolidado 06.2022'!B:H,7,FALSE),0),0)</f>
        <v>0</v>
      </c>
      <c r="H168" s="183"/>
      <c r="I168" s="184">
        <v>0</v>
      </c>
      <c r="J168" s="183"/>
      <c r="K168" s="182">
        <f>IF(F168="I",IFERROR(SUMIF(#REF!,Clasificaciones!C168,#REF!),0),0)</f>
        <v>0</v>
      </c>
      <c r="L168" s="183"/>
      <c r="M168" s="184">
        <v>0</v>
      </c>
      <c r="N168" s="183"/>
      <c r="O168" s="349">
        <f>IF(F168="I",IFERROR(VLOOKUP(C168,#REF!,7,FALSE),0),0)</f>
        <v>0</v>
      </c>
      <c r="P168" s="183"/>
      <c r="Q168" s="184">
        <v>0</v>
      </c>
    </row>
    <row r="169" spans="1:17" s="185" customFormat="1" ht="12" customHeight="1">
      <c r="A169" s="179" t="s">
        <v>146</v>
      </c>
      <c r="B169" s="179"/>
      <c r="C169" s="180">
        <v>1120116212</v>
      </c>
      <c r="D169" s="180" t="s">
        <v>774</v>
      </c>
      <c r="E169" s="181" t="s">
        <v>727</v>
      </c>
      <c r="F169" s="181" t="s">
        <v>722</v>
      </c>
      <c r="G169" s="349">
        <f>IF(F169="I",IFERROR(VLOOKUP(C169,'Consolidado 06.2022'!B:H,7,FALSE),0),0)</f>
        <v>0</v>
      </c>
      <c r="H169" s="183"/>
      <c r="I169" s="184">
        <v>0</v>
      </c>
      <c r="J169" s="183"/>
      <c r="K169" s="182">
        <f>IF(F169="I",IFERROR(SUMIF(#REF!,Clasificaciones!C169,#REF!),0),0)</f>
        <v>0</v>
      </c>
      <c r="L169" s="183"/>
      <c r="M169" s="184">
        <v>0</v>
      </c>
      <c r="N169" s="183"/>
      <c r="O169" s="349">
        <f>IF(F169="I",IFERROR(VLOOKUP(C169,#REF!,7,FALSE),0),0)</f>
        <v>0</v>
      </c>
      <c r="P169" s="183"/>
      <c r="Q169" s="184">
        <v>0</v>
      </c>
    </row>
    <row r="170" spans="1:17" s="185" customFormat="1" ht="12" customHeight="1">
      <c r="A170" s="179" t="s">
        <v>146</v>
      </c>
      <c r="B170" s="179"/>
      <c r="C170" s="180">
        <v>1120116213</v>
      </c>
      <c r="D170" s="180" t="s">
        <v>775</v>
      </c>
      <c r="E170" s="181" t="s">
        <v>627</v>
      </c>
      <c r="F170" s="181" t="s">
        <v>722</v>
      </c>
      <c r="G170" s="349">
        <f>IF(F170="I",IFERROR(VLOOKUP(C170,'Consolidado 06.2022'!B:H,7,FALSE),0),0)</f>
        <v>0</v>
      </c>
      <c r="H170" s="183"/>
      <c r="I170" s="184">
        <v>0</v>
      </c>
      <c r="J170" s="183"/>
      <c r="K170" s="182">
        <f>IF(F170="I",IFERROR(SUMIF(#REF!,Clasificaciones!C170,#REF!),0),0)</f>
        <v>0</v>
      </c>
      <c r="L170" s="183"/>
      <c r="M170" s="184">
        <v>0</v>
      </c>
      <c r="N170" s="183"/>
      <c r="O170" s="349">
        <f>IF(F170="I",IFERROR(VLOOKUP(C170,#REF!,7,FALSE),0),0)</f>
        <v>0</v>
      </c>
      <c r="P170" s="183"/>
      <c r="Q170" s="184">
        <v>0</v>
      </c>
    </row>
    <row r="171" spans="1:17" s="185" customFormat="1" ht="12" customHeight="1">
      <c r="A171" s="179" t="s">
        <v>146</v>
      </c>
      <c r="B171" s="179" t="s">
        <v>742</v>
      </c>
      <c r="C171" s="180">
        <v>1120116214</v>
      </c>
      <c r="D171" s="180" t="s">
        <v>776</v>
      </c>
      <c r="E171" s="181" t="s">
        <v>727</v>
      </c>
      <c r="F171" s="181" t="s">
        <v>722</v>
      </c>
      <c r="G171" s="349">
        <f>IF(F171="I",IFERROR(VLOOKUP(C171,'Consolidado 06.2022'!B:H,7,FALSE),0),0)</f>
        <v>-753947</v>
      </c>
      <c r="H171" s="183"/>
      <c r="I171" s="184">
        <v>0</v>
      </c>
      <c r="J171" s="183"/>
      <c r="K171" s="182">
        <f>IF(F171="I",IFERROR(SUMIF(#REF!,Clasificaciones!C171,#REF!),0),0)</f>
        <v>0</v>
      </c>
      <c r="L171" s="183"/>
      <c r="M171" s="184">
        <v>0</v>
      </c>
      <c r="N171" s="183"/>
      <c r="O171" s="349">
        <f>IF(F171="I",IFERROR(VLOOKUP(C171,#REF!,7,FALSE),0),0)</f>
        <v>0</v>
      </c>
      <c r="P171" s="183"/>
      <c r="Q171" s="184">
        <v>0</v>
      </c>
    </row>
    <row r="172" spans="1:17" s="185" customFormat="1" ht="12" customHeight="1">
      <c r="A172" s="179" t="s">
        <v>146</v>
      </c>
      <c r="B172" s="179"/>
      <c r="C172" s="180">
        <v>1120116215</v>
      </c>
      <c r="D172" s="180" t="s">
        <v>777</v>
      </c>
      <c r="E172" s="181" t="s">
        <v>627</v>
      </c>
      <c r="F172" s="181" t="s">
        <v>722</v>
      </c>
      <c r="G172" s="349">
        <f>IF(F172="I",IFERROR(VLOOKUP(C172,'Consolidado 06.2022'!B:H,7,FALSE),0),0)</f>
        <v>0</v>
      </c>
      <c r="H172" s="183"/>
      <c r="I172" s="184">
        <v>0</v>
      </c>
      <c r="J172" s="183"/>
      <c r="K172" s="182">
        <f>IF(F172="I",IFERROR(SUMIF(#REF!,Clasificaciones!C172,#REF!),0),0)</f>
        <v>0</v>
      </c>
      <c r="L172" s="183"/>
      <c r="M172" s="184">
        <v>0</v>
      </c>
      <c r="N172" s="183"/>
      <c r="O172" s="349">
        <f>IF(F172="I",IFERROR(VLOOKUP(C172,#REF!,7,FALSE),0),0)</f>
        <v>0</v>
      </c>
      <c r="P172" s="183"/>
      <c r="Q172" s="184">
        <v>0</v>
      </c>
    </row>
    <row r="173" spans="1:17" s="185" customFormat="1" ht="12" customHeight="1">
      <c r="A173" s="179" t="s">
        <v>146</v>
      </c>
      <c r="B173" s="179"/>
      <c r="C173" s="180">
        <v>1120116216</v>
      </c>
      <c r="D173" s="180" t="s">
        <v>778</v>
      </c>
      <c r="E173" s="181" t="s">
        <v>727</v>
      </c>
      <c r="F173" s="181" t="s">
        <v>722</v>
      </c>
      <c r="G173" s="349">
        <f>IF(F173="I",IFERROR(VLOOKUP(C173,'Consolidado 06.2022'!B:H,7,FALSE),0),0)</f>
        <v>0</v>
      </c>
      <c r="H173" s="183"/>
      <c r="I173" s="184">
        <v>0</v>
      </c>
      <c r="J173" s="183"/>
      <c r="K173" s="182">
        <f>IF(F173="I",IFERROR(SUMIF(#REF!,Clasificaciones!C173,#REF!),0),0)</f>
        <v>0</v>
      </c>
      <c r="L173" s="183"/>
      <c r="M173" s="184">
        <v>0</v>
      </c>
      <c r="N173" s="183"/>
      <c r="O173" s="349">
        <f>IF(F173="I",IFERROR(VLOOKUP(C173,#REF!,7,FALSE),0),0)</f>
        <v>0</v>
      </c>
      <c r="P173" s="183"/>
      <c r="Q173" s="184">
        <v>0</v>
      </c>
    </row>
    <row r="174" spans="1:17" s="185" customFormat="1" ht="12" customHeight="1">
      <c r="A174" s="179" t="s">
        <v>146</v>
      </c>
      <c r="B174" s="179" t="s">
        <v>742</v>
      </c>
      <c r="C174" s="180">
        <v>1120116217</v>
      </c>
      <c r="D174" s="180" t="s">
        <v>221</v>
      </c>
      <c r="E174" s="181" t="s">
        <v>627</v>
      </c>
      <c r="F174" s="181" t="s">
        <v>722</v>
      </c>
      <c r="G174" s="349">
        <f>IF(F174="I",IFERROR(VLOOKUP(C174,'Consolidado 06.2022'!B:H,7,FALSE),0),0)</f>
        <v>-22326692</v>
      </c>
      <c r="H174" s="183"/>
      <c r="I174" s="184">
        <v>0</v>
      </c>
      <c r="J174" s="183"/>
      <c r="K174" s="182">
        <f>IF(F174="I",IFERROR(SUMIF(#REF!,Clasificaciones!C174,#REF!),0),0)</f>
        <v>0</v>
      </c>
      <c r="L174" s="183"/>
      <c r="M174" s="184">
        <v>0</v>
      </c>
      <c r="N174" s="183"/>
      <c r="O174" s="349">
        <f>IF(F174="I",IFERROR(VLOOKUP(C174,#REF!,7,FALSE),0),0)</f>
        <v>0</v>
      </c>
      <c r="P174" s="183"/>
      <c r="Q174" s="184">
        <v>0</v>
      </c>
    </row>
    <row r="175" spans="1:17" s="185" customFormat="1" ht="12" customHeight="1">
      <c r="A175" s="179" t="s">
        <v>146</v>
      </c>
      <c r="B175" s="179" t="s">
        <v>742</v>
      </c>
      <c r="C175" s="180">
        <v>1120116218</v>
      </c>
      <c r="D175" s="180" t="s">
        <v>222</v>
      </c>
      <c r="E175" s="181" t="s">
        <v>727</v>
      </c>
      <c r="F175" s="181" t="s">
        <v>722</v>
      </c>
      <c r="G175" s="349">
        <f>IF(F175="I",IFERROR(VLOOKUP(C175,'Consolidado 06.2022'!B:H,7,FALSE),0),0)</f>
        <v>-2011264759</v>
      </c>
      <c r="H175" s="183"/>
      <c r="I175" s="184">
        <v>0</v>
      </c>
      <c r="J175" s="183"/>
      <c r="K175" s="182">
        <f>IF(F175="I",IFERROR(SUMIF(#REF!,Clasificaciones!C175,#REF!),0),0)</f>
        <v>0</v>
      </c>
      <c r="L175" s="183"/>
      <c r="M175" s="184">
        <v>0</v>
      </c>
      <c r="N175" s="183"/>
      <c r="O175" s="349">
        <f>IF(F175="I",IFERROR(VLOOKUP(C175,#REF!,7,FALSE),0),0)</f>
        <v>0</v>
      </c>
      <c r="P175" s="183"/>
      <c r="Q175" s="184">
        <v>0</v>
      </c>
    </row>
    <row r="176" spans="1:17" s="185" customFormat="1" ht="12" customHeight="1">
      <c r="A176" s="179" t="s">
        <v>146</v>
      </c>
      <c r="B176" s="179"/>
      <c r="C176" s="180">
        <v>1120116219</v>
      </c>
      <c r="D176" s="180" t="s">
        <v>779</v>
      </c>
      <c r="E176" s="181" t="s">
        <v>627</v>
      </c>
      <c r="F176" s="181" t="s">
        <v>722</v>
      </c>
      <c r="G176" s="349">
        <f>IF(F176="I",IFERROR(VLOOKUP(C176,'Consolidado 06.2022'!B:H,7,FALSE),0),0)</f>
        <v>0</v>
      </c>
      <c r="H176" s="183"/>
      <c r="I176" s="184">
        <v>0</v>
      </c>
      <c r="J176" s="183"/>
      <c r="K176" s="182">
        <f>IF(F176="I",IFERROR(SUMIF(#REF!,Clasificaciones!C176,#REF!),0),0)</f>
        <v>0</v>
      </c>
      <c r="L176" s="183"/>
      <c r="M176" s="184">
        <v>0</v>
      </c>
      <c r="N176" s="183"/>
      <c r="O176" s="349">
        <f>IF(F176="I",IFERROR(VLOOKUP(C176,#REF!,7,FALSE),0),0)</f>
        <v>0</v>
      </c>
      <c r="P176" s="183"/>
      <c r="Q176" s="184">
        <v>0</v>
      </c>
    </row>
    <row r="177" spans="1:17" s="185" customFormat="1" ht="12" customHeight="1">
      <c r="A177" s="179" t="s">
        <v>146</v>
      </c>
      <c r="B177" s="179"/>
      <c r="C177" s="180">
        <v>1120116220</v>
      </c>
      <c r="D177" s="180" t="s">
        <v>780</v>
      </c>
      <c r="E177" s="181" t="s">
        <v>727</v>
      </c>
      <c r="F177" s="181" t="s">
        <v>722</v>
      </c>
      <c r="G177" s="349">
        <f>IF(F177="I",IFERROR(VLOOKUP(C177,'Consolidado 06.2022'!B:H,7,FALSE),0),0)</f>
        <v>0</v>
      </c>
      <c r="H177" s="183"/>
      <c r="I177" s="184">
        <v>0</v>
      </c>
      <c r="J177" s="183"/>
      <c r="K177" s="182">
        <f>IF(F177="I",IFERROR(SUMIF(#REF!,Clasificaciones!C177,#REF!),0),0)</f>
        <v>0</v>
      </c>
      <c r="L177" s="183"/>
      <c r="M177" s="184">
        <v>0</v>
      </c>
      <c r="N177" s="183"/>
      <c r="O177" s="349">
        <f>IF(F177="I",IFERROR(VLOOKUP(C177,#REF!,7,FALSE),0),0)</f>
        <v>0</v>
      </c>
      <c r="P177" s="183"/>
      <c r="Q177" s="184">
        <v>0</v>
      </c>
    </row>
    <row r="178" spans="1:17" s="185" customFormat="1" ht="12" customHeight="1">
      <c r="A178" s="179" t="s">
        <v>146</v>
      </c>
      <c r="B178" s="179"/>
      <c r="C178" s="180">
        <v>1120116221</v>
      </c>
      <c r="D178" s="180" t="s">
        <v>781</v>
      </c>
      <c r="E178" s="181" t="s">
        <v>627</v>
      </c>
      <c r="F178" s="181" t="s">
        <v>722</v>
      </c>
      <c r="G178" s="349">
        <f>IF(F178="I",IFERROR(VLOOKUP(C178,'Consolidado 06.2022'!B:H,7,FALSE),0),0)</f>
        <v>0</v>
      </c>
      <c r="H178" s="183"/>
      <c r="I178" s="184">
        <v>0</v>
      </c>
      <c r="J178" s="183"/>
      <c r="K178" s="182">
        <f>IF(F178="I",IFERROR(SUMIF(#REF!,Clasificaciones!C178,#REF!),0),0)</f>
        <v>0</v>
      </c>
      <c r="L178" s="183"/>
      <c r="M178" s="184">
        <v>0</v>
      </c>
      <c r="N178" s="183"/>
      <c r="O178" s="349">
        <f>IF(F178="I",IFERROR(VLOOKUP(C178,#REF!,7,FALSE),0),0)</f>
        <v>0</v>
      </c>
      <c r="P178" s="183"/>
      <c r="Q178" s="184">
        <v>0</v>
      </c>
    </row>
    <row r="179" spans="1:17" s="185" customFormat="1" ht="12" customHeight="1">
      <c r="A179" s="179" t="s">
        <v>146</v>
      </c>
      <c r="B179" s="179"/>
      <c r="C179" s="180">
        <v>1120116222</v>
      </c>
      <c r="D179" s="180" t="s">
        <v>782</v>
      </c>
      <c r="E179" s="181" t="s">
        <v>727</v>
      </c>
      <c r="F179" s="181" t="s">
        <v>722</v>
      </c>
      <c r="G179" s="349">
        <f>IF(F179="I",IFERROR(VLOOKUP(C179,'Consolidado 06.2022'!B:H,7,FALSE),0),0)</f>
        <v>0</v>
      </c>
      <c r="H179" s="183"/>
      <c r="I179" s="184">
        <v>0</v>
      </c>
      <c r="J179" s="183"/>
      <c r="K179" s="182">
        <f>IF(F179="I",IFERROR(SUMIF(#REF!,Clasificaciones!C179,#REF!),0),0)</f>
        <v>0</v>
      </c>
      <c r="L179" s="183"/>
      <c r="M179" s="184">
        <v>0</v>
      </c>
      <c r="N179" s="183"/>
      <c r="O179" s="349">
        <f>IF(F179="I",IFERROR(VLOOKUP(C179,#REF!,7,FALSE),0),0)</f>
        <v>0</v>
      </c>
      <c r="P179" s="183"/>
      <c r="Q179" s="184">
        <v>0</v>
      </c>
    </row>
    <row r="180" spans="1:17" s="185" customFormat="1" ht="12" customHeight="1">
      <c r="A180" s="179" t="s">
        <v>146</v>
      </c>
      <c r="B180" s="179"/>
      <c r="C180" s="180">
        <v>1120116223</v>
      </c>
      <c r="D180" s="180" t="s">
        <v>783</v>
      </c>
      <c r="E180" s="181" t="s">
        <v>627</v>
      </c>
      <c r="F180" s="181" t="s">
        <v>722</v>
      </c>
      <c r="G180" s="349">
        <f>IF(F180="I",IFERROR(VLOOKUP(C180,'Consolidado 06.2022'!B:H,7,FALSE),0),0)</f>
        <v>0</v>
      </c>
      <c r="H180" s="183"/>
      <c r="I180" s="184">
        <v>0</v>
      </c>
      <c r="J180" s="183"/>
      <c r="K180" s="182">
        <f>IF(F180="I",IFERROR(SUMIF(#REF!,Clasificaciones!C180,#REF!),0),0)</f>
        <v>0</v>
      </c>
      <c r="L180" s="183"/>
      <c r="M180" s="184">
        <v>0</v>
      </c>
      <c r="N180" s="183"/>
      <c r="O180" s="349">
        <f>IF(F180="I",IFERROR(VLOOKUP(C180,#REF!,7,FALSE),0),0)</f>
        <v>0</v>
      </c>
      <c r="P180" s="183"/>
      <c r="Q180" s="184">
        <v>0</v>
      </c>
    </row>
    <row r="181" spans="1:17" s="185" customFormat="1" ht="12" customHeight="1">
      <c r="A181" s="179" t="s">
        <v>146</v>
      </c>
      <c r="B181" s="179"/>
      <c r="C181" s="180">
        <v>1120116224</v>
      </c>
      <c r="D181" s="180" t="s">
        <v>784</v>
      </c>
      <c r="E181" s="181" t="s">
        <v>727</v>
      </c>
      <c r="F181" s="181" t="s">
        <v>722</v>
      </c>
      <c r="G181" s="349">
        <f>IF(F181="I",IFERROR(VLOOKUP(C181,'Consolidado 06.2022'!B:H,7,FALSE),0),0)</f>
        <v>0</v>
      </c>
      <c r="H181" s="183"/>
      <c r="I181" s="184">
        <v>0</v>
      </c>
      <c r="J181" s="183"/>
      <c r="K181" s="182">
        <f>IF(F181="I",IFERROR(SUMIF(#REF!,Clasificaciones!C181,#REF!),0),0)</f>
        <v>0</v>
      </c>
      <c r="L181" s="183"/>
      <c r="M181" s="184">
        <v>0</v>
      </c>
      <c r="N181" s="183"/>
      <c r="O181" s="349">
        <f>IF(F181="I",IFERROR(VLOOKUP(C181,#REF!,7,FALSE),0),0)</f>
        <v>0</v>
      </c>
      <c r="P181" s="183"/>
      <c r="Q181" s="184">
        <v>0</v>
      </c>
    </row>
    <row r="182" spans="1:17" s="185" customFormat="1" ht="12" customHeight="1">
      <c r="A182" s="179" t="s">
        <v>146</v>
      </c>
      <c r="B182" s="179"/>
      <c r="C182" s="180">
        <v>1120116225</v>
      </c>
      <c r="D182" s="180" t="s">
        <v>785</v>
      </c>
      <c r="E182" s="181" t="s">
        <v>627</v>
      </c>
      <c r="F182" s="181" t="s">
        <v>722</v>
      </c>
      <c r="G182" s="349">
        <f>IF(F182="I",IFERROR(VLOOKUP(C182,'Consolidado 06.2022'!B:H,7,FALSE),0),0)</f>
        <v>0</v>
      </c>
      <c r="H182" s="183"/>
      <c r="I182" s="184">
        <v>0</v>
      </c>
      <c r="J182" s="183"/>
      <c r="K182" s="182">
        <f>IF(F182="I",IFERROR(SUMIF(#REF!,Clasificaciones!C182,#REF!),0),0)</f>
        <v>0</v>
      </c>
      <c r="L182" s="183"/>
      <c r="M182" s="184">
        <v>0</v>
      </c>
      <c r="N182" s="183"/>
      <c r="O182" s="349">
        <f>IF(F182="I",IFERROR(VLOOKUP(C182,#REF!,7,FALSE),0),0)</f>
        <v>0</v>
      </c>
      <c r="P182" s="183"/>
      <c r="Q182" s="184">
        <v>0</v>
      </c>
    </row>
    <row r="183" spans="1:17" s="185" customFormat="1" ht="12" customHeight="1">
      <c r="A183" s="179" t="s">
        <v>146</v>
      </c>
      <c r="B183" s="179"/>
      <c r="C183" s="180">
        <v>1120116226</v>
      </c>
      <c r="D183" s="180" t="s">
        <v>786</v>
      </c>
      <c r="E183" s="181" t="s">
        <v>727</v>
      </c>
      <c r="F183" s="181" t="s">
        <v>722</v>
      </c>
      <c r="G183" s="349">
        <f>IF(F183="I",IFERROR(VLOOKUP(C183,'Consolidado 06.2022'!B:H,7,FALSE),0),0)</f>
        <v>0</v>
      </c>
      <c r="H183" s="183"/>
      <c r="I183" s="184">
        <v>0</v>
      </c>
      <c r="J183" s="183"/>
      <c r="K183" s="182">
        <f>IF(F183="I",IFERROR(SUMIF(#REF!,Clasificaciones!C183,#REF!),0),0)</f>
        <v>0</v>
      </c>
      <c r="L183" s="183"/>
      <c r="M183" s="184">
        <v>0</v>
      </c>
      <c r="N183" s="183"/>
      <c r="O183" s="349">
        <f>IF(F183="I",IFERROR(VLOOKUP(C183,#REF!,7,FALSE),0),0)</f>
        <v>0</v>
      </c>
      <c r="P183" s="183"/>
      <c r="Q183" s="184">
        <v>0</v>
      </c>
    </row>
    <row r="184" spans="1:17" s="185" customFormat="1" ht="12" customHeight="1">
      <c r="A184" s="179" t="s">
        <v>146</v>
      </c>
      <c r="B184" s="179"/>
      <c r="C184" s="180">
        <v>1120116227</v>
      </c>
      <c r="D184" s="180" t="s">
        <v>787</v>
      </c>
      <c r="E184" s="181" t="s">
        <v>627</v>
      </c>
      <c r="F184" s="181" t="s">
        <v>722</v>
      </c>
      <c r="G184" s="349">
        <f>IF(F184="I",IFERROR(VLOOKUP(C184,'Consolidado 06.2022'!B:H,7,FALSE),0),0)</f>
        <v>0</v>
      </c>
      <c r="H184" s="183"/>
      <c r="I184" s="184">
        <v>0</v>
      </c>
      <c r="J184" s="183"/>
      <c r="K184" s="182">
        <f>IF(F184="I",IFERROR(SUMIF(#REF!,Clasificaciones!C184,#REF!),0),0)</f>
        <v>0</v>
      </c>
      <c r="L184" s="183"/>
      <c r="M184" s="184">
        <v>0</v>
      </c>
      <c r="N184" s="183"/>
      <c r="O184" s="349">
        <f>IF(F184="I",IFERROR(VLOOKUP(C184,#REF!,7,FALSE),0),0)</f>
        <v>0</v>
      </c>
      <c r="P184" s="183"/>
      <c r="Q184" s="184">
        <v>0</v>
      </c>
    </row>
    <row r="185" spans="1:17" s="185" customFormat="1" ht="12" customHeight="1">
      <c r="A185" s="179" t="s">
        <v>146</v>
      </c>
      <c r="B185" s="179"/>
      <c r="C185" s="180">
        <v>1120116228</v>
      </c>
      <c r="D185" s="180" t="s">
        <v>788</v>
      </c>
      <c r="E185" s="181" t="s">
        <v>727</v>
      </c>
      <c r="F185" s="181" t="s">
        <v>722</v>
      </c>
      <c r="G185" s="349">
        <f>IF(F185="I",IFERROR(VLOOKUP(C185,'Consolidado 06.2022'!B:H,7,FALSE),0),0)</f>
        <v>0</v>
      </c>
      <c r="H185" s="183"/>
      <c r="I185" s="184">
        <v>0</v>
      </c>
      <c r="J185" s="183"/>
      <c r="K185" s="182">
        <f>IF(F185="I",IFERROR(SUMIF(#REF!,Clasificaciones!C185,#REF!),0),0)</f>
        <v>0</v>
      </c>
      <c r="L185" s="183"/>
      <c r="M185" s="184">
        <v>0</v>
      </c>
      <c r="N185" s="183"/>
      <c r="O185" s="349">
        <f>IF(F185="I",IFERROR(VLOOKUP(C185,#REF!,7,FALSE),0),0)</f>
        <v>0</v>
      </c>
      <c r="P185" s="183"/>
      <c r="Q185" s="184">
        <v>0</v>
      </c>
    </row>
    <row r="186" spans="1:17" s="185" customFormat="1" ht="12" customHeight="1">
      <c r="A186" s="179" t="s">
        <v>146</v>
      </c>
      <c r="B186" s="179" t="s">
        <v>742</v>
      </c>
      <c r="C186" s="180">
        <v>1120116229</v>
      </c>
      <c r="D186" s="179" t="s">
        <v>223</v>
      </c>
      <c r="E186" s="181" t="s">
        <v>627</v>
      </c>
      <c r="F186" s="181" t="s">
        <v>722</v>
      </c>
      <c r="G186" s="349">
        <f>IF(F186="I",IFERROR(VLOOKUP(C186,'Consolidado 06.2022'!B:H,7,FALSE),0),0)</f>
        <v>-106354358</v>
      </c>
      <c r="H186" s="183"/>
      <c r="I186" s="184">
        <v>0</v>
      </c>
      <c r="J186" s="183"/>
      <c r="K186" s="182">
        <f>IF(F186="I",IFERROR(SUMIF(#REF!,Clasificaciones!C186,#REF!),0),0)</f>
        <v>0</v>
      </c>
      <c r="L186" s="183"/>
      <c r="M186" s="184">
        <v>0</v>
      </c>
      <c r="N186" s="183"/>
      <c r="O186" s="349">
        <f>IF(F186="I",IFERROR(VLOOKUP(C186,#REF!,7,FALSE),0),0)</f>
        <v>0</v>
      </c>
      <c r="P186" s="183"/>
      <c r="Q186" s="184">
        <v>0</v>
      </c>
    </row>
    <row r="187" spans="1:17" s="185" customFormat="1" ht="12" customHeight="1">
      <c r="A187" s="179" t="s">
        <v>146</v>
      </c>
      <c r="B187" s="179"/>
      <c r="C187" s="180">
        <v>1120116230</v>
      </c>
      <c r="D187" s="180" t="s">
        <v>789</v>
      </c>
      <c r="E187" s="181" t="s">
        <v>727</v>
      </c>
      <c r="F187" s="181" t="s">
        <v>722</v>
      </c>
      <c r="G187" s="349">
        <f>IF(F187="I",IFERROR(VLOOKUP(C187,'Consolidado 06.2022'!B:H,7,FALSE),0),0)</f>
        <v>0</v>
      </c>
      <c r="H187" s="183"/>
      <c r="I187" s="184">
        <v>0</v>
      </c>
      <c r="J187" s="183"/>
      <c r="K187" s="182">
        <f>IF(F187="I",IFERROR(SUMIF(#REF!,Clasificaciones!C187,#REF!),0),0)</f>
        <v>0</v>
      </c>
      <c r="L187" s="183"/>
      <c r="M187" s="184">
        <v>0</v>
      </c>
      <c r="N187" s="183"/>
      <c r="O187" s="349">
        <f>IF(F187="I",IFERROR(VLOOKUP(C187,#REF!,7,FALSE),0),0)</f>
        <v>0</v>
      </c>
      <c r="P187" s="183"/>
      <c r="Q187" s="184">
        <v>0</v>
      </c>
    </row>
    <row r="188" spans="1:17" s="185" customFormat="1" ht="12" customHeight="1">
      <c r="A188" s="179" t="s">
        <v>146</v>
      </c>
      <c r="B188" s="179"/>
      <c r="C188" s="180">
        <v>1120116231</v>
      </c>
      <c r="D188" s="180" t="s">
        <v>790</v>
      </c>
      <c r="E188" s="181" t="s">
        <v>627</v>
      </c>
      <c r="F188" s="181" t="s">
        <v>722</v>
      </c>
      <c r="G188" s="349">
        <f>IF(F188="I",IFERROR(VLOOKUP(C188,'Consolidado 06.2022'!B:H,7,FALSE),0),0)</f>
        <v>0</v>
      </c>
      <c r="H188" s="183"/>
      <c r="I188" s="184">
        <v>0</v>
      </c>
      <c r="J188" s="183"/>
      <c r="K188" s="182">
        <f>IF(F188="I",IFERROR(SUMIF(#REF!,Clasificaciones!C188,#REF!),0),0)</f>
        <v>0</v>
      </c>
      <c r="L188" s="183"/>
      <c r="M188" s="184">
        <v>0</v>
      </c>
      <c r="N188" s="183"/>
      <c r="O188" s="349">
        <f>IF(F188="I",IFERROR(VLOOKUP(C188,#REF!,7,FALSE),0),0)</f>
        <v>0</v>
      </c>
      <c r="P188" s="183"/>
      <c r="Q188" s="184">
        <v>0</v>
      </c>
    </row>
    <row r="189" spans="1:17" s="185" customFormat="1" ht="12" customHeight="1">
      <c r="A189" s="179" t="s">
        <v>146</v>
      </c>
      <c r="B189" s="179" t="s">
        <v>742</v>
      </c>
      <c r="C189" s="180">
        <v>1120116232</v>
      </c>
      <c r="D189" s="180" t="s">
        <v>668</v>
      </c>
      <c r="E189" s="181" t="s">
        <v>727</v>
      </c>
      <c r="F189" s="181" t="s">
        <v>722</v>
      </c>
      <c r="G189" s="349">
        <f>IF(F189="I",IFERROR(VLOOKUP(C189,'Consolidado 06.2022'!B:H,7,FALSE),0),0)</f>
        <v>-17355684</v>
      </c>
      <c r="H189" s="183"/>
      <c r="I189" s="184">
        <v>0</v>
      </c>
      <c r="J189" s="183"/>
      <c r="K189" s="182">
        <f>IF(F189="I",IFERROR(SUMIF(#REF!,Clasificaciones!C189,#REF!),0),0)</f>
        <v>0</v>
      </c>
      <c r="L189" s="183"/>
      <c r="M189" s="184">
        <v>0</v>
      </c>
      <c r="N189" s="183"/>
      <c r="O189" s="349">
        <f>IF(F189="I",IFERROR(VLOOKUP(C189,#REF!,7,FALSE),0),0)</f>
        <v>0</v>
      </c>
      <c r="P189" s="183"/>
      <c r="Q189" s="184">
        <v>0</v>
      </c>
    </row>
    <row r="190" spans="1:17" s="185" customFormat="1" ht="12" customHeight="1">
      <c r="A190" s="179" t="s">
        <v>146</v>
      </c>
      <c r="B190" s="179"/>
      <c r="C190" s="180">
        <v>112012</v>
      </c>
      <c r="D190" s="180" t="s">
        <v>791</v>
      </c>
      <c r="E190" s="181" t="s">
        <v>627</v>
      </c>
      <c r="F190" s="181" t="s">
        <v>719</v>
      </c>
      <c r="G190" s="349">
        <f>IF(F190="I",IFERROR(VLOOKUP(C190,'Consolidado 06.2022'!B:H,7,FALSE),0),0)</f>
        <v>0</v>
      </c>
      <c r="H190" s="183"/>
      <c r="I190" s="184">
        <v>0</v>
      </c>
      <c r="J190" s="183"/>
      <c r="K190" s="182">
        <f>IF(F190="I",IFERROR(SUMIF(#REF!,Clasificaciones!C190,#REF!),0),0)</f>
        <v>0</v>
      </c>
      <c r="L190" s="183"/>
      <c r="M190" s="184">
        <v>0</v>
      </c>
      <c r="N190" s="183"/>
      <c r="O190" s="349">
        <f>IF(F190="I",IFERROR(VLOOKUP(C190,#REF!,7,FALSE),0),0)</f>
        <v>0</v>
      </c>
      <c r="P190" s="183"/>
      <c r="Q190" s="184">
        <v>0</v>
      </c>
    </row>
    <row r="191" spans="1:17" s="185" customFormat="1" ht="12" customHeight="1">
      <c r="A191" s="179" t="s">
        <v>146</v>
      </c>
      <c r="B191" s="179"/>
      <c r="C191" s="180">
        <v>1120121</v>
      </c>
      <c r="D191" s="180" t="s">
        <v>792</v>
      </c>
      <c r="E191" s="181" t="s">
        <v>627</v>
      </c>
      <c r="F191" s="181" t="s">
        <v>719</v>
      </c>
      <c r="G191" s="349">
        <f>IF(F191="I",IFERROR(VLOOKUP(C191,'Consolidado 06.2022'!B:H,7,FALSE),0),0)</f>
        <v>0</v>
      </c>
      <c r="H191" s="183"/>
      <c r="I191" s="184">
        <v>0</v>
      </c>
      <c r="J191" s="183"/>
      <c r="K191" s="182">
        <f>IF(F191="I",IFERROR(SUMIF(#REF!,Clasificaciones!C191,#REF!),0),0)</f>
        <v>0</v>
      </c>
      <c r="L191" s="183"/>
      <c r="M191" s="184">
        <v>0</v>
      </c>
      <c r="N191" s="183"/>
      <c r="O191" s="349">
        <f>IF(F191="I",IFERROR(VLOOKUP(C191,#REF!,7,FALSE),0),0)</f>
        <v>0</v>
      </c>
      <c r="P191" s="183"/>
      <c r="Q191" s="184">
        <v>0</v>
      </c>
    </row>
    <row r="192" spans="1:17" s="185" customFormat="1" ht="12" customHeight="1">
      <c r="A192" s="179" t="s">
        <v>146</v>
      </c>
      <c r="B192" s="179"/>
      <c r="C192" s="180">
        <v>11201211</v>
      </c>
      <c r="D192" s="180" t="s">
        <v>188</v>
      </c>
      <c r="E192" s="181" t="s">
        <v>627</v>
      </c>
      <c r="F192" s="181" t="s">
        <v>719</v>
      </c>
      <c r="G192" s="349">
        <f>IF(F192="I",IFERROR(VLOOKUP(C192,'Consolidado 06.2022'!B:H,7,FALSE),0),0)</f>
        <v>0</v>
      </c>
      <c r="H192" s="183"/>
      <c r="I192" s="184">
        <v>0</v>
      </c>
      <c r="J192" s="183"/>
      <c r="K192" s="182">
        <f>IF(F192="I",IFERROR(SUMIF(#REF!,Clasificaciones!C192,#REF!),0),0)</f>
        <v>0</v>
      </c>
      <c r="L192" s="183"/>
      <c r="M192" s="184">
        <v>0</v>
      </c>
      <c r="N192" s="183"/>
      <c r="O192" s="349">
        <f>IF(F192="I",IFERROR(VLOOKUP(C192,#REF!,7,FALSE),0),0)</f>
        <v>0</v>
      </c>
      <c r="P192" s="183"/>
      <c r="Q192" s="184">
        <v>0</v>
      </c>
    </row>
    <row r="193" spans="1:17" s="185" customFormat="1" ht="12" customHeight="1">
      <c r="A193" s="179" t="s">
        <v>146</v>
      </c>
      <c r="B193" s="179"/>
      <c r="C193" s="180">
        <v>1120121101</v>
      </c>
      <c r="D193" s="180" t="s">
        <v>392</v>
      </c>
      <c r="E193" s="181" t="s">
        <v>627</v>
      </c>
      <c r="F193" s="181" t="s">
        <v>722</v>
      </c>
      <c r="G193" s="349">
        <f>IF(F193="I",IFERROR(VLOOKUP(C193,'Consolidado 06.2022'!B:H,7,FALSE),0),0)</f>
        <v>0</v>
      </c>
      <c r="H193" s="183"/>
      <c r="I193" s="184">
        <v>0</v>
      </c>
      <c r="J193" s="183"/>
      <c r="K193" s="182">
        <f>IF(F193="I",IFERROR(SUMIF(#REF!,Clasificaciones!C193,#REF!),0),0)</f>
        <v>0</v>
      </c>
      <c r="L193" s="183"/>
      <c r="M193" s="184">
        <v>0</v>
      </c>
      <c r="N193" s="183"/>
      <c r="O193" s="349">
        <f>IF(F193="I",IFERROR(VLOOKUP(C193,#REF!,7,FALSE),0),0)</f>
        <v>0</v>
      </c>
      <c r="P193" s="183"/>
      <c r="Q193" s="184">
        <v>0</v>
      </c>
    </row>
    <row r="194" spans="1:17" s="185" customFormat="1" ht="12" customHeight="1">
      <c r="A194" s="179" t="s">
        <v>146</v>
      </c>
      <c r="B194" s="179"/>
      <c r="C194" s="180">
        <v>1120121102</v>
      </c>
      <c r="D194" s="180" t="s">
        <v>743</v>
      </c>
      <c r="E194" s="181" t="s">
        <v>727</v>
      </c>
      <c r="F194" s="181" t="s">
        <v>722</v>
      </c>
      <c r="G194" s="349">
        <f>IF(F194="I",IFERROR(VLOOKUP(C194,'Consolidado 06.2022'!B:H,7,FALSE),0),0)</f>
        <v>0</v>
      </c>
      <c r="H194" s="183"/>
      <c r="I194" s="184">
        <v>0</v>
      </c>
      <c r="J194" s="183"/>
      <c r="K194" s="182">
        <f>IF(F194="I",IFERROR(SUMIF(#REF!,Clasificaciones!C194,#REF!),0),0)</f>
        <v>0</v>
      </c>
      <c r="L194" s="183"/>
      <c r="M194" s="184">
        <v>0</v>
      </c>
      <c r="N194" s="183"/>
      <c r="O194" s="349">
        <f>IF(F194="I",IFERROR(VLOOKUP(C194,#REF!,7,FALSE),0),0)</f>
        <v>0</v>
      </c>
      <c r="P194" s="183"/>
      <c r="Q194" s="184">
        <v>0</v>
      </c>
    </row>
    <row r="195" spans="1:17" s="185" customFormat="1" ht="12" customHeight="1">
      <c r="A195" s="179" t="s">
        <v>146</v>
      </c>
      <c r="B195" s="179"/>
      <c r="C195" s="180">
        <v>11201212</v>
      </c>
      <c r="D195" s="180" t="s">
        <v>191</v>
      </c>
      <c r="E195" s="181" t="s">
        <v>627</v>
      </c>
      <c r="F195" s="181" t="s">
        <v>719</v>
      </c>
      <c r="G195" s="349">
        <f>IF(F195="I",IFERROR(VLOOKUP(C195,'Consolidado 06.2022'!B:H,7,FALSE),0),0)</f>
        <v>0</v>
      </c>
      <c r="H195" s="183"/>
      <c r="I195" s="184">
        <v>0</v>
      </c>
      <c r="J195" s="183"/>
      <c r="K195" s="182">
        <f>IF(F195="I",IFERROR(SUMIF(#REF!,Clasificaciones!C195,#REF!),0),0)</f>
        <v>0</v>
      </c>
      <c r="L195" s="183"/>
      <c r="M195" s="184">
        <v>0</v>
      </c>
      <c r="N195" s="183"/>
      <c r="O195" s="349">
        <f>IF(F195="I",IFERROR(VLOOKUP(C195,#REF!,7,FALSE),0),0)</f>
        <v>0</v>
      </c>
      <c r="P195" s="183"/>
      <c r="Q195" s="184">
        <v>0</v>
      </c>
    </row>
    <row r="196" spans="1:17" s="185" customFormat="1" ht="12" customHeight="1">
      <c r="A196" s="179" t="s">
        <v>146</v>
      </c>
      <c r="B196" s="179"/>
      <c r="C196" s="180">
        <v>1120121201</v>
      </c>
      <c r="D196" s="180" t="s">
        <v>382</v>
      </c>
      <c r="E196" s="181" t="s">
        <v>627</v>
      </c>
      <c r="F196" s="181" t="s">
        <v>722</v>
      </c>
      <c r="G196" s="349">
        <f>IF(F196="I",IFERROR(VLOOKUP(C196,'Consolidado 06.2022'!B:H,7,FALSE),0),0)</f>
        <v>0</v>
      </c>
      <c r="H196" s="183"/>
      <c r="I196" s="184">
        <v>0</v>
      </c>
      <c r="J196" s="183"/>
      <c r="K196" s="182">
        <f>IF(F196="I",IFERROR(SUMIF(#REF!,Clasificaciones!C196,#REF!),0),0)</f>
        <v>0</v>
      </c>
      <c r="L196" s="183"/>
      <c r="M196" s="184">
        <v>0</v>
      </c>
      <c r="N196" s="183"/>
      <c r="O196" s="349">
        <f>IF(F196="I",IFERROR(VLOOKUP(C196,#REF!,7,FALSE),0),0)</f>
        <v>0</v>
      </c>
      <c r="P196" s="183"/>
      <c r="Q196" s="184">
        <v>0</v>
      </c>
    </row>
    <row r="197" spans="1:17" s="185" customFormat="1" ht="12" customHeight="1">
      <c r="A197" s="179" t="s">
        <v>146</v>
      </c>
      <c r="B197" s="179"/>
      <c r="C197" s="180">
        <v>1120121202</v>
      </c>
      <c r="D197" s="180" t="s">
        <v>231</v>
      </c>
      <c r="E197" s="181" t="s">
        <v>727</v>
      </c>
      <c r="F197" s="181" t="s">
        <v>722</v>
      </c>
      <c r="G197" s="349">
        <f>IF(F197="I",IFERROR(VLOOKUP(C197,'Consolidado 06.2022'!B:H,7,FALSE),0),0)</f>
        <v>0</v>
      </c>
      <c r="H197" s="183"/>
      <c r="I197" s="184">
        <v>0</v>
      </c>
      <c r="J197" s="183"/>
      <c r="K197" s="182">
        <f>IF(F197="I",IFERROR(SUMIF(#REF!,Clasificaciones!C197,#REF!),0),0)</f>
        <v>0</v>
      </c>
      <c r="L197" s="183"/>
      <c r="M197" s="184">
        <v>0</v>
      </c>
      <c r="N197" s="183"/>
      <c r="O197" s="349">
        <f>IF(F197="I",IFERROR(VLOOKUP(C197,#REF!,7,FALSE),0),0)</f>
        <v>0</v>
      </c>
      <c r="P197" s="183"/>
      <c r="Q197" s="184">
        <v>0</v>
      </c>
    </row>
    <row r="198" spans="1:17" s="185" customFormat="1" ht="12" customHeight="1">
      <c r="A198" s="179" t="s">
        <v>146</v>
      </c>
      <c r="B198" s="179"/>
      <c r="C198" s="180">
        <v>11201213</v>
      </c>
      <c r="D198" s="180" t="s">
        <v>193</v>
      </c>
      <c r="E198" s="181" t="s">
        <v>627</v>
      </c>
      <c r="F198" s="181" t="s">
        <v>719</v>
      </c>
      <c r="G198" s="349">
        <f>IF(F198="I",IFERROR(VLOOKUP(C198,'Consolidado 06.2022'!B:H,7,FALSE),0),0)</f>
        <v>0</v>
      </c>
      <c r="H198" s="183"/>
      <c r="I198" s="184">
        <v>0</v>
      </c>
      <c r="J198" s="183"/>
      <c r="K198" s="182">
        <f>IF(F198="I",IFERROR(SUMIF(#REF!,Clasificaciones!C198,#REF!),0),0)</f>
        <v>0</v>
      </c>
      <c r="L198" s="183"/>
      <c r="M198" s="184">
        <v>0</v>
      </c>
      <c r="N198" s="183"/>
      <c r="O198" s="349">
        <f>IF(F198="I",IFERROR(VLOOKUP(C198,#REF!,7,FALSE),0),0)</f>
        <v>0</v>
      </c>
      <c r="P198" s="183"/>
      <c r="Q198" s="184">
        <v>0</v>
      </c>
    </row>
    <row r="199" spans="1:17" s="185" customFormat="1" ht="12" customHeight="1">
      <c r="A199" s="179" t="s">
        <v>146</v>
      </c>
      <c r="B199" s="179"/>
      <c r="C199" s="180">
        <v>1120121301</v>
      </c>
      <c r="D199" s="180" t="s">
        <v>383</v>
      </c>
      <c r="E199" s="181" t="s">
        <v>627</v>
      </c>
      <c r="F199" s="181" t="s">
        <v>722</v>
      </c>
      <c r="G199" s="349">
        <f>IF(F199="I",IFERROR(VLOOKUP(C199,'Consolidado 06.2022'!B:H,7,FALSE),0),0)</f>
        <v>0</v>
      </c>
      <c r="H199" s="183"/>
      <c r="I199" s="184">
        <v>0</v>
      </c>
      <c r="J199" s="183"/>
      <c r="K199" s="182">
        <f>IF(F199="I",IFERROR(SUMIF(#REF!,Clasificaciones!C199,#REF!),0),0)</f>
        <v>0</v>
      </c>
      <c r="L199" s="183"/>
      <c r="M199" s="184">
        <v>0</v>
      </c>
      <c r="N199" s="183"/>
      <c r="O199" s="349">
        <f>IF(F199="I",IFERROR(VLOOKUP(C199,#REF!,7,FALSE),0),0)</f>
        <v>0</v>
      </c>
      <c r="P199" s="183"/>
      <c r="Q199" s="184">
        <v>0</v>
      </c>
    </row>
    <row r="200" spans="1:17" s="185" customFormat="1" ht="12" customHeight="1">
      <c r="A200" s="179" t="s">
        <v>146</v>
      </c>
      <c r="B200" s="179"/>
      <c r="C200" s="180">
        <v>1120121302</v>
      </c>
      <c r="D200" s="180" t="s">
        <v>194</v>
      </c>
      <c r="E200" s="181" t="s">
        <v>727</v>
      </c>
      <c r="F200" s="181" t="s">
        <v>722</v>
      </c>
      <c r="G200" s="349">
        <f>IF(F200="I",IFERROR(VLOOKUP(C200,'Consolidado 06.2022'!B:H,7,FALSE),0),0)</f>
        <v>0</v>
      </c>
      <c r="H200" s="183"/>
      <c r="I200" s="184">
        <v>0</v>
      </c>
      <c r="J200" s="183"/>
      <c r="K200" s="182">
        <f>IF(F200="I",IFERROR(SUMIF(#REF!,Clasificaciones!C200,#REF!),0),0)</f>
        <v>0</v>
      </c>
      <c r="L200" s="183"/>
      <c r="M200" s="184">
        <v>0</v>
      </c>
      <c r="N200" s="183"/>
      <c r="O200" s="349">
        <f>IF(F200="I",IFERROR(VLOOKUP(C200,#REF!,7,FALSE),0),0)</f>
        <v>0</v>
      </c>
      <c r="P200" s="183"/>
      <c r="Q200" s="184">
        <v>0</v>
      </c>
    </row>
    <row r="201" spans="1:17" s="185" customFormat="1" ht="12" customHeight="1">
      <c r="A201" s="179" t="s">
        <v>146</v>
      </c>
      <c r="B201" s="179"/>
      <c r="C201" s="180">
        <v>11201214</v>
      </c>
      <c r="D201" s="180" t="s">
        <v>195</v>
      </c>
      <c r="E201" s="181" t="s">
        <v>627</v>
      </c>
      <c r="F201" s="181" t="s">
        <v>719</v>
      </c>
      <c r="G201" s="349">
        <f>IF(F201="I",IFERROR(VLOOKUP(C201,'Consolidado 06.2022'!B:H,7,FALSE),0),0)</f>
        <v>0</v>
      </c>
      <c r="H201" s="183"/>
      <c r="I201" s="184">
        <v>0</v>
      </c>
      <c r="J201" s="183"/>
      <c r="K201" s="182">
        <f>IF(F201="I",IFERROR(SUMIF(#REF!,Clasificaciones!C201,#REF!),0),0)</f>
        <v>0</v>
      </c>
      <c r="L201" s="183"/>
      <c r="M201" s="184">
        <v>0</v>
      </c>
      <c r="N201" s="183"/>
      <c r="O201" s="349">
        <f>IF(F201="I",IFERROR(VLOOKUP(C201,#REF!,7,FALSE),0),0)</f>
        <v>0</v>
      </c>
      <c r="P201" s="183"/>
      <c r="Q201" s="184">
        <v>0</v>
      </c>
    </row>
    <row r="202" spans="1:17" s="185" customFormat="1" ht="12" customHeight="1">
      <c r="A202" s="179" t="s">
        <v>146</v>
      </c>
      <c r="B202" s="179"/>
      <c r="C202" s="180">
        <v>1120121401</v>
      </c>
      <c r="D202" s="180" t="s">
        <v>384</v>
      </c>
      <c r="E202" s="181" t="s">
        <v>627</v>
      </c>
      <c r="F202" s="181" t="s">
        <v>722</v>
      </c>
      <c r="G202" s="349">
        <f>IF(F202="I",IFERROR(VLOOKUP(C202,'Consolidado 06.2022'!B:H,7,FALSE),0),0)</f>
        <v>0</v>
      </c>
      <c r="H202" s="183"/>
      <c r="I202" s="184">
        <v>0</v>
      </c>
      <c r="J202" s="183"/>
      <c r="K202" s="182">
        <f>IF(F202="I",IFERROR(SUMIF(#REF!,Clasificaciones!C202,#REF!),0),0)</f>
        <v>0</v>
      </c>
      <c r="L202" s="183"/>
      <c r="M202" s="184">
        <v>0</v>
      </c>
      <c r="N202" s="183"/>
      <c r="O202" s="349">
        <f>IF(F202="I",IFERROR(VLOOKUP(C202,#REF!,7,FALSE),0),0)</f>
        <v>0</v>
      </c>
      <c r="P202" s="183"/>
      <c r="Q202" s="184">
        <v>0</v>
      </c>
    </row>
    <row r="203" spans="1:17" s="185" customFormat="1" ht="12" customHeight="1">
      <c r="A203" s="179" t="s">
        <v>146</v>
      </c>
      <c r="B203" s="179"/>
      <c r="C203" s="180">
        <v>1120121402</v>
      </c>
      <c r="D203" s="180" t="s">
        <v>197</v>
      </c>
      <c r="E203" s="181" t="s">
        <v>727</v>
      </c>
      <c r="F203" s="181" t="s">
        <v>722</v>
      </c>
      <c r="G203" s="349">
        <f>IF(F203="I",IFERROR(VLOOKUP(C203,'Consolidado 06.2022'!B:H,7,FALSE),0),0)</f>
        <v>0</v>
      </c>
      <c r="H203" s="183"/>
      <c r="I203" s="184">
        <v>0</v>
      </c>
      <c r="J203" s="183"/>
      <c r="K203" s="182">
        <f>IF(F203="I",IFERROR(SUMIF(#REF!,Clasificaciones!C203,#REF!),0),0)</f>
        <v>0</v>
      </c>
      <c r="L203" s="183"/>
      <c r="M203" s="184">
        <v>0</v>
      </c>
      <c r="N203" s="183"/>
      <c r="O203" s="349">
        <f>IF(F203="I",IFERROR(VLOOKUP(C203,#REF!,7,FALSE),0),0)</f>
        <v>0</v>
      </c>
      <c r="P203" s="183"/>
      <c r="Q203" s="184">
        <v>0</v>
      </c>
    </row>
    <row r="204" spans="1:17" s="185" customFormat="1" ht="12" customHeight="1">
      <c r="A204" s="179" t="s">
        <v>146</v>
      </c>
      <c r="B204" s="179"/>
      <c r="C204" s="180">
        <v>11202</v>
      </c>
      <c r="D204" s="180" t="s">
        <v>793</v>
      </c>
      <c r="E204" s="181" t="s">
        <v>627</v>
      </c>
      <c r="F204" s="181" t="s">
        <v>719</v>
      </c>
      <c r="G204" s="349">
        <f>IF(F204="I",IFERROR(VLOOKUP(C204,'Consolidado 06.2022'!B:H,7,FALSE),0),0)</f>
        <v>0</v>
      </c>
      <c r="H204" s="183"/>
      <c r="I204" s="184">
        <v>0</v>
      </c>
      <c r="J204" s="183"/>
      <c r="K204" s="182">
        <f>IF(F204="I",IFERROR(SUMIF(#REF!,Clasificaciones!C204,#REF!),0),0)</f>
        <v>0</v>
      </c>
      <c r="L204" s="183"/>
      <c r="M204" s="184">
        <v>0</v>
      </c>
      <c r="N204" s="183"/>
      <c r="O204" s="349">
        <f>IF(F204="I",IFERROR(VLOOKUP(C204,#REF!,7,FALSE),0),0)</f>
        <v>0</v>
      </c>
      <c r="P204" s="183"/>
      <c r="Q204" s="184">
        <v>0</v>
      </c>
    </row>
    <row r="205" spans="1:17" s="185" customFormat="1" ht="12" customHeight="1">
      <c r="A205" s="179" t="s">
        <v>146</v>
      </c>
      <c r="B205" s="179"/>
      <c r="C205" s="180">
        <v>112021</v>
      </c>
      <c r="D205" s="180" t="s">
        <v>269</v>
      </c>
      <c r="E205" s="181" t="s">
        <v>627</v>
      </c>
      <c r="F205" s="181" t="s">
        <v>719</v>
      </c>
      <c r="G205" s="349">
        <f>IF(F205="I",IFERROR(VLOOKUP(C205,'Consolidado 06.2022'!B:H,7,FALSE),0),0)</f>
        <v>0</v>
      </c>
      <c r="H205" s="183"/>
      <c r="I205" s="184">
        <v>0</v>
      </c>
      <c r="J205" s="183"/>
      <c r="K205" s="182">
        <f>IF(F205="I",IFERROR(SUMIF(#REF!,Clasificaciones!C205,#REF!),0),0)</f>
        <v>0</v>
      </c>
      <c r="L205" s="183"/>
      <c r="M205" s="184">
        <v>0</v>
      </c>
      <c r="N205" s="183"/>
      <c r="O205" s="349">
        <f>IF(F205="I",IFERROR(VLOOKUP(C205,#REF!,7,FALSE),0),0)</f>
        <v>0</v>
      </c>
      <c r="P205" s="183"/>
      <c r="Q205" s="184">
        <v>0</v>
      </c>
    </row>
    <row r="206" spans="1:17" s="185" customFormat="1" ht="12" customHeight="1">
      <c r="A206" s="179" t="s">
        <v>146</v>
      </c>
      <c r="B206" s="179"/>
      <c r="C206" s="180">
        <v>1120211</v>
      </c>
      <c r="D206" s="180" t="s">
        <v>190</v>
      </c>
      <c r="E206" s="181" t="s">
        <v>627</v>
      </c>
      <c r="F206" s="181" t="s">
        <v>719</v>
      </c>
      <c r="G206" s="349">
        <f>IF(F206="I",IFERROR(VLOOKUP(C206,'Consolidado 06.2022'!B:H,7,FALSE),0),0)</f>
        <v>0</v>
      </c>
      <c r="H206" s="183"/>
      <c r="I206" s="184">
        <v>0</v>
      </c>
      <c r="J206" s="183"/>
      <c r="K206" s="182">
        <f>IF(F206="I",IFERROR(SUMIF(#REF!,Clasificaciones!C206,#REF!),0),0)</f>
        <v>0</v>
      </c>
      <c r="L206" s="183"/>
      <c r="M206" s="184">
        <v>0</v>
      </c>
      <c r="N206" s="183"/>
      <c r="O206" s="349">
        <f>IF(F206="I",IFERROR(VLOOKUP(C206,#REF!,7,FALSE),0),0)</f>
        <v>0</v>
      </c>
      <c r="P206" s="183"/>
      <c r="Q206" s="184">
        <v>0</v>
      </c>
    </row>
    <row r="207" spans="1:17" s="185" customFormat="1" ht="12" customHeight="1">
      <c r="A207" s="179" t="s">
        <v>146</v>
      </c>
      <c r="B207" s="179"/>
      <c r="C207" s="180">
        <v>11202111</v>
      </c>
      <c r="D207" s="180" t="s">
        <v>794</v>
      </c>
      <c r="E207" s="181" t="s">
        <v>627</v>
      </c>
      <c r="F207" s="181" t="s">
        <v>719</v>
      </c>
      <c r="G207" s="349">
        <f>IF(F207="I",IFERROR(VLOOKUP(C207,'Consolidado 06.2022'!B:H,7,FALSE),0),0)</f>
        <v>0</v>
      </c>
      <c r="H207" s="183"/>
      <c r="I207" s="184">
        <v>0</v>
      </c>
      <c r="J207" s="183"/>
      <c r="K207" s="182">
        <f>IF(F207="I",IFERROR(SUMIF(#REF!,Clasificaciones!C207,#REF!),0),0)</f>
        <v>0</v>
      </c>
      <c r="L207" s="183"/>
      <c r="M207" s="184">
        <v>0</v>
      </c>
      <c r="N207" s="183"/>
      <c r="O207" s="349">
        <f>IF(F207="I",IFERROR(VLOOKUP(C207,#REF!,7,FALSE),0),0)</f>
        <v>0</v>
      </c>
      <c r="P207" s="183"/>
      <c r="Q207" s="184">
        <v>0</v>
      </c>
    </row>
    <row r="208" spans="1:17" s="185" customFormat="1" ht="12" customHeight="1">
      <c r="A208" s="179" t="s">
        <v>146</v>
      </c>
      <c r="B208" s="179" t="s">
        <v>795</v>
      </c>
      <c r="C208" s="180">
        <v>1120211101</v>
      </c>
      <c r="D208" s="180" t="s">
        <v>796</v>
      </c>
      <c r="E208" s="181" t="s">
        <v>627</v>
      </c>
      <c r="F208" s="181" t="s">
        <v>722</v>
      </c>
      <c r="G208" s="349">
        <f>IF(F208="I",IFERROR(VLOOKUP(C208,'Consolidado 06.2022'!B:H,7,FALSE),0),0)</f>
        <v>0</v>
      </c>
      <c r="H208" s="183"/>
      <c r="I208" s="184">
        <v>0</v>
      </c>
      <c r="J208" s="183"/>
      <c r="K208" s="182">
        <f>IF(F208="I",IFERROR(SUMIF(#REF!,Clasificaciones!C208,#REF!),0),0)</f>
        <v>0</v>
      </c>
      <c r="L208" s="183"/>
      <c r="M208" s="184">
        <v>0</v>
      </c>
      <c r="N208" s="183"/>
      <c r="O208" s="349">
        <f>IF(F208="I",IFERROR(VLOOKUP(C208,#REF!,7,FALSE),0),0)</f>
        <v>0</v>
      </c>
      <c r="P208" s="183"/>
      <c r="Q208" s="184">
        <v>0</v>
      </c>
    </row>
    <row r="209" spans="1:17" s="185" customFormat="1" ht="12" customHeight="1">
      <c r="A209" s="179" t="s">
        <v>146</v>
      </c>
      <c r="B209" s="179"/>
      <c r="C209" s="180">
        <v>1120212</v>
      </c>
      <c r="D209" s="180" t="s">
        <v>198</v>
      </c>
      <c r="E209" s="181" t="s">
        <v>627</v>
      </c>
      <c r="F209" s="181" t="s">
        <v>719</v>
      </c>
      <c r="G209" s="349">
        <f>IF(F209="I",IFERROR(VLOOKUP(C209,'Consolidado 06.2022'!B:H,7,FALSE),0),0)</f>
        <v>0</v>
      </c>
      <c r="H209" s="183"/>
      <c r="I209" s="184">
        <v>0</v>
      </c>
      <c r="J209" s="183"/>
      <c r="K209" s="182">
        <f>IF(F209="I",IFERROR(SUMIF(#REF!,Clasificaciones!C209,#REF!),0),0)</f>
        <v>0</v>
      </c>
      <c r="L209" s="183"/>
      <c r="M209" s="184">
        <v>0</v>
      </c>
      <c r="N209" s="183"/>
      <c r="O209" s="349">
        <f>IF(F209="I",IFERROR(VLOOKUP(C209,#REF!,7,FALSE),0),0)</f>
        <v>0</v>
      </c>
      <c r="P209" s="183"/>
      <c r="Q209" s="184">
        <v>0</v>
      </c>
    </row>
    <row r="210" spans="1:17" s="185" customFormat="1" ht="12" customHeight="1">
      <c r="A210" s="179" t="s">
        <v>146</v>
      </c>
      <c r="B210" s="179"/>
      <c r="C210" s="180">
        <v>1120213</v>
      </c>
      <c r="D210" s="180" t="s">
        <v>201</v>
      </c>
      <c r="E210" s="181" t="s">
        <v>627</v>
      </c>
      <c r="F210" s="181" t="s">
        <v>719</v>
      </c>
      <c r="G210" s="349">
        <f>IF(F210="I",IFERROR(VLOOKUP(C210,'Consolidado 06.2022'!B:H,7,FALSE),0),0)</f>
        <v>0</v>
      </c>
      <c r="H210" s="183"/>
      <c r="I210" s="184">
        <v>0</v>
      </c>
      <c r="J210" s="183"/>
      <c r="K210" s="182">
        <f>IF(F210="I",IFERROR(SUMIF(#REF!,Clasificaciones!C210,#REF!),0),0)</f>
        <v>0</v>
      </c>
      <c r="L210" s="183"/>
      <c r="M210" s="184">
        <v>0</v>
      </c>
      <c r="N210" s="183"/>
      <c r="O210" s="349">
        <f>IF(F210="I",IFERROR(VLOOKUP(C210,#REF!,7,FALSE),0),0)</f>
        <v>0</v>
      </c>
      <c r="P210" s="183"/>
      <c r="Q210" s="184">
        <v>0</v>
      </c>
    </row>
    <row r="211" spans="1:17" s="185" customFormat="1" ht="12" customHeight="1">
      <c r="A211" s="179" t="s">
        <v>146</v>
      </c>
      <c r="B211" s="179"/>
      <c r="C211" s="180">
        <v>1120214</v>
      </c>
      <c r="D211" s="180" t="s">
        <v>754</v>
      </c>
      <c r="E211" s="181" t="s">
        <v>627</v>
      </c>
      <c r="F211" s="181" t="s">
        <v>719</v>
      </c>
      <c r="G211" s="349">
        <f>IF(F211="I",IFERROR(VLOOKUP(C211,'Consolidado 06.2022'!B:H,7,FALSE),0),0)</f>
        <v>0</v>
      </c>
      <c r="H211" s="183"/>
      <c r="I211" s="184">
        <v>0</v>
      </c>
      <c r="J211" s="183"/>
      <c r="K211" s="182">
        <f>IF(F211="I",IFERROR(SUMIF(#REF!,Clasificaciones!C211,#REF!),0),0)</f>
        <v>0</v>
      </c>
      <c r="L211" s="183"/>
      <c r="M211" s="184">
        <v>0</v>
      </c>
      <c r="N211" s="183"/>
      <c r="O211" s="349">
        <f>IF(F211="I",IFERROR(VLOOKUP(C211,#REF!,7,FALSE),0),0)</f>
        <v>0</v>
      </c>
      <c r="P211" s="183"/>
      <c r="Q211" s="184">
        <v>0</v>
      </c>
    </row>
    <row r="212" spans="1:17" s="185" customFormat="1" ht="12" customHeight="1">
      <c r="A212" s="179" t="s">
        <v>146</v>
      </c>
      <c r="B212" s="179"/>
      <c r="C212" s="180">
        <v>1120215</v>
      </c>
      <c r="D212" s="180" t="s">
        <v>797</v>
      </c>
      <c r="E212" s="181" t="s">
        <v>627</v>
      </c>
      <c r="F212" s="181" t="s">
        <v>719</v>
      </c>
      <c r="G212" s="349">
        <f>IF(F212="I",IFERROR(VLOOKUP(C212,'Consolidado 06.2022'!B:H,7,FALSE),0),0)</f>
        <v>0</v>
      </c>
      <c r="H212" s="183"/>
      <c r="I212" s="184">
        <v>0</v>
      </c>
      <c r="J212" s="183"/>
      <c r="K212" s="182">
        <f>IF(F212="I",IFERROR(SUMIF(#REF!,Clasificaciones!C212,#REF!),0),0)</f>
        <v>0</v>
      </c>
      <c r="L212" s="183"/>
      <c r="M212" s="184">
        <v>0</v>
      </c>
      <c r="N212" s="183"/>
      <c r="O212" s="349">
        <f>IF(F212="I",IFERROR(VLOOKUP(C212,#REF!,7,FALSE),0),0)</f>
        <v>0</v>
      </c>
      <c r="P212" s="183"/>
      <c r="Q212" s="184">
        <v>0</v>
      </c>
    </row>
    <row r="213" spans="1:17" s="185" customFormat="1" ht="12" customHeight="1">
      <c r="A213" s="179" t="s">
        <v>146</v>
      </c>
      <c r="B213" s="179" t="s">
        <v>795</v>
      </c>
      <c r="C213" s="180">
        <v>112021501</v>
      </c>
      <c r="D213" s="180" t="s">
        <v>798</v>
      </c>
      <c r="E213" s="181" t="s">
        <v>627</v>
      </c>
      <c r="F213" s="181" t="s">
        <v>722</v>
      </c>
      <c r="G213" s="349">
        <f>IF(F213="I",IFERROR(VLOOKUP(C213,'Consolidado 06.2022'!B:H,7,FALSE),0),0)</f>
        <v>0</v>
      </c>
      <c r="H213" s="183"/>
      <c r="I213" s="184">
        <f>+SUM(I214:I285)</f>
        <v>0</v>
      </c>
      <c r="J213" s="183"/>
      <c r="K213" s="182">
        <f>IF(F213="I",IFERROR(SUMIF(#REF!,Clasificaciones!C213,#REF!),0),0)</f>
        <v>0</v>
      </c>
      <c r="L213" s="183"/>
      <c r="M213" s="184">
        <v>0</v>
      </c>
      <c r="N213" s="183"/>
      <c r="O213" s="349">
        <f>IF(F213="I",IFERROR(VLOOKUP(C213,#REF!,7,FALSE),0),0)</f>
        <v>0</v>
      </c>
      <c r="P213" s="183"/>
      <c r="Q213" s="184">
        <v>0</v>
      </c>
    </row>
    <row r="214" spans="1:17" s="185" customFormat="1" ht="12" customHeight="1">
      <c r="A214" s="179" t="s">
        <v>146</v>
      </c>
      <c r="B214" s="179" t="s">
        <v>795</v>
      </c>
      <c r="C214" s="180">
        <v>112021502</v>
      </c>
      <c r="D214" s="180" t="s">
        <v>799</v>
      </c>
      <c r="E214" s="181" t="s">
        <v>627</v>
      </c>
      <c r="F214" s="181" t="s">
        <v>722</v>
      </c>
      <c r="G214" s="349">
        <f>IF(F214="I",IFERROR(VLOOKUP(C214,'Consolidado 06.2022'!B:H,7,FALSE),0),0)</f>
        <v>0</v>
      </c>
      <c r="H214" s="183"/>
      <c r="I214" s="184">
        <v>0</v>
      </c>
      <c r="J214" s="183"/>
      <c r="K214" s="182">
        <f>IF(F214="I",IFERROR(SUMIF(#REF!,Clasificaciones!C214,#REF!),0),0)</f>
        <v>0</v>
      </c>
      <c r="L214" s="183"/>
      <c r="M214" s="184">
        <v>0</v>
      </c>
      <c r="N214" s="183"/>
      <c r="O214" s="349">
        <f>IF(F214="I",IFERROR(VLOOKUP(C214,#REF!,7,FALSE),0),0)</f>
        <v>0</v>
      </c>
      <c r="P214" s="183"/>
      <c r="Q214" s="184">
        <v>0</v>
      </c>
    </row>
    <row r="215" spans="1:17" s="185" customFormat="1" ht="12" customHeight="1">
      <c r="A215" s="179" t="s">
        <v>146</v>
      </c>
      <c r="B215" s="179"/>
      <c r="C215" s="180">
        <v>1120216</v>
      </c>
      <c r="D215" s="180" t="s">
        <v>800</v>
      </c>
      <c r="E215" s="181" t="s">
        <v>627</v>
      </c>
      <c r="F215" s="181" t="s">
        <v>722</v>
      </c>
      <c r="G215" s="349">
        <f>IF(F215="I",IFERROR(VLOOKUP(C215,'Consolidado 06.2022'!B:H,7,FALSE),0),0)</f>
        <v>0</v>
      </c>
      <c r="H215" s="183"/>
      <c r="I215" s="184">
        <v>0</v>
      </c>
      <c r="J215" s="183"/>
      <c r="K215" s="182">
        <f>IF(F215="I",IFERROR(SUMIF(#REF!,Clasificaciones!C215,#REF!),0),0)</f>
        <v>0</v>
      </c>
      <c r="L215" s="183"/>
      <c r="M215" s="184">
        <v>0</v>
      </c>
      <c r="N215" s="183"/>
      <c r="O215" s="349">
        <f>IF(F215="I",IFERROR(VLOOKUP(C215,#REF!,7,FALSE),0),0)</f>
        <v>0</v>
      </c>
      <c r="P215" s="183"/>
      <c r="Q215" s="184">
        <v>0</v>
      </c>
    </row>
    <row r="216" spans="1:17" s="185" customFormat="1" ht="12" customHeight="1">
      <c r="A216" s="179" t="s">
        <v>146</v>
      </c>
      <c r="B216" s="179"/>
      <c r="C216" s="180">
        <v>11203</v>
      </c>
      <c r="D216" s="180" t="s">
        <v>224</v>
      </c>
      <c r="E216" s="181" t="s">
        <v>627</v>
      </c>
      <c r="F216" s="181" t="s">
        <v>719</v>
      </c>
      <c r="G216" s="349">
        <f>IF(F216="I",IFERROR(VLOOKUP(C216,'Consolidado 06.2022'!B:H,7,FALSE),0),0)</f>
        <v>0</v>
      </c>
      <c r="H216" s="183"/>
      <c r="I216" s="184">
        <v>0</v>
      </c>
      <c r="J216" s="183"/>
      <c r="K216" s="182">
        <f>IF(F216="I",IFERROR(SUMIF(#REF!,Clasificaciones!C216,#REF!),0),0)</f>
        <v>0</v>
      </c>
      <c r="L216" s="183"/>
      <c r="M216" s="184">
        <v>0</v>
      </c>
      <c r="N216" s="183"/>
      <c r="O216" s="349">
        <f>IF(F216="I",IFERROR(VLOOKUP(C216,#REF!,7,FALSE),0),0)</f>
        <v>0</v>
      </c>
      <c r="P216" s="183"/>
      <c r="Q216" s="184">
        <v>0</v>
      </c>
    </row>
    <row r="217" spans="1:17" s="185" customFormat="1" ht="12" customHeight="1">
      <c r="A217" s="179" t="s">
        <v>146</v>
      </c>
      <c r="B217" s="179"/>
      <c r="C217" s="180">
        <v>112031</v>
      </c>
      <c r="D217" s="180" t="s">
        <v>225</v>
      </c>
      <c r="E217" s="181" t="s">
        <v>627</v>
      </c>
      <c r="F217" s="181" t="s">
        <v>719</v>
      </c>
      <c r="G217" s="349">
        <f>IF(F217="I",IFERROR(VLOOKUP(C217,'Consolidado 06.2022'!B:H,7,FALSE),0),0)</f>
        <v>0</v>
      </c>
      <c r="H217" s="183"/>
      <c r="I217" s="184">
        <f>+H217</f>
        <v>0</v>
      </c>
      <c r="J217" s="183"/>
      <c r="K217" s="182">
        <f>IF(F217="I",IFERROR(SUMIF(#REF!,Clasificaciones!C217,#REF!),0),0)</f>
        <v>0</v>
      </c>
      <c r="L217" s="183"/>
      <c r="M217" s="184">
        <v>0</v>
      </c>
      <c r="N217" s="183"/>
      <c r="O217" s="349">
        <f>IF(F217="I",IFERROR(VLOOKUP(C217,#REF!,7,FALSE),0),0)</f>
        <v>0</v>
      </c>
      <c r="P217" s="183"/>
      <c r="Q217" s="184">
        <v>0</v>
      </c>
    </row>
    <row r="218" spans="1:17" s="185" customFormat="1" ht="12" customHeight="1">
      <c r="A218" s="179" t="s">
        <v>146</v>
      </c>
      <c r="B218" s="179"/>
      <c r="C218" s="180">
        <v>11203101</v>
      </c>
      <c r="D218" s="180" t="s">
        <v>226</v>
      </c>
      <c r="E218" s="181" t="s">
        <v>627</v>
      </c>
      <c r="F218" s="181" t="s">
        <v>719</v>
      </c>
      <c r="G218" s="349">
        <f>IF(F218="I",IFERROR(VLOOKUP(C218,'Consolidado 06.2022'!B:H,7,FALSE),0),0)</f>
        <v>0</v>
      </c>
      <c r="H218" s="183"/>
      <c r="I218" s="184">
        <v>0</v>
      </c>
      <c r="J218" s="183"/>
      <c r="K218" s="182">
        <f>IF(F218="I",IFERROR(SUMIF(#REF!,Clasificaciones!C218,#REF!),0),0)</f>
        <v>0</v>
      </c>
      <c r="L218" s="183"/>
      <c r="M218" s="184">
        <v>0</v>
      </c>
      <c r="N218" s="183"/>
      <c r="O218" s="349">
        <f>IF(F218="I",IFERROR(VLOOKUP(C218,#REF!,7,FALSE),0),0)</f>
        <v>0</v>
      </c>
      <c r="P218" s="183"/>
      <c r="Q218" s="184">
        <v>0</v>
      </c>
    </row>
    <row r="219" spans="1:17" s="185" customFormat="1" ht="12" customHeight="1">
      <c r="A219" s="179" t="s">
        <v>146</v>
      </c>
      <c r="B219" s="179" t="s">
        <v>801</v>
      </c>
      <c r="C219" s="180">
        <v>1120310101</v>
      </c>
      <c r="D219" s="180" t="s">
        <v>227</v>
      </c>
      <c r="E219" s="181" t="s">
        <v>627</v>
      </c>
      <c r="F219" s="181" t="s">
        <v>722</v>
      </c>
      <c r="G219" s="349">
        <f>IF(F219="I",IFERROR(VLOOKUP(C219,'Consolidado 06.2022'!B:H,7,FALSE),0),0)</f>
        <v>43291000000</v>
      </c>
      <c r="H219" s="183"/>
      <c r="I219" s="351">
        <f t="shared" ref="I219:I220" si="0">+H219</f>
        <v>0</v>
      </c>
      <c r="J219" s="183"/>
      <c r="K219" s="182">
        <f>IF(F219="I",IFERROR(SUMIF(#REF!,Clasificaciones!C219,#REF!),0),0)</f>
        <v>0</v>
      </c>
      <c r="L219" s="183"/>
      <c r="M219" s="184">
        <v>0</v>
      </c>
      <c r="N219" s="183"/>
      <c r="O219" s="349">
        <f>IF(F219="I",IFERROR(VLOOKUP(C219,#REF!,7,FALSE),0),0)</f>
        <v>0</v>
      </c>
      <c r="P219" s="183"/>
      <c r="Q219" s="184">
        <v>0</v>
      </c>
    </row>
    <row r="220" spans="1:17" s="185" customFormat="1" ht="12" customHeight="1">
      <c r="A220" s="179" t="s">
        <v>146</v>
      </c>
      <c r="B220" s="179" t="s">
        <v>801</v>
      </c>
      <c r="C220" s="180">
        <v>1120310102</v>
      </c>
      <c r="D220" s="180" t="s">
        <v>228</v>
      </c>
      <c r="E220" s="181" t="s">
        <v>727</v>
      </c>
      <c r="F220" s="181" t="s">
        <v>722</v>
      </c>
      <c r="G220" s="349">
        <f>IF(F220="I",IFERROR(VLOOKUP(C220,'Consolidado 06.2022'!B:H,7,FALSE),0),0)</f>
        <v>105051587654</v>
      </c>
      <c r="H220" s="183"/>
      <c r="I220" s="351">
        <f t="shared" si="0"/>
        <v>0</v>
      </c>
      <c r="J220" s="183"/>
      <c r="K220" s="182">
        <f>IF(F220="I",IFERROR(SUMIF(#REF!,Clasificaciones!C220,#REF!),0),0)</f>
        <v>0</v>
      </c>
      <c r="L220" s="183"/>
      <c r="M220" s="184">
        <v>0</v>
      </c>
      <c r="N220" s="183"/>
      <c r="O220" s="349">
        <f>IF(F220="I",IFERROR(VLOOKUP(C220,#REF!,7,FALSE),0),0)</f>
        <v>0</v>
      </c>
      <c r="P220" s="183"/>
      <c r="Q220" s="184">
        <v>0</v>
      </c>
    </row>
    <row r="221" spans="1:17" s="185" customFormat="1" ht="12" customHeight="1">
      <c r="A221" s="179" t="s">
        <v>146</v>
      </c>
      <c r="B221" s="179" t="s">
        <v>801</v>
      </c>
      <c r="C221" s="180">
        <v>1120310103</v>
      </c>
      <c r="D221" s="180" t="s">
        <v>229</v>
      </c>
      <c r="E221" s="181" t="s">
        <v>627</v>
      </c>
      <c r="F221" s="181" t="s">
        <v>722</v>
      </c>
      <c r="G221" s="349">
        <f>IF(F221="I",IFERROR(VLOOKUP(C221,'Consolidado 06.2022'!B:H,7,FALSE),0),0)</f>
        <v>9850000000</v>
      </c>
      <c r="H221" s="183"/>
      <c r="I221" s="184">
        <v>0</v>
      </c>
      <c r="J221" s="183"/>
      <c r="K221" s="182">
        <f>IF(F221="I",IFERROR(SUMIF(#REF!,Clasificaciones!C221,#REF!),0),0)</f>
        <v>0</v>
      </c>
      <c r="L221" s="183"/>
      <c r="M221" s="184">
        <v>0</v>
      </c>
      <c r="N221" s="183"/>
      <c r="O221" s="349">
        <f>IF(F221="I",IFERROR(VLOOKUP(C221,#REF!,7,FALSE),0),0)</f>
        <v>0</v>
      </c>
      <c r="P221" s="183"/>
      <c r="Q221" s="184">
        <v>0</v>
      </c>
    </row>
    <row r="222" spans="1:17" s="185" customFormat="1" ht="12" customHeight="1">
      <c r="A222" s="179" t="s">
        <v>146</v>
      </c>
      <c r="B222" s="179" t="s">
        <v>801</v>
      </c>
      <c r="C222" s="180">
        <v>1120310104</v>
      </c>
      <c r="D222" s="180" t="s">
        <v>802</v>
      </c>
      <c r="E222" s="181" t="s">
        <v>627</v>
      </c>
      <c r="F222" s="181" t="s">
        <v>722</v>
      </c>
      <c r="G222" s="349">
        <f>IF(F222="I",IFERROR(VLOOKUP(C222,'Consolidado 06.2022'!B:H,7,FALSE),0),0)</f>
        <v>0</v>
      </c>
      <c r="H222" s="183"/>
      <c r="I222" s="184">
        <v>0</v>
      </c>
      <c r="J222" s="183"/>
      <c r="K222" s="182">
        <f>IF(F222="I",IFERROR(SUMIF(#REF!,Clasificaciones!C222,#REF!),0),0)</f>
        <v>0</v>
      </c>
      <c r="L222" s="183"/>
      <c r="M222" s="184">
        <v>0</v>
      </c>
      <c r="N222" s="183"/>
      <c r="O222" s="349">
        <f>IF(F222="I",IFERROR(VLOOKUP(C222,#REF!,7,FALSE),0),0)</f>
        <v>0</v>
      </c>
      <c r="P222" s="183"/>
      <c r="Q222" s="184">
        <v>0</v>
      </c>
    </row>
    <row r="223" spans="1:17" s="185" customFormat="1" ht="12" customHeight="1">
      <c r="A223" s="179" t="s">
        <v>146</v>
      </c>
      <c r="B223" s="179"/>
      <c r="C223" s="180">
        <v>112032</v>
      </c>
      <c r="D223" s="180" t="s">
        <v>230</v>
      </c>
      <c r="E223" s="181" t="s">
        <v>627</v>
      </c>
      <c r="F223" s="181" t="s">
        <v>719</v>
      </c>
      <c r="G223" s="349">
        <f>IF(F223="I",IFERROR(VLOOKUP(C223,'Consolidado 06.2022'!B:H,7,FALSE),0),0)</f>
        <v>0</v>
      </c>
      <c r="H223" s="183"/>
      <c r="I223" s="351">
        <f t="shared" ref="I223:I228" si="1">+H223</f>
        <v>0</v>
      </c>
      <c r="J223" s="183"/>
      <c r="K223" s="182">
        <f>IF(F223="I",IFERROR(SUMIF(#REF!,Clasificaciones!C223,#REF!),0),0)</f>
        <v>0</v>
      </c>
      <c r="L223" s="183"/>
      <c r="M223" s="184">
        <v>0</v>
      </c>
      <c r="N223" s="183"/>
      <c r="O223" s="349">
        <f>IF(F223="I",IFERROR(VLOOKUP(C223,#REF!,7,FALSE),0),0)</f>
        <v>0</v>
      </c>
      <c r="P223" s="183"/>
      <c r="Q223" s="184">
        <v>0</v>
      </c>
    </row>
    <row r="224" spans="1:17" s="185" customFormat="1" ht="12" customHeight="1">
      <c r="A224" s="179" t="s">
        <v>146</v>
      </c>
      <c r="B224" s="179"/>
      <c r="C224" s="180">
        <v>11203201</v>
      </c>
      <c r="D224" s="180" t="s">
        <v>230</v>
      </c>
      <c r="E224" s="181" t="s">
        <v>627</v>
      </c>
      <c r="F224" s="181" t="s">
        <v>719</v>
      </c>
      <c r="G224" s="349">
        <f>IF(F224="I",IFERROR(VLOOKUP(C224,'Consolidado 06.2022'!B:H,7,FALSE),0),0)</f>
        <v>0</v>
      </c>
      <c r="H224" s="183"/>
      <c r="I224" s="351">
        <f t="shared" si="1"/>
        <v>0</v>
      </c>
      <c r="J224" s="183"/>
      <c r="K224" s="182">
        <f>IF(F224="I",IFERROR(SUMIF(#REF!,Clasificaciones!C224,#REF!),0),0)</f>
        <v>0</v>
      </c>
      <c r="L224" s="183"/>
      <c r="M224" s="184">
        <v>0</v>
      </c>
      <c r="N224" s="183"/>
      <c r="O224" s="349">
        <f>IF(F224="I",IFERROR(VLOOKUP(C224,#REF!,7,FALSE),0),0)</f>
        <v>0</v>
      </c>
      <c r="P224" s="183"/>
      <c r="Q224" s="184">
        <v>0</v>
      </c>
    </row>
    <row r="225" spans="1:17" s="185" customFormat="1" ht="12" customHeight="1">
      <c r="A225" s="179" t="s">
        <v>146</v>
      </c>
      <c r="B225" s="179"/>
      <c r="C225" s="180">
        <v>1120320101</v>
      </c>
      <c r="D225" s="180" t="s">
        <v>382</v>
      </c>
      <c r="E225" s="181" t="s">
        <v>627</v>
      </c>
      <c r="F225" s="181" t="s">
        <v>722</v>
      </c>
      <c r="G225" s="349">
        <f>IF(F225="I",IFERROR(VLOOKUP(C225,'Consolidado 06.2022'!B:H,7,FALSE),0),0)</f>
        <v>0</v>
      </c>
      <c r="H225" s="183"/>
      <c r="I225" s="184">
        <v>0</v>
      </c>
      <c r="J225" s="183"/>
      <c r="K225" s="182">
        <f>IF(F225="I",IFERROR(SUMIF(#REF!,Clasificaciones!C225,#REF!),0),0)</f>
        <v>0</v>
      </c>
      <c r="L225" s="183"/>
      <c r="M225" s="184">
        <v>0</v>
      </c>
      <c r="N225" s="183"/>
      <c r="O225" s="349">
        <f>IF(F225="I",IFERROR(VLOOKUP(C225,#REF!,7,FALSE),0),0)</f>
        <v>0</v>
      </c>
      <c r="P225" s="183"/>
      <c r="Q225" s="184">
        <v>0</v>
      </c>
    </row>
    <row r="226" spans="1:17" s="185" customFormat="1" ht="12" customHeight="1">
      <c r="A226" s="179" t="s">
        <v>146</v>
      </c>
      <c r="B226" s="179" t="s">
        <v>801</v>
      </c>
      <c r="C226" s="180">
        <v>1120320102</v>
      </c>
      <c r="D226" s="180" t="s">
        <v>231</v>
      </c>
      <c r="E226" s="181" t="s">
        <v>727</v>
      </c>
      <c r="F226" s="181" t="s">
        <v>722</v>
      </c>
      <c r="G226" s="349">
        <f>IF(F226="I",IFERROR(VLOOKUP(C226,'Consolidado 06.2022'!B:H,7,FALSE),0),0)</f>
        <v>0</v>
      </c>
      <c r="H226" s="183"/>
      <c r="I226" s="351">
        <f t="shared" si="1"/>
        <v>0</v>
      </c>
      <c r="J226" s="183"/>
      <c r="K226" s="182">
        <f>IF(F226="I",IFERROR(SUMIF(#REF!,Clasificaciones!C226,#REF!),0),0)</f>
        <v>0</v>
      </c>
      <c r="L226" s="183"/>
      <c r="M226" s="184">
        <v>0</v>
      </c>
      <c r="N226" s="183"/>
      <c r="O226" s="349">
        <f>IF(F226="I",IFERROR(VLOOKUP(C226,#REF!,7,FALSE),0),0)</f>
        <v>0</v>
      </c>
      <c r="P226" s="183"/>
      <c r="Q226" s="184">
        <v>0</v>
      </c>
    </row>
    <row r="227" spans="1:17" s="185" customFormat="1" ht="12" customHeight="1">
      <c r="A227" s="179" t="s">
        <v>146</v>
      </c>
      <c r="B227" s="179" t="s">
        <v>801</v>
      </c>
      <c r="C227" s="180">
        <v>1120320103</v>
      </c>
      <c r="D227" s="180" t="s">
        <v>383</v>
      </c>
      <c r="E227" s="181" t="s">
        <v>627</v>
      </c>
      <c r="F227" s="181" t="s">
        <v>722</v>
      </c>
      <c r="G227" s="349">
        <f>IF(F227="I",IFERROR(VLOOKUP(C227,'Consolidado 06.2022'!B:H,7,FALSE),0),0)</f>
        <v>0</v>
      </c>
      <c r="H227" s="183"/>
      <c r="I227" s="351">
        <f t="shared" si="1"/>
        <v>0</v>
      </c>
      <c r="J227" s="183"/>
      <c r="K227" s="182">
        <f>IF(F227="I",IFERROR(SUMIF(#REF!,Clasificaciones!C227,#REF!),0),0)</f>
        <v>0</v>
      </c>
      <c r="L227" s="183"/>
      <c r="M227" s="184">
        <v>0</v>
      </c>
      <c r="N227" s="183"/>
      <c r="O227" s="349">
        <f>IF(F227="I",IFERROR(VLOOKUP(C227,#REF!,7,FALSE),0),0)</f>
        <v>0</v>
      </c>
      <c r="P227" s="183"/>
      <c r="Q227" s="184">
        <v>0</v>
      </c>
    </row>
    <row r="228" spans="1:17" s="185" customFormat="1" ht="12" customHeight="1">
      <c r="A228" s="179" t="s">
        <v>146</v>
      </c>
      <c r="B228" s="179" t="s">
        <v>801</v>
      </c>
      <c r="C228" s="180">
        <v>1120320104</v>
      </c>
      <c r="D228" s="180" t="s">
        <v>194</v>
      </c>
      <c r="E228" s="181" t="s">
        <v>727</v>
      </c>
      <c r="F228" s="181" t="s">
        <v>722</v>
      </c>
      <c r="G228" s="349">
        <f>+'Consolidado 06.2022'!H123</f>
        <v>633370061</v>
      </c>
      <c r="H228" s="183"/>
      <c r="I228" s="351">
        <f t="shared" si="1"/>
        <v>0</v>
      </c>
      <c r="J228" s="183"/>
      <c r="K228" s="182">
        <f>IF(F228="I",IFERROR(SUMIF(#REF!,Clasificaciones!C228,#REF!),0),0)</f>
        <v>0</v>
      </c>
      <c r="L228" s="183"/>
      <c r="M228" s="184">
        <v>0</v>
      </c>
      <c r="N228" s="183"/>
      <c r="O228" s="349">
        <f>IF(F228="I",IFERROR(VLOOKUP(C228,#REF!,7,FALSE),0),0)</f>
        <v>0</v>
      </c>
      <c r="P228" s="183"/>
      <c r="Q228" s="184">
        <v>0</v>
      </c>
    </row>
    <row r="229" spans="1:17" s="185" customFormat="1" ht="12" customHeight="1">
      <c r="A229" s="179" t="s">
        <v>146</v>
      </c>
      <c r="B229" s="179" t="s">
        <v>801</v>
      </c>
      <c r="C229" s="180">
        <v>1120320105</v>
      </c>
      <c r="D229" s="180" t="s">
        <v>384</v>
      </c>
      <c r="E229" s="181" t="s">
        <v>627</v>
      </c>
      <c r="F229" s="181" t="s">
        <v>722</v>
      </c>
      <c r="G229" s="349">
        <f>IF(F229="I",IFERROR(VLOOKUP(C229,'Consolidado 06.2022'!B:H,7,FALSE),0),0)</f>
        <v>0</v>
      </c>
      <c r="H229" s="183"/>
      <c r="I229" s="184">
        <v>0</v>
      </c>
      <c r="J229" s="183"/>
      <c r="K229" s="182">
        <f>IF(F229="I",IFERROR(SUMIF(#REF!,Clasificaciones!C229,#REF!),0),0)</f>
        <v>0</v>
      </c>
      <c r="L229" s="183"/>
      <c r="M229" s="184">
        <v>0</v>
      </c>
      <c r="N229" s="183"/>
      <c r="O229" s="349">
        <f>IF(F229="I",IFERROR(VLOOKUP(C229,#REF!,7,FALSE),0),0)</f>
        <v>0</v>
      </c>
      <c r="P229" s="183"/>
      <c r="Q229" s="184">
        <v>0</v>
      </c>
    </row>
    <row r="230" spans="1:17" s="185" customFormat="1" ht="12" customHeight="1">
      <c r="A230" s="179" t="s">
        <v>146</v>
      </c>
      <c r="B230" s="179" t="s">
        <v>801</v>
      </c>
      <c r="C230" s="180">
        <v>1120320106</v>
      </c>
      <c r="D230" s="180" t="s">
        <v>197</v>
      </c>
      <c r="E230" s="181" t="s">
        <v>727</v>
      </c>
      <c r="F230" s="181" t="s">
        <v>722</v>
      </c>
      <c r="G230" s="349">
        <f>IF(F230="I",IFERROR(VLOOKUP(C230,'Consolidado 06.2022'!B:H,7,FALSE),0),0)</f>
        <v>0</v>
      </c>
      <c r="H230" s="183"/>
      <c r="I230" s="184">
        <v>0</v>
      </c>
      <c r="J230" s="183"/>
      <c r="K230" s="182">
        <f>IF(F230="I",IFERROR(SUMIF(#REF!,Clasificaciones!C230,#REF!),0),0)</f>
        <v>0</v>
      </c>
      <c r="L230" s="183"/>
      <c r="M230" s="184">
        <v>0</v>
      </c>
      <c r="N230" s="183"/>
      <c r="O230" s="349">
        <f>IF(F230="I",IFERROR(VLOOKUP(C230,#REF!,7,FALSE),0),0)</f>
        <v>0</v>
      </c>
      <c r="P230" s="183"/>
      <c r="Q230" s="184">
        <v>0</v>
      </c>
    </row>
    <row r="231" spans="1:17" s="185" customFormat="1" ht="12" customHeight="1">
      <c r="A231" s="179" t="s">
        <v>146</v>
      </c>
      <c r="B231" s="179" t="s">
        <v>801</v>
      </c>
      <c r="C231" s="180">
        <v>1120320107</v>
      </c>
      <c r="D231" s="180" t="s">
        <v>385</v>
      </c>
      <c r="E231" s="181" t="s">
        <v>627</v>
      </c>
      <c r="F231" s="181" t="s">
        <v>722</v>
      </c>
      <c r="G231" s="349">
        <f>IF(F231="I",IFERROR(VLOOKUP(C231,'Consolidado 06.2022'!B:H,7,FALSE),0),0)</f>
        <v>0</v>
      </c>
      <c r="H231" s="183"/>
      <c r="I231" s="351">
        <f t="shared" ref="I231" si="2">+H231</f>
        <v>0</v>
      </c>
      <c r="J231" s="183"/>
      <c r="K231" s="182">
        <f>IF(F231="I",IFERROR(SUMIF(#REF!,Clasificaciones!C231,#REF!),0),0)</f>
        <v>0</v>
      </c>
      <c r="L231" s="183"/>
      <c r="M231" s="184">
        <v>0</v>
      </c>
      <c r="N231" s="183"/>
      <c r="O231" s="349">
        <f>IF(F231="I",IFERROR(VLOOKUP(C231,#REF!,7,FALSE),0),0)</f>
        <v>0</v>
      </c>
      <c r="P231" s="183"/>
      <c r="Q231" s="184">
        <v>0</v>
      </c>
    </row>
    <row r="232" spans="1:17" s="185" customFormat="1" ht="12" customHeight="1">
      <c r="A232" s="179" t="s">
        <v>146</v>
      </c>
      <c r="B232" s="179" t="s">
        <v>801</v>
      </c>
      <c r="C232" s="180">
        <v>1120320108</v>
      </c>
      <c r="D232" s="180" t="s">
        <v>386</v>
      </c>
      <c r="E232" s="181" t="s">
        <v>727</v>
      </c>
      <c r="F232" s="181" t="s">
        <v>722</v>
      </c>
      <c r="G232" s="349">
        <f>IF(F232="I",IFERROR(VLOOKUP(C232,'Consolidado 06.2022'!B:H,7,FALSE),0),0)</f>
        <v>320021925</v>
      </c>
      <c r="H232" s="183"/>
      <c r="I232" s="184">
        <v>0</v>
      </c>
      <c r="J232" s="183"/>
      <c r="K232" s="182">
        <f>IF(F232="I",IFERROR(SUMIF(#REF!,Clasificaciones!C232,#REF!),0),0)</f>
        <v>0</v>
      </c>
      <c r="L232" s="183"/>
      <c r="M232" s="184">
        <v>0</v>
      </c>
      <c r="N232" s="183"/>
      <c r="O232" s="349">
        <f>IF(F232="I",IFERROR(VLOOKUP(C232,#REF!,7,FALSE),0),0)</f>
        <v>0</v>
      </c>
      <c r="P232" s="183"/>
      <c r="Q232" s="184">
        <v>0</v>
      </c>
    </row>
    <row r="233" spans="1:17" s="185" customFormat="1" ht="12" customHeight="1">
      <c r="A233" s="179" t="s">
        <v>146</v>
      </c>
      <c r="B233" s="179"/>
      <c r="C233" s="180">
        <v>1120320109</v>
      </c>
      <c r="D233" s="180" t="s">
        <v>387</v>
      </c>
      <c r="E233" s="181" t="s">
        <v>627</v>
      </c>
      <c r="F233" s="181" t="s">
        <v>722</v>
      </c>
      <c r="G233" s="349">
        <f>IF(F233="I",IFERROR(VLOOKUP(C233,'Consolidado 06.2022'!B:H,7,FALSE),0),0)</f>
        <v>0</v>
      </c>
      <c r="H233" s="183"/>
      <c r="I233" s="184">
        <v>0</v>
      </c>
      <c r="J233" s="183"/>
      <c r="K233" s="182">
        <f>IF(F233="I",IFERROR(SUMIF(#REF!,Clasificaciones!C233,#REF!),0),0)</f>
        <v>0</v>
      </c>
      <c r="L233" s="183"/>
      <c r="M233" s="184">
        <v>0</v>
      </c>
      <c r="N233" s="183"/>
      <c r="O233" s="349">
        <f>IF(F233="I",IFERROR(VLOOKUP(C233,#REF!,7,FALSE),0),0)</f>
        <v>0</v>
      </c>
      <c r="P233" s="183"/>
      <c r="Q233" s="184">
        <v>0</v>
      </c>
    </row>
    <row r="234" spans="1:17" s="185" customFormat="1" ht="12" customHeight="1">
      <c r="A234" s="179" t="s">
        <v>146</v>
      </c>
      <c r="B234" s="179"/>
      <c r="C234" s="180">
        <v>1120320110</v>
      </c>
      <c r="D234" s="180" t="s">
        <v>744</v>
      </c>
      <c r="E234" s="181" t="s">
        <v>727</v>
      </c>
      <c r="F234" s="181" t="s">
        <v>722</v>
      </c>
      <c r="G234" s="349">
        <f>IF(F234="I",IFERROR(VLOOKUP(C234,'Consolidado 06.2022'!B:H,7,FALSE),0),0)</f>
        <v>0</v>
      </c>
      <c r="H234" s="183"/>
      <c r="I234" s="184">
        <v>0</v>
      </c>
      <c r="J234" s="183"/>
      <c r="K234" s="182">
        <f>IF(F234="I",IFERROR(SUMIF(#REF!,Clasificaciones!C234,#REF!),0),0)</f>
        <v>0</v>
      </c>
      <c r="L234" s="183"/>
      <c r="M234" s="184">
        <v>0</v>
      </c>
      <c r="N234" s="183"/>
      <c r="O234" s="349">
        <f>IF(F234="I",IFERROR(VLOOKUP(C234,#REF!,7,FALSE),0),0)</f>
        <v>0</v>
      </c>
      <c r="P234" s="183"/>
      <c r="Q234" s="184">
        <v>0</v>
      </c>
    </row>
    <row r="235" spans="1:17" s="185" customFormat="1" ht="12" customHeight="1">
      <c r="A235" s="179" t="s">
        <v>146</v>
      </c>
      <c r="B235" s="179"/>
      <c r="C235" s="180">
        <v>1120320111</v>
      </c>
      <c r="D235" s="180" t="s">
        <v>803</v>
      </c>
      <c r="E235" s="181" t="s">
        <v>627</v>
      </c>
      <c r="F235" s="181" t="s">
        <v>722</v>
      </c>
      <c r="G235" s="349">
        <f>IF(F235="I",IFERROR(VLOOKUP(C235,'Consolidado 06.2022'!B:H,7,FALSE),0),0)</f>
        <v>0</v>
      </c>
      <c r="H235" s="183"/>
      <c r="I235" s="351">
        <f t="shared" ref="I235:I249" si="3">+H235</f>
        <v>0</v>
      </c>
      <c r="J235" s="183"/>
      <c r="K235" s="182">
        <f>IF(F235="I",IFERROR(SUMIF(#REF!,Clasificaciones!C235,#REF!),0),0)</f>
        <v>0</v>
      </c>
      <c r="L235" s="183"/>
      <c r="M235" s="184">
        <v>0</v>
      </c>
      <c r="N235" s="183"/>
      <c r="O235" s="349">
        <f>IF(F235="I",IFERROR(VLOOKUP(C235,#REF!,7,FALSE),0),0)</f>
        <v>0</v>
      </c>
      <c r="P235" s="183"/>
      <c r="Q235" s="184">
        <v>0</v>
      </c>
    </row>
    <row r="236" spans="1:17" s="185" customFormat="1" ht="12" customHeight="1">
      <c r="A236" s="179" t="s">
        <v>146</v>
      </c>
      <c r="B236" s="179"/>
      <c r="C236" s="180">
        <v>1120320112</v>
      </c>
      <c r="D236" s="180" t="s">
        <v>747</v>
      </c>
      <c r="E236" s="181" t="s">
        <v>727</v>
      </c>
      <c r="F236" s="181" t="s">
        <v>722</v>
      </c>
      <c r="G236" s="349">
        <f>IF(F236="I",IFERROR(VLOOKUP(C236,'Consolidado 06.2022'!B:H,7,FALSE),0),0)</f>
        <v>0</v>
      </c>
      <c r="H236" s="183"/>
      <c r="I236" s="351">
        <f t="shared" si="3"/>
        <v>0</v>
      </c>
      <c r="J236" s="183"/>
      <c r="K236" s="182">
        <f>IF(F236="I",IFERROR(SUMIF(#REF!,Clasificaciones!C236,#REF!),0),0)</f>
        <v>0</v>
      </c>
      <c r="L236" s="183"/>
      <c r="M236" s="184">
        <v>0</v>
      </c>
      <c r="N236" s="183"/>
      <c r="O236" s="349">
        <f>IF(F236="I",IFERROR(VLOOKUP(C236,#REF!,7,FALSE),0),0)</f>
        <v>0</v>
      </c>
      <c r="P236" s="183"/>
      <c r="Q236" s="184">
        <v>0</v>
      </c>
    </row>
    <row r="237" spans="1:17" s="185" customFormat="1" ht="12" customHeight="1">
      <c r="A237" s="179" t="s">
        <v>146</v>
      </c>
      <c r="B237" s="179"/>
      <c r="C237" s="180">
        <v>1120320113</v>
      </c>
      <c r="D237" s="180" t="s">
        <v>804</v>
      </c>
      <c r="E237" s="181" t="s">
        <v>627</v>
      </c>
      <c r="F237" s="181" t="s">
        <v>722</v>
      </c>
      <c r="G237" s="349">
        <f>IF(F237="I",IFERROR(VLOOKUP(C237,'Consolidado 06.2022'!B:H,7,FALSE),0),0)</f>
        <v>0</v>
      </c>
      <c r="H237" s="183"/>
      <c r="I237" s="351">
        <f t="shared" si="3"/>
        <v>0</v>
      </c>
      <c r="J237" s="183"/>
      <c r="K237" s="182">
        <f>IF(F237="I",IFERROR(SUMIF(#REF!,Clasificaciones!C237,#REF!),0),0)</f>
        <v>0</v>
      </c>
      <c r="L237" s="183"/>
      <c r="M237" s="184">
        <v>0</v>
      </c>
      <c r="N237" s="183"/>
      <c r="O237" s="349">
        <f>IF(F237="I",IFERROR(VLOOKUP(C237,#REF!,7,FALSE),0),0)</f>
        <v>0</v>
      </c>
      <c r="P237" s="183"/>
      <c r="Q237" s="184">
        <v>0</v>
      </c>
    </row>
    <row r="238" spans="1:17" s="185" customFormat="1" ht="12" customHeight="1">
      <c r="A238" s="179" t="s">
        <v>146</v>
      </c>
      <c r="B238" s="179" t="s">
        <v>801</v>
      </c>
      <c r="C238" s="180">
        <v>1120320114</v>
      </c>
      <c r="D238" s="180" t="s">
        <v>231</v>
      </c>
      <c r="E238" s="181" t="s">
        <v>727</v>
      </c>
      <c r="F238" s="181" t="s">
        <v>722</v>
      </c>
      <c r="G238" s="349">
        <f>IF(F238="I",IFERROR(VLOOKUP(C238,'Consolidado 06.2022'!B:H,7,FALSE),0),0)</f>
        <v>0</v>
      </c>
      <c r="H238" s="183"/>
      <c r="I238" s="351">
        <f t="shared" si="3"/>
        <v>0</v>
      </c>
      <c r="J238" s="183"/>
      <c r="K238" s="182">
        <f>IF(F238="I",IFERROR(SUMIF(#REF!,Clasificaciones!C238,#REF!),0),0)</f>
        <v>0</v>
      </c>
      <c r="L238" s="183"/>
      <c r="M238" s="184">
        <v>0</v>
      </c>
      <c r="N238" s="183"/>
      <c r="O238" s="349">
        <f>IF(F238="I",IFERROR(VLOOKUP(C238,#REF!,7,FALSE),0),0)</f>
        <v>0</v>
      </c>
      <c r="P238" s="183"/>
      <c r="Q238" s="184">
        <v>0</v>
      </c>
    </row>
    <row r="239" spans="1:17" s="185" customFormat="1" ht="12" customHeight="1">
      <c r="A239" s="179" t="s">
        <v>146</v>
      </c>
      <c r="B239" s="179"/>
      <c r="C239" s="180">
        <v>1120320115</v>
      </c>
      <c r="D239" s="180" t="s">
        <v>383</v>
      </c>
      <c r="E239" s="181" t="s">
        <v>627</v>
      </c>
      <c r="F239" s="181" t="s">
        <v>722</v>
      </c>
      <c r="G239" s="349">
        <f>IF(F239="I",IFERROR(VLOOKUP(C239,'Consolidado 06.2022'!B:H,7,FALSE),0),0)</f>
        <v>0</v>
      </c>
      <c r="H239" s="183"/>
      <c r="I239" s="351">
        <f t="shared" si="3"/>
        <v>0</v>
      </c>
      <c r="J239" s="183"/>
      <c r="K239" s="182">
        <f>IF(F239="I",IFERROR(SUMIF(#REF!,Clasificaciones!C239,#REF!),0),0)</f>
        <v>0</v>
      </c>
      <c r="L239" s="183"/>
      <c r="M239" s="184">
        <v>0</v>
      </c>
      <c r="N239" s="183"/>
      <c r="O239" s="349">
        <f>IF(F239="I",IFERROR(VLOOKUP(C239,#REF!,7,FALSE),0),0)</f>
        <v>0</v>
      </c>
      <c r="P239" s="183"/>
      <c r="Q239" s="184">
        <v>0</v>
      </c>
    </row>
    <row r="240" spans="1:17" s="185" customFormat="1" ht="12" customHeight="1">
      <c r="A240" s="179" t="s">
        <v>146</v>
      </c>
      <c r="B240" s="179"/>
      <c r="C240" s="180">
        <v>1120320116</v>
      </c>
      <c r="D240" s="180" t="s">
        <v>194</v>
      </c>
      <c r="E240" s="181" t="s">
        <v>727</v>
      </c>
      <c r="F240" s="181" t="s">
        <v>722</v>
      </c>
      <c r="G240" s="349">
        <f>IF(F240="I",IFERROR(VLOOKUP(C240,'Consolidado 06.2022'!B:H,7,FALSE),0),0)</f>
        <v>0</v>
      </c>
      <c r="H240" s="183"/>
      <c r="I240" s="351">
        <f t="shared" si="3"/>
        <v>0</v>
      </c>
      <c r="J240" s="183"/>
      <c r="K240" s="182">
        <f>IF(F240="I",IFERROR(SUMIF(#REF!,Clasificaciones!C240,#REF!),0),0)</f>
        <v>0</v>
      </c>
      <c r="L240" s="183"/>
      <c r="M240" s="184">
        <v>0</v>
      </c>
      <c r="N240" s="183"/>
      <c r="O240" s="349">
        <f>IF(F240="I",IFERROR(VLOOKUP(C240,#REF!,7,FALSE),0),0)</f>
        <v>0</v>
      </c>
      <c r="P240" s="183"/>
      <c r="Q240" s="184">
        <v>0</v>
      </c>
    </row>
    <row r="241" spans="1:17" s="185" customFormat="1" ht="12" customHeight="1">
      <c r="A241" s="179" t="s">
        <v>146</v>
      </c>
      <c r="B241" s="179" t="s">
        <v>801</v>
      </c>
      <c r="C241" s="180">
        <v>1120320117</v>
      </c>
      <c r="D241" s="180" t="s">
        <v>390</v>
      </c>
      <c r="E241" s="181" t="s">
        <v>627</v>
      </c>
      <c r="F241" s="181" t="s">
        <v>722</v>
      </c>
      <c r="G241" s="349">
        <f>+'Consolidado 06.2022'!H126</f>
        <v>425000000</v>
      </c>
      <c r="H241" s="183"/>
      <c r="I241" s="351">
        <f t="shared" si="3"/>
        <v>0</v>
      </c>
      <c r="J241" s="183"/>
      <c r="K241" s="182">
        <f>IF(F241="I",IFERROR(SUMIF(#REF!,Clasificaciones!C241,#REF!),0),0)</f>
        <v>0</v>
      </c>
      <c r="L241" s="183"/>
      <c r="M241" s="184">
        <v>0</v>
      </c>
      <c r="N241" s="183"/>
      <c r="O241" s="349">
        <f>IF(F241="I",IFERROR(VLOOKUP(C241,#REF!,7,FALSE),0),0)</f>
        <v>0</v>
      </c>
      <c r="P241" s="183"/>
      <c r="Q241" s="184">
        <v>0</v>
      </c>
    </row>
    <row r="242" spans="1:17" s="185" customFormat="1" ht="12" customHeight="1">
      <c r="A242" s="179" t="s">
        <v>146</v>
      </c>
      <c r="B242" s="179"/>
      <c r="C242" s="180">
        <v>1120320118</v>
      </c>
      <c r="D242" s="180" t="s">
        <v>391</v>
      </c>
      <c r="E242" s="181" t="s">
        <v>727</v>
      </c>
      <c r="F242" s="181" t="s">
        <v>722</v>
      </c>
      <c r="G242" s="349">
        <f>IF(F242="I",IFERROR(VLOOKUP(C242,'Consolidado 06.2022'!B:H,7,FALSE),0),0)</f>
        <v>0</v>
      </c>
      <c r="H242" s="183"/>
      <c r="I242" s="351">
        <f t="shared" si="3"/>
        <v>0</v>
      </c>
      <c r="J242" s="183"/>
      <c r="K242" s="182">
        <f>IF(F242="I",IFERROR(SUMIF(#REF!,Clasificaciones!C242,#REF!),0),0)</f>
        <v>0</v>
      </c>
      <c r="L242" s="183"/>
      <c r="M242" s="184">
        <v>0</v>
      </c>
      <c r="N242" s="183"/>
      <c r="O242" s="349">
        <f>IF(F242="I",IFERROR(VLOOKUP(C242,#REF!,7,FALSE),0),0)</f>
        <v>0</v>
      </c>
      <c r="P242" s="183"/>
      <c r="Q242" s="184">
        <v>0</v>
      </c>
    </row>
    <row r="243" spans="1:17" s="185" customFormat="1" ht="12" customHeight="1">
      <c r="A243" s="179" t="s">
        <v>146</v>
      </c>
      <c r="B243" s="179"/>
      <c r="C243" s="180">
        <v>1120320119</v>
      </c>
      <c r="D243" s="180" t="s">
        <v>385</v>
      </c>
      <c r="E243" s="181" t="s">
        <v>627</v>
      </c>
      <c r="F243" s="181" t="s">
        <v>722</v>
      </c>
      <c r="G243" s="349">
        <f>IF(F243="I",IFERROR(VLOOKUP(C243,'Consolidado 06.2022'!B:H,7,FALSE),0),0)</f>
        <v>0</v>
      </c>
      <c r="H243" s="183"/>
      <c r="I243" s="351">
        <f t="shared" si="3"/>
        <v>0</v>
      </c>
      <c r="J243" s="183"/>
      <c r="K243" s="182">
        <f>IF(F243="I",IFERROR(SUMIF(#REF!,Clasificaciones!C243,#REF!),0),0)</f>
        <v>0</v>
      </c>
      <c r="L243" s="183"/>
      <c r="M243" s="184">
        <v>0</v>
      </c>
      <c r="N243" s="183"/>
      <c r="O243" s="349">
        <f>IF(F243="I",IFERROR(VLOOKUP(C243,#REF!,7,FALSE),0),0)</f>
        <v>0</v>
      </c>
      <c r="P243" s="183"/>
      <c r="Q243" s="184">
        <v>0</v>
      </c>
    </row>
    <row r="244" spans="1:17" s="185" customFormat="1" ht="12" customHeight="1">
      <c r="A244" s="179" t="s">
        <v>146</v>
      </c>
      <c r="B244" s="179"/>
      <c r="C244" s="180">
        <v>1120320120</v>
      </c>
      <c r="D244" s="180" t="s">
        <v>386</v>
      </c>
      <c r="E244" s="181" t="s">
        <v>727</v>
      </c>
      <c r="F244" s="181" t="s">
        <v>722</v>
      </c>
      <c r="G244" s="349">
        <f>IF(F244="I",IFERROR(VLOOKUP(C244,'Consolidado 06.2022'!B:H,7,FALSE),0),0)</f>
        <v>0</v>
      </c>
      <c r="H244" s="183"/>
      <c r="I244" s="351">
        <f t="shared" si="3"/>
        <v>0</v>
      </c>
      <c r="J244" s="183"/>
      <c r="K244" s="182">
        <f>IF(F244="I",IFERROR(SUMIF(#REF!,Clasificaciones!C244,#REF!),0),0)</f>
        <v>0</v>
      </c>
      <c r="L244" s="183"/>
      <c r="M244" s="184">
        <v>0</v>
      </c>
      <c r="N244" s="183"/>
      <c r="O244" s="349">
        <f>IF(F244="I",IFERROR(VLOOKUP(C244,#REF!,7,FALSE),0),0)</f>
        <v>0</v>
      </c>
      <c r="P244" s="183"/>
      <c r="Q244" s="184">
        <v>0</v>
      </c>
    </row>
    <row r="245" spans="1:17" s="185" customFormat="1" ht="12" customHeight="1">
      <c r="A245" s="179" t="s">
        <v>146</v>
      </c>
      <c r="B245" s="179"/>
      <c r="C245" s="180">
        <v>1120320121</v>
      </c>
      <c r="D245" s="180" t="s">
        <v>399</v>
      </c>
      <c r="E245" s="181" t="s">
        <v>627</v>
      </c>
      <c r="F245" s="181" t="s">
        <v>722</v>
      </c>
      <c r="G245" s="349">
        <f>IF(F245="I",IFERROR(VLOOKUP(C245,'Consolidado 06.2022'!B:H,7,FALSE),0),0)</f>
        <v>0</v>
      </c>
      <c r="H245" s="183"/>
      <c r="I245" s="351">
        <f t="shared" si="3"/>
        <v>0</v>
      </c>
      <c r="J245" s="183"/>
      <c r="K245" s="182">
        <f>IF(F245="I",IFERROR(SUMIF(#REF!,Clasificaciones!C245,#REF!),0),0)</f>
        <v>0</v>
      </c>
      <c r="L245" s="183"/>
      <c r="M245" s="184">
        <v>0</v>
      </c>
      <c r="N245" s="183"/>
      <c r="O245" s="349">
        <f>IF(F245="I",IFERROR(VLOOKUP(C245,#REF!,7,FALSE),0),0)</f>
        <v>0</v>
      </c>
      <c r="P245" s="183"/>
      <c r="Q245" s="184">
        <v>0</v>
      </c>
    </row>
    <row r="246" spans="1:17" s="185" customFormat="1" ht="12" customHeight="1">
      <c r="A246" s="179" t="s">
        <v>146</v>
      </c>
      <c r="B246" s="179"/>
      <c r="C246" s="180">
        <v>1120320122</v>
      </c>
      <c r="D246" s="180" t="s">
        <v>805</v>
      </c>
      <c r="E246" s="181" t="s">
        <v>727</v>
      </c>
      <c r="F246" s="181" t="s">
        <v>722</v>
      </c>
      <c r="G246" s="349">
        <f>IF(F246="I",IFERROR(VLOOKUP(C246,'Consolidado 06.2022'!B:H,7,FALSE),0),0)</f>
        <v>0</v>
      </c>
      <c r="H246" s="183"/>
      <c r="I246" s="351">
        <f t="shared" si="3"/>
        <v>0</v>
      </c>
      <c r="J246" s="183"/>
      <c r="K246" s="182">
        <f>IF(F246="I",IFERROR(SUMIF(#REF!,Clasificaciones!C246,#REF!),0),0)</f>
        <v>0</v>
      </c>
      <c r="L246" s="183"/>
      <c r="M246" s="184">
        <v>0</v>
      </c>
      <c r="N246" s="183"/>
      <c r="O246" s="349">
        <f>IF(F246="I",IFERROR(VLOOKUP(C246,#REF!,7,FALSE),0),0)</f>
        <v>0</v>
      </c>
      <c r="P246" s="183"/>
      <c r="Q246" s="184">
        <v>0</v>
      </c>
    </row>
    <row r="247" spans="1:17" s="185" customFormat="1" ht="12" customHeight="1">
      <c r="A247" s="179" t="s">
        <v>146</v>
      </c>
      <c r="B247" s="179"/>
      <c r="C247" s="180">
        <v>1120320123</v>
      </c>
      <c r="D247" s="180" t="s">
        <v>803</v>
      </c>
      <c r="E247" s="181" t="s">
        <v>627</v>
      </c>
      <c r="F247" s="181" t="s">
        <v>722</v>
      </c>
      <c r="G247" s="349">
        <f>IF(F247="I",IFERROR(VLOOKUP(C247,'Consolidado 06.2022'!B:H,7,FALSE),0),0)</f>
        <v>0</v>
      </c>
      <c r="H247" s="183"/>
      <c r="I247" s="351">
        <f t="shared" si="3"/>
        <v>0</v>
      </c>
      <c r="J247" s="183"/>
      <c r="K247" s="182">
        <f>IF(F247="I",IFERROR(SUMIF(#REF!,Clasificaciones!C247,#REF!),0),0)</f>
        <v>0</v>
      </c>
      <c r="L247" s="183"/>
      <c r="M247" s="184">
        <v>0</v>
      </c>
      <c r="N247" s="183"/>
      <c r="O247" s="349">
        <f>IF(F247="I",IFERROR(VLOOKUP(C247,#REF!,7,FALSE),0),0)</f>
        <v>0</v>
      </c>
      <c r="P247" s="183"/>
      <c r="Q247" s="184">
        <v>0</v>
      </c>
    </row>
    <row r="248" spans="1:17" s="185" customFormat="1" ht="12" customHeight="1">
      <c r="A248" s="179" t="s">
        <v>146</v>
      </c>
      <c r="B248" s="179"/>
      <c r="C248" s="180">
        <v>1120320124</v>
      </c>
      <c r="D248" s="180" t="s">
        <v>747</v>
      </c>
      <c r="E248" s="181" t="s">
        <v>727</v>
      </c>
      <c r="F248" s="181" t="s">
        <v>722</v>
      </c>
      <c r="G248" s="349">
        <f>IF(F248="I",IFERROR(VLOOKUP(C248,'Consolidado 06.2022'!B:H,7,FALSE),0),0)</f>
        <v>0</v>
      </c>
      <c r="H248" s="183"/>
      <c r="I248" s="184">
        <v>0</v>
      </c>
      <c r="J248" s="183"/>
      <c r="K248" s="182">
        <f>IF(F248="I",IFERROR(SUMIF(#REF!,Clasificaciones!C248,#REF!),0),0)</f>
        <v>0</v>
      </c>
      <c r="L248" s="183"/>
      <c r="M248" s="184">
        <v>0</v>
      </c>
      <c r="N248" s="183"/>
      <c r="O248" s="349">
        <f>IF(F248="I",IFERROR(VLOOKUP(C248,#REF!,7,FALSE),0),0)</f>
        <v>0</v>
      </c>
      <c r="P248" s="183"/>
      <c r="Q248" s="184">
        <v>0</v>
      </c>
    </row>
    <row r="249" spans="1:17" s="185" customFormat="1" ht="12" customHeight="1">
      <c r="A249" s="179" t="s">
        <v>146</v>
      </c>
      <c r="B249" s="179"/>
      <c r="C249" s="180">
        <v>11203202</v>
      </c>
      <c r="D249" s="180" t="s">
        <v>806</v>
      </c>
      <c r="E249" s="181" t="s">
        <v>627</v>
      </c>
      <c r="F249" s="181" t="s">
        <v>719</v>
      </c>
      <c r="G249" s="349">
        <f>IF(F249="I",IFERROR(VLOOKUP(C249,'Consolidado 06.2022'!B:H,7,FALSE),0),0)</f>
        <v>0</v>
      </c>
      <c r="H249" s="183"/>
      <c r="I249" s="351">
        <f t="shared" si="3"/>
        <v>0</v>
      </c>
      <c r="J249" s="183"/>
      <c r="K249" s="182">
        <f>IF(F249="I",IFERROR(SUMIF(#REF!,Clasificaciones!C249,#REF!),0),0)</f>
        <v>0</v>
      </c>
      <c r="L249" s="183"/>
      <c r="M249" s="184">
        <v>0</v>
      </c>
      <c r="N249" s="183"/>
      <c r="O249" s="349">
        <f>IF(F249="I",IFERROR(VLOOKUP(C249,#REF!,7,FALSE),0),0)</f>
        <v>0</v>
      </c>
      <c r="P249" s="183"/>
      <c r="Q249" s="184">
        <v>0</v>
      </c>
    </row>
    <row r="250" spans="1:17" s="185" customFormat="1" ht="12" customHeight="1">
      <c r="A250" s="179" t="s">
        <v>146</v>
      </c>
      <c r="B250" s="179" t="s">
        <v>801</v>
      </c>
      <c r="C250" s="180">
        <v>1120320201</v>
      </c>
      <c r="D250" s="180" t="s">
        <v>806</v>
      </c>
      <c r="E250" s="181" t="s">
        <v>627</v>
      </c>
      <c r="F250" s="181" t="s">
        <v>722</v>
      </c>
      <c r="G250" s="349">
        <f>+'Consolidado 06.2022'!H128</f>
        <v>2914096</v>
      </c>
      <c r="H250" s="183"/>
      <c r="I250" s="184">
        <v>0</v>
      </c>
      <c r="J250" s="183"/>
      <c r="K250" s="182">
        <f>IF(F250="I",IFERROR(SUMIF(#REF!,Clasificaciones!C250,#REF!),0),0)</f>
        <v>0</v>
      </c>
      <c r="L250" s="183"/>
      <c r="M250" s="184">
        <v>0</v>
      </c>
      <c r="N250" s="183"/>
      <c r="O250" s="349">
        <f>IF(F250="I",IFERROR(VLOOKUP(C250,#REF!,7,FALSE),0),0)</f>
        <v>0</v>
      </c>
      <c r="P250" s="183"/>
      <c r="Q250" s="184">
        <v>0</v>
      </c>
    </row>
    <row r="251" spans="1:17" s="185" customFormat="1" ht="12" customHeight="1">
      <c r="A251" s="179" t="s">
        <v>146</v>
      </c>
      <c r="B251" s="179" t="s">
        <v>801</v>
      </c>
      <c r="C251" s="180">
        <v>1120320202</v>
      </c>
      <c r="D251" s="180" t="s">
        <v>806</v>
      </c>
      <c r="E251" s="181" t="s">
        <v>727</v>
      </c>
      <c r="F251" s="181" t="s">
        <v>722</v>
      </c>
      <c r="G251" s="349">
        <f>+'Consolidado 06.2022'!H129</f>
        <v>4879184</v>
      </c>
      <c r="H251" s="183"/>
      <c r="I251" s="184">
        <v>0</v>
      </c>
      <c r="J251" s="183"/>
      <c r="K251" s="182">
        <f>IF(F251="I",IFERROR(SUMIF(#REF!,Clasificaciones!C251,#REF!),0),0)</f>
        <v>0</v>
      </c>
      <c r="L251" s="183"/>
      <c r="M251" s="184">
        <v>0</v>
      </c>
      <c r="N251" s="183"/>
      <c r="O251" s="349">
        <f>IF(F251="I",IFERROR(VLOOKUP(C251,#REF!,7,FALSE),0),0)</f>
        <v>0</v>
      </c>
      <c r="P251" s="183"/>
      <c r="Q251" s="184">
        <v>0</v>
      </c>
    </row>
    <row r="252" spans="1:17" s="185" customFormat="1" ht="12" customHeight="1">
      <c r="A252" s="179" t="s">
        <v>146</v>
      </c>
      <c r="B252" s="179" t="s">
        <v>801</v>
      </c>
      <c r="C252" s="180">
        <v>11203203</v>
      </c>
      <c r="D252" s="180" t="s">
        <v>807</v>
      </c>
      <c r="E252" s="181" t="s">
        <v>627</v>
      </c>
      <c r="F252" s="181" t="s">
        <v>719</v>
      </c>
      <c r="G252" s="349">
        <f>IF(F252="I",IFERROR(VLOOKUP(C252,'Consolidado 06.2022'!B:H,7,FALSE),0),0)</f>
        <v>0</v>
      </c>
      <c r="H252" s="183"/>
      <c r="I252" s="351">
        <f t="shared" ref="I252:I267" si="4">+H252</f>
        <v>0</v>
      </c>
      <c r="J252" s="183"/>
      <c r="K252" s="182">
        <f>IF(F252="I",IFERROR(SUMIF(#REF!,Clasificaciones!C252,#REF!),0),0)</f>
        <v>0</v>
      </c>
      <c r="L252" s="183"/>
      <c r="M252" s="184">
        <v>0</v>
      </c>
      <c r="N252" s="183"/>
      <c r="O252" s="349">
        <f>IF(F252="I",IFERROR(VLOOKUP(C252,#REF!,7,FALSE),0),0)</f>
        <v>0</v>
      </c>
      <c r="P252" s="183"/>
      <c r="Q252" s="184">
        <v>0</v>
      </c>
    </row>
    <row r="253" spans="1:17" s="185" customFormat="1" ht="12" customHeight="1">
      <c r="A253" s="179" t="s">
        <v>146</v>
      </c>
      <c r="B253" s="179" t="s">
        <v>801</v>
      </c>
      <c r="C253" s="180">
        <v>1120320301</v>
      </c>
      <c r="D253" s="180" t="s">
        <v>807</v>
      </c>
      <c r="E253" s="181" t="s">
        <v>627</v>
      </c>
      <c r="F253" s="181" t="s">
        <v>722</v>
      </c>
      <c r="G253" s="349">
        <v>-2740548</v>
      </c>
      <c r="H253" s="183"/>
      <c r="I253" s="351">
        <f t="shared" si="4"/>
        <v>0</v>
      </c>
      <c r="J253" s="183"/>
      <c r="K253" s="182">
        <f>IF(F253="I",IFERROR(SUMIF(#REF!,Clasificaciones!C253,#REF!),0),0)</f>
        <v>0</v>
      </c>
      <c r="L253" s="183"/>
      <c r="M253" s="184">
        <v>0</v>
      </c>
      <c r="N253" s="183"/>
      <c r="O253" s="349">
        <f>IF(F253="I",IFERROR(VLOOKUP(C253,#REF!,7,FALSE),0),0)</f>
        <v>0</v>
      </c>
      <c r="P253" s="183"/>
      <c r="Q253" s="184">
        <v>0</v>
      </c>
    </row>
    <row r="254" spans="1:17" s="185" customFormat="1" ht="12" customHeight="1">
      <c r="A254" s="179" t="s">
        <v>146</v>
      </c>
      <c r="B254" s="179" t="s">
        <v>801</v>
      </c>
      <c r="C254" s="180">
        <v>1120320302</v>
      </c>
      <c r="D254" s="180" t="s">
        <v>807</v>
      </c>
      <c r="E254" s="181" t="s">
        <v>727</v>
      </c>
      <c r="F254" s="181" t="s">
        <v>722</v>
      </c>
      <c r="G254" s="349">
        <f>+'Consolidado 06.2022'!H132</f>
        <v>-2744460</v>
      </c>
      <c r="H254" s="183"/>
      <c r="I254" s="351">
        <f t="shared" si="4"/>
        <v>0</v>
      </c>
      <c r="J254" s="183"/>
      <c r="K254" s="182">
        <f>IF(F254="I",IFERROR(SUMIF(#REF!,Clasificaciones!C254,#REF!),0),0)</f>
        <v>0</v>
      </c>
      <c r="L254" s="183"/>
      <c r="M254" s="184">
        <v>0</v>
      </c>
      <c r="N254" s="183"/>
      <c r="O254" s="349">
        <f>IF(F254="I",IFERROR(VLOOKUP(C254,#REF!,7,FALSE),0),0)</f>
        <v>0</v>
      </c>
      <c r="P254" s="183"/>
      <c r="Q254" s="184">
        <v>0</v>
      </c>
    </row>
    <row r="255" spans="1:17" s="185" customFormat="1" ht="12" customHeight="1">
      <c r="A255" s="179" t="s">
        <v>146</v>
      </c>
      <c r="B255" s="179"/>
      <c r="C255" s="180">
        <v>113</v>
      </c>
      <c r="D255" s="180" t="s">
        <v>236</v>
      </c>
      <c r="E255" s="181" t="s">
        <v>627</v>
      </c>
      <c r="F255" s="181" t="s">
        <v>719</v>
      </c>
      <c r="G255" s="349">
        <f>IF(F255="I",IFERROR(VLOOKUP(C255,'Consolidado 06.2022'!B:H,7,FALSE),0),0)</f>
        <v>0</v>
      </c>
      <c r="H255" s="183"/>
      <c r="I255" s="351">
        <f t="shared" si="4"/>
        <v>0</v>
      </c>
      <c r="J255" s="183"/>
      <c r="K255" s="182">
        <f>IF(F255="I",IFERROR(SUMIF(#REF!,Clasificaciones!C255,#REF!),0),0)</f>
        <v>0</v>
      </c>
      <c r="L255" s="183"/>
      <c r="M255" s="184">
        <v>0</v>
      </c>
      <c r="N255" s="183"/>
      <c r="O255" s="349">
        <f>IF(F255="I",IFERROR(VLOOKUP(C255,#REF!,7,FALSE),0),0)</f>
        <v>0</v>
      </c>
      <c r="P255" s="183"/>
      <c r="Q255" s="184">
        <v>0</v>
      </c>
    </row>
    <row r="256" spans="1:17" s="185" customFormat="1" ht="12" customHeight="1">
      <c r="A256" s="179" t="s">
        <v>146</v>
      </c>
      <c r="B256" s="179"/>
      <c r="C256" s="180">
        <v>11301</v>
      </c>
      <c r="D256" s="180" t="s">
        <v>237</v>
      </c>
      <c r="E256" s="181" t="s">
        <v>627</v>
      </c>
      <c r="F256" s="181" t="s">
        <v>719</v>
      </c>
      <c r="G256" s="349">
        <f>IF(F256="I",IFERROR(VLOOKUP(C256,'Consolidado 06.2022'!B:H,7,FALSE),0),0)</f>
        <v>0</v>
      </c>
      <c r="H256" s="183"/>
      <c r="I256" s="351">
        <f t="shared" si="4"/>
        <v>0</v>
      </c>
      <c r="J256" s="183"/>
      <c r="K256" s="182">
        <f>IF(F256="I",IFERROR(SUMIF(#REF!,Clasificaciones!C256,#REF!),0),0)</f>
        <v>0</v>
      </c>
      <c r="L256" s="183"/>
      <c r="M256" s="184">
        <v>0</v>
      </c>
      <c r="N256" s="183"/>
      <c r="O256" s="349">
        <f>IF(F256="I",IFERROR(VLOOKUP(C256,#REF!,7,FALSE),0),0)</f>
        <v>0</v>
      </c>
      <c r="P256" s="183"/>
      <c r="Q256" s="184">
        <v>0</v>
      </c>
    </row>
    <row r="257" spans="1:17" s="185" customFormat="1" ht="12" customHeight="1">
      <c r="A257" s="179" t="s">
        <v>146</v>
      </c>
      <c r="B257" s="179"/>
      <c r="C257" s="180">
        <v>1130101</v>
      </c>
      <c r="D257" s="180" t="s">
        <v>238</v>
      </c>
      <c r="E257" s="181" t="s">
        <v>627</v>
      </c>
      <c r="F257" s="181" t="s">
        <v>719</v>
      </c>
      <c r="G257" s="349">
        <f>IF(F257="I",IFERROR(VLOOKUP(C257,'Consolidado 06.2022'!B:H,7,FALSE),0),0)</f>
        <v>0</v>
      </c>
      <c r="H257" s="183"/>
      <c r="I257" s="351">
        <f t="shared" si="4"/>
        <v>0</v>
      </c>
      <c r="J257" s="183"/>
      <c r="K257" s="182">
        <f>IF(F257="I",IFERROR(SUMIF(#REF!,Clasificaciones!C257,#REF!),0),0)</f>
        <v>0</v>
      </c>
      <c r="L257" s="183"/>
      <c r="M257" s="184">
        <v>0</v>
      </c>
      <c r="N257" s="183"/>
      <c r="O257" s="349">
        <f>IF(F257="I",IFERROR(VLOOKUP(C257,#REF!,7,FALSE),0),0)</f>
        <v>0</v>
      </c>
      <c r="P257" s="183"/>
      <c r="Q257" s="184">
        <v>0</v>
      </c>
    </row>
    <row r="258" spans="1:17" s="185" customFormat="1" ht="12" customHeight="1">
      <c r="A258" s="179" t="s">
        <v>146</v>
      </c>
      <c r="B258" s="179" t="s">
        <v>808</v>
      </c>
      <c r="C258" s="180">
        <v>113010101</v>
      </c>
      <c r="D258" s="180" t="s">
        <v>239</v>
      </c>
      <c r="E258" s="181" t="s">
        <v>627</v>
      </c>
      <c r="F258" s="181" t="s">
        <v>722</v>
      </c>
      <c r="G258" s="349">
        <f>+'Consolidado 06.2022'!H136</f>
        <v>156154852</v>
      </c>
      <c r="H258" s="183"/>
      <c r="I258" s="351">
        <f t="shared" si="4"/>
        <v>0</v>
      </c>
      <c r="J258" s="183"/>
      <c r="K258" s="182">
        <f>IF(F258="I",IFERROR(SUMIF(#REF!,Clasificaciones!C258,#REF!),0),0)</f>
        <v>0</v>
      </c>
      <c r="L258" s="183"/>
      <c r="M258" s="184">
        <v>0</v>
      </c>
      <c r="N258" s="183"/>
      <c r="O258" s="349">
        <f>IF(F258="I",IFERROR(VLOOKUP(C258,#REF!,7,FALSE),0),0)</f>
        <v>0</v>
      </c>
      <c r="P258" s="183"/>
      <c r="Q258" s="184">
        <v>0</v>
      </c>
    </row>
    <row r="259" spans="1:17" s="185" customFormat="1" ht="12" customHeight="1">
      <c r="A259" s="179" t="s">
        <v>146</v>
      </c>
      <c r="B259" s="179" t="s">
        <v>808</v>
      </c>
      <c r="C259" s="180">
        <v>113010102</v>
      </c>
      <c r="D259" s="180" t="s">
        <v>240</v>
      </c>
      <c r="E259" s="181" t="s">
        <v>727</v>
      </c>
      <c r="F259" s="181" t="s">
        <v>722</v>
      </c>
      <c r="G259" s="349">
        <f>IF(F259="I",IFERROR(VLOOKUP(C259,'Consolidado 06.2022'!B:H,7,FALSE),0),0)</f>
        <v>261656824</v>
      </c>
      <c r="H259" s="183"/>
      <c r="I259" s="351">
        <f t="shared" si="4"/>
        <v>0</v>
      </c>
      <c r="J259" s="183"/>
      <c r="K259" s="182">
        <f>IF(F259="I",IFERROR(SUMIF(#REF!,Clasificaciones!C259,#REF!),0),0)</f>
        <v>0</v>
      </c>
      <c r="L259" s="183"/>
      <c r="M259" s="184">
        <v>0</v>
      </c>
      <c r="N259" s="183"/>
      <c r="O259" s="349">
        <f>IF(F259="I",IFERROR(VLOOKUP(C259,#REF!,7,FALSE),0),0)</f>
        <v>0</v>
      </c>
      <c r="P259" s="183"/>
      <c r="Q259" s="184">
        <v>0</v>
      </c>
    </row>
    <row r="260" spans="1:17" s="185" customFormat="1" ht="12" customHeight="1">
      <c r="A260" s="179" t="s">
        <v>146</v>
      </c>
      <c r="B260" s="179"/>
      <c r="C260" s="180">
        <v>1130102</v>
      </c>
      <c r="D260" s="180" t="s">
        <v>241</v>
      </c>
      <c r="E260" s="181" t="s">
        <v>627</v>
      </c>
      <c r="F260" s="181" t="s">
        <v>719</v>
      </c>
      <c r="G260" s="349">
        <f>IF(F260="I",IFERROR(VLOOKUP(C260,'Consolidado 06.2022'!B:H,7,FALSE),0),0)</f>
        <v>0</v>
      </c>
      <c r="H260" s="183"/>
      <c r="I260" s="351">
        <f t="shared" si="4"/>
        <v>0</v>
      </c>
      <c r="J260" s="183"/>
      <c r="K260" s="182">
        <f>IF(F260="I",IFERROR(SUMIF(#REF!,Clasificaciones!C260,#REF!),0),0)</f>
        <v>0</v>
      </c>
      <c r="L260" s="183"/>
      <c r="M260" s="184">
        <v>0</v>
      </c>
      <c r="N260" s="183"/>
      <c r="O260" s="349">
        <f>IF(F260="I",IFERROR(VLOOKUP(C260,#REF!,7,FALSE),0),0)</f>
        <v>0</v>
      </c>
      <c r="P260" s="183"/>
      <c r="Q260" s="184">
        <v>0</v>
      </c>
    </row>
    <row r="261" spans="1:17" s="185" customFormat="1" ht="12" customHeight="1">
      <c r="A261" s="179" t="s">
        <v>146</v>
      </c>
      <c r="B261" s="179" t="s">
        <v>809</v>
      </c>
      <c r="C261" s="180">
        <v>113010201</v>
      </c>
      <c r="D261" s="180" t="s">
        <v>669</v>
      </c>
      <c r="E261" s="181" t="s">
        <v>627</v>
      </c>
      <c r="F261" s="181" t="s">
        <v>722</v>
      </c>
      <c r="G261" s="349">
        <f>+'Consolidado 06.2022'!H139</f>
        <v>307876</v>
      </c>
      <c r="H261" s="183"/>
      <c r="I261" s="351">
        <f t="shared" si="4"/>
        <v>0</v>
      </c>
      <c r="J261" s="183"/>
      <c r="K261" s="182">
        <f>IF(F261="I",IFERROR(SUMIF(#REF!,Clasificaciones!C261,#REF!),0),0)</f>
        <v>0</v>
      </c>
      <c r="L261" s="183"/>
      <c r="M261" s="184">
        <v>0</v>
      </c>
      <c r="N261" s="183"/>
      <c r="O261" s="349">
        <f>IF(F261="I",IFERROR(VLOOKUP(C261,#REF!,7,FALSE),0),0)</f>
        <v>0</v>
      </c>
      <c r="P261" s="183"/>
      <c r="Q261" s="184">
        <v>0</v>
      </c>
    </row>
    <row r="262" spans="1:17" s="185" customFormat="1" ht="12" customHeight="1">
      <c r="A262" s="179" t="s">
        <v>146</v>
      </c>
      <c r="B262" s="179" t="s">
        <v>809</v>
      </c>
      <c r="C262" s="180">
        <v>113010202</v>
      </c>
      <c r="D262" s="180" t="s">
        <v>670</v>
      </c>
      <c r="E262" s="181" t="s">
        <v>727</v>
      </c>
      <c r="F262" s="181" t="s">
        <v>722</v>
      </c>
      <c r="G262" s="349">
        <f>IF(F262="I",IFERROR(VLOOKUP(C262,'Consolidado 06.2022'!B:H,7,FALSE),0),0)</f>
        <v>2266969</v>
      </c>
      <c r="H262" s="183"/>
      <c r="I262" s="351">
        <f t="shared" si="4"/>
        <v>0</v>
      </c>
      <c r="J262" s="183"/>
      <c r="K262" s="182">
        <f>IF(F262="I",IFERROR(SUMIF(#REF!,Clasificaciones!C262,#REF!),0),0)</f>
        <v>0</v>
      </c>
      <c r="L262" s="183"/>
      <c r="M262" s="184">
        <v>0</v>
      </c>
      <c r="N262" s="183"/>
      <c r="O262" s="349">
        <f>IF(F262="I",IFERROR(VLOOKUP(C262,#REF!,7,FALSE),0),0)</f>
        <v>0</v>
      </c>
      <c r="P262" s="183"/>
      <c r="Q262" s="184">
        <v>0</v>
      </c>
    </row>
    <row r="263" spans="1:17" s="185" customFormat="1" ht="12" customHeight="1">
      <c r="A263" s="179" t="s">
        <v>146</v>
      </c>
      <c r="B263" s="179"/>
      <c r="C263" s="180">
        <v>11302</v>
      </c>
      <c r="D263" s="180" t="s">
        <v>244</v>
      </c>
      <c r="E263" s="181" t="s">
        <v>627</v>
      </c>
      <c r="F263" s="181" t="s">
        <v>719</v>
      </c>
      <c r="G263" s="349">
        <f>IF(F263="I",IFERROR(VLOOKUP(C263,'Consolidado 06.2022'!B:H,7,FALSE),0),0)</f>
        <v>0</v>
      </c>
      <c r="H263" s="183"/>
      <c r="I263" s="351">
        <f t="shared" si="4"/>
        <v>0</v>
      </c>
      <c r="J263" s="183"/>
      <c r="K263" s="182">
        <f>IF(F263="I",IFERROR(SUMIF(#REF!,Clasificaciones!C263,#REF!),0),0)</f>
        <v>0</v>
      </c>
      <c r="L263" s="183"/>
      <c r="M263" s="184">
        <v>0</v>
      </c>
      <c r="N263" s="183"/>
      <c r="O263" s="349">
        <f>IF(F263="I",IFERROR(VLOOKUP(C263,#REF!,7,FALSE),0),0)</f>
        <v>0</v>
      </c>
      <c r="P263" s="183"/>
      <c r="Q263" s="184">
        <v>0</v>
      </c>
    </row>
    <row r="264" spans="1:17" s="185" customFormat="1" ht="12" customHeight="1">
      <c r="A264" s="179" t="s">
        <v>146</v>
      </c>
      <c r="B264" s="179"/>
      <c r="C264" s="180">
        <v>1130201</v>
      </c>
      <c r="D264" s="180" t="s">
        <v>810</v>
      </c>
      <c r="E264" s="181" t="s">
        <v>627</v>
      </c>
      <c r="F264" s="181" t="s">
        <v>719</v>
      </c>
      <c r="G264" s="349">
        <f>IF(F264="I",IFERROR(VLOOKUP(C264,'Consolidado 06.2022'!B:H,7,FALSE),0),0)</f>
        <v>0</v>
      </c>
      <c r="H264" s="183"/>
      <c r="I264" s="351">
        <f t="shared" si="4"/>
        <v>0</v>
      </c>
      <c r="J264" s="183"/>
      <c r="K264" s="182">
        <f>IF(F264="I",IFERROR(SUMIF(#REF!,Clasificaciones!C264,#REF!),0),0)</f>
        <v>0</v>
      </c>
      <c r="L264" s="183"/>
      <c r="M264" s="184">
        <v>0</v>
      </c>
      <c r="N264" s="183"/>
      <c r="O264" s="349">
        <f>IF(F264="I",IFERROR(VLOOKUP(C264,#REF!,7,FALSE),0),0)</f>
        <v>0</v>
      </c>
      <c r="P264" s="183"/>
      <c r="Q264" s="184">
        <v>0</v>
      </c>
    </row>
    <row r="265" spans="1:17" s="185" customFormat="1" ht="12" customHeight="1">
      <c r="A265" s="179" t="s">
        <v>146</v>
      </c>
      <c r="B265" s="179"/>
      <c r="C265" s="180">
        <v>113020101</v>
      </c>
      <c r="D265" s="180" t="s">
        <v>811</v>
      </c>
      <c r="E265" s="181" t="s">
        <v>627</v>
      </c>
      <c r="F265" s="181" t="s">
        <v>722</v>
      </c>
      <c r="G265" s="349">
        <f>IF(F265="I",IFERROR(VLOOKUP(C265,'Consolidado 06.2022'!B:H,7,FALSE),0),0)</f>
        <v>0</v>
      </c>
      <c r="H265" s="183"/>
      <c r="I265" s="351">
        <f t="shared" si="4"/>
        <v>0</v>
      </c>
      <c r="J265" s="183"/>
      <c r="K265" s="182">
        <f>IF(F265="I",IFERROR(SUMIF(#REF!,Clasificaciones!C265,#REF!),0),0)</f>
        <v>0</v>
      </c>
      <c r="L265" s="183"/>
      <c r="M265" s="184">
        <v>0</v>
      </c>
      <c r="N265" s="183"/>
      <c r="O265" s="349">
        <f>IF(F265="I",IFERROR(VLOOKUP(C265,#REF!,7,FALSE),0),0)</f>
        <v>0</v>
      </c>
      <c r="P265" s="183"/>
      <c r="Q265" s="184">
        <v>0</v>
      </c>
    </row>
    <row r="266" spans="1:17" s="185" customFormat="1" ht="12" customHeight="1">
      <c r="A266" s="179" t="s">
        <v>146</v>
      </c>
      <c r="B266" s="179"/>
      <c r="C266" s="180">
        <v>113020102</v>
      </c>
      <c r="D266" s="180" t="s">
        <v>812</v>
      </c>
      <c r="E266" s="181" t="s">
        <v>627</v>
      </c>
      <c r="F266" s="181" t="s">
        <v>722</v>
      </c>
      <c r="G266" s="349">
        <f>IF(F266="I",IFERROR(VLOOKUP(C266,'Consolidado 06.2022'!B:H,7,FALSE),0),0)</f>
        <v>0</v>
      </c>
      <c r="H266" s="183"/>
      <c r="I266" s="351">
        <f t="shared" si="4"/>
        <v>0</v>
      </c>
      <c r="J266" s="183"/>
      <c r="K266" s="182">
        <f>IF(F266="I",IFERROR(SUMIF(#REF!,Clasificaciones!C266,#REF!),0),0)</f>
        <v>0</v>
      </c>
      <c r="L266" s="183"/>
      <c r="M266" s="184">
        <v>0</v>
      </c>
      <c r="N266" s="183"/>
      <c r="O266" s="349">
        <f>IF(F266="I",IFERROR(VLOOKUP(C266,#REF!,7,FALSE),0),0)</f>
        <v>0</v>
      </c>
      <c r="P266" s="183"/>
      <c r="Q266" s="184">
        <v>0</v>
      </c>
    </row>
    <row r="267" spans="1:17" s="185" customFormat="1" ht="12" customHeight="1">
      <c r="A267" s="179" t="s">
        <v>146</v>
      </c>
      <c r="B267" s="179"/>
      <c r="C267" s="180">
        <v>113020103</v>
      </c>
      <c r="D267" s="180" t="s">
        <v>813</v>
      </c>
      <c r="E267" s="181" t="s">
        <v>627</v>
      </c>
      <c r="F267" s="181" t="s">
        <v>722</v>
      </c>
      <c r="G267" s="349">
        <f>IF(F267="I",IFERROR(VLOOKUP(C267,'Consolidado 06.2022'!B:H,7,FALSE),0),0)</f>
        <v>0</v>
      </c>
      <c r="H267" s="183"/>
      <c r="I267" s="351">
        <f t="shared" si="4"/>
        <v>0</v>
      </c>
      <c r="J267" s="183"/>
      <c r="K267" s="182">
        <f>IF(F267="I",IFERROR(SUMIF(#REF!,Clasificaciones!C267,#REF!),0),0)</f>
        <v>0</v>
      </c>
      <c r="L267" s="183"/>
      <c r="M267" s="184">
        <v>0</v>
      </c>
      <c r="N267" s="183"/>
      <c r="O267" s="349">
        <f>IF(F267="I",IFERROR(VLOOKUP(C267,#REF!,7,FALSE),0),0)</f>
        <v>0</v>
      </c>
      <c r="P267" s="183"/>
      <c r="Q267" s="184">
        <v>0</v>
      </c>
    </row>
    <row r="268" spans="1:17" s="185" customFormat="1" ht="12" customHeight="1">
      <c r="A268" s="179" t="s">
        <v>146</v>
      </c>
      <c r="B268" s="179"/>
      <c r="C268" s="180">
        <v>113020104</v>
      </c>
      <c r="D268" s="180" t="s">
        <v>814</v>
      </c>
      <c r="E268" s="181" t="s">
        <v>627</v>
      </c>
      <c r="F268" s="181" t="s">
        <v>722</v>
      </c>
      <c r="G268" s="349">
        <f>IF(F268="I",IFERROR(VLOOKUP(C268,'Consolidado 06.2022'!B:H,7,FALSE),0),0)</f>
        <v>0</v>
      </c>
      <c r="H268" s="183"/>
      <c r="I268" s="184">
        <v>0</v>
      </c>
      <c r="J268" s="183"/>
      <c r="K268" s="182">
        <f>IF(F268="I",IFERROR(SUMIF(#REF!,Clasificaciones!C268,#REF!),0),0)</f>
        <v>0</v>
      </c>
      <c r="L268" s="183"/>
      <c r="M268" s="184">
        <v>0</v>
      </c>
      <c r="N268" s="183"/>
      <c r="O268" s="349">
        <f>IF(F268="I",IFERROR(VLOOKUP(C268,#REF!,7,FALSE),0),0)</f>
        <v>0</v>
      </c>
      <c r="P268" s="183"/>
      <c r="Q268" s="184">
        <v>0</v>
      </c>
    </row>
    <row r="269" spans="1:17" s="185" customFormat="1" ht="12" customHeight="1">
      <c r="A269" s="179" t="s">
        <v>146</v>
      </c>
      <c r="B269" s="179"/>
      <c r="C269" s="180">
        <v>1130202</v>
      </c>
      <c r="D269" s="180" t="s">
        <v>245</v>
      </c>
      <c r="E269" s="181" t="s">
        <v>627</v>
      </c>
      <c r="F269" s="181" t="s">
        <v>719</v>
      </c>
      <c r="G269" s="349">
        <f>IF(F269="I",IFERROR(VLOOKUP(C269,'Consolidado 06.2022'!B:H,7,FALSE),0),0)</f>
        <v>0</v>
      </c>
      <c r="H269" s="183"/>
      <c r="I269" s="184">
        <v>0</v>
      </c>
      <c r="J269" s="183"/>
      <c r="K269" s="182">
        <f>IF(F269="I",IFERROR(SUMIF(#REF!,Clasificaciones!C269,#REF!),0),0)</f>
        <v>0</v>
      </c>
      <c r="L269" s="183"/>
      <c r="M269" s="184">
        <v>0</v>
      </c>
      <c r="N269" s="183"/>
      <c r="O269" s="349">
        <f>IF(F269="I",IFERROR(VLOOKUP(C269,#REF!,7,FALSE),0),0)</f>
        <v>0</v>
      </c>
      <c r="P269" s="183"/>
      <c r="Q269" s="184">
        <v>0</v>
      </c>
    </row>
    <row r="270" spans="1:17" s="185" customFormat="1" ht="12" customHeight="1">
      <c r="A270" s="179" t="s">
        <v>146</v>
      </c>
      <c r="B270" s="179" t="s">
        <v>809</v>
      </c>
      <c r="C270" s="180">
        <v>113020201</v>
      </c>
      <c r="D270" s="180" t="s">
        <v>246</v>
      </c>
      <c r="E270" s="181" t="s">
        <v>627</v>
      </c>
      <c r="F270" s="181" t="s">
        <v>722</v>
      </c>
      <c r="G270" s="349">
        <f>IF(F270="I",IFERROR(VLOOKUP(C270,'Consolidado 06.2022'!B:H,7,FALSE),0),0)</f>
        <v>3300000</v>
      </c>
      <c r="H270" s="183"/>
      <c r="I270" s="351">
        <f t="shared" ref="I270:I274" si="5">+H270</f>
        <v>0</v>
      </c>
      <c r="J270" s="183"/>
      <c r="K270" s="182">
        <f>IF(F270="I",IFERROR(SUMIF(#REF!,Clasificaciones!C270,#REF!),0),0)</f>
        <v>0</v>
      </c>
      <c r="L270" s="183"/>
      <c r="M270" s="184">
        <v>0</v>
      </c>
      <c r="N270" s="183"/>
      <c r="O270" s="349">
        <f>IF(F270="I",IFERROR(VLOOKUP(C270,#REF!,7,FALSE),0),0)</f>
        <v>0</v>
      </c>
      <c r="P270" s="183"/>
      <c r="Q270" s="184">
        <v>0</v>
      </c>
    </row>
    <row r="271" spans="1:17" s="185" customFormat="1" ht="12" customHeight="1">
      <c r="A271" s="179" t="s">
        <v>146</v>
      </c>
      <c r="B271" s="179" t="s">
        <v>808</v>
      </c>
      <c r="C271" s="180">
        <v>113020202</v>
      </c>
      <c r="D271" s="180" t="s">
        <v>671</v>
      </c>
      <c r="E271" s="181" t="s">
        <v>727</v>
      </c>
      <c r="F271" s="181" t="s">
        <v>722</v>
      </c>
      <c r="G271" s="349">
        <f>IF(F271="I",IFERROR(VLOOKUP(C271,'Consolidado 06.2022'!B:H,7,FALSE),0),0)</f>
        <v>0</v>
      </c>
      <c r="H271" s="183"/>
      <c r="I271" s="351">
        <f t="shared" si="5"/>
        <v>0</v>
      </c>
      <c r="J271" s="183"/>
      <c r="K271" s="182">
        <f>IF(F271="I",IFERROR(SUMIF(#REF!,Clasificaciones!C271,#REF!),0),0)</f>
        <v>0</v>
      </c>
      <c r="L271" s="183"/>
      <c r="M271" s="184">
        <v>0</v>
      </c>
      <c r="N271" s="183"/>
      <c r="O271" s="349">
        <f>IF(F271="I",IFERROR(VLOOKUP(C271,#REF!,7,FALSE),0),0)</f>
        <v>0</v>
      </c>
      <c r="P271" s="183"/>
      <c r="Q271" s="184">
        <v>0</v>
      </c>
    </row>
    <row r="272" spans="1:17" s="185" customFormat="1" ht="12" customHeight="1">
      <c r="A272" s="179" t="s">
        <v>146</v>
      </c>
      <c r="B272" s="179"/>
      <c r="C272" s="180">
        <v>1130203</v>
      </c>
      <c r="D272" s="180" t="s">
        <v>247</v>
      </c>
      <c r="E272" s="181" t="s">
        <v>627</v>
      </c>
      <c r="F272" s="181" t="s">
        <v>719</v>
      </c>
      <c r="G272" s="349">
        <f>IF(F272="I",IFERROR(VLOOKUP(C272,'Consolidado 06.2022'!B:H,7,FALSE),0),0)</f>
        <v>0</v>
      </c>
      <c r="H272" s="183"/>
      <c r="I272" s="184">
        <v>0</v>
      </c>
      <c r="J272" s="183"/>
      <c r="K272" s="182">
        <f>IF(F272="I",IFERROR(SUMIF(#REF!,Clasificaciones!C272,#REF!),0),0)</f>
        <v>0</v>
      </c>
      <c r="L272" s="183"/>
      <c r="M272" s="184">
        <v>0</v>
      </c>
      <c r="N272" s="183"/>
      <c r="O272" s="349">
        <f>IF(F272="I",IFERROR(VLOOKUP(C272,#REF!,7,FALSE),0),0)</f>
        <v>0</v>
      </c>
      <c r="P272" s="183"/>
      <c r="Q272" s="184">
        <v>0</v>
      </c>
    </row>
    <row r="273" spans="1:17" s="185" customFormat="1" ht="12" customHeight="1">
      <c r="A273" s="179" t="s">
        <v>146</v>
      </c>
      <c r="B273" s="179" t="s">
        <v>809</v>
      </c>
      <c r="C273" s="180">
        <v>113020301</v>
      </c>
      <c r="D273" s="180" t="s">
        <v>248</v>
      </c>
      <c r="E273" s="181" t="s">
        <v>627</v>
      </c>
      <c r="F273" s="181" t="s">
        <v>722</v>
      </c>
      <c r="G273" s="349">
        <f>IF(F273="I",IFERROR(VLOOKUP(C273,'Consolidado 06.2022'!B:H,7,FALSE),0),0)</f>
        <v>2264174</v>
      </c>
      <c r="H273" s="183"/>
      <c r="I273" s="351">
        <f t="shared" si="5"/>
        <v>0</v>
      </c>
      <c r="J273" s="183"/>
      <c r="K273" s="182">
        <f>IF(F273="I",IFERROR(SUMIF(#REF!,Clasificaciones!C273,#REF!),0),0)</f>
        <v>0</v>
      </c>
      <c r="L273" s="183"/>
      <c r="M273" s="184">
        <v>0</v>
      </c>
      <c r="N273" s="183"/>
      <c r="O273" s="349">
        <f>IF(F273="I",IFERROR(VLOOKUP(C273,#REF!,7,FALSE),0),0)</f>
        <v>0</v>
      </c>
      <c r="P273" s="183"/>
      <c r="Q273" s="184">
        <v>0</v>
      </c>
    </row>
    <row r="274" spans="1:17" s="185" customFormat="1" ht="12" customHeight="1">
      <c r="A274" s="179" t="s">
        <v>146</v>
      </c>
      <c r="B274" s="179" t="s">
        <v>809</v>
      </c>
      <c r="C274" s="180">
        <v>113020302</v>
      </c>
      <c r="D274" s="180" t="s">
        <v>249</v>
      </c>
      <c r="E274" s="181" t="s">
        <v>727</v>
      </c>
      <c r="F274" s="181" t="s">
        <v>722</v>
      </c>
      <c r="G274" s="349">
        <f>IF(F274="I",IFERROR(VLOOKUP(C274,'Consolidado 06.2022'!B:H,7,FALSE),0),0)</f>
        <v>0</v>
      </c>
      <c r="H274" s="183"/>
      <c r="I274" s="351">
        <f t="shared" si="5"/>
        <v>0</v>
      </c>
      <c r="J274" s="183"/>
      <c r="K274" s="182">
        <f>IF(F274="I",IFERROR(SUMIF(#REF!,Clasificaciones!C274,#REF!),0),0)</f>
        <v>0</v>
      </c>
      <c r="L274" s="183"/>
      <c r="M274" s="184">
        <v>0</v>
      </c>
      <c r="N274" s="183"/>
      <c r="O274" s="349">
        <f>IF(F274="I",IFERROR(VLOOKUP(C274,#REF!,7,FALSE),0),0)</f>
        <v>0</v>
      </c>
      <c r="P274" s="183"/>
      <c r="Q274" s="184">
        <v>0</v>
      </c>
    </row>
    <row r="275" spans="1:17" s="185" customFormat="1" ht="12" customHeight="1">
      <c r="A275" s="179" t="s">
        <v>146</v>
      </c>
      <c r="B275" s="179"/>
      <c r="C275" s="180">
        <v>1130204</v>
      </c>
      <c r="D275" s="180" t="s">
        <v>815</v>
      </c>
      <c r="E275" s="181" t="s">
        <v>627</v>
      </c>
      <c r="F275" s="181" t="s">
        <v>722</v>
      </c>
      <c r="G275" s="349">
        <f>IF(F275="I",IFERROR(VLOOKUP(C275,'Consolidado 06.2022'!B:H,7,FALSE),0),0)</f>
        <v>0</v>
      </c>
      <c r="H275" s="183"/>
      <c r="I275" s="184">
        <v>0</v>
      </c>
      <c r="J275" s="183"/>
      <c r="K275" s="182">
        <f>IF(F275="I",IFERROR(SUMIF(#REF!,Clasificaciones!C275,#REF!),0),0)</f>
        <v>0</v>
      </c>
      <c r="L275" s="183"/>
      <c r="M275" s="184">
        <v>0</v>
      </c>
      <c r="N275" s="183"/>
      <c r="O275" s="349">
        <f>IF(F275="I",IFERROR(VLOOKUP(C275,#REF!,7,FALSE),0),0)</f>
        <v>0</v>
      </c>
      <c r="P275" s="183"/>
      <c r="Q275" s="184">
        <v>0</v>
      </c>
    </row>
    <row r="276" spans="1:17" s="185" customFormat="1" ht="12" customHeight="1">
      <c r="A276" s="179" t="s">
        <v>146</v>
      </c>
      <c r="B276" s="179"/>
      <c r="C276" s="180">
        <v>113020401</v>
      </c>
      <c r="D276" s="180" t="s">
        <v>816</v>
      </c>
      <c r="E276" s="181" t="s">
        <v>627</v>
      </c>
      <c r="F276" s="181" t="s">
        <v>722</v>
      </c>
      <c r="G276" s="349">
        <f>IF(F276="I",IFERROR(VLOOKUP(C276,'Consolidado 06.2022'!B:H,7,FALSE),0),0)</f>
        <v>0</v>
      </c>
      <c r="H276" s="183"/>
      <c r="I276" s="184">
        <v>0</v>
      </c>
      <c r="J276" s="183"/>
      <c r="K276" s="182">
        <f>IF(F276="I",IFERROR(SUMIF(#REF!,Clasificaciones!C276,#REF!),0),0)</f>
        <v>0</v>
      </c>
      <c r="L276" s="183"/>
      <c r="M276" s="184">
        <v>0</v>
      </c>
      <c r="N276" s="183"/>
      <c r="O276" s="349">
        <f>IF(F276="I",IFERROR(VLOOKUP(C276,#REF!,7,FALSE),0),0)</f>
        <v>0</v>
      </c>
      <c r="P276" s="183"/>
      <c r="Q276" s="184">
        <v>0</v>
      </c>
    </row>
    <row r="277" spans="1:17" s="185" customFormat="1" ht="12" customHeight="1">
      <c r="A277" s="179" t="s">
        <v>146</v>
      </c>
      <c r="B277" s="179"/>
      <c r="C277" s="180">
        <v>113020402</v>
      </c>
      <c r="D277" s="180" t="s">
        <v>214</v>
      </c>
      <c r="E277" s="181" t="s">
        <v>627</v>
      </c>
      <c r="F277" s="181" t="s">
        <v>722</v>
      </c>
      <c r="G277" s="349">
        <f>IF(F277="I",IFERROR(VLOOKUP(C277,'Consolidado 06.2022'!B:H,7,FALSE),0),0)</f>
        <v>0</v>
      </c>
      <c r="H277" s="183"/>
      <c r="I277" s="184">
        <v>0</v>
      </c>
      <c r="J277" s="183"/>
      <c r="K277" s="182">
        <f>IF(F277="I",IFERROR(SUMIF(#REF!,Clasificaciones!C277,#REF!),0),0)</f>
        <v>0</v>
      </c>
      <c r="L277" s="183"/>
      <c r="M277" s="184">
        <v>0</v>
      </c>
      <c r="N277" s="183"/>
      <c r="O277" s="349">
        <f>IF(F277="I",IFERROR(VLOOKUP(C277,#REF!,7,FALSE),0),0)</f>
        <v>0</v>
      </c>
      <c r="P277" s="183"/>
      <c r="Q277" s="184">
        <v>0</v>
      </c>
    </row>
    <row r="278" spans="1:17" s="185" customFormat="1" ht="12" customHeight="1">
      <c r="A278" s="179" t="s">
        <v>146</v>
      </c>
      <c r="B278" s="179"/>
      <c r="C278" s="180">
        <v>11303</v>
      </c>
      <c r="D278" s="180" t="s">
        <v>250</v>
      </c>
      <c r="E278" s="181" t="s">
        <v>627</v>
      </c>
      <c r="F278" s="181" t="s">
        <v>719</v>
      </c>
      <c r="G278" s="349">
        <f>IF(F278="I",IFERROR(VLOOKUP(C278,'Consolidado 06.2022'!B:H,7,FALSE),0),0)</f>
        <v>0</v>
      </c>
      <c r="H278" s="183"/>
      <c r="I278" s="351">
        <f t="shared" ref="I278:I285" si="6">+H278</f>
        <v>0</v>
      </c>
      <c r="J278" s="183"/>
      <c r="K278" s="182">
        <f>IF(F278="I",IFERROR(SUMIF(#REF!,Clasificaciones!C278,#REF!),0),0)</f>
        <v>0</v>
      </c>
      <c r="L278" s="183"/>
      <c r="M278" s="184">
        <v>0</v>
      </c>
      <c r="N278" s="183"/>
      <c r="O278" s="349">
        <f>IF(F278="I",IFERROR(VLOOKUP(C278,#REF!,7,FALSE),0),0)</f>
        <v>0</v>
      </c>
      <c r="P278" s="183"/>
      <c r="Q278" s="184">
        <v>0</v>
      </c>
    </row>
    <row r="279" spans="1:17" s="185" customFormat="1" ht="12" customHeight="1">
      <c r="A279" s="179" t="s">
        <v>146</v>
      </c>
      <c r="B279" s="179"/>
      <c r="C279" s="180">
        <v>1130301</v>
      </c>
      <c r="D279" s="180" t="s">
        <v>251</v>
      </c>
      <c r="E279" s="181" t="s">
        <v>627</v>
      </c>
      <c r="F279" s="181" t="s">
        <v>719</v>
      </c>
      <c r="G279" s="349">
        <f>IF(F279="I",IFERROR(VLOOKUP(C279,'Consolidado 06.2022'!B:H,7,FALSE),0),0)</f>
        <v>0</v>
      </c>
      <c r="H279" s="183"/>
      <c r="I279" s="184">
        <v>0</v>
      </c>
      <c r="J279" s="183"/>
      <c r="K279" s="182">
        <f>IF(F279="I",IFERROR(SUMIF(#REF!,Clasificaciones!C279,#REF!),0),0)</f>
        <v>0</v>
      </c>
      <c r="L279" s="183"/>
      <c r="M279" s="184">
        <v>0</v>
      </c>
      <c r="N279" s="183"/>
      <c r="O279" s="349">
        <f>IF(F279="I",IFERROR(VLOOKUP(C279,#REF!,7,FALSE),0),0)</f>
        <v>0</v>
      </c>
      <c r="P279" s="183"/>
      <c r="Q279" s="184">
        <v>0</v>
      </c>
    </row>
    <row r="280" spans="1:17" s="185" customFormat="1" ht="12" customHeight="1">
      <c r="A280" s="179" t="s">
        <v>146</v>
      </c>
      <c r="B280" s="179" t="s">
        <v>817</v>
      </c>
      <c r="C280" s="180">
        <v>113030101</v>
      </c>
      <c r="D280" s="180" t="s">
        <v>251</v>
      </c>
      <c r="E280" s="181" t="s">
        <v>627</v>
      </c>
      <c r="F280" s="181" t="s">
        <v>722</v>
      </c>
      <c r="G280" s="349">
        <f>IF(F280="I",IFERROR(VLOOKUP(C280,'Consolidado 06.2022'!B:H,7,FALSE),0),0)</f>
        <v>0</v>
      </c>
      <c r="H280" s="183"/>
      <c r="I280" s="351">
        <f t="shared" si="6"/>
        <v>0</v>
      </c>
      <c r="J280" s="183"/>
      <c r="K280" s="182">
        <f>IF(F280="I",IFERROR(SUMIF(#REF!,Clasificaciones!C280,#REF!),0),0)</f>
        <v>0</v>
      </c>
      <c r="L280" s="183"/>
      <c r="M280" s="184">
        <v>0</v>
      </c>
      <c r="N280" s="183"/>
      <c r="O280" s="349">
        <f>IF(F280="I",IFERROR(VLOOKUP(C280,#REF!,7,FALSE),0),0)</f>
        <v>0</v>
      </c>
      <c r="P280" s="183"/>
      <c r="Q280" s="184">
        <v>0</v>
      </c>
    </row>
    <row r="281" spans="1:17" s="185" customFormat="1" ht="12" customHeight="1">
      <c r="A281" s="179" t="s">
        <v>146</v>
      </c>
      <c r="B281" s="179" t="s">
        <v>809</v>
      </c>
      <c r="C281" s="180">
        <v>113030102</v>
      </c>
      <c r="D281" s="180" t="s">
        <v>251</v>
      </c>
      <c r="E281" s="181" t="s">
        <v>727</v>
      </c>
      <c r="F281" s="181" t="s">
        <v>722</v>
      </c>
      <c r="G281" s="349">
        <f>IF(F281="I",IFERROR(VLOOKUP(C281,'Consolidado 06.2022'!B:H,7,FALSE),0),0)</f>
        <v>0</v>
      </c>
      <c r="H281" s="183"/>
      <c r="I281" s="351">
        <f t="shared" si="6"/>
        <v>0</v>
      </c>
      <c r="J281" s="183"/>
      <c r="K281" s="182">
        <f>IF(F281="I",IFERROR(SUMIF(#REF!,Clasificaciones!C281,#REF!),0),0)</f>
        <v>0</v>
      </c>
      <c r="L281" s="183"/>
      <c r="M281" s="184">
        <v>0</v>
      </c>
      <c r="N281" s="183"/>
      <c r="O281" s="349">
        <f>IF(F281="I",IFERROR(VLOOKUP(C281,#REF!,7,FALSE),0),0)</f>
        <v>0</v>
      </c>
      <c r="P281" s="183"/>
      <c r="Q281" s="184">
        <v>0</v>
      </c>
    </row>
    <row r="282" spans="1:17" s="185" customFormat="1" ht="12" customHeight="1">
      <c r="A282" s="179" t="s">
        <v>146</v>
      </c>
      <c r="B282" s="179" t="s">
        <v>817</v>
      </c>
      <c r="C282" s="180">
        <v>113030103</v>
      </c>
      <c r="D282" s="180" t="s">
        <v>673</v>
      </c>
      <c r="E282" s="181" t="s">
        <v>727</v>
      </c>
      <c r="F282" s="181" t="s">
        <v>722</v>
      </c>
      <c r="G282" s="349">
        <f>IF(F282="I",IFERROR(VLOOKUP(C282,'Consolidado 06.2022'!B:H,7,FALSE),0),0)</f>
        <v>0</v>
      </c>
      <c r="H282" s="183"/>
      <c r="I282" s="184">
        <v>0</v>
      </c>
      <c r="J282" s="183"/>
      <c r="K282" s="182">
        <f>IF(F282="I",IFERROR(SUMIF(#REF!,Clasificaciones!C282,#REF!),0),0)</f>
        <v>0</v>
      </c>
      <c r="L282" s="183"/>
      <c r="M282" s="184">
        <v>0</v>
      </c>
      <c r="N282" s="183"/>
      <c r="O282" s="349">
        <f>IF(F282="I",IFERROR(VLOOKUP(C282,#REF!,7,FALSE),0),0)</f>
        <v>0</v>
      </c>
      <c r="P282" s="183"/>
      <c r="Q282" s="184">
        <v>0</v>
      </c>
    </row>
    <row r="283" spans="1:17" s="185" customFormat="1" ht="12" customHeight="1">
      <c r="A283" s="179" t="s">
        <v>146</v>
      </c>
      <c r="B283" s="179"/>
      <c r="C283" s="180">
        <v>1130302</v>
      </c>
      <c r="D283" s="180" t="s">
        <v>818</v>
      </c>
      <c r="E283" s="181" t="s">
        <v>627</v>
      </c>
      <c r="F283" s="181" t="s">
        <v>719</v>
      </c>
      <c r="G283" s="349">
        <f>IF(F283="I",IFERROR(VLOOKUP(C283,'Consolidado 06.2022'!B:H,7,FALSE),0),0)</f>
        <v>0</v>
      </c>
      <c r="H283" s="183"/>
      <c r="I283" s="351">
        <f t="shared" si="6"/>
        <v>0</v>
      </c>
      <c r="J283" s="183"/>
      <c r="K283" s="182">
        <f>IF(F283="I",IFERROR(SUMIF(#REF!,Clasificaciones!C283,#REF!),0),0)</f>
        <v>0</v>
      </c>
      <c r="L283" s="183"/>
      <c r="M283" s="184">
        <v>0</v>
      </c>
      <c r="N283" s="183"/>
      <c r="O283" s="349">
        <f>IF(F283="I",IFERROR(VLOOKUP(C283,#REF!,7,FALSE),0),0)</f>
        <v>0</v>
      </c>
      <c r="P283" s="183"/>
      <c r="Q283" s="184">
        <v>0</v>
      </c>
    </row>
    <row r="284" spans="1:17" s="185" customFormat="1" ht="12" customHeight="1">
      <c r="A284" s="179" t="s">
        <v>146</v>
      </c>
      <c r="B284" s="179"/>
      <c r="C284" s="180">
        <v>113030201</v>
      </c>
      <c r="D284" s="180" t="s">
        <v>819</v>
      </c>
      <c r="E284" s="181" t="s">
        <v>627</v>
      </c>
      <c r="F284" s="181" t="s">
        <v>722</v>
      </c>
      <c r="G284" s="349">
        <f>IF(F284="I",IFERROR(VLOOKUP(C284,'Consolidado 06.2022'!B:H,7,FALSE),0),0)</f>
        <v>0</v>
      </c>
      <c r="H284" s="183"/>
      <c r="I284" s="351">
        <f t="shared" si="6"/>
        <v>0</v>
      </c>
      <c r="J284" s="183"/>
      <c r="K284" s="182">
        <f>IF(F284="I",IFERROR(SUMIF(#REF!,Clasificaciones!C284,#REF!),0),0)</f>
        <v>0</v>
      </c>
      <c r="L284" s="183"/>
      <c r="M284" s="184">
        <v>0</v>
      </c>
      <c r="N284" s="183"/>
      <c r="O284" s="349">
        <f>IF(F284="I",IFERROR(VLOOKUP(C284,#REF!,7,FALSE),0),0)</f>
        <v>0</v>
      </c>
      <c r="P284" s="183"/>
      <c r="Q284" s="184">
        <v>0</v>
      </c>
    </row>
    <row r="285" spans="1:17" s="185" customFormat="1" ht="12" customHeight="1">
      <c r="A285" s="179" t="s">
        <v>146</v>
      </c>
      <c r="B285" s="179"/>
      <c r="C285" s="180">
        <v>1130303</v>
      </c>
      <c r="D285" s="180" t="s">
        <v>820</v>
      </c>
      <c r="E285" s="181" t="s">
        <v>627</v>
      </c>
      <c r="F285" s="181" t="s">
        <v>719</v>
      </c>
      <c r="G285" s="349">
        <f>IF(F285="I",IFERROR(VLOOKUP(C285,'Consolidado 06.2022'!B:H,7,FALSE),0),0)</f>
        <v>0</v>
      </c>
      <c r="H285" s="183"/>
      <c r="I285" s="351">
        <f t="shared" si="6"/>
        <v>0</v>
      </c>
      <c r="J285" s="183"/>
      <c r="K285" s="182">
        <f>IF(F285="I",IFERROR(SUMIF(#REF!,Clasificaciones!C285,#REF!),0),0)</f>
        <v>0</v>
      </c>
      <c r="L285" s="183"/>
      <c r="M285" s="184">
        <v>0</v>
      </c>
      <c r="N285" s="183"/>
      <c r="O285" s="349">
        <f>IF(F285="I",IFERROR(VLOOKUP(C285,#REF!,7,FALSE),0),0)</f>
        <v>0</v>
      </c>
      <c r="P285" s="183"/>
      <c r="Q285" s="184">
        <v>0</v>
      </c>
    </row>
    <row r="286" spans="1:17" s="185" customFormat="1" ht="12" customHeight="1">
      <c r="A286" s="179" t="s">
        <v>146</v>
      </c>
      <c r="B286" s="179"/>
      <c r="C286" s="180">
        <v>113030301</v>
      </c>
      <c r="D286" s="180" t="s">
        <v>821</v>
      </c>
      <c r="E286" s="181" t="s">
        <v>627</v>
      </c>
      <c r="F286" s="181" t="s">
        <v>722</v>
      </c>
      <c r="G286" s="349">
        <f>IF(F286="I",IFERROR(VLOOKUP(C286,'Consolidado 06.2022'!B:H,7,FALSE),0),0)</f>
        <v>0</v>
      </c>
      <c r="H286" s="183"/>
      <c r="I286" s="184">
        <v>0</v>
      </c>
      <c r="J286" s="183"/>
      <c r="K286" s="182">
        <f>IF(F286="I",IFERROR(SUMIF(#REF!,Clasificaciones!C286,#REF!),0),0)</f>
        <v>0</v>
      </c>
      <c r="L286" s="183"/>
      <c r="M286" s="184">
        <v>0</v>
      </c>
      <c r="N286" s="183"/>
      <c r="O286" s="349">
        <f>IF(F286="I",IFERROR(VLOOKUP(C286,#REF!,7,FALSE),0),0)</f>
        <v>0</v>
      </c>
      <c r="P286" s="183"/>
      <c r="Q286" s="184">
        <v>0</v>
      </c>
    </row>
    <row r="287" spans="1:17" s="185" customFormat="1" ht="12" customHeight="1">
      <c r="A287" s="179" t="s">
        <v>146</v>
      </c>
      <c r="B287" s="179"/>
      <c r="C287" s="180">
        <v>113030302</v>
      </c>
      <c r="D287" s="180" t="s">
        <v>822</v>
      </c>
      <c r="E287" s="181" t="s">
        <v>627</v>
      </c>
      <c r="F287" s="181" t="s">
        <v>722</v>
      </c>
      <c r="G287" s="349">
        <f>IF(F287="I",IFERROR(VLOOKUP(C287,'Consolidado 06.2022'!B:H,7,FALSE),0),0)</f>
        <v>0</v>
      </c>
      <c r="H287" s="183"/>
      <c r="I287" s="184">
        <v>0</v>
      </c>
      <c r="J287" s="183"/>
      <c r="K287" s="182">
        <f>IF(F287="I",IFERROR(SUMIF(#REF!,Clasificaciones!C287,#REF!),0),0)</f>
        <v>0</v>
      </c>
      <c r="L287" s="183"/>
      <c r="M287" s="184">
        <v>0</v>
      </c>
      <c r="N287" s="183"/>
      <c r="O287" s="349">
        <f>IF(F287="I",IFERROR(VLOOKUP(C287,#REF!,7,FALSE),0),0)</f>
        <v>0</v>
      </c>
      <c r="P287" s="183"/>
      <c r="Q287" s="184">
        <v>0</v>
      </c>
    </row>
    <row r="288" spans="1:17" s="185" customFormat="1" ht="12" customHeight="1">
      <c r="A288" s="179" t="s">
        <v>146</v>
      </c>
      <c r="B288" s="179"/>
      <c r="C288" s="180">
        <v>1130304</v>
      </c>
      <c r="D288" s="180" t="s">
        <v>823</v>
      </c>
      <c r="E288" s="181" t="s">
        <v>627</v>
      </c>
      <c r="F288" s="181" t="s">
        <v>719</v>
      </c>
      <c r="G288" s="349">
        <f>IF(F288="I",IFERROR(VLOOKUP(C288,'Consolidado 06.2022'!B:H,7,FALSE),0),0)</f>
        <v>0</v>
      </c>
      <c r="H288" s="183"/>
      <c r="I288" s="184">
        <v>0</v>
      </c>
      <c r="J288" s="183"/>
      <c r="K288" s="182">
        <f>IF(F288="I",IFERROR(SUMIF(#REF!,Clasificaciones!C288,#REF!),0),0)</f>
        <v>0</v>
      </c>
      <c r="L288" s="183"/>
      <c r="M288" s="184">
        <v>0</v>
      </c>
      <c r="N288" s="183"/>
      <c r="O288" s="349">
        <f>IF(F288="I",IFERROR(VLOOKUP(C288,#REF!,7,FALSE),0),0)</f>
        <v>0</v>
      </c>
      <c r="P288" s="183"/>
      <c r="Q288" s="184">
        <v>0</v>
      </c>
    </row>
    <row r="289" spans="1:17" s="185" customFormat="1" ht="12" customHeight="1">
      <c r="A289" s="179" t="s">
        <v>146</v>
      </c>
      <c r="B289" s="179"/>
      <c r="C289" s="180">
        <v>11308</v>
      </c>
      <c r="D289" s="180" t="s">
        <v>674</v>
      </c>
      <c r="E289" s="181" t="s">
        <v>627</v>
      </c>
      <c r="F289" s="181" t="s">
        <v>719</v>
      </c>
      <c r="G289" s="349">
        <f>IF(F289="I",IFERROR(VLOOKUP(C289,'Consolidado 06.2022'!B:H,7,FALSE),0),0)</f>
        <v>0</v>
      </c>
      <c r="H289" s="183"/>
      <c r="I289" s="184">
        <v>0</v>
      </c>
      <c r="J289" s="183"/>
      <c r="K289" s="182">
        <f>IF(F289="I",IFERROR(SUMIF(#REF!,Clasificaciones!C289,#REF!),0),0)</f>
        <v>0</v>
      </c>
      <c r="L289" s="183"/>
      <c r="M289" s="184">
        <v>0</v>
      </c>
      <c r="N289" s="183"/>
      <c r="O289" s="349">
        <f>IF(F289="I",IFERROR(VLOOKUP(C289,#REF!,7,FALSE),0),0)</f>
        <v>0</v>
      </c>
      <c r="P289" s="183"/>
      <c r="Q289" s="184">
        <v>0</v>
      </c>
    </row>
    <row r="290" spans="1:17" s="185" customFormat="1" ht="12" customHeight="1">
      <c r="A290" s="179" t="s">
        <v>146</v>
      </c>
      <c r="B290" s="179" t="s">
        <v>824</v>
      </c>
      <c r="C290" s="180">
        <v>1130801</v>
      </c>
      <c r="D290" s="180" t="s">
        <v>253</v>
      </c>
      <c r="E290" s="181" t="s">
        <v>627</v>
      </c>
      <c r="F290" s="181" t="s">
        <v>722</v>
      </c>
      <c r="G290" s="349">
        <f>+'Consolidado 06.2022'!H155</f>
        <v>177284109</v>
      </c>
      <c r="H290" s="183"/>
      <c r="I290" s="184">
        <v>0</v>
      </c>
      <c r="J290" s="183"/>
      <c r="K290" s="182">
        <f>IF(F290="I",IFERROR(SUMIF(#REF!,Clasificaciones!C290,#REF!),0),0)</f>
        <v>0</v>
      </c>
      <c r="L290" s="183"/>
      <c r="M290" s="184">
        <v>0</v>
      </c>
      <c r="N290" s="183"/>
      <c r="O290" s="349">
        <f>IF(F290="I",IFERROR(VLOOKUP(C290,#REF!,7,FALSE),0),0)</f>
        <v>0</v>
      </c>
      <c r="P290" s="183"/>
      <c r="Q290" s="184">
        <v>0</v>
      </c>
    </row>
    <row r="291" spans="1:17" s="185" customFormat="1" ht="12" customHeight="1">
      <c r="A291" s="179" t="s">
        <v>146</v>
      </c>
      <c r="B291" s="179"/>
      <c r="C291" s="180">
        <v>1130802</v>
      </c>
      <c r="D291" s="180" t="s">
        <v>337</v>
      </c>
      <c r="E291" s="181" t="s">
        <v>627</v>
      </c>
      <c r="F291" s="181" t="s">
        <v>719</v>
      </c>
      <c r="G291" s="349">
        <f>IF(F291="I",IFERROR(VLOOKUP(C291,'Consolidado 06.2022'!B:H,7,FALSE),0),0)</f>
        <v>0</v>
      </c>
      <c r="H291" s="183"/>
      <c r="I291" s="184">
        <v>0</v>
      </c>
      <c r="J291" s="183"/>
      <c r="K291" s="182">
        <f>IF(F291="I",IFERROR(SUMIF(#REF!,Clasificaciones!C291,#REF!),0),0)</f>
        <v>0</v>
      </c>
      <c r="L291" s="183"/>
      <c r="M291" s="184">
        <v>0</v>
      </c>
      <c r="N291" s="183"/>
      <c r="O291" s="349">
        <f>IF(F291="I",IFERROR(VLOOKUP(C291,#REF!,7,FALSE),0),0)</f>
        <v>0</v>
      </c>
      <c r="P291" s="183"/>
      <c r="Q291" s="184">
        <v>0</v>
      </c>
    </row>
    <row r="292" spans="1:17" s="185" customFormat="1" ht="12" customHeight="1">
      <c r="A292" s="179" t="s">
        <v>146</v>
      </c>
      <c r="B292" s="179" t="s">
        <v>824</v>
      </c>
      <c r="C292" s="180">
        <v>113080201</v>
      </c>
      <c r="D292" s="180" t="s">
        <v>825</v>
      </c>
      <c r="E292" s="181" t="s">
        <v>627</v>
      </c>
      <c r="F292" s="181" t="s">
        <v>722</v>
      </c>
      <c r="G292" s="349">
        <f>IF(F292="I",IFERROR(VLOOKUP(C292,'Consolidado 06.2022'!B:H,7,FALSE),0),0)</f>
        <v>0</v>
      </c>
      <c r="H292" s="183"/>
      <c r="I292" s="184">
        <v>0</v>
      </c>
      <c r="J292" s="183"/>
      <c r="K292" s="182">
        <f>IF(F292="I",IFERROR(SUMIF(#REF!,Clasificaciones!C292,#REF!),0),0)</f>
        <v>0</v>
      </c>
      <c r="L292" s="183"/>
      <c r="M292" s="184">
        <v>0</v>
      </c>
      <c r="N292" s="183"/>
      <c r="O292" s="349">
        <f>IF(F292="I",IFERROR(VLOOKUP(C292,#REF!,7,FALSE),0),0)</f>
        <v>0</v>
      </c>
      <c r="P292" s="183"/>
      <c r="Q292" s="184">
        <v>0</v>
      </c>
    </row>
    <row r="293" spans="1:17" s="185" customFormat="1" ht="12" customHeight="1">
      <c r="A293" s="179" t="s">
        <v>146</v>
      </c>
      <c r="B293" s="179"/>
      <c r="C293" s="180">
        <v>113080202</v>
      </c>
      <c r="D293" s="180" t="s">
        <v>826</v>
      </c>
      <c r="E293" s="181" t="s">
        <v>627</v>
      </c>
      <c r="F293" s="181" t="s">
        <v>722</v>
      </c>
      <c r="G293" s="349">
        <f>IF(F293="I",IFERROR(VLOOKUP(C293,'Consolidado 06.2022'!B:H,7,FALSE),0),0)</f>
        <v>0</v>
      </c>
      <c r="H293" s="183"/>
      <c r="I293" s="184">
        <v>0</v>
      </c>
      <c r="J293" s="183"/>
      <c r="K293" s="182">
        <f>IF(F293="I",IFERROR(SUMIF(#REF!,Clasificaciones!C293,#REF!),0),0)</f>
        <v>0</v>
      </c>
      <c r="L293" s="183"/>
      <c r="M293" s="184">
        <v>0</v>
      </c>
      <c r="N293" s="183"/>
      <c r="O293" s="349">
        <f>IF(F293="I",IFERROR(VLOOKUP(C293,#REF!,7,FALSE),0),0)</f>
        <v>0</v>
      </c>
      <c r="P293" s="183"/>
      <c r="Q293" s="184">
        <v>0</v>
      </c>
    </row>
    <row r="294" spans="1:17" s="185" customFormat="1" ht="12" customHeight="1">
      <c r="A294" s="179" t="s">
        <v>146</v>
      </c>
      <c r="B294" s="179" t="s">
        <v>824</v>
      </c>
      <c r="C294" s="180">
        <v>1130803</v>
      </c>
      <c r="D294" s="180" t="s">
        <v>676</v>
      </c>
      <c r="E294" s="181" t="s">
        <v>627</v>
      </c>
      <c r="F294" s="181" t="s">
        <v>722</v>
      </c>
      <c r="G294" s="349">
        <f>IF(F294="I",IFERROR(VLOOKUP(C294,'Consolidado 06.2022'!B:H,7,FALSE),0),0)</f>
        <v>0</v>
      </c>
      <c r="H294" s="183"/>
      <c r="I294" s="184">
        <v>0</v>
      </c>
      <c r="J294" s="183"/>
      <c r="K294" s="182">
        <f>IF(F294="I",IFERROR(SUMIF(#REF!,Clasificaciones!C294,#REF!),0),0)</f>
        <v>0</v>
      </c>
      <c r="L294" s="183"/>
      <c r="M294" s="184">
        <v>0</v>
      </c>
      <c r="N294" s="183"/>
      <c r="O294" s="349">
        <f>IF(F294="I",IFERROR(VLOOKUP(C294,#REF!,7,FALSE),0),0)</f>
        <v>0</v>
      </c>
      <c r="P294" s="183"/>
      <c r="Q294" s="184">
        <v>0</v>
      </c>
    </row>
    <row r="295" spans="1:17" s="185" customFormat="1" ht="12" customHeight="1">
      <c r="A295" s="179" t="s">
        <v>146</v>
      </c>
      <c r="B295" s="179" t="s">
        <v>824</v>
      </c>
      <c r="C295" s="180">
        <v>1130804</v>
      </c>
      <c r="D295" s="180" t="s">
        <v>632</v>
      </c>
      <c r="E295" s="181" t="s">
        <v>627</v>
      </c>
      <c r="F295" s="181" t="s">
        <v>722</v>
      </c>
      <c r="G295" s="349">
        <f>+'Consolidado 06.2022'!H157</f>
        <v>43548</v>
      </c>
      <c r="H295" s="183"/>
      <c r="I295" s="184">
        <v>0</v>
      </c>
      <c r="J295" s="183"/>
      <c r="K295" s="182">
        <f>IF(F295="I",IFERROR(SUMIF(#REF!,Clasificaciones!C295,#REF!),0),0)</f>
        <v>0</v>
      </c>
      <c r="L295" s="183"/>
      <c r="M295" s="184">
        <v>0</v>
      </c>
      <c r="N295" s="183"/>
      <c r="O295" s="349">
        <f>IF(F295="I",IFERROR(VLOOKUP(C295,#REF!,7,FALSE),0),0)</f>
        <v>0</v>
      </c>
      <c r="P295" s="183"/>
      <c r="Q295" s="184">
        <v>0</v>
      </c>
    </row>
    <row r="296" spans="1:17" s="185" customFormat="1" ht="12" customHeight="1">
      <c r="A296" s="179" t="s">
        <v>146</v>
      </c>
      <c r="B296" s="179" t="s">
        <v>824</v>
      </c>
      <c r="C296" s="180">
        <v>1130805</v>
      </c>
      <c r="D296" s="180" t="s">
        <v>254</v>
      </c>
      <c r="E296" s="181" t="s">
        <v>627</v>
      </c>
      <c r="F296" s="181" t="s">
        <v>722</v>
      </c>
      <c r="G296" s="349">
        <f>IF(F296="I",IFERROR(VLOOKUP(C296,'Consolidado 06.2022'!B:H,7,FALSE),0),0)</f>
        <v>0</v>
      </c>
      <c r="H296" s="183"/>
      <c r="I296" s="184">
        <v>0</v>
      </c>
      <c r="J296" s="183"/>
      <c r="K296" s="182">
        <f>IF(F296="I",IFERROR(SUMIF(#REF!,Clasificaciones!C296,#REF!),0),0)</f>
        <v>0</v>
      </c>
      <c r="L296" s="183"/>
      <c r="M296" s="184">
        <v>0</v>
      </c>
      <c r="N296" s="183"/>
      <c r="O296" s="349">
        <f>IF(F296="I",IFERROR(VLOOKUP(C296,#REF!,7,FALSE),0),0)</f>
        <v>0</v>
      </c>
      <c r="P296" s="183"/>
      <c r="Q296" s="184">
        <v>0</v>
      </c>
    </row>
    <row r="297" spans="1:17" s="185" customFormat="1" ht="12" customHeight="1">
      <c r="A297" s="179" t="s">
        <v>146</v>
      </c>
      <c r="B297" s="179" t="s">
        <v>824</v>
      </c>
      <c r="C297" s="180">
        <v>1130807</v>
      </c>
      <c r="D297" s="180" t="str">
        <f>+'Consolidado 06.2022'!C159</f>
        <v>Créditos Tributarios</v>
      </c>
      <c r="E297" s="181" t="s">
        <v>627</v>
      </c>
      <c r="F297" s="181" t="s">
        <v>722</v>
      </c>
      <c r="G297" s="349">
        <f>+'Consolidado 06.2022'!H159</f>
        <v>99961674</v>
      </c>
      <c r="H297" s="183"/>
      <c r="I297" s="184">
        <v>0</v>
      </c>
      <c r="J297" s="183"/>
      <c r="K297" s="182">
        <f>IF(F297="I",IFERROR(SUMIF(#REF!,Clasificaciones!C297,#REF!),0),0)</f>
        <v>0</v>
      </c>
      <c r="L297" s="183"/>
      <c r="M297" s="184">
        <v>0</v>
      </c>
      <c r="N297" s="183"/>
      <c r="O297" s="349">
        <f>IF(F297="I",IFERROR(VLOOKUP(C297,#REF!,7,FALSE),0),0)</f>
        <v>0</v>
      </c>
      <c r="P297" s="183"/>
      <c r="Q297" s="184">
        <v>0</v>
      </c>
    </row>
    <row r="298" spans="1:17" s="185" customFormat="1" ht="12" customHeight="1">
      <c r="A298" s="179" t="s">
        <v>146</v>
      </c>
      <c r="B298" s="179"/>
      <c r="C298" s="180">
        <v>11309</v>
      </c>
      <c r="D298" s="180" t="s">
        <v>255</v>
      </c>
      <c r="E298" s="181" t="s">
        <v>627</v>
      </c>
      <c r="F298" s="181" t="s">
        <v>719</v>
      </c>
      <c r="G298" s="349">
        <f>IF(F298="I",IFERROR(VLOOKUP(C298,'Consolidado 06.2022'!B:H,7,FALSE),0),0)</f>
        <v>0</v>
      </c>
      <c r="H298" s="183"/>
      <c r="I298" s="184">
        <v>0</v>
      </c>
      <c r="J298" s="183"/>
      <c r="K298" s="182">
        <f>IF(F298="I",IFERROR(SUMIF(#REF!,Clasificaciones!C298,#REF!),0),0)</f>
        <v>0</v>
      </c>
      <c r="L298" s="183"/>
      <c r="M298" s="184">
        <v>0</v>
      </c>
      <c r="N298" s="183"/>
      <c r="O298" s="349">
        <f>IF(F298="I",IFERROR(VLOOKUP(C298,#REF!,7,FALSE),0),0)</f>
        <v>0</v>
      </c>
      <c r="P298" s="183"/>
      <c r="Q298" s="184">
        <v>0</v>
      </c>
    </row>
    <row r="299" spans="1:17" s="185" customFormat="1" ht="12" customHeight="1">
      <c r="A299" s="179" t="s">
        <v>146</v>
      </c>
      <c r="B299" s="179"/>
      <c r="C299" s="180">
        <v>1130901</v>
      </c>
      <c r="D299" s="180" t="s">
        <v>677</v>
      </c>
      <c r="E299" s="181" t="s">
        <v>627</v>
      </c>
      <c r="F299" s="181" t="s">
        <v>719</v>
      </c>
      <c r="G299" s="349">
        <f>IF(F299="I",IFERROR(VLOOKUP(C299,'Consolidado 06.2022'!B:H,7,FALSE),0),0)</f>
        <v>0</v>
      </c>
      <c r="H299" s="183"/>
      <c r="I299" s="184">
        <v>0</v>
      </c>
      <c r="J299" s="183"/>
      <c r="K299" s="182">
        <f>IF(F299="I",IFERROR(SUMIF(#REF!,Clasificaciones!C299,#REF!),0),0)</f>
        <v>0</v>
      </c>
      <c r="L299" s="183"/>
      <c r="M299" s="184">
        <v>0</v>
      </c>
      <c r="N299" s="183"/>
      <c r="O299" s="349">
        <f>IF(F299="I",IFERROR(VLOOKUP(C299,#REF!,7,FALSE),0),0)</f>
        <v>0</v>
      </c>
      <c r="P299" s="183"/>
      <c r="Q299" s="184">
        <v>0</v>
      </c>
    </row>
    <row r="300" spans="1:17" s="185" customFormat="1" ht="12" customHeight="1">
      <c r="A300" s="179" t="s">
        <v>146</v>
      </c>
      <c r="B300" s="179" t="s">
        <v>824</v>
      </c>
      <c r="C300" s="180">
        <v>113090101</v>
      </c>
      <c r="D300" s="180" t="s">
        <v>678</v>
      </c>
      <c r="E300" s="181" t="s">
        <v>627</v>
      </c>
      <c r="F300" s="181" t="s">
        <v>722</v>
      </c>
      <c r="G300" s="349">
        <f>IF(F300="I",IFERROR(VLOOKUP(C300,'Consolidado 06.2022'!B:H,7,FALSE),0),0)</f>
        <v>0</v>
      </c>
      <c r="H300" s="183"/>
      <c r="I300" s="184">
        <v>0</v>
      </c>
      <c r="J300" s="183"/>
      <c r="K300" s="182">
        <f>IF(F300="I",IFERROR(SUMIF(#REF!,Clasificaciones!C300,#REF!),0),0)</f>
        <v>0</v>
      </c>
      <c r="L300" s="183"/>
      <c r="M300" s="184">
        <v>0</v>
      </c>
      <c r="N300" s="183"/>
      <c r="O300" s="349">
        <f>IF(F300="I",IFERROR(VLOOKUP(C300,#REF!,7,FALSE),0),0)</f>
        <v>0</v>
      </c>
      <c r="P300" s="183"/>
      <c r="Q300" s="184">
        <v>0</v>
      </c>
    </row>
    <row r="301" spans="1:17" s="185" customFormat="1" ht="12" customHeight="1">
      <c r="A301" s="179" t="s">
        <v>146</v>
      </c>
      <c r="B301" s="179" t="s">
        <v>824</v>
      </c>
      <c r="C301" s="180">
        <v>113090102</v>
      </c>
      <c r="D301" s="180" t="s">
        <v>679</v>
      </c>
      <c r="E301" s="181" t="s">
        <v>727</v>
      </c>
      <c r="F301" s="181" t="s">
        <v>722</v>
      </c>
      <c r="G301" s="349">
        <f>+'Consolidado 06.2022'!H163</f>
        <v>2</v>
      </c>
      <c r="H301" s="183"/>
      <c r="I301" s="184">
        <v>0</v>
      </c>
      <c r="J301" s="183"/>
      <c r="K301" s="182">
        <f>IF(F301="I",IFERROR(SUMIF(#REF!,Clasificaciones!C301,#REF!),0),0)</f>
        <v>0</v>
      </c>
      <c r="L301" s="183"/>
      <c r="M301" s="184">
        <v>0</v>
      </c>
      <c r="N301" s="183"/>
      <c r="O301" s="349">
        <f>IF(F301="I",IFERROR(VLOOKUP(C301,#REF!,7,FALSE),0),0)</f>
        <v>0</v>
      </c>
      <c r="P301" s="183"/>
      <c r="Q301" s="184">
        <v>0</v>
      </c>
    </row>
    <row r="302" spans="1:17" s="185" customFormat="1" ht="12" customHeight="1">
      <c r="A302" s="179" t="s">
        <v>146</v>
      </c>
      <c r="B302" s="179"/>
      <c r="C302" s="180">
        <v>1130902</v>
      </c>
      <c r="D302" s="180" t="s">
        <v>256</v>
      </c>
      <c r="E302" s="181" t="s">
        <v>627</v>
      </c>
      <c r="F302" s="181" t="s">
        <v>719</v>
      </c>
      <c r="G302" s="349">
        <f>IF(F302="I",IFERROR(VLOOKUP(C302,'Consolidado 06.2022'!B:H,7,FALSE),0),0)</f>
        <v>0</v>
      </c>
      <c r="H302" s="183"/>
      <c r="I302" s="184">
        <v>0</v>
      </c>
      <c r="J302" s="183"/>
      <c r="K302" s="182">
        <f>IF(F302="I",IFERROR(SUMIF(#REF!,Clasificaciones!C302,#REF!),0),0)</f>
        <v>0</v>
      </c>
      <c r="L302" s="183"/>
      <c r="M302" s="184">
        <v>0</v>
      </c>
      <c r="N302" s="183"/>
      <c r="O302" s="349">
        <f>IF(F302="I",IFERROR(VLOOKUP(C302,#REF!,7,FALSE),0),0)</f>
        <v>0</v>
      </c>
      <c r="P302" s="183"/>
      <c r="Q302" s="184">
        <v>0</v>
      </c>
    </row>
    <row r="303" spans="1:17" s="185" customFormat="1" ht="12" customHeight="1">
      <c r="A303" s="179" t="s">
        <v>146</v>
      </c>
      <c r="B303" s="179" t="s">
        <v>817</v>
      </c>
      <c r="C303" s="180">
        <v>113090201</v>
      </c>
      <c r="D303" s="180" t="s">
        <v>257</v>
      </c>
      <c r="E303" s="181" t="s">
        <v>627</v>
      </c>
      <c r="F303" s="181" t="s">
        <v>722</v>
      </c>
      <c r="G303" s="349">
        <f>IF(F303="I",IFERROR(VLOOKUP(C303,'Consolidado 06.2022'!B:H,7,FALSE),0),0)</f>
        <v>0</v>
      </c>
      <c r="H303" s="183"/>
      <c r="I303" s="184">
        <v>0</v>
      </c>
      <c r="J303" s="183"/>
      <c r="K303" s="182">
        <f>IF(F303="I",IFERROR(SUMIF(#REF!,Clasificaciones!C303,#REF!),0),0)</f>
        <v>0</v>
      </c>
      <c r="L303" s="183"/>
      <c r="M303" s="184">
        <v>0</v>
      </c>
      <c r="N303" s="183"/>
      <c r="O303" s="349">
        <f>IF(F303="I",IFERROR(VLOOKUP(C303,#REF!,7,FALSE),0),0)</f>
        <v>0</v>
      </c>
      <c r="P303" s="183"/>
      <c r="Q303" s="184">
        <v>0</v>
      </c>
    </row>
    <row r="304" spans="1:17" s="185" customFormat="1" ht="12" customHeight="1">
      <c r="A304" s="179" t="s">
        <v>146</v>
      </c>
      <c r="B304" s="179"/>
      <c r="C304" s="180">
        <v>113090202</v>
      </c>
      <c r="D304" s="180" t="s">
        <v>827</v>
      </c>
      <c r="E304" s="181" t="s">
        <v>727</v>
      </c>
      <c r="F304" s="181" t="s">
        <v>722</v>
      </c>
      <c r="G304" s="349">
        <f>IF(F304="I",IFERROR(VLOOKUP(C304,'Consolidado 06.2022'!B:H,7,FALSE),0),0)</f>
        <v>0</v>
      </c>
      <c r="H304" s="183"/>
      <c r="I304" s="184">
        <v>0</v>
      </c>
      <c r="J304" s="183"/>
      <c r="K304" s="182">
        <f>IF(F304="I",IFERROR(SUMIF(#REF!,Clasificaciones!C304,#REF!),0),0)</f>
        <v>0</v>
      </c>
      <c r="L304" s="183"/>
      <c r="M304" s="184">
        <v>0</v>
      </c>
      <c r="N304" s="183"/>
      <c r="O304" s="349">
        <f>IF(F304="I",IFERROR(VLOOKUP(C304,#REF!,7,FALSE),0),0)</f>
        <v>0</v>
      </c>
      <c r="P304" s="183"/>
      <c r="Q304" s="184">
        <v>0</v>
      </c>
    </row>
    <row r="305" spans="1:17" s="185" customFormat="1" ht="12" customHeight="1">
      <c r="A305" s="179" t="s">
        <v>146</v>
      </c>
      <c r="B305" s="179"/>
      <c r="C305" s="180">
        <v>1130903</v>
      </c>
      <c r="D305" s="180" t="s">
        <v>828</v>
      </c>
      <c r="E305" s="181" t="s">
        <v>627</v>
      </c>
      <c r="F305" s="181" t="s">
        <v>719</v>
      </c>
      <c r="G305" s="349">
        <f>IF(F305="I",IFERROR(VLOOKUP(C305,'Consolidado 06.2022'!B:H,7,FALSE),0),0)</f>
        <v>0</v>
      </c>
      <c r="H305" s="183"/>
      <c r="I305" s="184">
        <v>0</v>
      </c>
      <c r="J305" s="183"/>
      <c r="K305" s="182">
        <f>IF(F305="I",IFERROR(SUMIF(#REF!,Clasificaciones!C305,#REF!),0),0)</f>
        <v>0</v>
      </c>
      <c r="L305" s="183"/>
      <c r="M305" s="184">
        <v>0</v>
      </c>
      <c r="N305" s="183"/>
      <c r="O305" s="349">
        <f>IF(F305="I",IFERROR(VLOOKUP(C305,#REF!,7,FALSE),0),0)</f>
        <v>0</v>
      </c>
      <c r="P305" s="183"/>
      <c r="Q305" s="184">
        <v>0</v>
      </c>
    </row>
    <row r="306" spans="1:17" s="185" customFormat="1" ht="12" customHeight="1">
      <c r="A306" s="179" t="s">
        <v>146</v>
      </c>
      <c r="B306" s="179"/>
      <c r="C306" s="180">
        <v>113090301</v>
      </c>
      <c r="D306" s="180" t="s">
        <v>829</v>
      </c>
      <c r="E306" s="181" t="s">
        <v>627</v>
      </c>
      <c r="F306" s="181" t="s">
        <v>722</v>
      </c>
      <c r="G306" s="349">
        <f>IF(F306="I",IFERROR(VLOOKUP(C306,'Consolidado 06.2022'!B:H,7,FALSE),0),0)</f>
        <v>0</v>
      </c>
      <c r="H306" s="183"/>
      <c r="I306" s="184">
        <v>0</v>
      </c>
      <c r="J306" s="183"/>
      <c r="K306" s="182">
        <f>IF(F306="I",IFERROR(SUMIF(#REF!,Clasificaciones!C306,#REF!),0),0)</f>
        <v>0</v>
      </c>
      <c r="L306" s="183"/>
      <c r="M306" s="184">
        <v>0</v>
      </c>
      <c r="N306" s="183"/>
      <c r="O306" s="349">
        <f>IF(F306="I",IFERROR(VLOOKUP(C306,#REF!,7,FALSE),0),0)</f>
        <v>0</v>
      </c>
      <c r="P306" s="183"/>
      <c r="Q306" s="184">
        <v>0</v>
      </c>
    </row>
    <row r="307" spans="1:17" s="185" customFormat="1" ht="12" customHeight="1">
      <c r="A307" s="179" t="s">
        <v>146</v>
      </c>
      <c r="B307" s="179"/>
      <c r="C307" s="180">
        <v>113090302</v>
      </c>
      <c r="D307" s="180" t="s">
        <v>830</v>
      </c>
      <c r="E307" s="181" t="s">
        <v>627</v>
      </c>
      <c r="F307" s="181" t="s">
        <v>722</v>
      </c>
      <c r="G307" s="349">
        <f>IF(F307="I",IFERROR(VLOOKUP(C307,'Consolidado 06.2022'!B:H,7,FALSE),0),0)</f>
        <v>0</v>
      </c>
      <c r="H307" s="183"/>
      <c r="I307" s="184">
        <v>0</v>
      </c>
      <c r="J307" s="183"/>
      <c r="K307" s="182">
        <f>IF(F307="I",IFERROR(SUMIF(#REF!,Clasificaciones!C307,#REF!),0),0)</f>
        <v>0</v>
      </c>
      <c r="L307" s="183"/>
      <c r="M307" s="184">
        <v>0</v>
      </c>
      <c r="N307" s="183"/>
      <c r="O307" s="349">
        <f>IF(F307="I",IFERROR(VLOOKUP(C307,#REF!,7,FALSE),0),0)</f>
        <v>0</v>
      </c>
      <c r="P307" s="183"/>
      <c r="Q307" s="184">
        <v>0</v>
      </c>
    </row>
    <row r="308" spans="1:17" s="185" customFormat="1" ht="12" customHeight="1">
      <c r="A308" s="179" t="s">
        <v>146</v>
      </c>
      <c r="B308" s="179"/>
      <c r="C308" s="180">
        <v>114</v>
      </c>
      <c r="D308" s="180" t="s">
        <v>831</v>
      </c>
      <c r="E308" s="181" t="s">
        <v>627</v>
      </c>
      <c r="F308" s="181" t="s">
        <v>719</v>
      </c>
      <c r="G308" s="349">
        <f>IF(F308="I",IFERROR(VLOOKUP(C308,'Consolidado 06.2022'!B:H,7,FALSE),0),0)</f>
        <v>0</v>
      </c>
      <c r="H308" s="183"/>
      <c r="I308" s="184">
        <v>0</v>
      </c>
      <c r="J308" s="183"/>
      <c r="K308" s="182">
        <f>IF(F308="I",IFERROR(SUMIF(#REF!,Clasificaciones!C308,#REF!),0),0)</f>
        <v>0</v>
      </c>
      <c r="L308" s="183"/>
      <c r="M308" s="184">
        <v>0</v>
      </c>
      <c r="N308" s="183"/>
      <c r="O308" s="349">
        <f>IF(F308="I",IFERROR(VLOOKUP(C308,#REF!,7,FALSE),0),0)</f>
        <v>0</v>
      </c>
      <c r="P308" s="183"/>
      <c r="Q308" s="184">
        <v>0</v>
      </c>
    </row>
    <row r="309" spans="1:17" s="185" customFormat="1" ht="12" customHeight="1">
      <c r="A309" s="179" t="s">
        <v>146</v>
      </c>
      <c r="B309" s="179"/>
      <c r="C309" s="180">
        <v>11401</v>
      </c>
      <c r="D309" s="180" t="s">
        <v>237</v>
      </c>
      <c r="E309" s="181" t="s">
        <v>627</v>
      </c>
      <c r="F309" s="181" t="s">
        <v>719</v>
      </c>
      <c r="G309" s="349">
        <f>IF(F309="I",IFERROR(VLOOKUP(C309,'Consolidado 06.2022'!B:H,7,FALSE),0),0)</f>
        <v>0</v>
      </c>
      <c r="H309" s="183"/>
      <c r="I309" s="184">
        <v>0</v>
      </c>
      <c r="J309" s="183"/>
      <c r="K309" s="182">
        <f>IF(F309="I",IFERROR(SUMIF(#REF!,Clasificaciones!C309,#REF!),0),0)</f>
        <v>0</v>
      </c>
      <c r="L309" s="183"/>
      <c r="M309" s="184">
        <v>0</v>
      </c>
      <c r="N309" s="183"/>
      <c r="O309" s="349">
        <f>IF(F309="I",IFERROR(VLOOKUP(C309,#REF!,7,FALSE),0),0)</f>
        <v>0</v>
      </c>
      <c r="P309" s="183"/>
      <c r="Q309" s="184">
        <v>0</v>
      </c>
    </row>
    <row r="310" spans="1:17" s="185" customFormat="1" ht="12" customHeight="1">
      <c r="A310" s="179" t="s">
        <v>146</v>
      </c>
      <c r="B310" s="179"/>
      <c r="C310" s="180">
        <v>115</v>
      </c>
      <c r="D310" s="180" t="s">
        <v>258</v>
      </c>
      <c r="E310" s="181" t="s">
        <v>627</v>
      </c>
      <c r="F310" s="181" t="s">
        <v>719</v>
      </c>
      <c r="G310" s="349">
        <f>IF(F310="I",IFERROR(VLOOKUP(C310,'Consolidado 06.2022'!B:H,7,FALSE),0),0)</f>
        <v>0</v>
      </c>
      <c r="H310" s="183"/>
      <c r="I310" s="184">
        <v>0</v>
      </c>
      <c r="J310" s="183"/>
      <c r="K310" s="182">
        <f>IF(F310="I",IFERROR(SUMIF(#REF!,Clasificaciones!C310,#REF!),0),0)</f>
        <v>0</v>
      </c>
      <c r="L310" s="183"/>
      <c r="M310" s="184">
        <v>0</v>
      </c>
      <c r="N310" s="183"/>
      <c r="O310" s="349">
        <f>IF(F310="I",IFERROR(VLOOKUP(C310,#REF!,7,FALSE),0),0)</f>
        <v>0</v>
      </c>
      <c r="P310" s="183"/>
      <c r="Q310" s="184">
        <v>0</v>
      </c>
    </row>
    <row r="311" spans="1:17" s="185" customFormat="1" ht="12" customHeight="1">
      <c r="A311" s="179" t="s">
        <v>146</v>
      </c>
      <c r="B311" s="179"/>
      <c r="C311" s="180">
        <v>11501</v>
      </c>
      <c r="D311" s="180" t="s">
        <v>633</v>
      </c>
      <c r="E311" s="181" t="s">
        <v>627</v>
      </c>
      <c r="F311" s="181" t="s">
        <v>719</v>
      </c>
      <c r="G311" s="349">
        <f>IF(F311="I",IFERROR(VLOOKUP(C311,'Consolidado 06.2022'!B:H,7,FALSE),0),0)</f>
        <v>0</v>
      </c>
      <c r="H311" s="183"/>
      <c r="I311" s="184">
        <v>0</v>
      </c>
      <c r="J311" s="183"/>
      <c r="K311" s="182">
        <f>IF(F311="I",IFERROR(SUMIF(#REF!,Clasificaciones!C311,#REF!),0),0)</f>
        <v>0</v>
      </c>
      <c r="L311" s="183"/>
      <c r="M311" s="184">
        <v>0</v>
      </c>
      <c r="N311" s="183"/>
      <c r="O311" s="349">
        <f>IF(F311="I",IFERROR(VLOOKUP(C311,#REF!,7,FALSE),0),0)</f>
        <v>0</v>
      </c>
      <c r="P311" s="183"/>
      <c r="Q311" s="184">
        <v>0</v>
      </c>
    </row>
    <row r="312" spans="1:17" s="185" customFormat="1" ht="12" customHeight="1">
      <c r="A312" s="179" t="s">
        <v>146</v>
      </c>
      <c r="B312" s="179" t="s">
        <v>824</v>
      </c>
      <c r="C312" s="180">
        <v>1150101</v>
      </c>
      <c r="D312" s="180" t="s">
        <v>441</v>
      </c>
      <c r="E312" s="181" t="s">
        <v>627</v>
      </c>
      <c r="F312" s="181" t="s">
        <v>722</v>
      </c>
      <c r="G312" s="349">
        <f>IF(F312="I",IFERROR(VLOOKUP(C312,'Consolidado 06.2022'!B:H,7,FALSE),0),0)</f>
        <v>0</v>
      </c>
      <c r="H312" s="183"/>
      <c r="I312" s="184">
        <v>0</v>
      </c>
      <c r="J312" s="183"/>
      <c r="K312" s="182">
        <f>IF(F312="I",IFERROR(SUMIF(#REF!,Clasificaciones!C312,#REF!),0),0)</f>
        <v>0</v>
      </c>
      <c r="L312" s="183"/>
      <c r="M312" s="184">
        <v>0</v>
      </c>
      <c r="N312" s="183"/>
      <c r="O312" s="349">
        <f>IF(F312="I",IFERROR(VLOOKUP(C312,#REF!,7,FALSE),0),0)</f>
        <v>0</v>
      </c>
      <c r="P312" s="183"/>
      <c r="Q312" s="184">
        <v>0</v>
      </c>
    </row>
    <row r="313" spans="1:17" s="185" customFormat="1" ht="12" customHeight="1">
      <c r="A313" s="179" t="s">
        <v>146</v>
      </c>
      <c r="B313" s="179" t="s">
        <v>824</v>
      </c>
      <c r="C313" s="180">
        <v>1150102</v>
      </c>
      <c r="D313" s="180" t="s">
        <v>654</v>
      </c>
      <c r="E313" s="181" t="s">
        <v>727</v>
      </c>
      <c r="F313" s="181" t="s">
        <v>722</v>
      </c>
      <c r="G313" s="349">
        <f>IF(F313="I",IFERROR(VLOOKUP(C313,'Consolidado 06.2022'!B:H,7,FALSE),0),0)</f>
        <v>41324400</v>
      </c>
      <c r="H313" s="183"/>
      <c r="I313" s="184">
        <v>0</v>
      </c>
      <c r="J313" s="183"/>
      <c r="K313" s="182">
        <f>IF(F313="I",IFERROR(SUMIF(#REF!,Clasificaciones!C313,#REF!),0),0)</f>
        <v>0</v>
      </c>
      <c r="L313" s="183"/>
      <c r="M313" s="184">
        <v>0</v>
      </c>
      <c r="N313" s="183"/>
      <c r="O313" s="349">
        <f>IF(F313="I",IFERROR(VLOOKUP(C313,#REF!,7,FALSE),0),0)</f>
        <v>0</v>
      </c>
      <c r="P313" s="183"/>
      <c r="Q313" s="184">
        <v>0</v>
      </c>
    </row>
    <row r="314" spans="1:17" s="185" customFormat="1" ht="12" customHeight="1">
      <c r="A314" s="179" t="s">
        <v>146</v>
      </c>
      <c r="B314" s="179" t="s">
        <v>824</v>
      </c>
      <c r="C314" s="180">
        <v>1150103</v>
      </c>
      <c r="D314" s="180" t="s">
        <v>260</v>
      </c>
      <c r="E314" s="181" t="s">
        <v>627</v>
      </c>
      <c r="F314" s="181" t="s">
        <v>722</v>
      </c>
      <c r="G314" s="349">
        <f>IF(F314="I",IFERROR(VLOOKUP(C314,'Consolidado 06.2022'!B:H,7,FALSE),0),0)</f>
        <v>4355833</v>
      </c>
      <c r="H314" s="183"/>
      <c r="I314" s="184">
        <v>0</v>
      </c>
      <c r="J314" s="183"/>
      <c r="K314" s="182">
        <f>IF(F314="I",IFERROR(SUMIF(#REF!,Clasificaciones!C314,#REF!),0),0)</f>
        <v>0</v>
      </c>
      <c r="L314" s="183"/>
      <c r="M314" s="184">
        <v>0</v>
      </c>
      <c r="N314" s="183"/>
      <c r="O314" s="349">
        <f>IF(F314="I",IFERROR(VLOOKUP(C314,#REF!,7,FALSE),0),0)</f>
        <v>0</v>
      </c>
      <c r="P314" s="183"/>
      <c r="Q314" s="184">
        <v>0</v>
      </c>
    </row>
    <row r="315" spans="1:17" s="185" customFormat="1" ht="12" customHeight="1">
      <c r="A315" s="179" t="s">
        <v>146</v>
      </c>
      <c r="B315" s="179" t="s">
        <v>824</v>
      </c>
      <c r="C315" s="180">
        <v>1150104</v>
      </c>
      <c r="D315" s="180" t="s">
        <v>680</v>
      </c>
      <c r="E315" s="181" t="s">
        <v>727</v>
      </c>
      <c r="F315" s="181" t="s">
        <v>722</v>
      </c>
      <c r="G315" s="349">
        <f>IF(F315="I",IFERROR(VLOOKUP(C315,'Consolidado 06.2022'!B:H,7,FALSE),0),0)</f>
        <v>52333572</v>
      </c>
      <c r="H315" s="183"/>
      <c r="I315" s="184">
        <v>0</v>
      </c>
      <c r="J315" s="183"/>
      <c r="K315" s="182">
        <f>IF(F315="I",IFERROR(SUMIF(#REF!,Clasificaciones!C315,#REF!),0),0)</f>
        <v>0</v>
      </c>
      <c r="L315" s="183"/>
      <c r="M315" s="184">
        <v>0</v>
      </c>
      <c r="N315" s="183"/>
      <c r="O315" s="349">
        <f>IF(F315="I",IFERROR(VLOOKUP(C315,#REF!,7,FALSE),0),0)</f>
        <v>0</v>
      </c>
      <c r="P315" s="183"/>
      <c r="Q315" s="184">
        <v>0</v>
      </c>
    </row>
    <row r="316" spans="1:17" s="185" customFormat="1" ht="12" customHeight="1">
      <c r="A316" s="179" t="s">
        <v>146</v>
      </c>
      <c r="B316" s="179" t="s">
        <v>824</v>
      </c>
      <c r="C316" s="180">
        <v>1150105</v>
      </c>
      <c r="D316" s="180" t="s">
        <v>261</v>
      </c>
      <c r="E316" s="181" t="s">
        <v>727</v>
      </c>
      <c r="F316" s="181" t="s">
        <v>722</v>
      </c>
      <c r="G316" s="349">
        <f>IF(F316="I",IFERROR(VLOOKUP(C316,'Consolidado 06.2022'!B:H,7,FALSE),0),0)</f>
        <v>1801930</v>
      </c>
      <c r="H316" s="183"/>
      <c r="I316" s="184">
        <v>0</v>
      </c>
      <c r="J316" s="183"/>
      <c r="K316" s="182">
        <f>IF(F316="I",IFERROR(SUMIF(#REF!,Clasificaciones!C316,#REF!),0),0)</f>
        <v>0</v>
      </c>
      <c r="L316" s="183"/>
      <c r="M316" s="184">
        <v>0</v>
      </c>
      <c r="N316" s="183"/>
      <c r="O316" s="349">
        <f>IF(F316="I",IFERROR(VLOOKUP(C316,#REF!,7,FALSE),0),0)</f>
        <v>0</v>
      </c>
      <c r="P316" s="183"/>
      <c r="Q316" s="184">
        <v>0</v>
      </c>
    </row>
    <row r="317" spans="1:17" s="185" customFormat="1" ht="12" customHeight="1">
      <c r="A317" s="179" t="s">
        <v>146</v>
      </c>
      <c r="B317" s="179" t="s">
        <v>824</v>
      </c>
      <c r="C317" s="180">
        <v>1150106</v>
      </c>
      <c r="D317" s="180" t="s">
        <v>262</v>
      </c>
      <c r="E317" s="181" t="s">
        <v>727</v>
      </c>
      <c r="F317" s="181" t="s">
        <v>722</v>
      </c>
      <c r="G317" s="349">
        <f>IF(F317="I",IFERROR(VLOOKUP(C317,'Consolidado 06.2022'!B:H,7,FALSE),0),0)</f>
        <v>1366824</v>
      </c>
      <c r="H317" s="183"/>
      <c r="I317" s="184">
        <v>0</v>
      </c>
      <c r="J317" s="183"/>
      <c r="K317" s="182">
        <f>IF(F317="I",IFERROR(SUMIF(#REF!,Clasificaciones!C317,#REF!),0),0)</f>
        <v>0</v>
      </c>
      <c r="L317" s="183"/>
      <c r="M317" s="184">
        <v>0</v>
      </c>
      <c r="N317" s="183"/>
      <c r="O317" s="349">
        <f>IF(F317="I",IFERROR(VLOOKUP(C317,#REF!,7,FALSE),0),0)</f>
        <v>0</v>
      </c>
      <c r="P317" s="183"/>
      <c r="Q317" s="184">
        <v>0</v>
      </c>
    </row>
    <row r="318" spans="1:17" s="185" customFormat="1" ht="12" customHeight="1">
      <c r="A318" s="179" t="s">
        <v>146</v>
      </c>
      <c r="B318" s="179" t="s">
        <v>824</v>
      </c>
      <c r="C318" s="180">
        <v>1150107</v>
      </c>
      <c r="D318" s="180" t="s">
        <v>263</v>
      </c>
      <c r="E318" s="181" t="s">
        <v>727</v>
      </c>
      <c r="F318" s="181" t="s">
        <v>722</v>
      </c>
      <c r="G318" s="349">
        <f>IF(F318="I",IFERROR(VLOOKUP(C318,'Consolidado 06.2022'!B:H,7,FALSE),0),0)</f>
        <v>0</v>
      </c>
      <c r="H318" s="183"/>
      <c r="I318" s="184">
        <v>0</v>
      </c>
      <c r="J318" s="183"/>
      <c r="K318" s="182">
        <f>IF(F318="I",IFERROR(SUMIF(#REF!,Clasificaciones!C318,#REF!),0),0)</f>
        <v>0</v>
      </c>
      <c r="L318" s="183"/>
      <c r="M318" s="184">
        <v>0</v>
      </c>
      <c r="N318" s="183"/>
      <c r="O318" s="349">
        <f>IF(F318="I",IFERROR(VLOOKUP(C318,#REF!,7,FALSE),0),0)</f>
        <v>0</v>
      </c>
      <c r="P318" s="183"/>
      <c r="Q318" s="184">
        <v>0</v>
      </c>
    </row>
    <row r="319" spans="1:17" s="185" customFormat="1" ht="12" customHeight="1">
      <c r="A319" s="179" t="s">
        <v>146</v>
      </c>
      <c r="B319" s="179"/>
      <c r="C319" s="180">
        <v>11502</v>
      </c>
      <c r="D319" s="180" t="s">
        <v>264</v>
      </c>
      <c r="E319" s="181" t="s">
        <v>627</v>
      </c>
      <c r="F319" s="181" t="s">
        <v>719</v>
      </c>
      <c r="G319" s="349">
        <f>IF(F319="I",IFERROR(VLOOKUP(C319,'Consolidado 06.2022'!B:H,7,FALSE),0),0)</f>
        <v>0</v>
      </c>
      <c r="H319" s="183"/>
      <c r="I319" s="184">
        <v>0</v>
      </c>
      <c r="J319" s="183"/>
      <c r="K319" s="182">
        <f>IF(F319="I",IFERROR(SUMIF(#REF!,Clasificaciones!C319,#REF!),0),0)</f>
        <v>0</v>
      </c>
      <c r="L319" s="183"/>
      <c r="M319" s="184">
        <v>0</v>
      </c>
      <c r="N319" s="183"/>
      <c r="O319" s="349">
        <f>IF(F319="I",IFERROR(VLOOKUP(C319,#REF!,7,FALSE),0),0)</f>
        <v>0</v>
      </c>
      <c r="P319" s="183"/>
      <c r="Q319" s="184">
        <v>0</v>
      </c>
    </row>
    <row r="320" spans="1:17" s="185" customFormat="1" ht="12" customHeight="1">
      <c r="A320" s="179" t="s">
        <v>146</v>
      </c>
      <c r="B320" s="179"/>
      <c r="C320" s="180">
        <v>1150201</v>
      </c>
      <c r="D320" s="180" t="s">
        <v>832</v>
      </c>
      <c r="E320" s="181" t="s">
        <v>627</v>
      </c>
      <c r="F320" s="181" t="s">
        <v>722</v>
      </c>
      <c r="G320" s="349">
        <f>IF(F320="I",IFERROR(VLOOKUP(C320,'Consolidado 06.2022'!B:H,7,FALSE),0),0)</f>
        <v>0</v>
      </c>
      <c r="H320" s="183"/>
      <c r="I320" s="184">
        <v>0</v>
      </c>
      <c r="J320" s="183"/>
      <c r="K320" s="182">
        <f>IF(F320="I",IFERROR(SUMIF(#REF!,Clasificaciones!C320,#REF!),0),0)</f>
        <v>0</v>
      </c>
      <c r="L320" s="183"/>
      <c r="M320" s="184">
        <v>0</v>
      </c>
      <c r="N320" s="183"/>
      <c r="O320" s="349">
        <f>IF(F320="I",IFERROR(VLOOKUP(C320,#REF!,7,FALSE),0),0)</f>
        <v>0</v>
      </c>
      <c r="P320" s="183"/>
      <c r="Q320" s="184">
        <v>0</v>
      </c>
    </row>
    <row r="321" spans="1:17" s="185" customFormat="1" ht="12" customHeight="1">
      <c r="A321" s="179" t="s">
        <v>146</v>
      </c>
      <c r="B321" s="179"/>
      <c r="C321" s="180">
        <v>1150202</v>
      </c>
      <c r="D321" s="180" t="s">
        <v>833</v>
      </c>
      <c r="E321" s="181" t="s">
        <v>627</v>
      </c>
      <c r="F321" s="181" t="s">
        <v>722</v>
      </c>
      <c r="G321" s="349">
        <f>IF(F321="I",IFERROR(VLOOKUP(C321,'Consolidado 06.2022'!B:H,7,FALSE),0),0)</f>
        <v>0</v>
      </c>
      <c r="H321" s="183"/>
      <c r="I321" s="184">
        <v>0</v>
      </c>
      <c r="J321" s="183"/>
      <c r="K321" s="182">
        <f>IF(F321="I",IFERROR(SUMIF(#REF!,Clasificaciones!C321,#REF!),0),0)</f>
        <v>0</v>
      </c>
      <c r="L321" s="183"/>
      <c r="M321" s="184">
        <v>0</v>
      </c>
      <c r="N321" s="183"/>
      <c r="O321" s="349">
        <f>IF(F321="I",IFERROR(VLOOKUP(C321,#REF!,7,FALSE),0),0)</f>
        <v>0</v>
      </c>
      <c r="P321" s="183"/>
      <c r="Q321" s="184">
        <v>0</v>
      </c>
    </row>
    <row r="322" spans="1:17" s="185" customFormat="1" ht="12" customHeight="1">
      <c r="A322" s="179" t="s">
        <v>146</v>
      </c>
      <c r="B322" s="179"/>
      <c r="C322" s="180">
        <v>1150203</v>
      </c>
      <c r="D322" s="180" t="s">
        <v>834</v>
      </c>
      <c r="E322" s="181" t="s">
        <v>627</v>
      </c>
      <c r="F322" s="181" t="s">
        <v>722</v>
      </c>
      <c r="G322" s="349">
        <f>IF(F322="I",IFERROR(VLOOKUP(C322,'Consolidado 06.2022'!B:H,7,FALSE),0),0)</f>
        <v>0</v>
      </c>
      <c r="H322" s="183"/>
      <c r="I322" s="184">
        <v>0</v>
      </c>
      <c r="J322" s="183"/>
      <c r="K322" s="182">
        <f>IF(F322="I",IFERROR(SUMIF(#REF!,Clasificaciones!C322,#REF!),0),0)</f>
        <v>0</v>
      </c>
      <c r="L322" s="183"/>
      <c r="M322" s="184">
        <v>0</v>
      </c>
      <c r="N322" s="183"/>
      <c r="O322" s="349">
        <f>IF(F322="I",IFERROR(VLOOKUP(C322,#REF!,7,FALSE),0),0)</f>
        <v>0</v>
      </c>
      <c r="P322" s="183"/>
      <c r="Q322" s="184">
        <v>0</v>
      </c>
    </row>
    <row r="323" spans="1:17" s="185" customFormat="1" ht="12" customHeight="1">
      <c r="A323" s="179" t="s">
        <v>146</v>
      </c>
      <c r="B323" s="179"/>
      <c r="C323" s="180">
        <v>1150204</v>
      </c>
      <c r="D323" s="180" t="s">
        <v>835</v>
      </c>
      <c r="E323" s="181" t="s">
        <v>727</v>
      </c>
      <c r="F323" s="181" t="s">
        <v>722</v>
      </c>
      <c r="G323" s="349">
        <f>IF(F323="I",IFERROR(VLOOKUP(C323,'Consolidado 06.2022'!B:H,7,FALSE),0),0)</f>
        <v>0</v>
      </c>
      <c r="H323" s="183"/>
      <c r="I323" s="184">
        <v>0</v>
      </c>
      <c r="J323" s="183"/>
      <c r="K323" s="182">
        <f>IF(F323="I",IFERROR(SUMIF(#REF!,Clasificaciones!C323,#REF!),0),0)</f>
        <v>0</v>
      </c>
      <c r="L323" s="183"/>
      <c r="M323" s="184">
        <v>0</v>
      </c>
      <c r="N323" s="183"/>
      <c r="O323" s="349">
        <f>IF(F323="I",IFERROR(VLOOKUP(C323,#REF!,7,FALSE),0),0)</f>
        <v>0</v>
      </c>
      <c r="P323" s="183"/>
      <c r="Q323" s="184">
        <v>0</v>
      </c>
    </row>
    <row r="324" spans="1:17" s="185" customFormat="1" ht="12" customHeight="1">
      <c r="A324" s="179" t="s">
        <v>146</v>
      </c>
      <c r="B324" s="179" t="s">
        <v>824</v>
      </c>
      <c r="C324" s="180">
        <v>1150205</v>
      </c>
      <c r="D324" s="180" t="s">
        <v>265</v>
      </c>
      <c r="E324" s="181" t="s">
        <v>627</v>
      </c>
      <c r="F324" s="181" t="s">
        <v>722</v>
      </c>
      <c r="G324" s="349">
        <f>IF(F324="I",IFERROR(VLOOKUP(C324,'Consolidado 06.2022'!B:H,7,FALSE),0),0)</f>
        <v>2776611</v>
      </c>
      <c r="H324" s="183"/>
      <c r="I324" s="184">
        <v>0</v>
      </c>
      <c r="J324" s="183"/>
      <c r="K324" s="182">
        <f>IF(F324="I",IFERROR(SUMIF(#REF!,Clasificaciones!C324,#REF!),0),0)</f>
        <v>0</v>
      </c>
      <c r="L324" s="183"/>
      <c r="M324" s="184">
        <v>0</v>
      </c>
      <c r="N324" s="183"/>
      <c r="O324" s="349">
        <f>IF(F324="I",IFERROR(VLOOKUP(C324,#REF!,7,FALSE),0),0)</f>
        <v>0</v>
      </c>
      <c r="P324" s="183"/>
      <c r="Q324" s="184">
        <v>0</v>
      </c>
    </row>
    <row r="325" spans="1:17" s="185" customFormat="1" ht="12" customHeight="1">
      <c r="A325" s="179" t="s">
        <v>146</v>
      </c>
      <c r="B325" s="179"/>
      <c r="C325" s="180">
        <v>1150206</v>
      </c>
      <c r="D325" s="180" t="s">
        <v>836</v>
      </c>
      <c r="E325" s="181" t="s">
        <v>627</v>
      </c>
      <c r="F325" s="181" t="s">
        <v>722</v>
      </c>
      <c r="G325" s="349">
        <f>IF(F325="I",IFERROR(VLOOKUP(C325,'Consolidado 06.2022'!B:H,7,FALSE),0),0)</f>
        <v>0</v>
      </c>
      <c r="H325" s="183"/>
      <c r="I325" s="184">
        <v>0</v>
      </c>
      <c r="J325" s="183"/>
      <c r="K325" s="182">
        <f>IF(F325="I",IFERROR(SUMIF(#REF!,Clasificaciones!C325,#REF!),0),0)</f>
        <v>0</v>
      </c>
      <c r="L325" s="183"/>
      <c r="M325" s="184">
        <v>0</v>
      </c>
      <c r="N325" s="183"/>
      <c r="O325" s="349">
        <f>IF(F325="I",IFERROR(VLOOKUP(C325,#REF!,7,FALSE),0),0)</f>
        <v>0</v>
      </c>
      <c r="P325" s="183"/>
      <c r="Q325" s="184">
        <v>0</v>
      </c>
    </row>
    <row r="326" spans="1:17" s="185" customFormat="1" ht="12" customHeight="1">
      <c r="A326" s="179" t="s">
        <v>146</v>
      </c>
      <c r="B326" s="179" t="s">
        <v>824</v>
      </c>
      <c r="C326" s="180">
        <v>1010401</v>
      </c>
      <c r="D326" s="180" t="s">
        <v>552</v>
      </c>
      <c r="E326" s="181" t="s">
        <v>627</v>
      </c>
      <c r="F326" s="181" t="s">
        <v>722</v>
      </c>
      <c r="G326" s="349">
        <f>IF(F326="I",IFERROR(VLOOKUP(C326,'Consolidado 06.2022'!B:H,7,FALSE),0),0)</f>
        <v>0</v>
      </c>
      <c r="H326" s="183"/>
      <c r="I326" s="184">
        <v>0</v>
      </c>
      <c r="J326" s="183"/>
      <c r="K326" s="182">
        <f>IF(F326="I",IFERROR(SUMIF(#REF!,Clasificaciones!C326,#REF!),0),0)</f>
        <v>0</v>
      </c>
      <c r="L326" s="183"/>
      <c r="M326" s="184">
        <v>0</v>
      </c>
      <c r="N326" s="183"/>
      <c r="O326" s="349">
        <f>IF(F326="I",IFERROR(VLOOKUP(C326,#REF!,7,FALSE),0),0)</f>
        <v>0</v>
      </c>
      <c r="P326" s="183"/>
      <c r="Q326" s="184">
        <v>0</v>
      </c>
    </row>
    <row r="327" spans="1:17" s="185" customFormat="1" ht="12" customHeight="1">
      <c r="A327" s="179" t="s">
        <v>146</v>
      </c>
      <c r="B327" s="179"/>
      <c r="C327" s="180">
        <v>12</v>
      </c>
      <c r="D327" s="180" t="s">
        <v>266</v>
      </c>
      <c r="E327" s="181" t="s">
        <v>627</v>
      </c>
      <c r="F327" s="181" t="s">
        <v>719</v>
      </c>
      <c r="G327" s="349">
        <f>IF(F327="I",IFERROR(VLOOKUP(C327,'Consolidado 06.2022'!B:H,7,FALSE),0),0)</f>
        <v>0</v>
      </c>
      <c r="H327" s="183"/>
      <c r="I327" s="184">
        <v>0</v>
      </c>
      <c r="J327" s="183"/>
      <c r="K327" s="182">
        <f>IF(F327="I",IFERROR(SUMIF(#REF!,Clasificaciones!C327,#REF!),0),0)</f>
        <v>0</v>
      </c>
      <c r="L327" s="183"/>
      <c r="M327" s="184">
        <v>0</v>
      </c>
      <c r="N327" s="183"/>
      <c r="O327" s="349">
        <f>IF(F327="I",IFERROR(VLOOKUP(C327,#REF!,7,FALSE),0),0)</f>
        <v>0</v>
      </c>
      <c r="P327" s="183"/>
      <c r="Q327" s="184">
        <v>0</v>
      </c>
    </row>
    <row r="328" spans="1:17" s="185" customFormat="1" ht="12" customHeight="1">
      <c r="A328" s="179" t="s">
        <v>146</v>
      </c>
      <c r="B328" s="179"/>
      <c r="C328" s="180">
        <v>121</v>
      </c>
      <c r="D328" s="180" t="s">
        <v>267</v>
      </c>
      <c r="E328" s="181" t="s">
        <v>627</v>
      </c>
      <c r="F328" s="181" t="s">
        <v>719</v>
      </c>
      <c r="G328" s="349">
        <f>IF(F328="I",IFERROR(VLOOKUP(C328,'Consolidado 06.2022'!B:H,7,FALSE),0),0)</f>
        <v>0</v>
      </c>
      <c r="H328" s="183"/>
      <c r="I328" s="184">
        <v>0</v>
      </c>
      <c r="J328" s="183"/>
      <c r="K328" s="182">
        <f>IF(F328="I",IFERROR(SUMIF(#REF!,Clasificaciones!C328,#REF!),0),0)</f>
        <v>0</v>
      </c>
      <c r="L328" s="183"/>
      <c r="M328" s="184">
        <v>0</v>
      </c>
      <c r="N328" s="183"/>
      <c r="O328" s="349">
        <f>IF(F328="I",IFERROR(VLOOKUP(C328,#REF!,7,FALSE),0),0)</f>
        <v>0</v>
      </c>
      <c r="P328" s="183"/>
      <c r="Q328" s="184">
        <v>0</v>
      </c>
    </row>
    <row r="329" spans="1:17" s="185" customFormat="1" ht="12" customHeight="1">
      <c r="A329" s="179" t="s">
        <v>146</v>
      </c>
      <c r="B329" s="179"/>
      <c r="C329" s="180">
        <v>12101</v>
      </c>
      <c r="D329" s="180" t="s">
        <v>268</v>
      </c>
      <c r="E329" s="181" t="s">
        <v>627</v>
      </c>
      <c r="F329" s="181" t="s">
        <v>719</v>
      </c>
      <c r="G329" s="349">
        <f>IF(F329="I",IFERROR(VLOOKUP(C329,'Consolidado 06.2022'!B:H,7,FALSE),0),0)</f>
        <v>0</v>
      </c>
      <c r="H329" s="183"/>
      <c r="I329" s="184">
        <v>0</v>
      </c>
      <c r="J329" s="183"/>
      <c r="K329" s="182">
        <f>IF(F329="I",IFERROR(SUMIF(#REF!,Clasificaciones!C329,#REF!),0),0)</f>
        <v>0</v>
      </c>
      <c r="L329" s="183"/>
      <c r="M329" s="184">
        <v>0</v>
      </c>
      <c r="N329" s="183"/>
      <c r="O329" s="349">
        <f>IF(F329="I",IFERROR(VLOOKUP(C329,#REF!,7,FALSE),0),0)</f>
        <v>0</v>
      </c>
      <c r="P329" s="183"/>
      <c r="Q329" s="184">
        <v>0</v>
      </c>
    </row>
    <row r="330" spans="1:17" s="185" customFormat="1" ht="12" customHeight="1">
      <c r="A330" s="179" t="s">
        <v>146</v>
      </c>
      <c r="B330" s="179"/>
      <c r="C330" s="180">
        <v>121011</v>
      </c>
      <c r="D330" s="180" t="s">
        <v>269</v>
      </c>
      <c r="E330" s="181" t="s">
        <v>627</v>
      </c>
      <c r="F330" s="181" t="s">
        <v>719</v>
      </c>
      <c r="G330" s="349">
        <f>IF(F330="I",IFERROR(VLOOKUP(C330,'Consolidado 06.2022'!B:H,7,FALSE),0),0)</f>
        <v>0</v>
      </c>
      <c r="H330" s="183"/>
      <c r="I330" s="184">
        <v>0</v>
      </c>
      <c r="J330" s="183"/>
      <c r="K330" s="182">
        <f>IF(F330="I",IFERROR(SUMIF(#REF!,Clasificaciones!C330,#REF!),0),0)</f>
        <v>0</v>
      </c>
      <c r="L330" s="183"/>
      <c r="M330" s="184">
        <v>0</v>
      </c>
      <c r="N330" s="183"/>
      <c r="O330" s="349">
        <f>IF(F330="I",IFERROR(VLOOKUP(C330,#REF!,7,FALSE),0),0)</f>
        <v>0</v>
      </c>
      <c r="P330" s="183"/>
      <c r="Q330" s="184">
        <v>0</v>
      </c>
    </row>
    <row r="331" spans="1:17" s="185" customFormat="1" ht="12" customHeight="1">
      <c r="A331" s="179" t="s">
        <v>146</v>
      </c>
      <c r="B331" s="179"/>
      <c r="C331" s="180">
        <v>12101101</v>
      </c>
      <c r="D331" s="180" t="s">
        <v>190</v>
      </c>
      <c r="E331" s="181" t="s">
        <v>627</v>
      </c>
      <c r="F331" s="181" t="s">
        <v>719</v>
      </c>
      <c r="G331" s="349">
        <f>IF(F331="I",IFERROR(VLOOKUP(C331,'Consolidado 06.2022'!B:H,7,FALSE),0),0)</f>
        <v>0</v>
      </c>
      <c r="H331" s="183"/>
      <c r="I331" s="184">
        <v>0</v>
      </c>
      <c r="J331" s="183"/>
      <c r="K331" s="182">
        <f>IF(F331="I",IFERROR(SUMIF(#REF!,Clasificaciones!C331,#REF!),0),0)</f>
        <v>0</v>
      </c>
      <c r="L331" s="183"/>
      <c r="M331" s="184">
        <v>0</v>
      </c>
      <c r="N331" s="183"/>
      <c r="O331" s="349">
        <f>IF(F331="I",IFERROR(VLOOKUP(C331,#REF!,7,FALSE),0),0)</f>
        <v>0</v>
      </c>
      <c r="P331" s="183"/>
      <c r="Q331" s="184">
        <v>0</v>
      </c>
    </row>
    <row r="332" spans="1:17" s="185" customFormat="1" ht="12" customHeight="1">
      <c r="A332" s="179" t="s">
        <v>146</v>
      </c>
      <c r="B332" s="179"/>
      <c r="C332" s="180">
        <v>12101102</v>
      </c>
      <c r="D332" s="180" t="s">
        <v>198</v>
      </c>
      <c r="E332" s="181" t="s">
        <v>627</v>
      </c>
      <c r="F332" s="181" t="s">
        <v>719</v>
      </c>
      <c r="G332" s="349">
        <f>IF(F332="I",IFERROR(VLOOKUP(C332,'Consolidado 06.2022'!B:H,7,FALSE),0),0)</f>
        <v>0</v>
      </c>
      <c r="H332" s="183"/>
      <c r="I332" s="184">
        <v>0</v>
      </c>
      <c r="J332" s="183"/>
      <c r="K332" s="182">
        <f>IF(F332="I",IFERROR(SUMIF(#REF!,Clasificaciones!C332,#REF!),0),0)</f>
        <v>0</v>
      </c>
      <c r="L332" s="183"/>
      <c r="M332" s="184">
        <v>0</v>
      </c>
      <c r="N332" s="183"/>
      <c r="O332" s="349">
        <f>IF(F332="I",IFERROR(VLOOKUP(C332,#REF!,7,FALSE),0),0)</f>
        <v>0</v>
      </c>
      <c r="P332" s="183"/>
      <c r="Q332" s="184">
        <v>0</v>
      </c>
    </row>
    <row r="333" spans="1:17" s="185" customFormat="1" ht="12" customHeight="1">
      <c r="A333" s="179" t="s">
        <v>146</v>
      </c>
      <c r="B333" s="179"/>
      <c r="C333" s="180">
        <v>12101103</v>
      </c>
      <c r="D333" s="180" t="s">
        <v>201</v>
      </c>
      <c r="E333" s="181" t="s">
        <v>627</v>
      </c>
      <c r="F333" s="181" t="s">
        <v>719</v>
      </c>
      <c r="G333" s="349">
        <f>IF(F333="I",IFERROR(VLOOKUP(C333,'Consolidado 06.2022'!B:H,7,FALSE),0),0)</f>
        <v>0</v>
      </c>
      <c r="H333" s="183"/>
      <c r="I333" s="184">
        <v>0</v>
      </c>
      <c r="J333" s="183"/>
      <c r="K333" s="182">
        <f>IF(F333="I",IFERROR(SUMIF(#REF!,Clasificaciones!C333,#REF!),0),0)</f>
        <v>0</v>
      </c>
      <c r="L333" s="183"/>
      <c r="M333" s="184">
        <v>0</v>
      </c>
      <c r="N333" s="183"/>
      <c r="O333" s="349">
        <f>IF(F333="I",IFERROR(VLOOKUP(C333,#REF!,7,FALSE),0),0)</f>
        <v>0</v>
      </c>
      <c r="P333" s="183"/>
      <c r="Q333" s="184">
        <v>0</v>
      </c>
    </row>
    <row r="334" spans="1:17" s="185" customFormat="1" ht="12" customHeight="1">
      <c r="A334" s="179" t="s">
        <v>146</v>
      </c>
      <c r="B334" s="179" t="s">
        <v>837</v>
      </c>
      <c r="C334" s="180">
        <v>1210110301</v>
      </c>
      <c r="D334" s="180" t="s">
        <v>271</v>
      </c>
      <c r="E334" s="181" t="s">
        <v>627</v>
      </c>
      <c r="F334" s="181" t="s">
        <v>722</v>
      </c>
      <c r="G334" s="349">
        <f>IF(F334="I",IFERROR(VLOOKUP(C334,'Consolidado 06.2022'!B:H,7,FALSE),0),0)</f>
        <v>0</v>
      </c>
      <c r="H334" s="183"/>
      <c r="I334" s="184">
        <v>0</v>
      </c>
      <c r="J334" s="183"/>
      <c r="K334" s="182">
        <f>IF(F334="I",IFERROR(SUMIF(#REF!,Clasificaciones!C334,#REF!),0),0)</f>
        <v>0</v>
      </c>
      <c r="L334" s="183"/>
      <c r="M334" s="184">
        <v>0</v>
      </c>
      <c r="N334" s="183"/>
      <c r="O334" s="349">
        <f>IF(F334="I",IFERROR(VLOOKUP(C334,#REF!,7,FALSE),0),0)</f>
        <v>0</v>
      </c>
      <c r="P334" s="183"/>
      <c r="Q334" s="184">
        <v>0</v>
      </c>
    </row>
    <row r="335" spans="1:17" s="185" customFormat="1" ht="12" customHeight="1">
      <c r="A335" s="179" t="s">
        <v>146</v>
      </c>
      <c r="B335" s="179" t="s">
        <v>838</v>
      </c>
      <c r="C335" s="180">
        <v>1210110302</v>
      </c>
      <c r="D335" s="180" t="s">
        <v>683</v>
      </c>
      <c r="E335" s="181" t="s">
        <v>627</v>
      </c>
      <c r="F335" s="181" t="s">
        <v>722</v>
      </c>
      <c r="G335" s="349">
        <f>IF(F335="I",IFERROR(VLOOKUP(C335,'Consolidado 06.2022'!B:H,7,FALSE),0),0)</f>
        <v>0</v>
      </c>
      <c r="H335" s="183"/>
      <c r="I335" s="184">
        <v>0</v>
      </c>
      <c r="J335" s="183"/>
      <c r="K335" s="182">
        <f>IF(F335="I",IFERROR(SUMIF(#REF!,Clasificaciones!C335,#REF!),0),0)</f>
        <v>0</v>
      </c>
      <c r="L335" s="183"/>
      <c r="M335" s="184">
        <v>0</v>
      </c>
      <c r="N335" s="183"/>
      <c r="O335" s="349">
        <f>IF(F335="I",IFERROR(VLOOKUP(C335,#REF!,7,FALSE),0),0)</f>
        <v>0</v>
      </c>
      <c r="P335" s="183"/>
      <c r="Q335" s="184">
        <v>0</v>
      </c>
    </row>
    <row r="336" spans="1:17" s="185" customFormat="1" ht="12" customHeight="1">
      <c r="A336" s="179" t="s">
        <v>146</v>
      </c>
      <c r="B336" s="179"/>
      <c r="C336" s="180">
        <v>12101104</v>
      </c>
      <c r="D336" s="180" t="s">
        <v>754</v>
      </c>
      <c r="E336" s="181" t="s">
        <v>627</v>
      </c>
      <c r="F336" s="181" t="s">
        <v>719</v>
      </c>
      <c r="G336" s="349">
        <f>IF(F336="I",IFERROR(VLOOKUP(C336,'Consolidado 06.2022'!B:H,7,FALSE),0),0)</f>
        <v>0</v>
      </c>
      <c r="H336" s="183"/>
      <c r="I336" s="184">
        <v>0</v>
      </c>
      <c r="J336" s="183"/>
      <c r="K336" s="182">
        <f>IF(F336="I",IFERROR(SUMIF(#REF!,Clasificaciones!C336,#REF!),0),0)</f>
        <v>0</v>
      </c>
      <c r="L336" s="183"/>
      <c r="M336" s="184">
        <v>0</v>
      </c>
      <c r="N336" s="183"/>
      <c r="O336" s="349">
        <f>IF(F336="I",IFERROR(VLOOKUP(C336,#REF!,7,FALSE),0),0)</f>
        <v>0</v>
      </c>
      <c r="P336" s="183"/>
      <c r="Q336" s="184">
        <v>0</v>
      </c>
    </row>
    <row r="337" spans="1:17" s="185" customFormat="1" ht="12" customHeight="1">
      <c r="A337" s="179" t="s">
        <v>146</v>
      </c>
      <c r="B337" s="179"/>
      <c r="C337" s="180">
        <v>12101105</v>
      </c>
      <c r="D337" s="180" t="s">
        <v>839</v>
      </c>
      <c r="E337" s="181" t="s">
        <v>627</v>
      </c>
      <c r="F337" s="181" t="s">
        <v>719</v>
      </c>
      <c r="G337" s="349">
        <f>IF(F337="I",IFERROR(VLOOKUP(C337,'Consolidado 06.2022'!B:H,7,FALSE),0),0)</f>
        <v>0</v>
      </c>
      <c r="H337" s="183"/>
      <c r="I337" s="184">
        <v>0</v>
      </c>
      <c r="J337" s="183"/>
      <c r="K337" s="182">
        <f>IF(F337="I",IFERROR(SUMIF(#REF!,Clasificaciones!C337,#REF!),0),0)</f>
        <v>0</v>
      </c>
      <c r="L337" s="183"/>
      <c r="M337" s="184">
        <v>0</v>
      </c>
      <c r="N337" s="183"/>
      <c r="O337" s="349">
        <f>IF(F337="I",IFERROR(VLOOKUP(C337,#REF!,7,FALSE),0),0)</f>
        <v>0</v>
      </c>
      <c r="P337" s="183"/>
      <c r="Q337" s="184">
        <v>0</v>
      </c>
    </row>
    <row r="338" spans="1:17" s="185" customFormat="1" ht="12" customHeight="1">
      <c r="A338" s="179" t="s">
        <v>146</v>
      </c>
      <c r="B338" s="179"/>
      <c r="C338" s="180">
        <v>12101106</v>
      </c>
      <c r="D338" s="180" t="s">
        <v>840</v>
      </c>
      <c r="E338" s="181" t="s">
        <v>627</v>
      </c>
      <c r="F338" s="181" t="s">
        <v>719</v>
      </c>
      <c r="G338" s="349">
        <f>IF(F338="I",IFERROR(VLOOKUP(C338,'Consolidado 06.2022'!B:H,7,FALSE),0),0)</f>
        <v>0</v>
      </c>
      <c r="H338" s="183"/>
      <c r="I338" s="184">
        <v>0</v>
      </c>
      <c r="J338" s="183"/>
      <c r="K338" s="182">
        <f>IF(F338="I",IFERROR(SUMIF(#REF!,Clasificaciones!C338,#REF!),0),0)</f>
        <v>0</v>
      </c>
      <c r="L338" s="183"/>
      <c r="M338" s="184">
        <v>0</v>
      </c>
      <c r="N338" s="183"/>
      <c r="O338" s="349">
        <f>IF(F338="I",IFERROR(VLOOKUP(C338,#REF!,7,FALSE),0),0)</f>
        <v>0</v>
      </c>
      <c r="P338" s="183"/>
      <c r="Q338" s="184">
        <v>0</v>
      </c>
    </row>
    <row r="339" spans="1:17" s="185" customFormat="1" ht="12" customHeight="1">
      <c r="A339" s="179" t="s">
        <v>146</v>
      </c>
      <c r="B339" s="179"/>
      <c r="C339" s="180">
        <v>12101107</v>
      </c>
      <c r="D339" s="180" t="s">
        <v>841</v>
      </c>
      <c r="E339" s="181" t="s">
        <v>627</v>
      </c>
      <c r="F339" s="181" t="s">
        <v>719</v>
      </c>
      <c r="G339" s="349">
        <f>IF(F339="I",IFERROR(VLOOKUP(C339,'Consolidado 06.2022'!B:H,7,FALSE),0),0)</f>
        <v>0</v>
      </c>
      <c r="H339" s="183"/>
      <c r="I339" s="184">
        <v>0</v>
      </c>
      <c r="J339" s="183"/>
      <c r="K339" s="182">
        <f>IF(F339="I",IFERROR(SUMIF(#REF!,Clasificaciones!C339,#REF!),0),0)</f>
        <v>0</v>
      </c>
      <c r="L339" s="183"/>
      <c r="M339" s="184">
        <v>0</v>
      </c>
      <c r="N339" s="183"/>
      <c r="O339" s="349">
        <f>IF(F339="I",IFERROR(VLOOKUP(C339,#REF!,7,FALSE),0),0)</f>
        <v>0</v>
      </c>
      <c r="P339" s="183"/>
      <c r="Q339" s="184">
        <v>0</v>
      </c>
    </row>
    <row r="340" spans="1:17" s="185" customFormat="1" ht="12" customHeight="1">
      <c r="A340" s="179" t="s">
        <v>146</v>
      </c>
      <c r="B340" s="179"/>
      <c r="C340" s="180">
        <v>12101108</v>
      </c>
      <c r="D340" s="180" t="s">
        <v>272</v>
      </c>
      <c r="E340" s="181" t="s">
        <v>627</v>
      </c>
      <c r="F340" s="181" t="s">
        <v>719</v>
      </c>
      <c r="G340" s="349">
        <f>IF(F340="I",IFERROR(VLOOKUP(C340,'Consolidado 06.2022'!B:H,7,FALSE),0),0)</f>
        <v>0</v>
      </c>
      <c r="H340" s="183"/>
      <c r="I340" s="184">
        <v>0</v>
      </c>
      <c r="J340" s="183"/>
      <c r="K340" s="182">
        <f>IF(F340="I",IFERROR(SUMIF(#REF!,Clasificaciones!C340,#REF!),0),0)</f>
        <v>0</v>
      </c>
      <c r="L340" s="183"/>
      <c r="M340" s="184">
        <v>0</v>
      </c>
      <c r="N340" s="183"/>
      <c r="O340" s="349">
        <f>IF(F340="I",IFERROR(VLOOKUP(C340,#REF!,7,FALSE),0),0)</f>
        <v>0</v>
      </c>
      <c r="P340" s="183"/>
      <c r="Q340" s="184">
        <v>0</v>
      </c>
    </row>
    <row r="341" spans="1:17" s="185" customFormat="1" ht="12" customHeight="1">
      <c r="A341" s="179" t="s">
        <v>146</v>
      </c>
      <c r="B341" s="179" t="s">
        <v>837</v>
      </c>
      <c r="C341" s="180">
        <v>1210110801</v>
      </c>
      <c r="D341" s="180" t="s">
        <v>273</v>
      </c>
      <c r="E341" s="181" t="s">
        <v>627</v>
      </c>
      <c r="F341" s="181" t="s">
        <v>722</v>
      </c>
      <c r="G341" s="349">
        <f>IF(F341="I",IFERROR(VLOOKUP(C341,'Consolidado 06.2022'!B:H,7,FALSE),0),0)</f>
        <v>0</v>
      </c>
      <c r="H341" s="183"/>
      <c r="I341" s="184">
        <v>0</v>
      </c>
      <c r="J341" s="183"/>
      <c r="K341" s="182">
        <f>IF(F341="I",IFERROR(SUMIF(#REF!,Clasificaciones!C341,#REF!),0),0)</f>
        <v>0</v>
      </c>
      <c r="L341" s="183"/>
      <c r="M341" s="184">
        <v>0</v>
      </c>
      <c r="N341" s="183"/>
      <c r="O341" s="349">
        <f>IF(F341="I",IFERROR(VLOOKUP(C341,#REF!,7,FALSE),0),0)</f>
        <v>0</v>
      </c>
      <c r="P341" s="183"/>
      <c r="Q341" s="184">
        <v>0</v>
      </c>
    </row>
    <row r="342" spans="1:17" s="185" customFormat="1" ht="12" customHeight="1">
      <c r="A342" s="179" t="s">
        <v>146</v>
      </c>
      <c r="B342" s="186"/>
      <c r="C342" s="180">
        <v>12101109</v>
      </c>
      <c r="D342" s="180" t="s">
        <v>842</v>
      </c>
      <c r="E342" s="181" t="s">
        <v>627</v>
      </c>
      <c r="F342" s="181" t="s">
        <v>719</v>
      </c>
      <c r="G342" s="349">
        <f>IF(F342="I",IFERROR(VLOOKUP(C342,'Consolidado 06.2022'!B:H,7,FALSE),0),0)</f>
        <v>0</v>
      </c>
      <c r="H342" s="183"/>
      <c r="I342" s="184">
        <v>0</v>
      </c>
      <c r="J342" s="183"/>
      <c r="K342" s="182">
        <f>IF(F342="I",IFERROR(SUMIF(#REF!,Clasificaciones!C342,#REF!),0),0)</f>
        <v>0</v>
      </c>
      <c r="L342" s="183"/>
      <c r="M342" s="184">
        <v>0</v>
      </c>
      <c r="N342" s="183"/>
      <c r="O342" s="349">
        <f>IF(F342="I",IFERROR(VLOOKUP(C342,#REF!,7,FALSE),0),0)</f>
        <v>0</v>
      </c>
      <c r="P342" s="183"/>
      <c r="Q342" s="184">
        <v>0</v>
      </c>
    </row>
    <row r="343" spans="1:17" s="185" customFormat="1" ht="12" customHeight="1">
      <c r="A343" s="179" t="s">
        <v>146</v>
      </c>
      <c r="B343" s="179"/>
      <c r="C343" s="180">
        <v>121012</v>
      </c>
      <c r="D343" s="180" t="s">
        <v>843</v>
      </c>
      <c r="E343" s="181" t="s">
        <v>627</v>
      </c>
      <c r="F343" s="181" t="s">
        <v>719</v>
      </c>
      <c r="G343" s="349">
        <f>IF(F343="I",IFERROR(VLOOKUP(C343,'Consolidado 06.2022'!B:H,7,FALSE),0),0)</f>
        <v>0</v>
      </c>
      <c r="H343" s="183"/>
      <c r="I343" s="184">
        <v>0</v>
      </c>
      <c r="J343" s="183"/>
      <c r="K343" s="182">
        <f>IF(F343="I",IFERROR(SUMIF(#REF!,Clasificaciones!C343,#REF!),0),0)</f>
        <v>0</v>
      </c>
      <c r="L343" s="183"/>
      <c r="M343" s="184">
        <v>0</v>
      </c>
      <c r="N343" s="183"/>
      <c r="O343" s="349">
        <f>IF(F343="I",IFERROR(VLOOKUP(C343,#REF!,7,FALSE),0),0)</f>
        <v>0</v>
      </c>
      <c r="P343" s="183"/>
      <c r="Q343" s="184">
        <v>0</v>
      </c>
    </row>
    <row r="344" spans="1:17" s="185" customFormat="1" ht="12" customHeight="1">
      <c r="A344" s="179" t="s">
        <v>146</v>
      </c>
      <c r="B344" s="179"/>
      <c r="C344" s="180">
        <v>12101201</v>
      </c>
      <c r="D344" s="180" t="s">
        <v>190</v>
      </c>
      <c r="E344" s="181" t="s">
        <v>627</v>
      </c>
      <c r="F344" s="181" t="s">
        <v>719</v>
      </c>
      <c r="G344" s="349">
        <f>IF(F344="I",IFERROR(VLOOKUP(C344,'Consolidado 06.2022'!B:H,7,FALSE),0),0)</f>
        <v>0</v>
      </c>
      <c r="H344" s="183"/>
      <c r="I344" s="184">
        <v>0</v>
      </c>
      <c r="J344" s="183"/>
      <c r="K344" s="182">
        <f>IF(F344="I",IFERROR(SUMIF(#REF!,Clasificaciones!C344,#REF!),0),0)</f>
        <v>0</v>
      </c>
      <c r="L344" s="183"/>
      <c r="M344" s="184">
        <v>0</v>
      </c>
      <c r="N344" s="183"/>
      <c r="O344" s="349">
        <f>IF(F344="I",IFERROR(VLOOKUP(C344,#REF!,7,FALSE),0),0)</f>
        <v>0</v>
      </c>
      <c r="P344" s="183"/>
      <c r="Q344" s="184">
        <v>0</v>
      </c>
    </row>
    <row r="345" spans="1:17" s="185" customFormat="1" ht="12" customHeight="1">
      <c r="A345" s="179" t="s">
        <v>146</v>
      </c>
      <c r="B345" s="179"/>
      <c r="C345" s="180">
        <v>12101202</v>
      </c>
      <c r="D345" s="180" t="s">
        <v>198</v>
      </c>
      <c r="E345" s="181" t="s">
        <v>627</v>
      </c>
      <c r="F345" s="181" t="s">
        <v>719</v>
      </c>
      <c r="G345" s="349">
        <f>IF(F345="I",IFERROR(VLOOKUP(C345,'Consolidado 06.2022'!B:H,7,FALSE),0),0)</f>
        <v>0</v>
      </c>
      <c r="H345" s="183"/>
      <c r="I345" s="184">
        <v>0</v>
      </c>
      <c r="J345" s="183"/>
      <c r="K345" s="182">
        <f>IF(F345="I",IFERROR(SUMIF(#REF!,Clasificaciones!C345,#REF!),0),0)</f>
        <v>0</v>
      </c>
      <c r="L345" s="183"/>
      <c r="M345" s="184">
        <v>0</v>
      </c>
      <c r="N345" s="183"/>
      <c r="O345" s="349">
        <f>IF(F345="I",IFERROR(VLOOKUP(C345,#REF!,7,FALSE),0),0)</f>
        <v>0</v>
      </c>
      <c r="P345" s="183"/>
      <c r="Q345" s="184">
        <v>0</v>
      </c>
    </row>
    <row r="346" spans="1:17" s="185" customFormat="1" ht="12" customHeight="1">
      <c r="A346" s="179" t="s">
        <v>146</v>
      </c>
      <c r="B346" s="179"/>
      <c r="C346" s="180">
        <v>12101203</v>
      </c>
      <c r="D346" s="180" t="s">
        <v>201</v>
      </c>
      <c r="E346" s="181" t="s">
        <v>627</v>
      </c>
      <c r="F346" s="181" t="s">
        <v>719</v>
      </c>
      <c r="G346" s="349">
        <f>IF(F346="I",IFERROR(VLOOKUP(C346,'Consolidado 06.2022'!B:H,7,FALSE),0),0)</f>
        <v>0</v>
      </c>
      <c r="H346" s="183"/>
      <c r="I346" s="184">
        <v>0</v>
      </c>
      <c r="J346" s="183"/>
      <c r="K346" s="182">
        <f>IF(F346="I",IFERROR(SUMIF(#REF!,Clasificaciones!C346,#REF!),0),0)</f>
        <v>0</v>
      </c>
      <c r="L346" s="183"/>
      <c r="M346" s="184">
        <v>0</v>
      </c>
      <c r="N346" s="183"/>
      <c r="O346" s="349">
        <f>IF(F346="I",IFERROR(VLOOKUP(C346,#REF!,7,FALSE),0),0)</f>
        <v>0</v>
      </c>
      <c r="P346" s="183"/>
      <c r="Q346" s="184">
        <v>0</v>
      </c>
    </row>
    <row r="347" spans="1:17" s="185" customFormat="1" ht="12" customHeight="1">
      <c r="A347" s="179" t="s">
        <v>146</v>
      </c>
      <c r="B347" s="179"/>
      <c r="C347" s="180">
        <v>12101204</v>
      </c>
      <c r="D347" s="180" t="s">
        <v>754</v>
      </c>
      <c r="E347" s="181" t="s">
        <v>627</v>
      </c>
      <c r="F347" s="181" t="s">
        <v>719</v>
      </c>
      <c r="G347" s="349">
        <f>IF(F347="I",IFERROR(VLOOKUP(C347,'Consolidado 06.2022'!B:H,7,FALSE),0),0)</f>
        <v>0</v>
      </c>
      <c r="H347" s="183"/>
      <c r="I347" s="184">
        <v>0</v>
      </c>
      <c r="J347" s="183"/>
      <c r="K347" s="182">
        <f>IF(F347="I",IFERROR(SUMIF(#REF!,Clasificaciones!C347,#REF!),0),0)</f>
        <v>0</v>
      </c>
      <c r="L347" s="183"/>
      <c r="M347" s="184">
        <v>0</v>
      </c>
      <c r="N347" s="183"/>
      <c r="O347" s="349">
        <f>IF(F347="I",IFERROR(VLOOKUP(C347,#REF!,7,FALSE),0),0)</f>
        <v>0</v>
      </c>
      <c r="P347" s="183"/>
      <c r="Q347" s="184">
        <v>0</v>
      </c>
    </row>
    <row r="348" spans="1:17" s="185" customFormat="1" ht="12" customHeight="1">
      <c r="A348" s="179" t="s">
        <v>146</v>
      </c>
      <c r="B348" s="179"/>
      <c r="C348" s="180">
        <v>12101205</v>
      </c>
      <c r="D348" s="180" t="s">
        <v>797</v>
      </c>
      <c r="E348" s="181" t="s">
        <v>627</v>
      </c>
      <c r="F348" s="181" t="s">
        <v>719</v>
      </c>
      <c r="G348" s="349">
        <f>IF(F348="I",IFERROR(VLOOKUP(C348,'Consolidado 06.2022'!B:H,7,FALSE),0),0)</f>
        <v>0</v>
      </c>
      <c r="H348" s="183"/>
      <c r="I348" s="184">
        <v>0</v>
      </c>
      <c r="J348" s="183"/>
      <c r="K348" s="182">
        <f>IF(F348="I",IFERROR(SUMIF(#REF!,Clasificaciones!C348,#REF!),0),0)</f>
        <v>0</v>
      </c>
      <c r="L348" s="183"/>
      <c r="M348" s="184">
        <v>0</v>
      </c>
      <c r="N348" s="183"/>
      <c r="O348" s="349">
        <f>IF(F348="I",IFERROR(VLOOKUP(C348,#REF!,7,FALSE),0),0)</f>
        <v>0</v>
      </c>
      <c r="P348" s="183"/>
      <c r="Q348" s="184">
        <v>0</v>
      </c>
    </row>
    <row r="349" spans="1:17" s="185" customFormat="1" ht="12" customHeight="1">
      <c r="A349" s="179" t="s">
        <v>146</v>
      </c>
      <c r="B349" s="179"/>
      <c r="C349" s="180">
        <v>12101206</v>
      </c>
      <c r="D349" s="180" t="s">
        <v>844</v>
      </c>
      <c r="E349" s="181" t="s">
        <v>627</v>
      </c>
      <c r="F349" s="181" t="s">
        <v>719</v>
      </c>
      <c r="G349" s="349">
        <f>IF(F349="I",IFERROR(VLOOKUP(C349,'Consolidado 06.2022'!B:H,7,FALSE),0),0)</f>
        <v>0</v>
      </c>
      <c r="H349" s="183"/>
      <c r="I349" s="184">
        <v>0</v>
      </c>
      <c r="J349" s="183"/>
      <c r="K349" s="182">
        <f>IF(F349="I",IFERROR(SUMIF(#REF!,Clasificaciones!C349,#REF!),0),0)</f>
        <v>0</v>
      </c>
      <c r="L349" s="183"/>
      <c r="M349" s="184">
        <v>0</v>
      </c>
      <c r="N349" s="183"/>
      <c r="O349" s="349">
        <f>IF(F349="I",IFERROR(VLOOKUP(C349,#REF!,7,FALSE),0),0)</f>
        <v>0</v>
      </c>
      <c r="P349" s="183"/>
      <c r="Q349" s="184">
        <v>0</v>
      </c>
    </row>
    <row r="350" spans="1:17" s="185" customFormat="1" ht="12" customHeight="1">
      <c r="A350" s="179" t="s">
        <v>146</v>
      </c>
      <c r="B350" s="179"/>
      <c r="C350" s="180">
        <v>12102</v>
      </c>
      <c r="D350" s="180" t="s">
        <v>845</v>
      </c>
      <c r="E350" s="181" t="s">
        <v>627</v>
      </c>
      <c r="F350" s="181" t="s">
        <v>719</v>
      </c>
      <c r="G350" s="349">
        <f>IF(F350="I",IFERROR(VLOOKUP(C350,'Consolidado 06.2022'!B:H,7,FALSE),0),0)</f>
        <v>0</v>
      </c>
      <c r="H350" s="183"/>
      <c r="I350" s="184">
        <v>0</v>
      </c>
      <c r="J350" s="183"/>
      <c r="K350" s="182">
        <f>IF(F350="I",IFERROR(SUMIF(#REF!,Clasificaciones!C350,#REF!),0),0)</f>
        <v>0</v>
      </c>
      <c r="L350" s="183"/>
      <c r="M350" s="184">
        <v>0</v>
      </c>
      <c r="N350" s="183"/>
      <c r="O350" s="349">
        <f>IF(F350="I",IFERROR(VLOOKUP(C350,#REF!,7,FALSE),0),0)</f>
        <v>0</v>
      </c>
      <c r="P350" s="183"/>
      <c r="Q350" s="184">
        <v>0</v>
      </c>
    </row>
    <row r="351" spans="1:17" s="185" customFormat="1" ht="12" customHeight="1">
      <c r="A351" s="179" t="s">
        <v>146</v>
      </c>
      <c r="B351" s="179"/>
      <c r="C351" s="180">
        <v>121021</v>
      </c>
      <c r="D351" s="180" t="s">
        <v>846</v>
      </c>
      <c r="E351" s="181" t="s">
        <v>627</v>
      </c>
      <c r="F351" s="181" t="s">
        <v>719</v>
      </c>
      <c r="G351" s="349">
        <f>IF(F351="I",IFERROR(VLOOKUP(C351,'Consolidado 06.2022'!B:H,7,FALSE),0),0)</f>
        <v>0</v>
      </c>
      <c r="H351" s="183"/>
      <c r="I351" s="184">
        <v>0</v>
      </c>
      <c r="J351" s="183"/>
      <c r="K351" s="182">
        <f>IF(F351="I",IFERROR(SUMIF(#REF!,Clasificaciones!C351,#REF!),0),0)</f>
        <v>0</v>
      </c>
      <c r="L351" s="183"/>
      <c r="M351" s="184">
        <v>0</v>
      </c>
      <c r="N351" s="183"/>
      <c r="O351" s="349">
        <f>IF(F351="I",IFERROR(VLOOKUP(C351,#REF!,7,FALSE),0),0)</f>
        <v>0</v>
      </c>
      <c r="P351" s="183"/>
      <c r="Q351" s="184">
        <v>0</v>
      </c>
    </row>
    <row r="352" spans="1:17" s="185" customFormat="1" ht="12" customHeight="1">
      <c r="A352" s="179" t="s">
        <v>146</v>
      </c>
      <c r="B352" s="186"/>
      <c r="C352" s="180">
        <v>1210211</v>
      </c>
      <c r="D352" s="180" t="s">
        <v>187</v>
      </c>
      <c r="E352" s="181" t="s">
        <v>627</v>
      </c>
      <c r="F352" s="181" t="s">
        <v>719</v>
      </c>
      <c r="G352" s="349">
        <f>IF(F352="I",IFERROR(VLOOKUP(C352,'Consolidado 06.2022'!B:H,7,FALSE),0),0)</f>
        <v>0</v>
      </c>
      <c r="H352" s="183"/>
      <c r="I352" s="184">
        <v>0</v>
      </c>
      <c r="J352" s="183"/>
      <c r="K352" s="182">
        <f>IF(F352="I",IFERROR(SUMIF(#REF!,Clasificaciones!C352,#REF!),0),0)</f>
        <v>0</v>
      </c>
      <c r="L352" s="183"/>
      <c r="M352" s="184">
        <v>0</v>
      </c>
      <c r="N352" s="183"/>
      <c r="O352" s="349">
        <f>IF(F352="I",IFERROR(VLOOKUP(C352,#REF!,7,FALSE),0),0)</f>
        <v>0</v>
      </c>
      <c r="P352" s="183"/>
      <c r="Q352" s="184">
        <v>0</v>
      </c>
    </row>
    <row r="353" spans="1:17" s="185" customFormat="1" ht="12" customHeight="1">
      <c r="A353" s="179" t="s">
        <v>146</v>
      </c>
      <c r="B353" s="179"/>
      <c r="C353" s="180">
        <v>1210212</v>
      </c>
      <c r="D353" s="180" t="s">
        <v>190</v>
      </c>
      <c r="E353" s="181" t="s">
        <v>627</v>
      </c>
      <c r="F353" s="181" t="s">
        <v>719</v>
      </c>
      <c r="G353" s="349">
        <f>IF(F353="I",IFERROR(VLOOKUP(C353,'Consolidado 06.2022'!B:H,7,FALSE),0),0)</f>
        <v>0</v>
      </c>
      <c r="H353" s="183"/>
      <c r="I353" s="184">
        <v>0</v>
      </c>
      <c r="J353" s="183"/>
      <c r="K353" s="182">
        <f>IF(F353="I",IFERROR(SUMIF(#REF!,Clasificaciones!C353,#REF!),0),0)</f>
        <v>0</v>
      </c>
      <c r="L353" s="183"/>
      <c r="M353" s="184">
        <v>0</v>
      </c>
      <c r="N353" s="183"/>
      <c r="O353" s="349">
        <f>IF(F353="I",IFERROR(VLOOKUP(C353,#REF!,7,FALSE),0),0)</f>
        <v>0</v>
      </c>
      <c r="P353" s="183"/>
      <c r="Q353" s="184">
        <v>0</v>
      </c>
    </row>
    <row r="354" spans="1:17" s="185" customFormat="1" ht="12" customHeight="1">
      <c r="A354" s="179" t="s">
        <v>146</v>
      </c>
      <c r="B354" s="179"/>
      <c r="C354" s="180">
        <v>1210213</v>
      </c>
      <c r="D354" s="180" t="s">
        <v>198</v>
      </c>
      <c r="E354" s="181" t="s">
        <v>627</v>
      </c>
      <c r="F354" s="181" t="s">
        <v>719</v>
      </c>
      <c r="G354" s="349">
        <f>IF(F354="I",IFERROR(VLOOKUP(C354,'Consolidado 06.2022'!B:H,7,FALSE),0),0)</f>
        <v>0</v>
      </c>
      <c r="H354" s="183"/>
      <c r="I354" s="184">
        <v>0</v>
      </c>
      <c r="J354" s="183"/>
      <c r="K354" s="182">
        <f>IF(F354="I",IFERROR(SUMIF(#REF!,Clasificaciones!C354,#REF!),0),0)</f>
        <v>0</v>
      </c>
      <c r="L354" s="183"/>
      <c r="M354" s="184">
        <v>0</v>
      </c>
      <c r="N354" s="183"/>
      <c r="O354" s="349">
        <f>IF(F354="I",IFERROR(VLOOKUP(C354,#REF!,7,FALSE),0),0)</f>
        <v>0</v>
      </c>
      <c r="P354" s="183"/>
      <c r="Q354" s="184">
        <v>0</v>
      </c>
    </row>
    <row r="355" spans="1:17" s="185" customFormat="1" ht="12" customHeight="1">
      <c r="A355" s="179" t="s">
        <v>146</v>
      </c>
      <c r="B355" s="179"/>
      <c r="C355" s="180">
        <v>1210214</v>
      </c>
      <c r="D355" s="180" t="s">
        <v>201</v>
      </c>
      <c r="E355" s="181" t="s">
        <v>627</v>
      </c>
      <c r="F355" s="181" t="s">
        <v>719</v>
      </c>
      <c r="G355" s="349">
        <f>IF(F355="I",IFERROR(VLOOKUP(C355,'Consolidado 06.2022'!B:H,7,FALSE),0),0)</f>
        <v>0</v>
      </c>
      <c r="H355" s="183"/>
      <c r="I355" s="184">
        <v>0</v>
      </c>
      <c r="J355" s="183"/>
      <c r="K355" s="182">
        <f>IF(F355="I",IFERROR(SUMIF(#REF!,Clasificaciones!C355,#REF!),0),0)</f>
        <v>0</v>
      </c>
      <c r="L355" s="183"/>
      <c r="M355" s="184">
        <v>0</v>
      </c>
      <c r="N355" s="183"/>
      <c r="O355" s="349">
        <f>IF(F355="I",IFERROR(VLOOKUP(C355,#REF!,7,FALSE),0),0)</f>
        <v>0</v>
      </c>
      <c r="P355" s="183"/>
      <c r="Q355" s="184">
        <v>0</v>
      </c>
    </row>
    <row r="356" spans="1:17" s="185" customFormat="1" ht="12" customHeight="1">
      <c r="A356" s="179" t="s">
        <v>146</v>
      </c>
      <c r="B356" s="179"/>
      <c r="C356" s="180">
        <v>1210215</v>
      </c>
      <c r="D356" s="180" t="s">
        <v>751</v>
      </c>
      <c r="E356" s="181" t="s">
        <v>627</v>
      </c>
      <c r="F356" s="181" t="s">
        <v>719</v>
      </c>
      <c r="G356" s="349">
        <f>IF(F356="I",IFERROR(VLOOKUP(C356,'Consolidado 06.2022'!B:H,7,FALSE),0),0)</f>
        <v>0</v>
      </c>
      <c r="H356" s="183"/>
      <c r="I356" s="184">
        <v>0</v>
      </c>
      <c r="J356" s="183"/>
      <c r="K356" s="182">
        <f>IF(F356="I",IFERROR(SUMIF(#REF!,Clasificaciones!C356,#REF!),0),0)</f>
        <v>0</v>
      </c>
      <c r="L356" s="183"/>
      <c r="M356" s="184">
        <v>0</v>
      </c>
      <c r="N356" s="183"/>
      <c r="O356" s="349">
        <f>IF(F356="I",IFERROR(VLOOKUP(C356,#REF!,7,FALSE),0),0)</f>
        <v>0</v>
      </c>
      <c r="P356" s="183"/>
      <c r="Q356" s="184">
        <v>0</v>
      </c>
    </row>
    <row r="357" spans="1:17" s="185" customFormat="1" ht="12" customHeight="1">
      <c r="A357" s="179" t="s">
        <v>146</v>
      </c>
      <c r="B357" s="179"/>
      <c r="C357" s="180">
        <v>1210216</v>
      </c>
      <c r="D357" s="180" t="s">
        <v>754</v>
      </c>
      <c r="E357" s="181" t="s">
        <v>627</v>
      </c>
      <c r="F357" s="181" t="s">
        <v>719</v>
      </c>
      <c r="G357" s="349">
        <f>IF(F357="I",IFERROR(VLOOKUP(C357,'Consolidado 06.2022'!B:H,7,FALSE),0),0)</f>
        <v>0</v>
      </c>
      <c r="H357" s="183"/>
      <c r="I357" s="184">
        <v>0</v>
      </c>
      <c r="J357" s="183"/>
      <c r="K357" s="182">
        <f>IF(F357="I",IFERROR(SUMIF(#REF!,Clasificaciones!C357,#REF!),0),0)</f>
        <v>0</v>
      </c>
      <c r="L357" s="183"/>
      <c r="M357" s="184">
        <v>0</v>
      </c>
      <c r="N357" s="183"/>
      <c r="O357" s="349">
        <f>IF(F357="I",IFERROR(VLOOKUP(C357,#REF!,7,FALSE),0),0)</f>
        <v>0</v>
      </c>
      <c r="P357" s="183"/>
      <c r="Q357" s="184">
        <v>0</v>
      </c>
    </row>
    <row r="358" spans="1:17" s="185" customFormat="1" ht="12" customHeight="1">
      <c r="A358" s="179" t="s">
        <v>146</v>
      </c>
      <c r="B358" s="179"/>
      <c r="C358" s="180">
        <v>1210218</v>
      </c>
      <c r="D358" s="180" t="s">
        <v>203</v>
      </c>
      <c r="E358" s="181" t="s">
        <v>627</v>
      </c>
      <c r="F358" s="181" t="s">
        <v>719</v>
      </c>
      <c r="G358" s="349">
        <f>IF(F358="I",IFERROR(VLOOKUP(C358,'Consolidado 06.2022'!B:H,7,FALSE),0),0)</f>
        <v>0</v>
      </c>
      <c r="H358" s="183"/>
      <c r="I358" s="184">
        <v>0</v>
      </c>
      <c r="J358" s="183"/>
      <c r="K358" s="182">
        <f>IF(F358="I",IFERROR(SUMIF(#REF!,Clasificaciones!C358,#REF!),0),0)</f>
        <v>0</v>
      </c>
      <c r="L358" s="183"/>
      <c r="M358" s="184">
        <v>0</v>
      </c>
      <c r="N358" s="183"/>
      <c r="O358" s="349">
        <f>IF(F358="I",IFERROR(VLOOKUP(C358,#REF!,7,FALSE),0),0)</f>
        <v>0</v>
      </c>
      <c r="P358" s="183"/>
      <c r="Q358" s="184">
        <v>0</v>
      </c>
    </row>
    <row r="359" spans="1:17" s="185" customFormat="1" ht="12" customHeight="1">
      <c r="A359" s="179" t="s">
        <v>146</v>
      </c>
      <c r="B359" s="179"/>
      <c r="C359" s="180">
        <v>12102181</v>
      </c>
      <c r="D359" s="180" t="s">
        <v>204</v>
      </c>
      <c r="E359" s="181" t="s">
        <v>627</v>
      </c>
      <c r="F359" s="181" t="s">
        <v>719</v>
      </c>
      <c r="G359" s="349">
        <f>IF(F359="I",IFERROR(VLOOKUP(C359,'Consolidado 06.2022'!B:H,7,FALSE),0),0)</f>
        <v>0</v>
      </c>
      <c r="H359" s="183"/>
      <c r="I359" s="184">
        <v>0</v>
      </c>
      <c r="J359" s="183"/>
      <c r="K359" s="182">
        <f>IF(F359="I",IFERROR(SUMIF(#REF!,Clasificaciones!C359,#REF!),0),0)</f>
        <v>0</v>
      </c>
      <c r="L359" s="183"/>
      <c r="M359" s="184">
        <v>0</v>
      </c>
      <c r="N359" s="183"/>
      <c r="O359" s="349">
        <f>IF(F359="I",IFERROR(VLOOKUP(C359,#REF!,7,FALSE),0),0)</f>
        <v>0</v>
      </c>
      <c r="P359" s="183"/>
      <c r="Q359" s="184">
        <v>0</v>
      </c>
    </row>
    <row r="360" spans="1:17" s="185" customFormat="1" ht="12" customHeight="1">
      <c r="A360" s="179" t="s">
        <v>146</v>
      </c>
      <c r="B360" s="179"/>
      <c r="C360" s="180">
        <v>12102182</v>
      </c>
      <c r="D360" s="180" t="s">
        <v>214</v>
      </c>
      <c r="E360" s="181" t="s">
        <v>627</v>
      </c>
      <c r="F360" s="181" t="s">
        <v>719</v>
      </c>
      <c r="G360" s="349">
        <f>IF(F360="I",IFERROR(VLOOKUP(C360,'Consolidado 06.2022'!B:H,7,FALSE),0),0)</f>
        <v>0</v>
      </c>
      <c r="H360" s="183"/>
      <c r="I360" s="184">
        <v>0</v>
      </c>
      <c r="J360" s="183"/>
      <c r="K360" s="182">
        <f>IF(F360="I",IFERROR(SUMIF(#REF!,Clasificaciones!C360,#REF!),0),0)</f>
        <v>0</v>
      </c>
      <c r="L360" s="183"/>
      <c r="M360" s="184">
        <v>0</v>
      </c>
      <c r="N360" s="183"/>
      <c r="O360" s="349">
        <f>IF(F360="I",IFERROR(VLOOKUP(C360,#REF!,7,FALSE),0),0)</f>
        <v>0</v>
      </c>
      <c r="P360" s="183"/>
      <c r="Q360" s="184">
        <v>0</v>
      </c>
    </row>
    <row r="361" spans="1:17" s="185" customFormat="1" ht="12" customHeight="1">
      <c r="A361" s="179" t="s">
        <v>146</v>
      </c>
      <c r="B361" s="179"/>
      <c r="C361" s="180">
        <v>1210219</v>
      </c>
      <c r="D361" s="180" t="s">
        <v>844</v>
      </c>
      <c r="E361" s="181" t="s">
        <v>627</v>
      </c>
      <c r="F361" s="181" t="s">
        <v>719</v>
      </c>
      <c r="G361" s="349">
        <f>IF(F361="I",IFERROR(VLOOKUP(C361,'Consolidado 06.2022'!B:H,7,FALSE),0),0)</f>
        <v>0</v>
      </c>
      <c r="H361" s="183"/>
      <c r="I361" s="184">
        <v>0</v>
      </c>
      <c r="J361" s="183"/>
      <c r="K361" s="182">
        <f>IF(F361="I",IFERROR(SUMIF(#REF!,Clasificaciones!C361,#REF!),0),0)</f>
        <v>0</v>
      </c>
      <c r="L361" s="183"/>
      <c r="M361" s="184">
        <v>0</v>
      </c>
      <c r="N361" s="183"/>
      <c r="O361" s="349">
        <f>IF(F361="I",IFERROR(VLOOKUP(C361,#REF!,7,FALSE),0),0)</f>
        <v>0</v>
      </c>
      <c r="P361" s="183"/>
      <c r="Q361" s="184">
        <v>0</v>
      </c>
    </row>
    <row r="362" spans="1:17" s="185" customFormat="1" ht="12" customHeight="1">
      <c r="A362" s="179" t="s">
        <v>146</v>
      </c>
      <c r="B362" s="179"/>
      <c r="C362" s="180">
        <v>121022</v>
      </c>
      <c r="D362" s="180" t="s">
        <v>791</v>
      </c>
      <c r="E362" s="181" t="s">
        <v>627</v>
      </c>
      <c r="F362" s="181" t="s">
        <v>719</v>
      </c>
      <c r="G362" s="349">
        <f>IF(F362="I",IFERROR(VLOOKUP(C362,'Consolidado 06.2022'!B:H,7,FALSE),0),0)</f>
        <v>0</v>
      </c>
      <c r="H362" s="183"/>
      <c r="I362" s="184">
        <v>0</v>
      </c>
      <c r="J362" s="183"/>
      <c r="K362" s="182">
        <f>IF(F362="I",IFERROR(SUMIF(#REF!,Clasificaciones!C362,#REF!),0),0)</f>
        <v>0</v>
      </c>
      <c r="L362" s="183"/>
      <c r="M362" s="184">
        <v>0</v>
      </c>
      <c r="N362" s="183"/>
      <c r="O362" s="349">
        <f>IF(F362="I",IFERROR(VLOOKUP(C362,#REF!,7,FALSE),0),0)</f>
        <v>0</v>
      </c>
      <c r="P362" s="183"/>
      <c r="Q362" s="184">
        <v>0</v>
      </c>
    </row>
    <row r="363" spans="1:17" s="185" customFormat="1" ht="12" customHeight="1">
      <c r="A363" s="179" t="s">
        <v>146</v>
      </c>
      <c r="B363" s="179"/>
      <c r="C363" s="180">
        <v>1210221</v>
      </c>
      <c r="D363" s="180" t="s">
        <v>187</v>
      </c>
      <c r="E363" s="181" t="s">
        <v>627</v>
      </c>
      <c r="F363" s="181" t="s">
        <v>719</v>
      </c>
      <c r="G363" s="349">
        <f>IF(F363="I",IFERROR(VLOOKUP(C363,'Consolidado 06.2022'!B:H,7,FALSE),0),0)</f>
        <v>0</v>
      </c>
      <c r="H363" s="183"/>
      <c r="I363" s="184">
        <v>0</v>
      </c>
      <c r="J363" s="183"/>
      <c r="K363" s="182">
        <f>IF(F363="I",IFERROR(SUMIF(#REF!,Clasificaciones!C363,#REF!),0),0)</f>
        <v>0</v>
      </c>
      <c r="L363" s="183"/>
      <c r="M363" s="184">
        <v>0</v>
      </c>
      <c r="N363" s="183"/>
      <c r="O363" s="349">
        <f>IF(F363="I",IFERROR(VLOOKUP(C363,#REF!,7,FALSE),0),0)</f>
        <v>0</v>
      </c>
      <c r="P363" s="183"/>
      <c r="Q363" s="184">
        <v>0</v>
      </c>
    </row>
    <row r="364" spans="1:17" s="185" customFormat="1" ht="12" customHeight="1">
      <c r="A364" s="179" t="s">
        <v>146</v>
      </c>
      <c r="B364" s="179"/>
      <c r="C364" s="180">
        <v>1210222</v>
      </c>
      <c r="D364" s="180" t="s">
        <v>190</v>
      </c>
      <c r="E364" s="181" t="s">
        <v>627</v>
      </c>
      <c r="F364" s="181" t="s">
        <v>719</v>
      </c>
      <c r="G364" s="349">
        <f>IF(F364="I",IFERROR(VLOOKUP(C364,'Consolidado 06.2022'!B:H,7,FALSE),0),0)</f>
        <v>0</v>
      </c>
      <c r="H364" s="183"/>
      <c r="I364" s="184">
        <v>0</v>
      </c>
      <c r="J364" s="183"/>
      <c r="K364" s="182">
        <f>IF(F364="I",IFERROR(SUMIF(#REF!,Clasificaciones!C364,#REF!),0),0)</f>
        <v>0</v>
      </c>
      <c r="L364" s="183"/>
      <c r="M364" s="184">
        <v>0</v>
      </c>
      <c r="N364" s="183"/>
      <c r="O364" s="349">
        <f>IF(F364="I",IFERROR(VLOOKUP(C364,#REF!,7,FALSE),0),0)</f>
        <v>0</v>
      </c>
      <c r="P364" s="183"/>
      <c r="Q364" s="184">
        <v>0</v>
      </c>
    </row>
    <row r="365" spans="1:17" s="185" customFormat="1" ht="12" customHeight="1">
      <c r="A365" s="179" t="s">
        <v>146</v>
      </c>
      <c r="B365" s="179"/>
      <c r="C365" s="180">
        <v>1210223</v>
      </c>
      <c r="D365" s="180" t="s">
        <v>198</v>
      </c>
      <c r="E365" s="181" t="s">
        <v>627</v>
      </c>
      <c r="F365" s="181" t="s">
        <v>719</v>
      </c>
      <c r="G365" s="349">
        <f>IF(F365="I",IFERROR(VLOOKUP(C365,'Consolidado 06.2022'!B:H,7,FALSE),0),0)</f>
        <v>0</v>
      </c>
      <c r="H365" s="183"/>
      <c r="I365" s="184">
        <v>0</v>
      </c>
      <c r="J365" s="183"/>
      <c r="K365" s="182">
        <f>IF(F365="I",IFERROR(SUMIF(#REF!,Clasificaciones!C365,#REF!),0),0)</f>
        <v>0</v>
      </c>
      <c r="L365" s="183"/>
      <c r="M365" s="184">
        <v>0</v>
      </c>
      <c r="N365" s="183"/>
      <c r="O365" s="349">
        <f>IF(F365="I",IFERROR(VLOOKUP(C365,#REF!,7,FALSE),0),0)</f>
        <v>0</v>
      </c>
      <c r="P365" s="183"/>
      <c r="Q365" s="184">
        <v>0</v>
      </c>
    </row>
    <row r="366" spans="1:17" s="185" customFormat="1" ht="12" customHeight="1">
      <c r="A366" s="179" t="s">
        <v>146</v>
      </c>
      <c r="B366" s="179"/>
      <c r="C366" s="180">
        <v>1210224</v>
      </c>
      <c r="D366" s="180" t="s">
        <v>201</v>
      </c>
      <c r="E366" s="181" t="s">
        <v>627</v>
      </c>
      <c r="F366" s="181" t="s">
        <v>719</v>
      </c>
      <c r="G366" s="349">
        <f>IF(F366="I",IFERROR(VLOOKUP(C366,'Consolidado 06.2022'!B:H,7,FALSE),0),0)</f>
        <v>0</v>
      </c>
      <c r="H366" s="183"/>
      <c r="I366" s="184">
        <v>0</v>
      </c>
      <c r="J366" s="183"/>
      <c r="K366" s="182">
        <f>IF(F366="I",IFERROR(SUMIF(#REF!,Clasificaciones!C366,#REF!),0),0)</f>
        <v>0</v>
      </c>
      <c r="L366" s="183"/>
      <c r="M366" s="184">
        <v>0</v>
      </c>
      <c r="N366" s="183"/>
      <c r="O366" s="349">
        <f>IF(F366="I",IFERROR(VLOOKUP(C366,#REF!,7,FALSE),0),0)</f>
        <v>0</v>
      </c>
      <c r="P366" s="183"/>
      <c r="Q366" s="184">
        <v>0</v>
      </c>
    </row>
    <row r="367" spans="1:17" s="185" customFormat="1" ht="12" customHeight="1">
      <c r="A367" s="179" t="s">
        <v>146</v>
      </c>
      <c r="B367" s="179"/>
      <c r="C367" s="180">
        <v>1210225</v>
      </c>
      <c r="D367" s="180" t="s">
        <v>754</v>
      </c>
      <c r="E367" s="181" t="s">
        <v>627</v>
      </c>
      <c r="F367" s="181" t="s">
        <v>719</v>
      </c>
      <c r="G367" s="349">
        <f>IF(F367="I",IFERROR(VLOOKUP(C367,'Consolidado 06.2022'!B:H,7,FALSE),0),0)</f>
        <v>0</v>
      </c>
      <c r="H367" s="183"/>
      <c r="I367" s="184">
        <v>0</v>
      </c>
      <c r="J367" s="183"/>
      <c r="K367" s="182">
        <f>IF(F367="I",IFERROR(SUMIF(#REF!,Clasificaciones!C367,#REF!),0),0)</f>
        <v>0</v>
      </c>
      <c r="L367" s="183"/>
      <c r="M367" s="184">
        <v>0</v>
      </c>
      <c r="N367" s="183"/>
      <c r="O367" s="349">
        <f>IF(F367="I",IFERROR(VLOOKUP(C367,#REF!,7,FALSE),0),0)</f>
        <v>0</v>
      </c>
      <c r="P367" s="183"/>
      <c r="Q367" s="184">
        <v>0</v>
      </c>
    </row>
    <row r="368" spans="1:17" s="185" customFormat="1" ht="12" customHeight="1">
      <c r="A368" s="179" t="s">
        <v>146</v>
      </c>
      <c r="B368" s="179"/>
      <c r="C368" s="180">
        <v>1210226</v>
      </c>
      <c r="D368" s="180" t="s">
        <v>847</v>
      </c>
      <c r="E368" s="181" t="s">
        <v>627</v>
      </c>
      <c r="F368" s="181" t="s">
        <v>719</v>
      </c>
      <c r="G368" s="349">
        <f>IF(F368="I",IFERROR(VLOOKUP(C368,'Consolidado 06.2022'!B:H,7,FALSE),0),0)</f>
        <v>0</v>
      </c>
      <c r="H368" s="183"/>
      <c r="I368" s="184">
        <v>0</v>
      </c>
      <c r="J368" s="183"/>
      <c r="K368" s="182">
        <f>IF(F368="I",IFERROR(SUMIF(#REF!,Clasificaciones!C368,#REF!),0),0)</f>
        <v>0</v>
      </c>
      <c r="L368" s="183"/>
      <c r="M368" s="184">
        <v>0</v>
      </c>
      <c r="N368" s="183"/>
      <c r="O368" s="349">
        <f>IF(F368="I",IFERROR(VLOOKUP(C368,#REF!,7,FALSE),0),0)</f>
        <v>0</v>
      </c>
      <c r="P368" s="183"/>
      <c r="Q368" s="184">
        <v>0</v>
      </c>
    </row>
    <row r="369" spans="1:17" s="185" customFormat="1" ht="12" customHeight="1">
      <c r="A369" s="179" t="s">
        <v>146</v>
      </c>
      <c r="B369" s="179"/>
      <c r="C369" s="180">
        <v>1210227</v>
      </c>
      <c r="D369" s="180" t="s">
        <v>203</v>
      </c>
      <c r="E369" s="181" t="s">
        <v>627</v>
      </c>
      <c r="F369" s="181" t="s">
        <v>719</v>
      </c>
      <c r="G369" s="349">
        <f>IF(F369="I",IFERROR(VLOOKUP(C369,'Consolidado 06.2022'!B:H,7,FALSE),0),0)</f>
        <v>0</v>
      </c>
      <c r="H369" s="183"/>
      <c r="I369" s="184">
        <v>0</v>
      </c>
      <c r="J369" s="183"/>
      <c r="K369" s="182">
        <f>IF(F369="I",IFERROR(SUMIF(#REF!,Clasificaciones!C369,#REF!),0),0)</f>
        <v>0</v>
      </c>
      <c r="L369" s="183"/>
      <c r="M369" s="184">
        <v>0</v>
      </c>
      <c r="N369" s="183"/>
      <c r="O369" s="349">
        <f>IF(F369="I",IFERROR(VLOOKUP(C369,#REF!,7,FALSE),0),0)</f>
        <v>0</v>
      </c>
      <c r="P369" s="183"/>
      <c r="Q369" s="184">
        <v>0</v>
      </c>
    </row>
    <row r="370" spans="1:17" s="185" customFormat="1" ht="12" customHeight="1">
      <c r="A370" s="179" t="s">
        <v>146</v>
      </c>
      <c r="B370" s="179"/>
      <c r="C370" s="180">
        <v>12102271</v>
      </c>
      <c r="D370" s="180" t="s">
        <v>204</v>
      </c>
      <c r="E370" s="181" t="s">
        <v>627</v>
      </c>
      <c r="F370" s="181" t="s">
        <v>719</v>
      </c>
      <c r="G370" s="349">
        <f>IF(F370="I",IFERROR(VLOOKUP(C370,'Consolidado 06.2022'!B:H,7,FALSE),0),0)</f>
        <v>0</v>
      </c>
      <c r="H370" s="183"/>
      <c r="I370" s="184">
        <v>0</v>
      </c>
      <c r="J370" s="183"/>
      <c r="K370" s="182">
        <f>IF(F370="I",IFERROR(SUMIF(#REF!,Clasificaciones!C370,#REF!),0),0)</f>
        <v>0</v>
      </c>
      <c r="L370" s="183"/>
      <c r="M370" s="184">
        <v>0</v>
      </c>
      <c r="N370" s="183"/>
      <c r="O370" s="349">
        <f>IF(F370="I",IFERROR(VLOOKUP(C370,#REF!,7,FALSE),0),0)</f>
        <v>0</v>
      </c>
      <c r="P370" s="183"/>
      <c r="Q370" s="184">
        <v>0</v>
      </c>
    </row>
    <row r="371" spans="1:17" s="185" customFormat="1" ht="12" customHeight="1">
      <c r="A371" s="179" t="s">
        <v>146</v>
      </c>
      <c r="B371" s="179"/>
      <c r="C371" s="180">
        <v>12102272</v>
      </c>
      <c r="D371" s="180" t="s">
        <v>214</v>
      </c>
      <c r="E371" s="181" t="s">
        <v>627</v>
      </c>
      <c r="F371" s="181" t="s">
        <v>719</v>
      </c>
      <c r="G371" s="349">
        <f>IF(F371="I",IFERROR(VLOOKUP(C371,'Consolidado 06.2022'!B:H,7,FALSE),0),0)</f>
        <v>0</v>
      </c>
      <c r="H371" s="183"/>
      <c r="I371" s="184">
        <v>0</v>
      </c>
      <c r="J371" s="183"/>
      <c r="K371" s="182">
        <f>IF(F371="I",IFERROR(SUMIF(#REF!,Clasificaciones!C371,#REF!),0),0)</f>
        <v>0</v>
      </c>
      <c r="L371" s="183"/>
      <c r="M371" s="184">
        <v>0</v>
      </c>
      <c r="N371" s="183"/>
      <c r="O371" s="349">
        <f>IF(F371="I",IFERROR(VLOOKUP(C371,#REF!,7,FALSE),0),0)</f>
        <v>0</v>
      </c>
      <c r="P371" s="183"/>
      <c r="Q371" s="184">
        <v>0</v>
      </c>
    </row>
    <row r="372" spans="1:17" s="185" customFormat="1" ht="12" customHeight="1">
      <c r="A372" s="179" t="s">
        <v>146</v>
      </c>
      <c r="B372" s="179"/>
      <c r="C372" s="180">
        <v>1210228</v>
      </c>
      <c r="D372" s="180" t="s">
        <v>844</v>
      </c>
      <c r="E372" s="181" t="s">
        <v>627</v>
      </c>
      <c r="F372" s="181" t="s">
        <v>719</v>
      </c>
      <c r="G372" s="349">
        <f>IF(F372="I",IFERROR(VLOOKUP(C372,'Consolidado 06.2022'!B:H,7,FALSE),0),0)</f>
        <v>0</v>
      </c>
      <c r="H372" s="183"/>
      <c r="I372" s="184">
        <v>0</v>
      </c>
      <c r="J372" s="183"/>
      <c r="K372" s="182">
        <f>IF(F372="I",IFERROR(SUMIF(#REF!,Clasificaciones!C372,#REF!),0),0)</f>
        <v>0</v>
      </c>
      <c r="L372" s="183"/>
      <c r="M372" s="184">
        <v>0</v>
      </c>
      <c r="N372" s="183"/>
      <c r="O372" s="349">
        <f>IF(F372="I",IFERROR(VLOOKUP(C372,#REF!,7,FALSE),0),0)</f>
        <v>0</v>
      </c>
      <c r="P372" s="183"/>
      <c r="Q372" s="184">
        <v>0</v>
      </c>
    </row>
    <row r="373" spans="1:17" s="185" customFormat="1" ht="12" customHeight="1">
      <c r="A373" s="179" t="s">
        <v>146</v>
      </c>
      <c r="B373" s="179"/>
      <c r="C373" s="180">
        <v>12103</v>
      </c>
      <c r="D373" s="180" t="s">
        <v>274</v>
      </c>
      <c r="E373" s="181" t="s">
        <v>627</v>
      </c>
      <c r="F373" s="181" t="s">
        <v>719</v>
      </c>
      <c r="G373" s="349">
        <f>IF(F373="I",IFERROR(VLOOKUP(C373,'Consolidado 06.2022'!B:H,7,FALSE),0),0)</f>
        <v>0</v>
      </c>
      <c r="H373" s="183"/>
      <c r="I373" s="184">
        <v>0</v>
      </c>
      <c r="J373" s="183"/>
      <c r="K373" s="182">
        <f>IF(F373="I",IFERROR(SUMIF(#REF!,Clasificaciones!C373,#REF!),0),0)</f>
        <v>0</v>
      </c>
      <c r="L373" s="183"/>
      <c r="M373" s="184">
        <v>0</v>
      </c>
      <c r="N373" s="183"/>
      <c r="O373" s="349">
        <f>IF(F373="I",IFERROR(VLOOKUP(C373,#REF!,7,FALSE),0),0)</f>
        <v>0</v>
      </c>
      <c r="P373" s="183"/>
      <c r="Q373" s="184">
        <v>0</v>
      </c>
    </row>
    <row r="374" spans="1:17" s="185" customFormat="1" ht="12" customHeight="1">
      <c r="A374" s="179" t="s">
        <v>146</v>
      </c>
      <c r="B374" s="179" t="s">
        <v>848</v>
      </c>
      <c r="C374" s="180">
        <v>1210301</v>
      </c>
      <c r="D374" s="180" t="s">
        <v>275</v>
      </c>
      <c r="E374" s="181" t="s">
        <v>627</v>
      </c>
      <c r="F374" s="181" t="s">
        <v>722</v>
      </c>
      <c r="G374" s="349">
        <f>IF(F374="I",IFERROR(VLOOKUP(C374,'Consolidado 06.2022'!B:H,7,FALSE),0),0)</f>
        <v>900000000</v>
      </c>
      <c r="H374" s="183"/>
      <c r="I374" s="184">
        <v>0</v>
      </c>
      <c r="J374" s="183"/>
      <c r="K374" s="182">
        <f>IF(F374="I",IFERROR(SUMIF(#REF!,Clasificaciones!C374,#REF!),0),0)</f>
        <v>0</v>
      </c>
      <c r="L374" s="183"/>
      <c r="M374" s="184">
        <v>0</v>
      </c>
      <c r="N374" s="183"/>
      <c r="O374" s="349">
        <f>IF(F374="I",IFERROR(VLOOKUP(C374,#REF!,7,FALSE),0),0)</f>
        <v>0</v>
      </c>
      <c r="P374" s="183"/>
      <c r="Q374" s="184">
        <v>0</v>
      </c>
    </row>
    <row r="375" spans="1:17" s="185" customFormat="1" ht="12" customHeight="1">
      <c r="A375" s="179" t="s">
        <v>146</v>
      </c>
      <c r="B375" s="179"/>
      <c r="C375" s="180">
        <v>127</v>
      </c>
      <c r="D375" s="180" t="s">
        <v>276</v>
      </c>
      <c r="E375" s="181" t="s">
        <v>627</v>
      </c>
      <c r="F375" s="181" t="s">
        <v>719</v>
      </c>
      <c r="G375" s="349">
        <f>IF(F375="I",IFERROR(VLOOKUP(C375,'Consolidado 06.2022'!B:H,7,FALSE),0),0)</f>
        <v>0</v>
      </c>
      <c r="H375" s="183"/>
      <c r="I375" s="184">
        <v>0</v>
      </c>
      <c r="J375" s="183"/>
      <c r="K375" s="182">
        <f>IF(F375="I",IFERROR(SUMIF(#REF!,Clasificaciones!C375,#REF!),0),0)</f>
        <v>0</v>
      </c>
      <c r="L375" s="183"/>
      <c r="M375" s="184">
        <v>0</v>
      </c>
      <c r="N375" s="183"/>
      <c r="O375" s="349">
        <f>IF(F375="I",IFERROR(VLOOKUP(C375,#REF!,7,FALSE),0),0)</f>
        <v>0</v>
      </c>
      <c r="P375" s="183"/>
      <c r="Q375" s="184">
        <v>0</v>
      </c>
    </row>
    <row r="376" spans="1:17" s="185" customFormat="1" ht="12" customHeight="1">
      <c r="A376" s="179" t="s">
        <v>146</v>
      </c>
      <c r="B376" s="179"/>
      <c r="C376" s="180">
        <v>12701</v>
      </c>
      <c r="D376" s="180" t="s">
        <v>277</v>
      </c>
      <c r="E376" s="181" t="s">
        <v>627</v>
      </c>
      <c r="F376" s="181" t="s">
        <v>719</v>
      </c>
      <c r="G376" s="349">
        <f>IF(F376="I",IFERROR(VLOOKUP(C376,'Consolidado 06.2022'!B:H,7,FALSE),0),0)</f>
        <v>0</v>
      </c>
      <c r="H376" s="183"/>
      <c r="I376" s="184">
        <v>0</v>
      </c>
      <c r="J376" s="183"/>
      <c r="K376" s="182">
        <f>IF(F376="I",IFERROR(SUMIF(#REF!,Clasificaciones!C376,#REF!),0),0)</f>
        <v>0</v>
      </c>
      <c r="L376" s="183"/>
      <c r="M376" s="184">
        <v>0</v>
      </c>
      <c r="N376" s="183"/>
      <c r="O376" s="349">
        <f>IF(F376="I",IFERROR(VLOOKUP(C376,#REF!,7,FALSE),0),0)</f>
        <v>0</v>
      </c>
      <c r="P376" s="183"/>
      <c r="Q376" s="184">
        <v>0</v>
      </c>
    </row>
    <row r="377" spans="1:17" s="185" customFormat="1" ht="12" customHeight="1">
      <c r="A377" s="179" t="s">
        <v>146</v>
      </c>
      <c r="B377" s="179"/>
      <c r="C377" s="180">
        <v>1270101</v>
      </c>
      <c r="D377" s="180" t="s">
        <v>849</v>
      </c>
      <c r="E377" s="181" t="s">
        <v>627</v>
      </c>
      <c r="F377" s="181" t="s">
        <v>722</v>
      </c>
      <c r="G377" s="349">
        <f>IF(F377="I",IFERROR(VLOOKUP(C377,'Consolidado 06.2022'!B:H,7,FALSE),0),0)</f>
        <v>0</v>
      </c>
      <c r="H377" s="183"/>
      <c r="I377" s="184">
        <v>0</v>
      </c>
      <c r="J377" s="183"/>
      <c r="K377" s="182">
        <f>IF(F377="I",IFERROR(SUMIF(#REF!,Clasificaciones!C377,#REF!),0),0)</f>
        <v>0</v>
      </c>
      <c r="L377" s="183"/>
      <c r="M377" s="184">
        <v>0</v>
      </c>
      <c r="N377" s="183"/>
      <c r="O377" s="349">
        <f>IF(F377="I",IFERROR(VLOOKUP(C377,#REF!,7,FALSE),0),0)</f>
        <v>0</v>
      </c>
      <c r="P377" s="183"/>
      <c r="Q377" s="184">
        <v>0</v>
      </c>
    </row>
    <row r="378" spans="1:17" s="185" customFormat="1" ht="12" customHeight="1">
      <c r="A378" s="179" t="s">
        <v>146</v>
      </c>
      <c r="B378" s="179" t="s">
        <v>850</v>
      </c>
      <c r="C378" s="180">
        <v>1270102</v>
      </c>
      <c r="D378" s="180" t="s">
        <v>278</v>
      </c>
      <c r="E378" s="181" t="s">
        <v>627</v>
      </c>
      <c r="F378" s="181" t="s">
        <v>722</v>
      </c>
      <c r="G378" s="349">
        <f>IF(F378="I",IFERROR(VLOOKUP(C378,'Consolidado 06.2022'!B:H,7,FALSE),0),0)</f>
        <v>122540485</v>
      </c>
      <c r="H378" s="183"/>
      <c r="I378" s="184">
        <v>0</v>
      </c>
      <c r="J378" s="183"/>
      <c r="K378" s="182">
        <f>IF(F378="I",IFERROR(SUMIF(#REF!,Clasificaciones!C378,#REF!),0),0)</f>
        <v>0</v>
      </c>
      <c r="L378" s="183"/>
      <c r="M378" s="184">
        <v>0</v>
      </c>
      <c r="N378" s="183"/>
      <c r="O378" s="349">
        <f>IF(F378="I",IFERROR(VLOOKUP(C378,#REF!,7,FALSE),0),0)</f>
        <v>0</v>
      </c>
      <c r="P378" s="183"/>
      <c r="Q378" s="184">
        <v>0</v>
      </c>
    </row>
    <row r="379" spans="1:17" s="185" customFormat="1" ht="12" customHeight="1">
      <c r="A379" s="179" t="s">
        <v>146</v>
      </c>
      <c r="B379" s="179" t="s">
        <v>850</v>
      </c>
      <c r="C379" s="180">
        <v>1270103</v>
      </c>
      <c r="D379" s="180" t="s">
        <v>684</v>
      </c>
      <c r="E379" s="181" t="s">
        <v>627</v>
      </c>
      <c r="F379" s="181" t="s">
        <v>722</v>
      </c>
      <c r="G379" s="349">
        <f>IF(F379="I",IFERROR(VLOOKUP(C379,'Consolidado 06.2022'!B:H,7,FALSE),0),0)</f>
        <v>250626991</v>
      </c>
      <c r="H379" s="183"/>
      <c r="I379" s="184">
        <v>0</v>
      </c>
      <c r="J379" s="183"/>
      <c r="K379" s="182">
        <f>IF(F379="I",IFERROR(SUMIF(#REF!,Clasificaciones!C379,#REF!),0),0)</f>
        <v>0</v>
      </c>
      <c r="L379" s="183"/>
      <c r="M379" s="184">
        <v>0</v>
      </c>
      <c r="N379" s="183"/>
      <c r="O379" s="349">
        <f>IF(F379="I",IFERROR(VLOOKUP(C379,#REF!,7,FALSE),0),0)</f>
        <v>0</v>
      </c>
      <c r="P379" s="183"/>
      <c r="Q379" s="184">
        <v>0</v>
      </c>
    </row>
    <row r="380" spans="1:17" s="185" customFormat="1" ht="12" customHeight="1">
      <c r="A380" s="179" t="s">
        <v>146</v>
      </c>
      <c r="B380" s="179" t="s">
        <v>850</v>
      </c>
      <c r="C380" s="180">
        <v>1270104</v>
      </c>
      <c r="D380" s="180" t="s">
        <v>280</v>
      </c>
      <c r="E380" s="181" t="s">
        <v>627</v>
      </c>
      <c r="F380" s="181" t="s">
        <v>722</v>
      </c>
      <c r="G380" s="349">
        <f>IF(F380="I",IFERROR(VLOOKUP(C380,'Consolidado 06.2022'!B:H,7,FALSE),0),0)</f>
        <v>468274422</v>
      </c>
      <c r="H380" s="183"/>
      <c r="I380" s="184">
        <v>0</v>
      </c>
      <c r="J380" s="183"/>
      <c r="K380" s="182">
        <f>IF(F380="I",IFERROR(SUMIF(#REF!,Clasificaciones!C380,#REF!),0),0)</f>
        <v>0</v>
      </c>
      <c r="L380" s="183"/>
      <c r="M380" s="184">
        <v>0</v>
      </c>
      <c r="N380" s="183"/>
      <c r="O380" s="349">
        <f>IF(F380="I",IFERROR(VLOOKUP(C380,#REF!,7,FALSE),0),0)</f>
        <v>0</v>
      </c>
      <c r="P380" s="183"/>
      <c r="Q380" s="184">
        <v>0</v>
      </c>
    </row>
    <row r="381" spans="1:17" s="185" customFormat="1">
      <c r="A381" s="179" t="s">
        <v>146</v>
      </c>
      <c r="B381" s="179"/>
      <c r="C381" s="180">
        <v>1270105</v>
      </c>
      <c r="D381" s="180" t="s">
        <v>851</v>
      </c>
      <c r="E381" s="181" t="s">
        <v>627</v>
      </c>
      <c r="F381" s="181" t="s">
        <v>722</v>
      </c>
      <c r="G381" s="349">
        <f>IF(F381="I",IFERROR(VLOOKUP(C381,'Consolidado 06.2022'!B:H,7,FALSE),0),0)</f>
        <v>0</v>
      </c>
      <c r="H381" s="183"/>
      <c r="I381" s="184">
        <v>0</v>
      </c>
      <c r="J381" s="183"/>
      <c r="K381" s="182">
        <f>IF(F381="I",IFERROR(SUMIF(#REF!,Clasificaciones!C381,#REF!),0),0)</f>
        <v>0</v>
      </c>
      <c r="L381" s="183"/>
      <c r="M381" s="184">
        <v>0</v>
      </c>
      <c r="N381" s="183"/>
      <c r="O381" s="349">
        <f>IF(F381="I",IFERROR(VLOOKUP(C381,#REF!,7,FALSE),0),0)</f>
        <v>0</v>
      </c>
      <c r="P381" s="183"/>
      <c r="Q381" s="184">
        <v>0</v>
      </c>
    </row>
    <row r="382" spans="1:17" s="185" customFormat="1">
      <c r="A382" s="179" t="s">
        <v>146</v>
      </c>
      <c r="B382" s="179"/>
      <c r="C382" s="180">
        <v>1270106</v>
      </c>
      <c r="D382" s="180" t="s">
        <v>852</v>
      </c>
      <c r="E382" s="181" t="s">
        <v>627</v>
      </c>
      <c r="F382" s="181" t="s">
        <v>722</v>
      </c>
      <c r="G382" s="349">
        <f>IF(F382="I",IFERROR(VLOOKUP(C382,'Consolidado 06.2022'!B:H,7,FALSE),0),0)</f>
        <v>0</v>
      </c>
      <c r="H382" s="183"/>
      <c r="I382" s="184">
        <v>0</v>
      </c>
      <c r="J382" s="183"/>
      <c r="K382" s="182">
        <f>IF(F382="I",IFERROR(SUMIF(#REF!,Clasificaciones!C382,#REF!),0),0)</f>
        <v>0</v>
      </c>
      <c r="L382" s="183"/>
      <c r="M382" s="184">
        <v>0</v>
      </c>
      <c r="N382" s="183"/>
      <c r="O382" s="349">
        <f>IF(F382="I",IFERROR(VLOOKUP(C382,#REF!,7,FALSE),0),0)</f>
        <v>0</v>
      </c>
      <c r="P382" s="183"/>
      <c r="Q382" s="184">
        <v>0</v>
      </c>
    </row>
    <row r="383" spans="1:17" s="185" customFormat="1">
      <c r="A383" s="179" t="s">
        <v>146</v>
      </c>
      <c r="B383" s="179" t="s">
        <v>850</v>
      </c>
      <c r="C383" s="180">
        <v>1270107</v>
      </c>
      <c r="D383" s="180" t="s">
        <v>281</v>
      </c>
      <c r="E383" s="181" t="s">
        <v>627</v>
      </c>
      <c r="F383" s="181" t="s">
        <v>722</v>
      </c>
      <c r="G383" s="349">
        <f>IF(F383="I",IFERROR(VLOOKUP(C383,'Consolidado 06.2022'!B:H,7,FALSE),0),0)</f>
        <v>316522493</v>
      </c>
      <c r="H383" s="183"/>
      <c r="I383" s="184">
        <v>0</v>
      </c>
      <c r="J383" s="183"/>
      <c r="K383" s="182">
        <f>IF(F383="I",IFERROR(SUMIF(#REF!,Clasificaciones!C383,#REF!),0),0)</f>
        <v>0</v>
      </c>
      <c r="L383" s="183"/>
      <c r="M383" s="184">
        <v>0</v>
      </c>
      <c r="N383" s="183"/>
      <c r="O383" s="349">
        <f>IF(F383="I",IFERROR(VLOOKUP(C383,#REF!,7,FALSE),0),0)</f>
        <v>0</v>
      </c>
      <c r="P383" s="183"/>
      <c r="Q383" s="184">
        <v>0</v>
      </c>
    </row>
    <row r="384" spans="1:17" s="185" customFormat="1">
      <c r="A384" s="179" t="s">
        <v>146</v>
      </c>
      <c r="B384" s="179"/>
      <c r="C384" s="180">
        <v>1270120</v>
      </c>
      <c r="D384" s="180" t="s">
        <v>282</v>
      </c>
      <c r="E384" s="181" t="s">
        <v>627</v>
      </c>
      <c r="F384" s="181" t="s">
        <v>719</v>
      </c>
      <c r="G384" s="349">
        <f>IF(F384="I",IFERROR(VLOOKUP(C384,'Consolidado 06.2022'!B:H,7,FALSE),0),0)</f>
        <v>0</v>
      </c>
      <c r="H384" s="183"/>
      <c r="I384" s="184">
        <v>0</v>
      </c>
      <c r="J384" s="183"/>
      <c r="K384" s="182">
        <f>IF(F384="I",IFERROR(SUMIF(#REF!,Clasificaciones!C384,#REF!),0),0)</f>
        <v>0</v>
      </c>
      <c r="L384" s="183"/>
      <c r="M384" s="184">
        <v>0</v>
      </c>
      <c r="N384" s="183"/>
      <c r="O384" s="349">
        <f>IF(F384="I",IFERROR(VLOOKUP(C384,#REF!,7,FALSE),0),0)</f>
        <v>0</v>
      </c>
      <c r="P384" s="183"/>
      <c r="Q384" s="184">
        <v>0</v>
      </c>
    </row>
    <row r="385" spans="1:17" s="185" customFormat="1" ht="12" customHeight="1">
      <c r="A385" s="179" t="s">
        <v>146</v>
      </c>
      <c r="B385" s="179"/>
      <c r="C385" s="180">
        <v>127012001</v>
      </c>
      <c r="D385" s="180" t="s">
        <v>853</v>
      </c>
      <c r="E385" s="181" t="s">
        <v>627</v>
      </c>
      <c r="F385" s="181" t="s">
        <v>722</v>
      </c>
      <c r="G385" s="349">
        <f>IF(F385="I",IFERROR(VLOOKUP(C385,'Consolidado 06.2022'!B:H,7,FALSE),0),0)</f>
        <v>0</v>
      </c>
      <c r="H385" s="183"/>
      <c r="I385" s="184">
        <v>0</v>
      </c>
      <c r="J385" s="183"/>
      <c r="K385" s="182">
        <f>IF(F385="I",IFERROR(SUMIF(#REF!,Clasificaciones!C385,#REF!),0),0)</f>
        <v>0</v>
      </c>
      <c r="L385" s="183"/>
      <c r="M385" s="184">
        <v>0</v>
      </c>
      <c r="N385" s="183"/>
      <c r="O385" s="349">
        <f>IF(F385="I",IFERROR(VLOOKUP(C385,#REF!,7,FALSE),0),0)</f>
        <v>0</v>
      </c>
      <c r="P385" s="183"/>
      <c r="Q385" s="184">
        <v>0</v>
      </c>
    </row>
    <row r="386" spans="1:17" s="185" customFormat="1" ht="12" customHeight="1">
      <c r="A386" s="179" t="s">
        <v>146</v>
      </c>
      <c r="B386" s="179" t="s">
        <v>855</v>
      </c>
      <c r="C386" s="180">
        <v>127012002</v>
      </c>
      <c r="D386" s="180" t="s">
        <v>854</v>
      </c>
      <c r="E386" s="181" t="s">
        <v>627</v>
      </c>
      <c r="F386" s="181" t="s">
        <v>722</v>
      </c>
      <c r="G386" s="349">
        <f>IF(F386="I",IFERROR(VLOOKUP(C386,'Consolidado 06.2022'!B:H,7,FALSE),0),0)</f>
        <v>-5514324</v>
      </c>
      <c r="H386" s="183"/>
      <c r="I386" s="184">
        <v>0</v>
      </c>
      <c r="J386" s="183"/>
      <c r="K386" s="182">
        <f>IF(F386="I",IFERROR(SUMIF(#REF!,Clasificaciones!C386,#REF!),0),0)</f>
        <v>0</v>
      </c>
      <c r="L386" s="183"/>
      <c r="M386" s="184">
        <v>0</v>
      </c>
      <c r="N386" s="183"/>
      <c r="O386" s="349">
        <f>IF(F386="I",IFERROR(VLOOKUP(C386,#REF!,7,FALSE),0),0)</f>
        <v>0</v>
      </c>
      <c r="P386" s="183"/>
      <c r="Q386" s="184">
        <v>0</v>
      </c>
    </row>
    <row r="387" spans="1:17" s="185" customFormat="1" ht="12" customHeight="1">
      <c r="A387" s="179" t="s">
        <v>146</v>
      </c>
      <c r="B387" s="179" t="s">
        <v>855</v>
      </c>
      <c r="C387" s="180">
        <v>127012003</v>
      </c>
      <c r="D387" s="180" t="s">
        <v>283</v>
      </c>
      <c r="E387" s="181" t="s">
        <v>627</v>
      </c>
      <c r="F387" s="181" t="s">
        <v>722</v>
      </c>
      <c r="G387" s="349">
        <f>IF(F387="I",IFERROR(VLOOKUP(C387,'Consolidado 06.2022'!B:H,7,FALSE),0),0)</f>
        <v>-37890753</v>
      </c>
      <c r="H387" s="183"/>
      <c r="I387" s="184">
        <v>0</v>
      </c>
      <c r="J387" s="183"/>
      <c r="K387" s="182">
        <f>IF(F387="I",IFERROR(SUMIF(#REF!,Clasificaciones!C387,#REF!),0),0)</f>
        <v>0</v>
      </c>
      <c r="L387" s="183"/>
      <c r="M387" s="184">
        <v>0</v>
      </c>
      <c r="N387" s="183"/>
      <c r="O387" s="349">
        <f>IF(F387="I",IFERROR(VLOOKUP(C387,#REF!,7,FALSE),0),0)</f>
        <v>0</v>
      </c>
      <c r="P387" s="183"/>
      <c r="Q387" s="184">
        <v>0</v>
      </c>
    </row>
    <row r="388" spans="1:17" s="185" customFormat="1" ht="12" customHeight="1">
      <c r="A388" s="179" t="s">
        <v>146</v>
      </c>
      <c r="B388" s="179" t="s">
        <v>855</v>
      </c>
      <c r="C388" s="180">
        <v>127012004</v>
      </c>
      <c r="D388" s="180" t="s">
        <v>284</v>
      </c>
      <c r="E388" s="181" t="s">
        <v>627</v>
      </c>
      <c r="F388" s="181" t="s">
        <v>722</v>
      </c>
      <c r="G388" s="349">
        <f>IF(F388="I",IFERROR(VLOOKUP(C388,'Consolidado 06.2022'!B:H,7,FALSE),0),0)</f>
        <v>-42128849</v>
      </c>
      <c r="H388" s="183"/>
      <c r="I388" s="184">
        <v>0</v>
      </c>
      <c r="J388" s="183"/>
      <c r="K388" s="182">
        <f>IF(F388="I",IFERROR(SUMIF(#REF!,Clasificaciones!C388,#REF!),0),0)</f>
        <v>0</v>
      </c>
      <c r="L388" s="183"/>
      <c r="M388" s="184">
        <v>0</v>
      </c>
      <c r="N388" s="183"/>
      <c r="O388" s="349">
        <f>IF(F388="I",IFERROR(VLOOKUP(C388,#REF!,7,FALSE),0),0)</f>
        <v>0</v>
      </c>
      <c r="P388" s="183"/>
      <c r="Q388" s="184">
        <v>0</v>
      </c>
    </row>
    <row r="389" spans="1:17" s="185" customFormat="1" ht="12" customHeight="1">
      <c r="A389" s="179" t="s">
        <v>146</v>
      </c>
      <c r="B389" s="179" t="s">
        <v>855</v>
      </c>
      <c r="C389" s="180">
        <v>127012005</v>
      </c>
      <c r="D389" s="180" t="s">
        <v>856</v>
      </c>
      <c r="E389" s="181" t="s">
        <v>627</v>
      </c>
      <c r="F389" s="181" t="s">
        <v>722</v>
      </c>
      <c r="G389" s="349">
        <f>IF(F389="I",IFERROR(VLOOKUP(C389,'Consolidado 06.2022'!B:H,7,FALSE),0),0)</f>
        <v>0</v>
      </c>
      <c r="H389" s="183"/>
      <c r="I389" s="184">
        <v>0</v>
      </c>
      <c r="J389" s="183"/>
      <c r="K389" s="182">
        <f>IF(F389="I",IFERROR(SUMIF(#REF!,Clasificaciones!C389,#REF!),0),0)</f>
        <v>0</v>
      </c>
      <c r="L389" s="183"/>
      <c r="M389" s="184">
        <v>0</v>
      </c>
      <c r="N389" s="183"/>
      <c r="O389" s="349">
        <f>IF(F389="I",IFERROR(VLOOKUP(C389,#REF!,7,FALSE),0),0)</f>
        <v>0</v>
      </c>
      <c r="P389" s="183"/>
      <c r="Q389" s="184">
        <v>0</v>
      </c>
    </row>
    <row r="390" spans="1:17" s="185" customFormat="1" ht="12" customHeight="1">
      <c r="A390" s="179" t="s">
        <v>146</v>
      </c>
      <c r="B390" s="179" t="s">
        <v>855</v>
      </c>
      <c r="C390" s="180">
        <v>127012006</v>
      </c>
      <c r="D390" s="180" t="s">
        <v>1452</v>
      </c>
      <c r="E390" s="181" t="s">
        <v>627</v>
      </c>
      <c r="F390" s="181" t="s">
        <v>722</v>
      </c>
      <c r="G390" s="349">
        <f>IF(F390="I",IFERROR(VLOOKUP(C390,'Consolidado 06.2022'!B:H,7,FALSE),0),0)</f>
        <v>-14243514</v>
      </c>
      <c r="H390" s="183"/>
      <c r="I390" s="184">
        <v>0</v>
      </c>
      <c r="J390" s="183"/>
      <c r="K390" s="182">
        <f>IF(F390="I",IFERROR(SUMIF(#REF!,Clasificaciones!C390,#REF!),0),0)</f>
        <v>0</v>
      </c>
      <c r="L390" s="183"/>
      <c r="M390" s="184">
        <v>0</v>
      </c>
      <c r="N390" s="183"/>
      <c r="O390" s="349">
        <f>IF(F390="I",IFERROR(VLOOKUP(C390,#REF!,7,FALSE),0),0)</f>
        <v>0</v>
      </c>
      <c r="P390" s="183"/>
      <c r="Q390" s="184">
        <v>0</v>
      </c>
    </row>
    <row r="391" spans="1:17" s="185" customFormat="1" ht="12" customHeight="1">
      <c r="A391" s="179" t="s">
        <v>146</v>
      </c>
      <c r="B391" s="179"/>
      <c r="C391" s="180">
        <v>12702</v>
      </c>
      <c r="D391" s="180" t="s">
        <v>857</v>
      </c>
      <c r="E391" s="181" t="s">
        <v>627</v>
      </c>
      <c r="F391" s="181" t="s">
        <v>719</v>
      </c>
      <c r="G391" s="349">
        <f>IF(F391="I",IFERROR(VLOOKUP(C391,'Consolidado 06.2022'!B:H,7,FALSE),0),0)</f>
        <v>0</v>
      </c>
      <c r="H391" s="183"/>
      <c r="I391" s="184">
        <v>0</v>
      </c>
      <c r="J391" s="183"/>
      <c r="K391" s="182">
        <f>IF(F391="I",IFERROR(SUMIF(#REF!,Clasificaciones!C391,#REF!),0),0)</f>
        <v>0</v>
      </c>
      <c r="L391" s="183"/>
      <c r="M391" s="184">
        <v>0</v>
      </c>
      <c r="N391" s="183"/>
      <c r="O391" s="349">
        <f>IF(F391="I",IFERROR(VLOOKUP(C391,#REF!,7,FALSE),0),0)</f>
        <v>0</v>
      </c>
      <c r="P391" s="183"/>
      <c r="Q391" s="184">
        <v>0</v>
      </c>
    </row>
    <row r="392" spans="1:17" s="185" customFormat="1" ht="12" customHeight="1">
      <c r="A392" s="179" t="s">
        <v>146</v>
      </c>
      <c r="B392" s="179"/>
      <c r="C392" s="180">
        <v>1270201</v>
      </c>
      <c r="D392" s="180" t="s">
        <v>858</v>
      </c>
      <c r="E392" s="181" t="s">
        <v>627</v>
      </c>
      <c r="F392" s="181" t="s">
        <v>722</v>
      </c>
      <c r="G392" s="349">
        <f>IF(F392="I",IFERROR(VLOOKUP(C392,'Consolidado 06.2022'!B:H,7,FALSE),0),0)</f>
        <v>0</v>
      </c>
      <c r="H392" s="183"/>
      <c r="I392" s="184">
        <v>0</v>
      </c>
      <c r="J392" s="183"/>
      <c r="K392" s="182">
        <f>IF(F392="I",IFERROR(SUMIF(#REF!,Clasificaciones!C392,#REF!),0),0)</f>
        <v>0</v>
      </c>
      <c r="L392" s="183"/>
      <c r="M392" s="184">
        <v>0</v>
      </c>
      <c r="N392" s="183"/>
      <c r="O392" s="349">
        <f>IF(F392="I",IFERROR(VLOOKUP(C392,#REF!,7,FALSE),0),0)</f>
        <v>0</v>
      </c>
      <c r="P392" s="183"/>
      <c r="Q392" s="184">
        <v>0</v>
      </c>
    </row>
    <row r="393" spans="1:17" s="185" customFormat="1" ht="12" customHeight="1">
      <c r="A393" s="179" t="s">
        <v>146</v>
      </c>
      <c r="B393" s="179"/>
      <c r="C393" s="180">
        <v>1270202</v>
      </c>
      <c r="D393" s="180" t="s">
        <v>859</v>
      </c>
      <c r="E393" s="181" t="s">
        <v>627</v>
      </c>
      <c r="F393" s="181" t="s">
        <v>722</v>
      </c>
      <c r="G393" s="349">
        <f>IF(F393="I",IFERROR(VLOOKUP(C393,'Consolidado 06.2022'!B:H,7,FALSE),0),0)</f>
        <v>0</v>
      </c>
      <c r="H393" s="183"/>
      <c r="I393" s="184">
        <v>0</v>
      </c>
      <c r="J393" s="183"/>
      <c r="K393" s="182">
        <f>IF(F393="I",IFERROR(SUMIF(#REF!,Clasificaciones!C393,#REF!),0),0)</f>
        <v>0</v>
      </c>
      <c r="L393" s="183"/>
      <c r="M393" s="184">
        <v>0</v>
      </c>
      <c r="N393" s="183"/>
      <c r="O393" s="349">
        <f>IF(F393="I",IFERROR(VLOOKUP(C393,#REF!,7,FALSE),0),0)</f>
        <v>0</v>
      </c>
      <c r="P393" s="183"/>
      <c r="Q393" s="184">
        <v>0</v>
      </c>
    </row>
    <row r="394" spans="1:17" s="185" customFormat="1" ht="12" customHeight="1">
      <c r="A394" s="179" t="s">
        <v>146</v>
      </c>
      <c r="B394" s="179"/>
      <c r="C394" s="180">
        <v>1270203</v>
      </c>
      <c r="D394" s="180" t="s">
        <v>860</v>
      </c>
      <c r="E394" s="181" t="s">
        <v>627</v>
      </c>
      <c r="F394" s="181" t="s">
        <v>722</v>
      </c>
      <c r="G394" s="349">
        <f>IF(F394="I",IFERROR(VLOOKUP(C394,'Consolidado 06.2022'!B:H,7,FALSE),0),0)</f>
        <v>0</v>
      </c>
      <c r="H394" s="183"/>
      <c r="I394" s="184">
        <v>0</v>
      </c>
      <c r="J394" s="183"/>
      <c r="K394" s="182">
        <f>IF(F394="I",IFERROR(SUMIF(#REF!,Clasificaciones!C394,#REF!),0),0)</f>
        <v>0</v>
      </c>
      <c r="L394" s="183"/>
      <c r="M394" s="184">
        <v>0</v>
      </c>
      <c r="N394" s="183"/>
      <c r="O394" s="349">
        <f>IF(F394="I",IFERROR(VLOOKUP(C394,#REF!,7,FALSE),0),0)</f>
        <v>0</v>
      </c>
      <c r="P394" s="183"/>
      <c r="Q394" s="184">
        <v>0</v>
      </c>
    </row>
    <row r="395" spans="1:17" s="185" customFormat="1" ht="12" customHeight="1">
      <c r="A395" s="179" t="s">
        <v>146</v>
      </c>
      <c r="B395" s="179"/>
      <c r="C395" s="180">
        <v>1270220</v>
      </c>
      <c r="D395" s="180" t="s">
        <v>282</v>
      </c>
      <c r="E395" s="181" t="s">
        <v>627</v>
      </c>
      <c r="F395" s="181" t="s">
        <v>722</v>
      </c>
      <c r="G395" s="349">
        <f>IF(F395="I",IFERROR(VLOOKUP(C395,'Consolidado 06.2022'!B:H,7,FALSE),0),0)</f>
        <v>0</v>
      </c>
      <c r="H395" s="183"/>
      <c r="I395" s="184">
        <v>0</v>
      </c>
      <c r="J395" s="183"/>
      <c r="K395" s="182">
        <f>IF(F395="I",IFERROR(SUMIF(#REF!,Clasificaciones!C395,#REF!),0),0)</f>
        <v>0</v>
      </c>
      <c r="L395" s="183"/>
      <c r="M395" s="184">
        <v>0</v>
      </c>
      <c r="N395" s="183"/>
      <c r="O395" s="349">
        <f>IF(F395="I",IFERROR(VLOOKUP(C395,#REF!,7,FALSE),0),0)</f>
        <v>0</v>
      </c>
      <c r="P395" s="183"/>
      <c r="Q395" s="184">
        <v>0</v>
      </c>
    </row>
    <row r="396" spans="1:17" s="185" customFormat="1" ht="12" customHeight="1">
      <c r="A396" s="179" t="s">
        <v>146</v>
      </c>
      <c r="B396" s="179"/>
      <c r="C396" s="180">
        <v>128</v>
      </c>
      <c r="D396" s="180" t="s">
        <v>285</v>
      </c>
      <c r="E396" s="181" t="s">
        <v>627</v>
      </c>
      <c r="F396" s="181" t="s">
        <v>719</v>
      </c>
      <c r="G396" s="349">
        <f>IF(F396="I",IFERROR(VLOOKUP(C396,'Consolidado 06.2022'!B:H,7,FALSE),0),0)</f>
        <v>0</v>
      </c>
      <c r="H396" s="183"/>
      <c r="I396" s="184">
        <v>0</v>
      </c>
      <c r="J396" s="183"/>
      <c r="K396" s="182">
        <f>IF(F396="I",IFERROR(SUMIF(#REF!,Clasificaciones!C396,#REF!),0),0)</f>
        <v>0</v>
      </c>
      <c r="L396" s="183"/>
      <c r="M396" s="184">
        <v>0</v>
      </c>
      <c r="N396" s="183"/>
      <c r="O396" s="349">
        <f>IF(F396="I",IFERROR(VLOOKUP(C396,#REF!,7,FALSE),0),0)</f>
        <v>0</v>
      </c>
      <c r="P396" s="183"/>
      <c r="Q396" s="184">
        <v>0</v>
      </c>
    </row>
    <row r="397" spans="1:17" s="185" customFormat="1" ht="12" customHeight="1">
      <c r="A397" s="179" t="s">
        <v>146</v>
      </c>
      <c r="B397" s="179"/>
      <c r="C397" s="180">
        <v>12801</v>
      </c>
      <c r="D397" s="180" t="s">
        <v>286</v>
      </c>
      <c r="E397" s="181" t="s">
        <v>627</v>
      </c>
      <c r="F397" s="181" t="s">
        <v>719</v>
      </c>
      <c r="G397" s="349">
        <f>IF(F397="I",IFERROR(VLOOKUP(C397,'Consolidado 06.2022'!B:H,7,FALSE),0),0)</f>
        <v>0</v>
      </c>
      <c r="H397" s="183"/>
      <c r="I397" s="184">
        <v>0</v>
      </c>
      <c r="J397" s="183"/>
      <c r="K397" s="182">
        <f>IF(F397="I",IFERROR(SUMIF(#REF!,Clasificaciones!C397,#REF!),0),0)</f>
        <v>0</v>
      </c>
      <c r="L397" s="183"/>
      <c r="M397" s="184">
        <v>0</v>
      </c>
      <c r="N397" s="183"/>
      <c r="O397" s="349">
        <f>IF(F397="I",IFERROR(VLOOKUP(C397,#REF!,7,FALSE),0),0)</f>
        <v>0</v>
      </c>
      <c r="P397" s="183"/>
      <c r="Q397" s="184">
        <v>0</v>
      </c>
    </row>
    <row r="398" spans="1:17" s="185" customFormat="1" ht="12" customHeight="1">
      <c r="A398" s="179" t="s">
        <v>146</v>
      </c>
      <c r="B398" s="179" t="s">
        <v>855</v>
      </c>
      <c r="C398" s="180">
        <v>1280101</v>
      </c>
      <c r="D398" s="180" t="s">
        <v>861</v>
      </c>
      <c r="E398" s="181" t="s">
        <v>627</v>
      </c>
      <c r="F398" s="181" t="s">
        <v>722</v>
      </c>
      <c r="G398" s="349">
        <f>IF(F398="I",IFERROR(VLOOKUP(C398,'Consolidado 06.2022'!B:H,7,FALSE),0),0)</f>
        <v>0</v>
      </c>
      <c r="H398" s="183"/>
      <c r="I398" s="184">
        <v>0</v>
      </c>
      <c r="J398" s="183"/>
      <c r="K398" s="182">
        <f>IF(F398="I",IFERROR(SUMIF(#REF!,Clasificaciones!C398,#REF!),0),0)</f>
        <v>0</v>
      </c>
      <c r="L398" s="183"/>
      <c r="M398" s="184">
        <v>0</v>
      </c>
      <c r="N398" s="183"/>
      <c r="O398" s="349">
        <f>IF(F398="I",IFERROR(VLOOKUP(C398,#REF!,7,FALSE),0),0)</f>
        <v>0</v>
      </c>
      <c r="P398" s="183"/>
      <c r="Q398" s="184">
        <v>0</v>
      </c>
    </row>
    <row r="399" spans="1:17" s="185" customFormat="1" ht="12" customHeight="1">
      <c r="A399" s="179" t="s">
        <v>146</v>
      </c>
      <c r="B399" s="179" t="s">
        <v>286</v>
      </c>
      <c r="C399" s="180">
        <v>1280102</v>
      </c>
      <c r="D399" s="180" t="s">
        <v>287</v>
      </c>
      <c r="E399" s="181" t="s">
        <v>727</v>
      </c>
      <c r="F399" s="181" t="s">
        <v>722</v>
      </c>
      <c r="G399" s="349">
        <f>+'Consolidado 06.2022'!H202</f>
        <v>684291915</v>
      </c>
      <c r="H399" s="183"/>
      <c r="I399" s="184">
        <v>0</v>
      </c>
      <c r="J399" s="183"/>
      <c r="K399" s="182">
        <f>IF(F399="I",IFERROR(SUMIF(#REF!,Clasificaciones!C399,#REF!),0),0)</f>
        <v>0</v>
      </c>
      <c r="L399" s="183"/>
      <c r="M399" s="184">
        <v>0</v>
      </c>
      <c r="N399" s="183"/>
      <c r="O399" s="349">
        <f>IF(F399="I",IFERROR(VLOOKUP(C399,#REF!,7,FALSE),0),0)</f>
        <v>0</v>
      </c>
      <c r="P399" s="183"/>
      <c r="Q399" s="184">
        <v>0</v>
      </c>
    </row>
    <row r="400" spans="1:17" s="185" customFormat="1" ht="12" customHeight="1">
      <c r="A400" s="179" t="s">
        <v>146</v>
      </c>
      <c r="B400" s="179" t="s">
        <v>294</v>
      </c>
      <c r="C400" s="180">
        <v>12802</v>
      </c>
      <c r="D400" s="180" t="s">
        <v>288</v>
      </c>
      <c r="E400" s="181" t="s">
        <v>627</v>
      </c>
      <c r="F400" s="181" t="s">
        <v>722</v>
      </c>
      <c r="G400" s="349">
        <f>+'Consolidado 06.2022'!H203</f>
        <v>705882152</v>
      </c>
      <c r="H400" s="183"/>
      <c r="I400" s="184">
        <v>0</v>
      </c>
      <c r="J400" s="183"/>
      <c r="K400" s="182">
        <f>IF(F400="I",IFERROR(SUMIF(#REF!,Clasificaciones!C400,#REF!),0),0)</f>
        <v>0</v>
      </c>
      <c r="L400" s="183"/>
      <c r="M400" s="184">
        <v>0</v>
      </c>
      <c r="N400" s="183"/>
      <c r="O400" s="349">
        <f>IF(F400="I",IFERROR(VLOOKUP(C400,#REF!,7,FALSE),0),0)</f>
        <v>0</v>
      </c>
      <c r="P400" s="183"/>
      <c r="Q400" s="184">
        <v>0</v>
      </c>
    </row>
    <row r="401" spans="1:17" s="185" customFormat="1" ht="12" customHeight="1">
      <c r="A401" s="179" t="s">
        <v>146</v>
      </c>
      <c r="B401" s="179" t="s">
        <v>289</v>
      </c>
      <c r="C401" s="180">
        <v>12803</v>
      </c>
      <c r="D401" s="180" t="s">
        <v>289</v>
      </c>
      <c r="E401" s="181" t="s">
        <v>627</v>
      </c>
      <c r="F401" s="181" t="s">
        <v>722</v>
      </c>
      <c r="G401" s="349">
        <f>IF(F401="I",IFERROR(VLOOKUP(C401,'Consolidado 06.2022'!B:H,7,FALSE),0),0)</f>
        <v>8000000</v>
      </c>
      <c r="H401" s="183"/>
      <c r="I401" s="184">
        <v>0</v>
      </c>
      <c r="J401" s="183"/>
      <c r="K401" s="182">
        <f>IF(F401="I",IFERROR(SUMIF(#REF!,Clasificaciones!C401,#REF!),0),0)</f>
        <v>0</v>
      </c>
      <c r="L401" s="183"/>
      <c r="M401" s="184">
        <v>0</v>
      </c>
      <c r="N401" s="183"/>
      <c r="O401" s="349">
        <f>IF(F401="I",IFERROR(VLOOKUP(C401,#REF!,7,FALSE),0),0)</f>
        <v>0</v>
      </c>
      <c r="P401" s="183"/>
      <c r="Q401" s="184">
        <v>0</v>
      </c>
    </row>
    <row r="402" spans="1:17" s="185" customFormat="1" ht="12" customHeight="1">
      <c r="A402" s="179" t="s">
        <v>146</v>
      </c>
      <c r="B402" s="179"/>
      <c r="C402" s="180">
        <v>12804</v>
      </c>
      <c r="D402" s="180" t="s">
        <v>290</v>
      </c>
      <c r="E402" s="181" t="s">
        <v>627</v>
      </c>
      <c r="F402" s="181" t="s">
        <v>719</v>
      </c>
      <c r="G402" s="349">
        <f>IF(F402="I",IFERROR(VLOOKUP(C402,'Consolidado 06.2022'!B:H,7,FALSE),0),0)</f>
        <v>0</v>
      </c>
      <c r="H402" s="183"/>
      <c r="I402" s="184">
        <v>0</v>
      </c>
      <c r="J402" s="183"/>
      <c r="K402" s="182">
        <f>IF(F402="I",IFERROR(SUMIF(#REF!,Clasificaciones!C402,#REF!),0),0)</f>
        <v>0</v>
      </c>
      <c r="L402" s="183"/>
      <c r="M402" s="184">
        <v>0</v>
      </c>
      <c r="N402" s="183"/>
      <c r="O402" s="349">
        <f>IF(F402="I",IFERROR(VLOOKUP(C402,#REF!,7,FALSE),0),0)</f>
        <v>0</v>
      </c>
      <c r="P402" s="183"/>
      <c r="Q402" s="184">
        <v>0</v>
      </c>
    </row>
    <row r="403" spans="1:17" s="185" customFormat="1" ht="12" customHeight="1">
      <c r="A403" s="179" t="s">
        <v>146</v>
      </c>
      <c r="B403" s="179" t="s">
        <v>290</v>
      </c>
      <c r="C403" s="180">
        <v>1280401</v>
      </c>
      <c r="D403" s="180" t="s">
        <v>291</v>
      </c>
      <c r="E403" s="181" t="s">
        <v>627</v>
      </c>
      <c r="F403" s="181" t="s">
        <v>722</v>
      </c>
      <c r="G403" s="349">
        <f>+'Consolidado 06.2022'!H206</f>
        <v>457571471</v>
      </c>
      <c r="H403" s="183"/>
      <c r="I403" s="184">
        <v>0</v>
      </c>
      <c r="J403" s="183"/>
      <c r="K403" s="182">
        <f>IF(F403="I",IFERROR(SUMIF(#REF!,Clasificaciones!C403,#REF!),0),0)</f>
        <v>0</v>
      </c>
      <c r="L403" s="183"/>
      <c r="M403" s="184">
        <v>0</v>
      </c>
      <c r="N403" s="183"/>
      <c r="O403" s="349">
        <f>IF(F403="I",IFERROR(VLOOKUP(C403,#REF!,7,FALSE),0),0)</f>
        <v>0</v>
      </c>
      <c r="P403" s="183"/>
      <c r="Q403" s="184">
        <v>0</v>
      </c>
    </row>
    <row r="404" spans="1:17" s="185" customFormat="1" ht="12" customHeight="1">
      <c r="A404" s="179" t="s">
        <v>146</v>
      </c>
      <c r="B404" s="179"/>
      <c r="C404" s="180">
        <v>12805</v>
      </c>
      <c r="D404" s="180" t="s">
        <v>281</v>
      </c>
      <c r="E404" s="181" t="s">
        <v>627</v>
      </c>
      <c r="F404" s="181" t="s">
        <v>722</v>
      </c>
      <c r="G404" s="349">
        <f>IF(F404="I",IFERROR(VLOOKUP(C404,'Consolidado 06.2022'!B:H,7,FALSE),0),0)</f>
        <v>0</v>
      </c>
      <c r="H404" s="183"/>
      <c r="I404" s="184">
        <v>0</v>
      </c>
      <c r="J404" s="183"/>
      <c r="K404" s="182">
        <f>IF(F404="I",IFERROR(SUMIF(#REF!,Clasificaciones!C404,#REF!),0),0)</f>
        <v>0</v>
      </c>
      <c r="L404" s="183"/>
      <c r="M404" s="184">
        <v>0</v>
      </c>
      <c r="N404" s="183"/>
      <c r="O404" s="349">
        <f>IF(F404="I",IFERROR(VLOOKUP(C404,#REF!,7,FALSE),0),0)</f>
        <v>0</v>
      </c>
      <c r="P404" s="183"/>
      <c r="Q404" s="184">
        <v>0</v>
      </c>
    </row>
    <row r="405" spans="1:17" s="185" customFormat="1" ht="12" customHeight="1">
      <c r="A405" s="179" t="s">
        <v>146</v>
      </c>
      <c r="B405" s="179"/>
      <c r="C405" s="180">
        <v>12806</v>
      </c>
      <c r="D405" s="180" t="s">
        <v>862</v>
      </c>
      <c r="E405" s="181" t="s">
        <v>627</v>
      </c>
      <c r="F405" s="181" t="s">
        <v>722</v>
      </c>
      <c r="G405" s="349">
        <f>IF(F405="I",IFERROR(VLOOKUP(C405,'Consolidado 06.2022'!B:H,7,FALSE),0),0)</f>
        <v>0</v>
      </c>
      <c r="H405" s="183"/>
      <c r="I405" s="184">
        <v>0</v>
      </c>
      <c r="J405" s="183"/>
      <c r="K405" s="182">
        <f>IF(F405="I",IFERROR(SUMIF(#REF!,Clasificaciones!C405,#REF!),0),0)</f>
        <v>0</v>
      </c>
      <c r="L405" s="183"/>
      <c r="M405" s="184">
        <v>0</v>
      </c>
      <c r="N405" s="183"/>
      <c r="O405" s="349">
        <f>IF(F405="I",IFERROR(VLOOKUP(C405,#REF!,7,FALSE),0),0)</f>
        <v>0</v>
      </c>
      <c r="P405" s="183"/>
      <c r="Q405" s="184">
        <v>0</v>
      </c>
    </row>
    <row r="406" spans="1:17" s="185" customFormat="1" ht="12" customHeight="1">
      <c r="A406" s="179" t="s">
        <v>146</v>
      </c>
      <c r="B406" s="179" t="s">
        <v>817</v>
      </c>
      <c r="C406" s="180">
        <v>12807</v>
      </c>
      <c r="D406" s="180" t="s">
        <v>685</v>
      </c>
      <c r="E406" s="181" t="s">
        <v>627</v>
      </c>
      <c r="F406" s="181" t="s">
        <v>722</v>
      </c>
      <c r="G406" s="349">
        <f>IF(F406="I",IFERROR(VLOOKUP(C406,'Consolidado 06.2022'!B:H,7,FALSE),0),0)</f>
        <v>0</v>
      </c>
      <c r="H406" s="183"/>
      <c r="I406" s="184">
        <v>0</v>
      </c>
      <c r="J406" s="183"/>
      <c r="K406" s="182">
        <f>IF(F406="I",IFERROR(SUMIF(#REF!,Clasificaciones!C406,#REF!),0),0)</f>
        <v>0</v>
      </c>
      <c r="L406" s="183"/>
      <c r="M406" s="184">
        <v>0</v>
      </c>
      <c r="N406" s="183"/>
      <c r="O406" s="349">
        <f>IF(F406="I",IFERROR(VLOOKUP(C406,#REF!,7,FALSE),0),0)</f>
        <v>0</v>
      </c>
      <c r="P406" s="183"/>
      <c r="Q406" s="184">
        <v>0</v>
      </c>
    </row>
    <row r="407" spans="1:17" s="185" customFormat="1" ht="12" customHeight="1">
      <c r="A407" s="179" t="s">
        <v>146</v>
      </c>
      <c r="B407" s="179" t="s">
        <v>294</v>
      </c>
      <c r="C407" s="180">
        <v>12808</v>
      </c>
      <c r="D407" s="180" t="s">
        <v>292</v>
      </c>
      <c r="E407" s="181" t="s">
        <v>627</v>
      </c>
      <c r="F407" s="181" t="s">
        <v>722</v>
      </c>
      <c r="G407" s="349">
        <f>IF(F407="I",IFERROR(VLOOKUP(C407,'Consolidado 06.2022'!B:H,7,FALSE),0),0)</f>
        <v>150232250</v>
      </c>
      <c r="H407" s="183"/>
      <c r="I407" s="184">
        <v>0</v>
      </c>
      <c r="J407" s="183"/>
      <c r="K407" s="182">
        <f>IF(F407="I",IFERROR(SUMIF(#REF!,Clasificaciones!C407,#REF!),0),0)</f>
        <v>0</v>
      </c>
      <c r="L407" s="183"/>
      <c r="M407" s="184">
        <v>0</v>
      </c>
      <c r="N407" s="183"/>
      <c r="O407" s="349">
        <f>IF(F407="I",IFERROR(VLOOKUP(C407,#REF!,7,FALSE),0),0)</f>
        <v>0</v>
      </c>
      <c r="P407" s="183"/>
      <c r="Q407" s="184">
        <v>0</v>
      </c>
    </row>
    <row r="408" spans="1:17" s="185" customFormat="1" ht="12" customHeight="1">
      <c r="A408" s="179" t="s">
        <v>146</v>
      </c>
      <c r="B408" s="179"/>
      <c r="C408" s="180">
        <v>12820</v>
      </c>
      <c r="D408" s="180" t="s">
        <v>293</v>
      </c>
      <c r="E408" s="181" t="s">
        <v>627</v>
      </c>
      <c r="F408" s="181" t="s">
        <v>719</v>
      </c>
      <c r="G408" s="349">
        <f>IF(F408="I",IFERROR(VLOOKUP(C408,'Consolidado 06.2022'!B:H,7,FALSE),0),0)</f>
        <v>0</v>
      </c>
      <c r="H408" s="183"/>
      <c r="I408" s="184">
        <v>0</v>
      </c>
      <c r="J408" s="183"/>
      <c r="K408" s="182">
        <f>IF(F408="I",IFERROR(SUMIF(#REF!,Clasificaciones!C408,#REF!),0),0)</f>
        <v>0</v>
      </c>
      <c r="L408" s="183"/>
      <c r="M408" s="184">
        <v>0</v>
      </c>
      <c r="N408" s="183"/>
      <c r="O408" s="349">
        <f>IF(F408="I",IFERROR(VLOOKUP(C408,#REF!,7,FALSE),0),0)</f>
        <v>0</v>
      </c>
      <c r="P408" s="183"/>
      <c r="Q408" s="184">
        <v>0</v>
      </c>
    </row>
    <row r="409" spans="1:17" s="185" customFormat="1" ht="12" customHeight="1">
      <c r="A409" s="179" t="s">
        <v>146</v>
      </c>
      <c r="B409" s="179" t="s">
        <v>863</v>
      </c>
      <c r="C409" s="180">
        <v>1282001</v>
      </c>
      <c r="D409" s="180" t="s">
        <v>286</v>
      </c>
      <c r="E409" s="181" t="s">
        <v>627</v>
      </c>
      <c r="F409" s="181" t="s">
        <v>722</v>
      </c>
      <c r="G409" s="349">
        <f>+'Consolidado 06.2022'!H210</f>
        <v>-150580122</v>
      </c>
      <c r="H409" s="183"/>
      <c r="I409" s="184">
        <v>0</v>
      </c>
      <c r="J409" s="183"/>
      <c r="K409" s="182">
        <f>IF(F409="I",IFERROR(SUMIF(#REF!,Clasificaciones!C409,#REF!),0),0)</f>
        <v>0</v>
      </c>
      <c r="L409" s="183"/>
      <c r="M409" s="184">
        <v>0</v>
      </c>
      <c r="N409" s="183"/>
      <c r="O409" s="349">
        <f>IF(F409="I",IFERROR(VLOOKUP(C409,#REF!,7,FALSE),0),0)</f>
        <v>0</v>
      </c>
      <c r="P409" s="183"/>
      <c r="Q409" s="184">
        <v>0</v>
      </c>
    </row>
    <row r="410" spans="1:17" s="185" customFormat="1" ht="12" customHeight="1">
      <c r="A410" s="179" t="s">
        <v>146</v>
      </c>
      <c r="B410" s="179" t="s">
        <v>863</v>
      </c>
      <c r="C410" s="180">
        <v>1282002</v>
      </c>
      <c r="D410" s="180" t="s">
        <v>289</v>
      </c>
      <c r="E410" s="181" t="s">
        <v>627</v>
      </c>
      <c r="F410" s="181" t="s">
        <v>722</v>
      </c>
      <c r="G410" s="349">
        <f>+'Consolidado 06.2022'!H211</f>
        <v>-4000010</v>
      </c>
      <c r="H410" s="183"/>
      <c r="I410" s="184">
        <v>0</v>
      </c>
      <c r="J410" s="183"/>
      <c r="K410" s="182">
        <f>IF(F410="I",IFERROR(SUMIF(#REF!,Clasificaciones!C410,#REF!),0),0)</f>
        <v>0</v>
      </c>
      <c r="L410" s="183"/>
      <c r="M410" s="184">
        <v>0</v>
      </c>
      <c r="N410" s="183"/>
      <c r="O410" s="349">
        <f>IF(F410="I",IFERROR(VLOOKUP(C410,#REF!,7,FALSE),0),0)</f>
        <v>0</v>
      </c>
      <c r="P410" s="183"/>
      <c r="Q410" s="184">
        <v>0</v>
      </c>
    </row>
    <row r="411" spans="1:17" s="185" customFormat="1" ht="12" customHeight="1">
      <c r="A411" s="179" t="s">
        <v>146</v>
      </c>
      <c r="B411" s="179" t="s">
        <v>863</v>
      </c>
      <c r="C411" s="180">
        <v>1282003</v>
      </c>
      <c r="D411" s="180" t="s">
        <v>291</v>
      </c>
      <c r="E411" s="181" t="s">
        <v>627</v>
      </c>
      <c r="F411" s="181" t="s">
        <v>722</v>
      </c>
      <c r="G411" s="349">
        <f>+'Consolidado 06.2022'!H212</f>
        <v>-151736996</v>
      </c>
      <c r="H411" s="183"/>
      <c r="I411" s="184">
        <v>0</v>
      </c>
      <c r="J411" s="183"/>
      <c r="K411" s="182">
        <f>IF(F411="I",IFERROR(SUMIF(#REF!,Clasificaciones!C411,#REF!),0),0)</f>
        <v>0</v>
      </c>
      <c r="L411" s="183"/>
      <c r="M411" s="184">
        <v>0</v>
      </c>
      <c r="N411" s="183"/>
      <c r="O411" s="349">
        <f>IF(F411="I",IFERROR(VLOOKUP(C411,#REF!,7,FALSE),0),0)</f>
        <v>0</v>
      </c>
      <c r="P411" s="183"/>
      <c r="Q411" s="184">
        <v>0</v>
      </c>
    </row>
    <row r="412" spans="1:17" s="185" customFormat="1" ht="12" customHeight="1">
      <c r="A412" s="179" t="s">
        <v>146</v>
      </c>
      <c r="B412" s="179" t="s">
        <v>863</v>
      </c>
      <c r="C412" s="180">
        <v>1282004</v>
      </c>
      <c r="D412" s="180" t="s">
        <v>294</v>
      </c>
      <c r="E412" s="181" t="s">
        <v>627</v>
      </c>
      <c r="F412" s="181" t="s">
        <v>722</v>
      </c>
      <c r="G412" s="349">
        <f>IF(F412="I",IFERROR(VLOOKUP(C412,'Consolidado 06.2022'!B:H,7,FALSE),0),0)</f>
        <v>-323613399</v>
      </c>
      <c r="H412" s="183"/>
      <c r="I412" s="184">
        <v>0</v>
      </c>
      <c r="J412" s="183"/>
      <c r="K412" s="182">
        <f>IF(F412="I",IFERROR(SUMIF(#REF!,Clasificaciones!C412,#REF!),0),0)</f>
        <v>0</v>
      </c>
      <c r="L412" s="183"/>
      <c r="M412" s="184">
        <v>0</v>
      </c>
      <c r="N412" s="183"/>
      <c r="O412" s="349">
        <f>IF(F412="I",IFERROR(VLOOKUP(C412,#REF!,7,FALSE),0),0)</f>
        <v>0</v>
      </c>
      <c r="P412" s="183"/>
      <c r="Q412" s="184">
        <v>0</v>
      </c>
    </row>
    <row r="413" spans="1:17" s="185" customFormat="1" ht="12" customHeight="1">
      <c r="A413" s="179" t="s">
        <v>146</v>
      </c>
      <c r="B413" s="179"/>
      <c r="C413" s="180">
        <v>1282005</v>
      </c>
      <c r="D413" s="180" t="s">
        <v>862</v>
      </c>
      <c r="E413" s="181" t="s">
        <v>627</v>
      </c>
      <c r="F413" s="181" t="s">
        <v>722</v>
      </c>
      <c r="G413" s="349">
        <f>IF(F413="I",IFERROR(VLOOKUP(C413,'Consolidado 06.2022'!B:H,7,FALSE),0),0)</f>
        <v>0</v>
      </c>
      <c r="H413" s="183"/>
      <c r="I413" s="184">
        <v>0</v>
      </c>
      <c r="J413" s="183"/>
      <c r="K413" s="182">
        <f>IF(F413="I",IFERROR(SUMIF(#REF!,Clasificaciones!C413,#REF!),0),0)</f>
        <v>0</v>
      </c>
      <c r="L413" s="183"/>
      <c r="M413" s="184">
        <v>0</v>
      </c>
      <c r="N413" s="183"/>
      <c r="O413" s="349">
        <f>IF(F413="I",IFERROR(VLOOKUP(C413,#REF!,7,FALSE),0),0)</f>
        <v>0</v>
      </c>
      <c r="P413" s="183"/>
      <c r="Q413" s="184">
        <v>0</v>
      </c>
    </row>
    <row r="414" spans="1:17" s="185" customFormat="1" ht="12" customHeight="1">
      <c r="A414" s="179" t="s">
        <v>146</v>
      </c>
      <c r="B414" s="179"/>
      <c r="C414" s="180">
        <v>129</v>
      </c>
      <c r="D414" s="180" t="s">
        <v>295</v>
      </c>
      <c r="E414" s="181" t="s">
        <v>627</v>
      </c>
      <c r="F414" s="181" t="s">
        <v>719</v>
      </c>
      <c r="G414" s="349">
        <f>IF(F414="I",IFERROR(VLOOKUP(C414,'Consolidado 06.2022'!B:H,7,FALSE),0),0)</f>
        <v>0</v>
      </c>
      <c r="H414" s="183"/>
      <c r="I414" s="184">
        <v>0</v>
      </c>
      <c r="J414" s="183"/>
      <c r="K414" s="182">
        <f>IF(F414="I",IFERROR(SUMIF(#REF!,Clasificaciones!C414,#REF!),0),0)</f>
        <v>0</v>
      </c>
      <c r="L414" s="183"/>
      <c r="M414" s="184">
        <v>0</v>
      </c>
      <c r="N414" s="183"/>
      <c r="O414" s="349">
        <f>IF(F414="I",IFERROR(VLOOKUP(C414,#REF!,7,FALSE),0),0)</f>
        <v>0</v>
      </c>
      <c r="P414" s="183"/>
      <c r="Q414" s="184">
        <v>0</v>
      </c>
    </row>
    <row r="415" spans="1:17" s="185" customFormat="1" ht="12" customHeight="1">
      <c r="A415" s="179" t="s">
        <v>146</v>
      </c>
      <c r="B415" s="179" t="s">
        <v>864</v>
      </c>
      <c r="C415" s="180">
        <v>12901</v>
      </c>
      <c r="D415" s="180" t="s">
        <v>296</v>
      </c>
      <c r="E415" s="181" t="s">
        <v>627</v>
      </c>
      <c r="F415" s="181" t="s">
        <v>722</v>
      </c>
      <c r="G415" s="349">
        <f>IF(F415="I",IFERROR(VLOOKUP(C415,'Consolidado 06.2022'!B:H,7,FALSE),0),0)</f>
        <v>12374918</v>
      </c>
      <c r="H415" s="183"/>
      <c r="I415" s="184">
        <v>0</v>
      </c>
      <c r="J415" s="183"/>
      <c r="K415" s="182">
        <f>IF(F415="I",IFERROR(SUMIF(#REF!,Clasificaciones!C415,#REF!),0),0)</f>
        <v>0</v>
      </c>
      <c r="L415" s="183"/>
      <c r="M415" s="184">
        <v>0</v>
      </c>
      <c r="N415" s="183"/>
      <c r="O415" s="349">
        <f>IF(F415="I",IFERROR(VLOOKUP(C415,#REF!,7,FALSE),0),0)</f>
        <v>0</v>
      </c>
      <c r="P415" s="183"/>
      <c r="Q415" s="184">
        <v>0</v>
      </c>
    </row>
    <row r="416" spans="1:17" s="185" customFormat="1" ht="12" customHeight="1">
      <c r="A416" s="179" t="s">
        <v>297</v>
      </c>
      <c r="B416" s="179"/>
      <c r="C416" s="180">
        <v>2</v>
      </c>
      <c r="D416" s="180" t="s">
        <v>297</v>
      </c>
      <c r="E416" s="181" t="s">
        <v>627</v>
      </c>
      <c r="F416" s="181" t="s">
        <v>719</v>
      </c>
      <c r="G416" s="349">
        <f>-IF(F416="I",IFERROR(VLOOKUP(C416,'Consolidado 06.2022'!B:H,7,FALSE),0),0)</f>
        <v>0</v>
      </c>
      <c r="H416" s="183"/>
      <c r="I416" s="184">
        <v>0</v>
      </c>
      <c r="J416" s="183"/>
      <c r="K416" s="182">
        <f>IF(F416="I",IFERROR(SUMIF(#REF!,Clasificaciones!C416,#REF!),0),0)</f>
        <v>0</v>
      </c>
      <c r="L416" s="183"/>
      <c r="M416" s="184">
        <v>0</v>
      </c>
      <c r="N416" s="183"/>
      <c r="O416" s="349">
        <f>IF(F416="I",IFERROR(VLOOKUP(C416,#REF!,7,FALSE),0),0)</f>
        <v>0</v>
      </c>
      <c r="P416" s="183"/>
      <c r="Q416" s="184">
        <v>0</v>
      </c>
    </row>
    <row r="417" spans="1:17" s="185" customFormat="1" ht="12" customHeight="1">
      <c r="A417" s="179" t="s">
        <v>297</v>
      </c>
      <c r="B417" s="179"/>
      <c r="C417" s="180">
        <v>21</v>
      </c>
      <c r="D417" s="180" t="s">
        <v>298</v>
      </c>
      <c r="E417" s="181" t="s">
        <v>627</v>
      </c>
      <c r="F417" s="181" t="s">
        <v>719</v>
      </c>
      <c r="G417" s="349">
        <f>-IF(F417="I",IFERROR(VLOOKUP(C417,'Consolidado 06.2022'!B:H,7,FALSE),0),0)</f>
        <v>0</v>
      </c>
      <c r="H417" s="183"/>
      <c r="I417" s="184">
        <v>0</v>
      </c>
      <c r="J417" s="183"/>
      <c r="K417" s="182">
        <f>IF(F417="I",IFERROR(SUMIF(#REF!,Clasificaciones!C417,#REF!),0),0)</f>
        <v>0</v>
      </c>
      <c r="L417" s="183"/>
      <c r="M417" s="184">
        <v>0</v>
      </c>
      <c r="N417" s="183"/>
      <c r="O417" s="349">
        <f>IF(F417="I",IFERROR(VLOOKUP(C417,#REF!,7,FALSE),0),0)</f>
        <v>0</v>
      </c>
      <c r="P417" s="183"/>
      <c r="Q417" s="184">
        <v>0</v>
      </c>
    </row>
    <row r="418" spans="1:17" s="185" customFormat="1" ht="12" customHeight="1">
      <c r="A418" s="179" t="s">
        <v>297</v>
      </c>
      <c r="B418" s="179"/>
      <c r="C418" s="180">
        <v>211</v>
      </c>
      <c r="D418" s="180" t="s">
        <v>299</v>
      </c>
      <c r="E418" s="181" t="s">
        <v>627</v>
      </c>
      <c r="F418" s="181" t="s">
        <v>719</v>
      </c>
      <c r="G418" s="349">
        <f>-IF(F418="I",IFERROR(VLOOKUP(C418,'Consolidado 06.2022'!B:H,7,FALSE),0),0)</f>
        <v>0</v>
      </c>
      <c r="H418" s="183"/>
      <c r="I418" s="184">
        <v>0</v>
      </c>
      <c r="J418" s="183"/>
      <c r="K418" s="182">
        <f>IF(F418="I",IFERROR(SUMIF(#REF!,Clasificaciones!C418,#REF!),0),0)</f>
        <v>0</v>
      </c>
      <c r="L418" s="183"/>
      <c r="M418" s="184">
        <v>0</v>
      </c>
      <c r="N418" s="183"/>
      <c r="O418" s="349">
        <f>IF(F418="I",IFERROR(VLOOKUP(C418,#REF!,7,FALSE),0),0)</f>
        <v>0</v>
      </c>
      <c r="P418" s="183"/>
      <c r="Q418" s="184">
        <v>0</v>
      </c>
    </row>
    <row r="419" spans="1:17" s="185" customFormat="1" ht="12" customHeight="1">
      <c r="A419" s="179" t="s">
        <v>297</v>
      </c>
      <c r="B419" s="179"/>
      <c r="C419" s="180">
        <v>21101</v>
      </c>
      <c r="D419" s="180" t="s">
        <v>300</v>
      </c>
      <c r="E419" s="181" t="s">
        <v>627</v>
      </c>
      <c r="F419" s="181" t="s">
        <v>719</v>
      </c>
      <c r="G419" s="349">
        <f>-IF(F419="I",IFERROR(VLOOKUP(C419,'Consolidado 06.2022'!B:H,7,FALSE),0),0)</f>
        <v>0</v>
      </c>
      <c r="H419" s="183"/>
      <c r="I419" s="184">
        <v>0</v>
      </c>
      <c r="J419" s="183"/>
      <c r="K419" s="182">
        <f>IF(F419="I",IFERROR(SUMIF(#REF!,Clasificaciones!C419,#REF!),0),0)</f>
        <v>0</v>
      </c>
      <c r="L419" s="183"/>
      <c r="M419" s="184">
        <v>0</v>
      </c>
      <c r="N419" s="183"/>
      <c r="O419" s="349">
        <f>IF(F419="I",IFERROR(VLOOKUP(C419,#REF!,7,FALSE),0),0)</f>
        <v>0</v>
      </c>
      <c r="P419" s="183"/>
      <c r="Q419" s="184">
        <v>0</v>
      </c>
    </row>
    <row r="420" spans="1:17" s="185" customFormat="1" ht="12" customHeight="1">
      <c r="A420" s="179" t="s">
        <v>297</v>
      </c>
      <c r="B420" s="179"/>
      <c r="C420" s="180">
        <v>2110101</v>
      </c>
      <c r="D420" s="180" t="s">
        <v>241</v>
      </c>
      <c r="E420" s="181" t="s">
        <v>627</v>
      </c>
      <c r="F420" s="181" t="s">
        <v>719</v>
      </c>
      <c r="G420" s="349">
        <f>-IF(F420="I",IFERROR(VLOOKUP(C420,'Consolidado 06.2022'!B:H,7,FALSE),0),0)</f>
        <v>0</v>
      </c>
      <c r="H420" s="183"/>
      <c r="I420" s="184">
        <v>0</v>
      </c>
      <c r="J420" s="183"/>
      <c r="K420" s="182">
        <f>IF(F420="I",IFERROR(SUMIF(#REF!,Clasificaciones!C420,#REF!),0),0)</f>
        <v>0</v>
      </c>
      <c r="L420" s="183"/>
      <c r="M420" s="184">
        <v>0</v>
      </c>
      <c r="N420" s="183"/>
      <c r="O420" s="349">
        <f>IF(F420="I",IFERROR(VLOOKUP(C420,#REF!,7,FALSE),0),0)</f>
        <v>0</v>
      </c>
      <c r="P420" s="183"/>
      <c r="Q420" s="184">
        <v>0</v>
      </c>
    </row>
    <row r="421" spans="1:17" s="185" customFormat="1" ht="12" customHeight="1">
      <c r="A421" s="179" t="s">
        <v>297</v>
      </c>
      <c r="B421" s="179" t="s">
        <v>865</v>
      </c>
      <c r="C421" s="180">
        <v>211010101</v>
      </c>
      <c r="D421" s="180" t="s">
        <v>301</v>
      </c>
      <c r="E421" s="181" t="s">
        <v>627</v>
      </c>
      <c r="F421" s="181" t="s">
        <v>722</v>
      </c>
      <c r="G421" s="349">
        <f>-IF(F421="I",IFERROR(VLOOKUP(C421,'Consolidado 06.2022'!B:H,7,FALSE),0),0)</f>
        <v>-3771166</v>
      </c>
      <c r="H421" s="183"/>
      <c r="I421" s="184">
        <v>0</v>
      </c>
      <c r="J421" s="183"/>
      <c r="K421" s="182">
        <f>IF(F421="I",IFERROR(SUMIF(#REF!,Clasificaciones!C421,#REF!),0),0)</f>
        <v>0</v>
      </c>
      <c r="L421" s="183"/>
      <c r="M421" s="184">
        <v>0</v>
      </c>
      <c r="N421" s="183"/>
      <c r="O421" s="349">
        <f>IF(F421="I",IFERROR(VLOOKUP(C421,#REF!,7,FALSE),0),0)</f>
        <v>0</v>
      </c>
      <c r="P421" s="183"/>
      <c r="Q421" s="184">
        <v>0</v>
      </c>
    </row>
    <row r="422" spans="1:17" s="185" customFormat="1" ht="12" customHeight="1">
      <c r="A422" s="179" t="s">
        <v>297</v>
      </c>
      <c r="B422" s="179" t="s">
        <v>865</v>
      </c>
      <c r="C422" s="180">
        <v>211010102</v>
      </c>
      <c r="D422" s="180" t="s">
        <v>302</v>
      </c>
      <c r="E422" s="181" t="s">
        <v>727</v>
      </c>
      <c r="F422" s="181" t="s">
        <v>722</v>
      </c>
      <c r="G422" s="349">
        <f>-IF(F422="I",IFERROR(VLOOKUP(C422,'Consolidado 06.2022'!B:H,7,FALSE),0),0)</f>
        <v>-584417016</v>
      </c>
      <c r="H422" s="183"/>
      <c r="I422" s="184">
        <v>0</v>
      </c>
      <c r="J422" s="183"/>
      <c r="K422" s="182">
        <f>IF(F422="I",IFERROR(SUMIF(#REF!,Clasificaciones!C422,#REF!),0),0)</f>
        <v>0</v>
      </c>
      <c r="L422" s="183"/>
      <c r="M422" s="184">
        <v>0</v>
      </c>
      <c r="N422" s="183"/>
      <c r="O422" s="349">
        <f>IF(F422="I",IFERROR(VLOOKUP(C422,#REF!,7,FALSE),0),0)</f>
        <v>0</v>
      </c>
      <c r="P422" s="183"/>
      <c r="Q422" s="184">
        <v>0</v>
      </c>
    </row>
    <row r="423" spans="1:17" s="185" customFormat="1" ht="12" customHeight="1">
      <c r="A423" s="179" t="s">
        <v>297</v>
      </c>
      <c r="B423" s="179" t="s">
        <v>865</v>
      </c>
      <c r="C423" s="180">
        <v>211010103</v>
      </c>
      <c r="D423" s="180" t="s">
        <v>303</v>
      </c>
      <c r="E423" s="181" t="s">
        <v>727</v>
      </c>
      <c r="F423" s="181" t="s">
        <v>722</v>
      </c>
      <c r="G423" s="349">
        <f>-IF(F423="I",IFERROR(VLOOKUP(C423,'Consolidado 06.2022'!B:H,7,FALSE),0),0)</f>
        <v>-951232</v>
      </c>
      <c r="H423" s="183"/>
      <c r="I423" s="184">
        <v>0</v>
      </c>
      <c r="J423" s="183"/>
      <c r="K423" s="182">
        <f>IF(F423="I",IFERROR(SUMIF(#REF!,Clasificaciones!C423,#REF!),0),0)</f>
        <v>0</v>
      </c>
      <c r="L423" s="183"/>
      <c r="M423" s="184">
        <v>0</v>
      </c>
      <c r="N423" s="183"/>
      <c r="O423" s="349">
        <f>IF(F423="I",IFERROR(VLOOKUP(C423,#REF!,7,FALSE),0),0)</f>
        <v>0</v>
      </c>
      <c r="P423" s="183"/>
      <c r="Q423" s="184">
        <v>0</v>
      </c>
    </row>
    <row r="424" spans="1:17" s="185" customFormat="1" ht="12" customHeight="1">
      <c r="A424" s="179" t="s">
        <v>297</v>
      </c>
      <c r="B424" s="179" t="s">
        <v>865</v>
      </c>
      <c r="C424" s="180">
        <v>211010104</v>
      </c>
      <c r="D424" s="180" t="s">
        <v>304</v>
      </c>
      <c r="E424" s="181" t="s">
        <v>727</v>
      </c>
      <c r="F424" s="181" t="s">
        <v>722</v>
      </c>
      <c r="G424" s="349">
        <f>-IF(F424="I",IFERROR(VLOOKUP(C424,'Consolidado 06.2022'!B:H,7,FALSE),0),0)</f>
        <v>-4483084</v>
      </c>
      <c r="H424" s="183"/>
      <c r="I424" s="184">
        <v>0</v>
      </c>
      <c r="J424" s="183"/>
      <c r="K424" s="182">
        <f>IF(F424="I",IFERROR(SUMIF(#REF!,Clasificaciones!C424,#REF!),0),0)</f>
        <v>0</v>
      </c>
      <c r="L424" s="183"/>
      <c r="M424" s="184">
        <v>0</v>
      </c>
      <c r="N424" s="183"/>
      <c r="O424" s="349">
        <f>IF(F424="I",IFERROR(VLOOKUP(C424,#REF!,7,FALSE),0),0)</f>
        <v>0</v>
      </c>
      <c r="P424" s="183"/>
      <c r="Q424" s="184">
        <v>0</v>
      </c>
    </row>
    <row r="425" spans="1:17" s="185" customFormat="1" ht="12" customHeight="1">
      <c r="A425" s="179" t="s">
        <v>297</v>
      </c>
      <c r="B425" s="179"/>
      <c r="C425" s="180">
        <v>2110102</v>
      </c>
      <c r="D425" s="180" t="s">
        <v>866</v>
      </c>
      <c r="E425" s="181" t="s">
        <v>627</v>
      </c>
      <c r="F425" s="181" t="s">
        <v>719</v>
      </c>
      <c r="G425" s="349">
        <f>-IF(F425="I",IFERROR(VLOOKUP(C425,'Consolidado 06.2022'!B:H,7,FALSE),0),0)</f>
        <v>0</v>
      </c>
      <c r="H425" s="183"/>
      <c r="I425" s="184">
        <v>0</v>
      </c>
      <c r="J425" s="183"/>
      <c r="K425" s="182">
        <f>IF(F425="I",IFERROR(SUMIF(#REF!,Clasificaciones!C425,#REF!),0),0)</f>
        <v>0</v>
      </c>
      <c r="L425" s="183"/>
      <c r="M425" s="184">
        <v>0</v>
      </c>
      <c r="N425" s="183"/>
      <c r="O425" s="349">
        <f>IF(F425="I",IFERROR(VLOOKUP(C425,#REF!,7,FALSE),0),0)</f>
        <v>0</v>
      </c>
      <c r="P425" s="183"/>
      <c r="Q425" s="184">
        <v>0</v>
      </c>
    </row>
    <row r="426" spans="1:17" s="185" customFormat="1" ht="12" customHeight="1">
      <c r="A426" s="179" t="s">
        <v>297</v>
      </c>
      <c r="B426" s="179"/>
      <c r="C426" s="180">
        <v>211010201</v>
      </c>
      <c r="D426" s="180" t="s">
        <v>867</v>
      </c>
      <c r="E426" s="181" t="s">
        <v>627</v>
      </c>
      <c r="F426" s="181" t="s">
        <v>722</v>
      </c>
      <c r="G426" s="349">
        <f>-IF(F426="I",IFERROR(VLOOKUP(C426,'Consolidado 06.2022'!B:H,7,FALSE),0),0)</f>
        <v>0</v>
      </c>
      <c r="H426" s="183"/>
      <c r="I426" s="184">
        <v>0</v>
      </c>
      <c r="J426" s="183"/>
      <c r="K426" s="182">
        <f>IF(F426="I",IFERROR(SUMIF(#REF!,Clasificaciones!C426,#REF!),0),0)</f>
        <v>0</v>
      </c>
      <c r="L426" s="183"/>
      <c r="M426" s="184">
        <v>0</v>
      </c>
      <c r="N426" s="183"/>
      <c r="O426" s="349">
        <f>IF(F426="I",IFERROR(VLOOKUP(C426,#REF!,7,FALSE),0),0)</f>
        <v>0</v>
      </c>
      <c r="P426" s="183"/>
      <c r="Q426" s="184">
        <v>0</v>
      </c>
    </row>
    <row r="427" spans="1:17" s="185" customFormat="1" ht="12" customHeight="1">
      <c r="A427" s="179" t="s">
        <v>297</v>
      </c>
      <c r="B427" s="179"/>
      <c r="C427" s="180">
        <v>211010202</v>
      </c>
      <c r="D427" s="180" t="s">
        <v>868</v>
      </c>
      <c r="E427" s="181" t="s">
        <v>727</v>
      </c>
      <c r="F427" s="181" t="s">
        <v>722</v>
      </c>
      <c r="G427" s="349">
        <f>-IF(F427="I",IFERROR(VLOOKUP(C427,'Consolidado 06.2022'!B:H,7,FALSE),0),0)</f>
        <v>0</v>
      </c>
      <c r="H427" s="183"/>
      <c r="I427" s="184">
        <v>0</v>
      </c>
      <c r="J427" s="183"/>
      <c r="K427" s="182">
        <f>IF(F427="I",IFERROR(SUMIF(#REF!,Clasificaciones!C427,#REF!),0),0)</f>
        <v>0</v>
      </c>
      <c r="L427" s="183"/>
      <c r="M427" s="184">
        <v>0</v>
      </c>
      <c r="N427" s="183"/>
      <c r="O427" s="349">
        <f>IF(F427="I",IFERROR(VLOOKUP(C427,#REF!,7,FALSE),0),0)</f>
        <v>0</v>
      </c>
      <c r="P427" s="183"/>
      <c r="Q427" s="184">
        <v>0</v>
      </c>
    </row>
    <row r="428" spans="1:17" s="185" customFormat="1" ht="12" customHeight="1">
      <c r="A428" s="179" t="s">
        <v>297</v>
      </c>
      <c r="B428" s="179"/>
      <c r="C428" s="180">
        <v>2110103</v>
      </c>
      <c r="D428" s="180" t="s">
        <v>305</v>
      </c>
      <c r="E428" s="181" t="s">
        <v>627</v>
      </c>
      <c r="F428" s="181" t="s">
        <v>719</v>
      </c>
      <c r="G428" s="349">
        <f>-IF(F428="I",IFERROR(VLOOKUP(C428,'Consolidado 06.2022'!B:H,7,FALSE),0),0)</f>
        <v>0</v>
      </c>
      <c r="H428" s="183"/>
      <c r="I428" s="184">
        <v>0</v>
      </c>
      <c r="J428" s="183"/>
      <c r="K428" s="182">
        <f>IF(F428="I",IFERROR(SUMIF(#REF!,Clasificaciones!C428,#REF!),0),0)</f>
        <v>0</v>
      </c>
      <c r="L428" s="183"/>
      <c r="M428" s="184">
        <v>0</v>
      </c>
      <c r="N428" s="183"/>
      <c r="O428" s="349">
        <f>IF(F428="I",IFERROR(VLOOKUP(C428,#REF!,7,FALSE),0),0)</f>
        <v>0</v>
      </c>
      <c r="P428" s="183"/>
      <c r="Q428" s="184">
        <v>0</v>
      </c>
    </row>
    <row r="429" spans="1:17" s="185" customFormat="1" ht="12" customHeight="1">
      <c r="A429" s="179" t="s">
        <v>297</v>
      </c>
      <c r="B429" s="179" t="s">
        <v>865</v>
      </c>
      <c r="C429" s="180">
        <v>211010301</v>
      </c>
      <c r="D429" s="180" t="s">
        <v>306</v>
      </c>
      <c r="E429" s="181" t="s">
        <v>627</v>
      </c>
      <c r="F429" s="181" t="s">
        <v>722</v>
      </c>
      <c r="G429" s="349">
        <f>-IF(F429="I",IFERROR(VLOOKUP(C429,'Consolidado 06.2022'!B:H,7,FALSE),0),0)</f>
        <v>-2895175</v>
      </c>
      <c r="H429" s="183"/>
      <c r="I429" s="184">
        <v>0</v>
      </c>
      <c r="J429" s="183"/>
      <c r="K429" s="182">
        <f>IF(F429="I",IFERROR(SUMIF(#REF!,Clasificaciones!C429,#REF!),0),0)</f>
        <v>0</v>
      </c>
      <c r="L429" s="183"/>
      <c r="M429" s="184">
        <v>0</v>
      </c>
      <c r="N429" s="183"/>
      <c r="O429" s="349">
        <f>IF(F429="I",IFERROR(VLOOKUP(C429,#REF!,7,FALSE),0),0)</f>
        <v>0</v>
      </c>
      <c r="P429" s="183"/>
      <c r="Q429" s="184">
        <v>0</v>
      </c>
    </row>
    <row r="430" spans="1:17" s="185" customFormat="1" ht="12" customHeight="1">
      <c r="A430" s="179" t="s">
        <v>297</v>
      </c>
      <c r="B430" s="179" t="s">
        <v>865</v>
      </c>
      <c r="C430" s="180">
        <v>211010302</v>
      </c>
      <c r="D430" s="180" t="s">
        <v>635</v>
      </c>
      <c r="E430" s="181" t="s">
        <v>727</v>
      </c>
      <c r="F430" s="181" t="s">
        <v>722</v>
      </c>
      <c r="G430" s="349">
        <f>-IF(F430="I",IFERROR(VLOOKUP(C430,'Consolidado 06.2022'!B:H,7,FALSE),0),0)</f>
        <v>0</v>
      </c>
      <c r="H430" s="183"/>
      <c r="I430" s="184">
        <v>0</v>
      </c>
      <c r="J430" s="183"/>
      <c r="K430" s="182">
        <f>IF(F430="I",IFERROR(SUMIF(#REF!,Clasificaciones!C430,#REF!),0),0)</f>
        <v>0</v>
      </c>
      <c r="L430" s="183"/>
      <c r="M430" s="184">
        <v>0</v>
      </c>
      <c r="N430" s="183"/>
      <c r="O430" s="349">
        <f>IF(F430="I",IFERROR(VLOOKUP(C430,#REF!,7,FALSE),0),0)</f>
        <v>0</v>
      </c>
      <c r="P430" s="183"/>
      <c r="Q430" s="184">
        <v>0</v>
      </c>
    </row>
    <row r="431" spans="1:17" s="185" customFormat="1" ht="12" customHeight="1">
      <c r="A431" s="179" t="s">
        <v>297</v>
      </c>
      <c r="B431" s="179"/>
      <c r="C431" s="180">
        <v>2110121</v>
      </c>
      <c r="D431" s="180" t="s">
        <v>869</v>
      </c>
      <c r="E431" s="181" t="s">
        <v>627</v>
      </c>
      <c r="F431" s="181" t="s">
        <v>719</v>
      </c>
      <c r="G431" s="349">
        <f>-IF(F431="I",IFERROR(VLOOKUP(C431,'Consolidado 06.2022'!B:H,7,FALSE),0),0)</f>
        <v>0</v>
      </c>
      <c r="H431" s="183"/>
      <c r="I431" s="184">
        <v>0</v>
      </c>
      <c r="J431" s="183"/>
      <c r="K431" s="182">
        <f>IF(F431="I",IFERROR(SUMIF(#REF!,Clasificaciones!C431,#REF!),0),0)</f>
        <v>0</v>
      </c>
      <c r="L431" s="183"/>
      <c r="M431" s="184">
        <v>0</v>
      </c>
      <c r="N431" s="183"/>
      <c r="O431" s="349">
        <f>IF(F431="I",IFERROR(VLOOKUP(C431,#REF!,7,FALSE),0),0)</f>
        <v>0</v>
      </c>
      <c r="P431" s="183"/>
      <c r="Q431" s="184">
        <v>0</v>
      </c>
    </row>
    <row r="432" spans="1:17" s="185" customFormat="1" ht="12" customHeight="1">
      <c r="A432" s="179" t="s">
        <v>297</v>
      </c>
      <c r="B432" s="179"/>
      <c r="C432" s="180">
        <v>21103</v>
      </c>
      <c r="D432" s="180" t="s">
        <v>307</v>
      </c>
      <c r="E432" s="181" t="s">
        <v>627</v>
      </c>
      <c r="F432" s="181" t="s">
        <v>719</v>
      </c>
      <c r="G432" s="349">
        <f>-IF(F432="I",IFERROR(VLOOKUP(C432,'Consolidado 06.2022'!B:H,7,FALSE),0),0)</f>
        <v>0</v>
      </c>
      <c r="H432" s="183"/>
      <c r="I432" s="184">
        <v>0</v>
      </c>
      <c r="J432" s="183"/>
      <c r="K432" s="182">
        <f>IF(F432="I",IFERROR(SUMIF(#REF!,Clasificaciones!C432,#REF!),0),0)</f>
        <v>0</v>
      </c>
      <c r="L432" s="183"/>
      <c r="M432" s="184">
        <v>0</v>
      </c>
      <c r="N432" s="183"/>
      <c r="O432" s="349">
        <f>IF(F432="I",IFERROR(VLOOKUP(C432,#REF!,7,FALSE),0),0)</f>
        <v>0</v>
      </c>
      <c r="P432" s="183"/>
      <c r="Q432" s="184">
        <v>0</v>
      </c>
    </row>
    <row r="433" spans="1:17" s="185" customFormat="1" ht="12" customHeight="1">
      <c r="A433" s="179" t="s">
        <v>297</v>
      </c>
      <c r="B433" s="179" t="s">
        <v>870</v>
      </c>
      <c r="C433" s="180">
        <v>211030101</v>
      </c>
      <c r="D433" s="180" t="s">
        <v>307</v>
      </c>
      <c r="E433" s="181" t="s">
        <v>627</v>
      </c>
      <c r="F433" s="181" t="s">
        <v>722</v>
      </c>
      <c r="G433" s="349">
        <f>-IF(F433="I",IFERROR(VLOOKUP(C433,'Consolidado 06.2022'!B:H,7,FALSE),0),0)</f>
        <v>-1561171</v>
      </c>
      <c r="H433" s="183"/>
      <c r="I433" s="184">
        <v>0</v>
      </c>
      <c r="J433" s="183"/>
      <c r="K433" s="182">
        <f>IF(F433="I",IFERROR(SUMIF(#REF!,Clasificaciones!C433,#REF!),0),0)</f>
        <v>0</v>
      </c>
      <c r="L433" s="183"/>
      <c r="M433" s="184">
        <v>0</v>
      </c>
      <c r="N433" s="183"/>
      <c r="O433" s="349">
        <f>IF(F433="I",IFERROR(VLOOKUP(C433,#REF!,7,FALSE),0),0)</f>
        <v>0</v>
      </c>
      <c r="P433" s="183"/>
      <c r="Q433" s="184">
        <v>0</v>
      </c>
    </row>
    <row r="434" spans="1:17" s="185" customFormat="1" ht="12" customHeight="1">
      <c r="A434" s="179" t="s">
        <v>297</v>
      </c>
      <c r="B434" s="179"/>
      <c r="C434" s="180">
        <v>211030102</v>
      </c>
      <c r="D434" s="180" t="s">
        <v>307</v>
      </c>
      <c r="E434" s="181" t="s">
        <v>727</v>
      </c>
      <c r="F434" s="181" t="s">
        <v>722</v>
      </c>
      <c r="G434" s="349">
        <f>-IF(F434="I",IFERROR(VLOOKUP(C434,'Consolidado 06.2022'!B:H,7,FALSE),0),0)</f>
        <v>0</v>
      </c>
      <c r="H434" s="183"/>
      <c r="I434" s="184">
        <v>0</v>
      </c>
      <c r="J434" s="183"/>
      <c r="K434" s="182">
        <f>IF(F434="I",IFERROR(SUMIF(#REF!,Clasificaciones!C434,#REF!),0),0)</f>
        <v>0</v>
      </c>
      <c r="L434" s="183"/>
      <c r="M434" s="184">
        <v>0</v>
      </c>
      <c r="N434" s="183"/>
      <c r="O434" s="349">
        <f>IF(F434="I",IFERROR(VLOOKUP(C434,#REF!,7,FALSE),0),0)</f>
        <v>0</v>
      </c>
      <c r="P434" s="183"/>
      <c r="Q434" s="184">
        <v>0</v>
      </c>
    </row>
    <row r="435" spans="1:17" s="185" customFormat="1" ht="12" customHeight="1">
      <c r="A435" s="179" t="s">
        <v>297</v>
      </c>
      <c r="B435" s="179" t="s">
        <v>870</v>
      </c>
      <c r="C435" s="180">
        <v>211030103</v>
      </c>
      <c r="D435" s="180" t="s">
        <v>308</v>
      </c>
      <c r="E435" s="181" t="s">
        <v>627</v>
      </c>
      <c r="F435" s="181" t="s">
        <v>722</v>
      </c>
      <c r="G435" s="349">
        <f>-IF(F435="I",IFERROR(VLOOKUP(C435,'Consolidado 06.2022'!B:H,7,FALSE),0),0)</f>
        <v>-11379548</v>
      </c>
      <c r="H435" s="183"/>
      <c r="I435" s="184">
        <v>0</v>
      </c>
      <c r="J435" s="183"/>
      <c r="K435" s="182">
        <f>IF(F435="I",IFERROR(SUMIF(#REF!,Clasificaciones!C435,#REF!),0),0)</f>
        <v>0</v>
      </c>
      <c r="L435" s="183"/>
      <c r="M435" s="184">
        <v>0</v>
      </c>
      <c r="N435" s="183"/>
      <c r="O435" s="349">
        <f>IF(F435="I",IFERROR(VLOOKUP(C435,#REF!,7,FALSE),0),0)</f>
        <v>0</v>
      </c>
      <c r="P435" s="183"/>
      <c r="Q435" s="184">
        <v>0</v>
      </c>
    </row>
    <row r="436" spans="1:17" s="185" customFormat="1" ht="12" customHeight="1">
      <c r="A436" s="179" t="s">
        <v>297</v>
      </c>
      <c r="B436" s="179"/>
      <c r="C436" s="180">
        <v>21104</v>
      </c>
      <c r="D436" s="180" t="s">
        <v>871</v>
      </c>
      <c r="E436" s="181" t="s">
        <v>627</v>
      </c>
      <c r="F436" s="181" t="s">
        <v>722</v>
      </c>
      <c r="G436" s="349">
        <f>-IF(F436="I",IFERROR(VLOOKUP(C436,'Consolidado 06.2022'!B:H,7,FALSE),0),0)</f>
        <v>0</v>
      </c>
      <c r="H436" s="183"/>
      <c r="I436" s="184">
        <v>0</v>
      </c>
      <c r="J436" s="183"/>
      <c r="K436" s="182">
        <f>IF(F436="I",IFERROR(SUMIF(#REF!,Clasificaciones!C436,#REF!),0),0)</f>
        <v>0</v>
      </c>
      <c r="L436" s="183"/>
      <c r="M436" s="184">
        <v>0</v>
      </c>
      <c r="N436" s="183"/>
      <c r="O436" s="349">
        <f>IF(F436="I",IFERROR(VLOOKUP(C436,#REF!,7,FALSE),0),0)</f>
        <v>0</v>
      </c>
      <c r="P436" s="183"/>
      <c r="Q436" s="184">
        <v>0</v>
      </c>
    </row>
    <row r="437" spans="1:17" s="185" customFormat="1" ht="12" customHeight="1">
      <c r="A437" s="179" t="s">
        <v>297</v>
      </c>
      <c r="B437" s="179"/>
      <c r="C437" s="180">
        <v>21105</v>
      </c>
      <c r="D437" s="180" t="s">
        <v>872</v>
      </c>
      <c r="E437" s="181" t="s">
        <v>627</v>
      </c>
      <c r="F437" s="181" t="s">
        <v>722</v>
      </c>
      <c r="G437" s="349">
        <f>-IF(F437="I",IFERROR(VLOOKUP(C437,'Consolidado 06.2022'!B:H,7,FALSE),0),0)</f>
        <v>0</v>
      </c>
      <c r="H437" s="183"/>
      <c r="I437" s="184">
        <v>0</v>
      </c>
      <c r="J437" s="183"/>
      <c r="K437" s="182">
        <f>IF(F437="I",IFERROR(SUMIF(#REF!,Clasificaciones!C437,#REF!),0),0)</f>
        <v>0</v>
      </c>
      <c r="L437" s="183"/>
      <c r="M437" s="184">
        <v>0</v>
      </c>
      <c r="N437" s="183"/>
      <c r="O437" s="349">
        <f>IF(F437="I",IFERROR(VLOOKUP(C437,#REF!,7,FALSE),0),0)</f>
        <v>0</v>
      </c>
      <c r="P437" s="183"/>
      <c r="Q437" s="184">
        <v>0</v>
      </c>
    </row>
    <row r="438" spans="1:17" s="185" customFormat="1" ht="12" customHeight="1">
      <c r="A438" s="179" t="s">
        <v>297</v>
      </c>
      <c r="B438" s="179"/>
      <c r="C438" s="180">
        <v>21106</v>
      </c>
      <c r="D438" s="180" t="s">
        <v>873</v>
      </c>
      <c r="E438" s="181" t="s">
        <v>627</v>
      </c>
      <c r="F438" s="181" t="s">
        <v>719</v>
      </c>
      <c r="G438" s="349">
        <f>-IF(F438="I",IFERROR(VLOOKUP(C438,'Consolidado 06.2022'!B:H,7,FALSE),0),0)</f>
        <v>0</v>
      </c>
      <c r="H438" s="183"/>
      <c r="I438" s="184">
        <v>0</v>
      </c>
      <c r="J438" s="183"/>
      <c r="K438" s="182">
        <f>-IF(F438="I",IFERROR(SUMIF(#REF!,Clasificaciones!C438,#REF!),0),0)</f>
        <v>0</v>
      </c>
      <c r="L438" s="183"/>
      <c r="M438" s="184">
        <v>0</v>
      </c>
      <c r="N438" s="183"/>
      <c r="O438" s="349">
        <f>IF(F438="I",IFERROR(VLOOKUP(C438,#REF!,7,FALSE),0),0)</f>
        <v>0</v>
      </c>
      <c r="P438" s="183"/>
      <c r="Q438" s="184">
        <v>0</v>
      </c>
    </row>
    <row r="439" spans="1:17" s="185" customFormat="1" ht="12" customHeight="1">
      <c r="A439" s="179" t="s">
        <v>297</v>
      </c>
      <c r="B439" s="179"/>
      <c r="C439" s="180">
        <v>2110601</v>
      </c>
      <c r="D439" s="180" t="s">
        <v>874</v>
      </c>
      <c r="E439" s="181" t="s">
        <v>627</v>
      </c>
      <c r="F439" s="181" t="s">
        <v>722</v>
      </c>
      <c r="G439" s="349">
        <f>-IF(F439="I",IFERROR(VLOOKUP(C439,'Consolidado 06.2022'!B:H,7,FALSE),0),0)</f>
        <v>0</v>
      </c>
      <c r="H439" s="183"/>
      <c r="I439" s="184">
        <v>0</v>
      </c>
      <c r="J439" s="183"/>
      <c r="K439" s="182">
        <f>-IF(F439="I",IFERROR(SUMIF(#REF!,Clasificaciones!C439,#REF!),0),0)</f>
        <v>0</v>
      </c>
      <c r="L439" s="183"/>
      <c r="M439" s="184">
        <v>0</v>
      </c>
      <c r="N439" s="183"/>
      <c r="O439" s="349">
        <f>IF(F439="I",IFERROR(VLOOKUP(C439,#REF!,7,FALSE),0),0)</f>
        <v>0</v>
      </c>
      <c r="P439" s="183"/>
      <c r="Q439" s="184">
        <v>0</v>
      </c>
    </row>
    <row r="440" spans="1:17" s="185" customFormat="1" ht="12" customHeight="1">
      <c r="A440" s="179" t="s">
        <v>297</v>
      </c>
      <c r="B440" s="179"/>
      <c r="C440" s="180">
        <v>21107</v>
      </c>
      <c r="D440" s="180" t="s">
        <v>309</v>
      </c>
      <c r="E440" s="181" t="s">
        <v>627</v>
      </c>
      <c r="F440" s="181" t="s">
        <v>719</v>
      </c>
      <c r="G440" s="349">
        <f>-IF(F440="I",IFERROR(VLOOKUP(C440,'Consolidado 06.2022'!B:H,7,FALSE),0),0)</f>
        <v>0</v>
      </c>
      <c r="H440" s="183"/>
      <c r="I440" s="184">
        <v>0</v>
      </c>
      <c r="J440" s="183"/>
      <c r="K440" s="182">
        <f>-IF(F440="I",IFERROR(SUMIF(#REF!,Clasificaciones!C440,#REF!),0),0)</f>
        <v>0</v>
      </c>
      <c r="L440" s="183"/>
      <c r="M440" s="184">
        <v>0</v>
      </c>
      <c r="N440" s="183"/>
      <c r="O440" s="349">
        <f>IF(F440="I",IFERROR(VLOOKUP(C440,#REF!,7,FALSE),0),0)</f>
        <v>0</v>
      </c>
      <c r="P440" s="183"/>
      <c r="Q440" s="184">
        <v>0</v>
      </c>
    </row>
    <row r="441" spans="1:17" s="185" customFormat="1" ht="12" customHeight="1">
      <c r="A441" s="179" t="s">
        <v>297</v>
      </c>
      <c r="B441" s="179" t="s">
        <v>873</v>
      </c>
      <c r="C441" s="180">
        <v>2110701</v>
      </c>
      <c r="D441" s="180" t="s">
        <v>310</v>
      </c>
      <c r="E441" s="181" t="s">
        <v>627</v>
      </c>
      <c r="F441" s="181" t="s">
        <v>722</v>
      </c>
      <c r="G441" s="349">
        <f>-'Consolidado 06.2022'!H232</f>
        <v>-57113109</v>
      </c>
      <c r="H441" s="183"/>
      <c r="I441" s="184">
        <v>0</v>
      </c>
      <c r="J441" s="183"/>
      <c r="K441" s="182">
        <f>-IF(F441="I",IFERROR(SUMIF(#REF!,Clasificaciones!C441,#REF!),0),0)</f>
        <v>0</v>
      </c>
      <c r="L441" s="183"/>
      <c r="M441" s="184">
        <v>0</v>
      </c>
      <c r="N441" s="183"/>
      <c r="O441" s="349">
        <f>IF(F441="I",IFERROR(VLOOKUP(C441,#REF!,7,FALSE),0),0)</f>
        <v>0</v>
      </c>
      <c r="P441" s="183"/>
      <c r="Q441" s="184">
        <v>0</v>
      </c>
    </row>
    <row r="442" spans="1:17" s="185" customFormat="1" ht="12" customHeight="1">
      <c r="A442" s="179" t="s">
        <v>297</v>
      </c>
      <c r="B442" s="179" t="s">
        <v>873</v>
      </c>
      <c r="C442" s="180">
        <v>2110702</v>
      </c>
      <c r="D442" s="180" t="s">
        <v>311</v>
      </c>
      <c r="E442" s="181" t="s">
        <v>727</v>
      </c>
      <c r="F442" s="181" t="s">
        <v>722</v>
      </c>
      <c r="G442" s="349">
        <f>-IF(F442="I",IFERROR(VLOOKUP(C442,'Consolidado 06.2022'!B:H,7,FALSE),0),0)</f>
        <v>-88809461</v>
      </c>
      <c r="H442" s="183"/>
      <c r="I442" s="184">
        <v>0</v>
      </c>
      <c r="J442" s="183"/>
      <c r="K442" s="182">
        <f>-IF(F442="I",IFERROR(SUMIF(#REF!,Clasificaciones!C442,#REF!),0),0)</f>
        <v>0</v>
      </c>
      <c r="L442" s="183"/>
      <c r="M442" s="184">
        <v>0</v>
      </c>
      <c r="N442" s="183"/>
      <c r="O442" s="349">
        <f>IF(F442="I",IFERROR(VLOOKUP(C442,#REF!,7,FALSE),0),0)</f>
        <v>0</v>
      </c>
      <c r="P442" s="183"/>
      <c r="Q442" s="184">
        <v>0</v>
      </c>
    </row>
    <row r="443" spans="1:17" s="185" customFormat="1" ht="12" customHeight="1">
      <c r="A443" s="179" t="s">
        <v>297</v>
      </c>
      <c r="B443" s="179" t="s">
        <v>873</v>
      </c>
      <c r="C443" s="180">
        <v>2110703</v>
      </c>
      <c r="D443" s="180" t="s">
        <v>312</v>
      </c>
      <c r="E443" s="181" t="s">
        <v>727</v>
      </c>
      <c r="F443" s="181" t="s">
        <v>722</v>
      </c>
      <c r="G443" s="349">
        <f>-'Consolidado 06.2022'!H234</f>
        <v>-99325725</v>
      </c>
      <c r="H443" s="183"/>
      <c r="I443" s="184">
        <v>0</v>
      </c>
      <c r="J443" s="183"/>
      <c r="K443" s="182">
        <f>-IF(F443="I",IFERROR(SUMIF(#REF!,Clasificaciones!C443,#REF!),0),0)</f>
        <v>0</v>
      </c>
      <c r="L443" s="183"/>
      <c r="M443" s="184">
        <v>0</v>
      </c>
      <c r="N443" s="183"/>
      <c r="O443" s="349">
        <f>IF(F443="I",IFERROR(VLOOKUP(C443,#REF!,7,FALSE),0),0)</f>
        <v>0</v>
      </c>
      <c r="P443" s="183"/>
      <c r="Q443" s="184">
        <v>0</v>
      </c>
    </row>
    <row r="444" spans="1:17" s="185" customFormat="1" ht="12" customHeight="1">
      <c r="A444" s="179" t="s">
        <v>297</v>
      </c>
      <c r="B444" s="179"/>
      <c r="C444" s="180">
        <v>2010301002</v>
      </c>
      <c r="D444" s="180" t="s">
        <v>687</v>
      </c>
      <c r="E444" s="181" t="s">
        <v>727</v>
      </c>
      <c r="F444" s="181" t="s">
        <v>722</v>
      </c>
      <c r="G444" s="349">
        <f>-IF(F444="I",IFERROR(VLOOKUP(C444,'Consolidado 06.2022'!B:H,7,FALSE),0),0)</f>
        <v>0</v>
      </c>
      <c r="H444" s="183"/>
      <c r="I444" s="184">
        <v>0</v>
      </c>
      <c r="J444" s="183"/>
      <c r="K444" s="182">
        <f>-IF(F444="I",IFERROR(SUMIF(#REF!,Clasificaciones!C444,#REF!),0),0)</f>
        <v>0</v>
      </c>
      <c r="L444" s="183"/>
      <c r="M444" s="184">
        <v>0</v>
      </c>
      <c r="N444" s="183"/>
      <c r="O444" s="349">
        <f>IF(F444="I",IFERROR(VLOOKUP(C444,#REF!,7,FALSE),0),0)</f>
        <v>0</v>
      </c>
      <c r="P444" s="183"/>
      <c r="Q444" s="184">
        <v>0</v>
      </c>
    </row>
    <row r="445" spans="1:17" s="185" customFormat="1" ht="12" customHeight="1">
      <c r="A445" s="179" t="s">
        <v>297</v>
      </c>
      <c r="B445" s="179"/>
      <c r="C445" s="180">
        <v>2010301006</v>
      </c>
      <c r="D445" s="180" t="s">
        <v>637</v>
      </c>
      <c r="E445" s="181" t="s">
        <v>727</v>
      </c>
      <c r="F445" s="181" t="s">
        <v>722</v>
      </c>
      <c r="G445" s="349">
        <f>-IF(F445="I",IFERROR(VLOOKUP(C445,'Consolidado 06.2022'!B:H,7,FALSE),0),0)</f>
        <v>0</v>
      </c>
      <c r="H445" s="183"/>
      <c r="I445" s="184">
        <v>0</v>
      </c>
      <c r="J445" s="183"/>
      <c r="K445" s="182">
        <f>-IF(F445="I",IFERROR(SUMIF(#REF!,Clasificaciones!C445,#REF!),0),0)</f>
        <v>0</v>
      </c>
      <c r="L445" s="183"/>
      <c r="M445" s="184">
        <v>0</v>
      </c>
      <c r="N445" s="183"/>
      <c r="O445" s="349">
        <f>IF(F445="I",IFERROR(VLOOKUP(C445,#REF!,7,FALSE),0),0)</f>
        <v>0</v>
      </c>
      <c r="P445" s="183"/>
      <c r="Q445" s="184">
        <v>0</v>
      </c>
    </row>
    <row r="446" spans="1:17" s="185" customFormat="1" ht="12" customHeight="1">
      <c r="A446" s="179" t="s">
        <v>297</v>
      </c>
      <c r="B446" s="179"/>
      <c r="C446" s="180">
        <v>212</v>
      </c>
      <c r="D446" s="180" t="s">
        <v>875</v>
      </c>
      <c r="E446" s="181" t="s">
        <v>627</v>
      </c>
      <c r="F446" s="181" t="s">
        <v>719</v>
      </c>
      <c r="G446" s="349">
        <f>-IF(F446="I",IFERROR(VLOOKUP(C446,'Consolidado 06.2022'!B:H,7,FALSE),0),0)</f>
        <v>0</v>
      </c>
      <c r="H446" s="183"/>
      <c r="I446" s="184">
        <v>0</v>
      </c>
      <c r="J446" s="183"/>
      <c r="K446" s="182">
        <f>-IF(F446="I",IFERROR(SUMIF(#REF!,Clasificaciones!C446,#REF!),0),0)</f>
        <v>0</v>
      </c>
      <c r="L446" s="183"/>
      <c r="M446" s="184">
        <v>0</v>
      </c>
      <c r="N446" s="183"/>
      <c r="O446" s="349">
        <f>IF(F446="I",IFERROR(VLOOKUP(C446,#REF!,7,FALSE),0),0)</f>
        <v>0</v>
      </c>
      <c r="P446" s="183"/>
      <c r="Q446" s="184">
        <v>0</v>
      </c>
    </row>
    <row r="447" spans="1:17" s="185" customFormat="1" ht="12" customHeight="1">
      <c r="A447" s="179" t="s">
        <v>297</v>
      </c>
      <c r="B447" s="179"/>
      <c r="C447" s="180">
        <v>21201</v>
      </c>
      <c r="D447" s="180" t="s">
        <v>871</v>
      </c>
      <c r="E447" s="181" t="s">
        <v>627</v>
      </c>
      <c r="F447" s="181" t="s">
        <v>722</v>
      </c>
      <c r="G447" s="349">
        <f>-IF(F447="I",IFERROR(VLOOKUP(C447,'Consolidado 06.2022'!B:H,7,FALSE),0),0)</f>
        <v>0</v>
      </c>
      <c r="H447" s="183"/>
      <c r="I447" s="184">
        <v>0</v>
      </c>
      <c r="J447" s="183"/>
      <c r="K447" s="182">
        <f>-IF(F447="I",IFERROR(SUMIF(#REF!,Clasificaciones!C447,#REF!),0),0)</f>
        <v>0</v>
      </c>
      <c r="L447" s="183"/>
      <c r="M447" s="184">
        <v>0</v>
      </c>
      <c r="N447" s="183"/>
      <c r="O447" s="349">
        <f>IF(F447="I",IFERROR(VLOOKUP(C447,#REF!,7,FALSE),0),0)</f>
        <v>0</v>
      </c>
      <c r="P447" s="183"/>
      <c r="Q447" s="184">
        <v>0</v>
      </c>
    </row>
    <row r="448" spans="1:17" s="185" customFormat="1" ht="12" customHeight="1">
      <c r="A448" s="179" t="s">
        <v>297</v>
      </c>
      <c r="B448" s="179"/>
      <c r="C448" s="180">
        <v>21202</v>
      </c>
      <c r="D448" s="180" t="s">
        <v>300</v>
      </c>
      <c r="E448" s="181" t="s">
        <v>627</v>
      </c>
      <c r="F448" s="181" t="s">
        <v>722</v>
      </c>
      <c r="G448" s="349">
        <f>-IF(F448="I",IFERROR(VLOOKUP(C448,'Consolidado 06.2022'!B:H,7,FALSE),0),0)</f>
        <v>0</v>
      </c>
      <c r="H448" s="183"/>
      <c r="I448" s="184">
        <v>0</v>
      </c>
      <c r="J448" s="183"/>
      <c r="K448" s="182">
        <f>-IF(F448="I",IFERROR(SUMIF(#REF!,Clasificaciones!C448,#REF!),0),0)</f>
        <v>0</v>
      </c>
      <c r="L448" s="183"/>
      <c r="M448" s="184">
        <v>0</v>
      </c>
      <c r="N448" s="183"/>
      <c r="O448" s="349">
        <f>IF(F448="I",IFERROR(VLOOKUP(C448,#REF!,7,FALSE),0),0)</f>
        <v>0</v>
      </c>
      <c r="P448" s="183"/>
      <c r="Q448" s="184">
        <v>0</v>
      </c>
    </row>
    <row r="449" spans="1:17" s="185" customFormat="1" ht="12" customHeight="1">
      <c r="A449" s="179" t="s">
        <v>297</v>
      </c>
      <c r="B449" s="179"/>
      <c r="C449" s="180">
        <v>21203</v>
      </c>
      <c r="D449" s="180" t="s">
        <v>872</v>
      </c>
      <c r="E449" s="181" t="s">
        <v>627</v>
      </c>
      <c r="F449" s="181" t="s">
        <v>722</v>
      </c>
      <c r="G449" s="349">
        <f>-IF(F449="I",IFERROR(VLOOKUP(C449,'Consolidado 06.2022'!B:H,7,FALSE),0),0)</f>
        <v>0</v>
      </c>
      <c r="H449" s="183"/>
      <c r="I449" s="184">
        <v>0</v>
      </c>
      <c r="J449" s="183"/>
      <c r="K449" s="182">
        <f>-IF(F449="I",IFERROR(SUMIF(#REF!,Clasificaciones!C449,#REF!),0),0)</f>
        <v>0</v>
      </c>
      <c r="L449" s="183"/>
      <c r="M449" s="184">
        <v>0</v>
      </c>
      <c r="N449" s="183"/>
      <c r="O449" s="349">
        <f>IF(F449="I",IFERROR(VLOOKUP(C449,#REF!,7,FALSE),0),0)</f>
        <v>0</v>
      </c>
      <c r="P449" s="183"/>
      <c r="Q449" s="184">
        <v>0</v>
      </c>
    </row>
    <row r="450" spans="1:17" s="185" customFormat="1" ht="12" customHeight="1">
      <c r="A450" s="179" t="s">
        <v>297</v>
      </c>
      <c r="B450" s="179"/>
      <c r="C450" s="180">
        <v>21204</v>
      </c>
      <c r="D450" s="180" t="s">
        <v>307</v>
      </c>
      <c r="E450" s="181" t="s">
        <v>627</v>
      </c>
      <c r="F450" s="181" t="s">
        <v>722</v>
      </c>
      <c r="G450" s="349">
        <f>-IF(F450="I",IFERROR(VLOOKUP(C450,'Consolidado 06.2022'!B:H,7,FALSE),0),0)</f>
        <v>0</v>
      </c>
      <c r="H450" s="183"/>
      <c r="I450" s="184">
        <v>0</v>
      </c>
      <c r="J450" s="183"/>
      <c r="K450" s="182">
        <f>-IF(F450="I",IFERROR(SUMIF(#REF!,Clasificaciones!C450,#REF!),0),0)</f>
        <v>0</v>
      </c>
      <c r="L450" s="183"/>
      <c r="M450" s="184">
        <v>0</v>
      </c>
      <c r="N450" s="183"/>
      <c r="O450" s="349">
        <f>IF(F450="I",IFERROR(VLOOKUP(C450,#REF!,7,FALSE),0),0)</f>
        <v>0</v>
      </c>
      <c r="P450" s="183"/>
      <c r="Q450" s="184">
        <v>0</v>
      </c>
    </row>
    <row r="451" spans="1:17" s="185" customFormat="1" ht="12" customHeight="1">
      <c r="A451" s="179" t="s">
        <v>297</v>
      </c>
      <c r="B451" s="179"/>
      <c r="C451" s="180">
        <v>21205</v>
      </c>
      <c r="D451" s="180" t="s">
        <v>873</v>
      </c>
      <c r="E451" s="181" t="s">
        <v>627</v>
      </c>
      <c r="F451" s="181" t="s">
        <v>719</v>
      </c>
      <c r="G451" s="349">
        <f>-IF(F451="I",IFERROR(VLOOKUP(C451,'Consolidado 06.2022'!B:H,7,FALSE),0),0)</f>
        <v>0</v>
      </c>
      <c r="H451" s="183"/>
      <c r="I451" s="184">
        <v>0</v>
      </c>
      <c r="J451" s="183"/>
      <c r="K451" s="182">
        <f>-IF(F451="I",IFERROR(SUMIF(#REF!,Clasificaciones!C451,#REF!),0),0)</f>
        <v>0</v>
      </c>
      <c r="L451" s="183"/>
      <c r="M451" s="184">
        <v>0</v>
      </c>
      <c r="N451" s="183"/>
      <c r="O451" s="349">
        <f>IF(F451="I",IFERROR(VLOOKUP(C451,#REF!,7,FALSE),0),0)</f>
        <v>0</v>
      </c>
      <c r="P451" s="183"/>
      <c r="Q451" s="184">
        <v>0</v>
      </c>
    </row>
    <row r="452" spans="1:17" s="185" customFormat="1" ht="12" customHeight="1">
      <c r="A452" s="179" t="s">
        <v>297</v>
      </c>
      <c r="B452" s="179"/>
      <c r="C452" s="180">
        <v>2120501</v>
      </c>
      <c r="D452" s="180" t="s">
        <v>876</v>
      </c>
      <c r="E452" s="181" t="s">
        <v>627</v>
      </c>
      <c r="F452" s="181" t="s">
        <v>719</v>
      </c>
      <c r="G452" s="349">
        <f>-IF(F452="I",IFERROR(VLOOKUP(C452,'Consolidado 06.2022'!B:H,7,FALSE),0),0)</f>
        <v>0</v>
      </c>
      <c r="H452" s="183"/>
      <c r="I452" s="184">
        <v>0</v>
      </c>
      <c r="J452" s="183"/>
      <c r="K452" s="182">
        <f>-IF(F452="I",IFERROR(SUMIF(#REF!,Clasificaciones!C452,#REF!),0),0)</f>
        <v>0</v>
      </c>
      <c r="L452" s="183"/>
      <c r="M452" s="184">
        <v>0</v>
      </c>
      <c r="N452" s="183"/>
      <c r="O452" s="349">
        <f>IF(F452="I",IFERROR(VLOOKUP(C452,#REF!,7,FALSE),0),0)</f>
        <v>0</v>
      </c>
      <c r="P452" s="183"/>
      <c r="Q452" s="184">
        <v>0</v>
      </c>
    </row>
    <row r="453" spans="1:17" s="185" customFormat="1" ht="12" customHeight="1">
      <c r="A453" s="179" t="s">
        <v>297</v>
      </c>
      <c r="B453" s="179"/>
      <c r="C453" s="180">
        <v>212050101</v>
      </c>
      <c r="D453" s="180" t="s">
        <v>877</v>
      </c>
      <c r="E453" s="181" t="s">
        <v>627</v>
      </c>
      <c r="F453" s="181" t="s">
        <v>722</v>
      </c>
      <c r="G453" s="349">
        <f>-IF(F453="I",IFERROR(VLOOKUP(C453,'Consolidado 06.2022'!B:H,7,FALSE),0),0)</f>
        <v>0</v>
      </c>
      <c r="H453" s="183"/>
      <c r="I453" s="184">
        <v>0</v>
      </c>
      <c r="J453" s="183"/>
      <c r="K453" s="182">
        <f>-IF(F453="I",IFERROR(SUMIF(#REF!,Clasificaciones!C453,#REF!),0),0)</f>
        <v>0</v>
      </c>
      <c r="L453" s="183"/>
      <c r="M453" s="184">
        <v>0</v>
      </c>
      <c r="N453" s="183"/>
      <c r="O453" s="349">
        <f>IF(F453="I",IFERROR(VLOOKUP(C453,#REF!,7,FALSE),0),0)</f>
        <v>0</v>
      </c>
      <c r="P453" s="183"/>
      <c r="Q453" s="184">
        <v>0</v>
      </c>
    </row>
    <row r="454" spans="1:17" s="185" customFormat="1" ht="12" customHeight="1">
      <c r="A454" s="179" t="s">
        <v>297</v>
      </c>
      <c r="B454" s="179"/>
      <c r="C454" s="180">
        <v>212050102</v>
      </c>
      <c r="D454" s="180" t="s">
        <v>878</v>
      </c>
      <c r="E454" s="181" t="s">
        <v>727</v>
      </c>
      <c r="F454" s="181" t="s">
        <v>722</v>
      </c>
      <c r="G454" s="349">
        <f>-IF(F454="I",IFERROR(VLOOKUP(C454,'Consolidado 06.2022'!B:H,7,FALSE),0),0)</f>
        <v>0</v>
      </c>
      <c r="H454" s="183"/>
      <c r="I454" s="184">
        <v>0</v>
      </c>
      <c r="J454" s="183"/>
      <c r="K454" s="182">
        <f>-IF(F454="I",IFERROR(SUMIF(#REF!,Clasificaciones!C454,#REF!),0),0)</f>
        <v>0</v>
      </c>
      <c r="L454" s="183"/>
      <c r="M454" s="184">
        <v>0</v>
      </c>
      <c r="N454" s="183"/>
      <c r="O454" s="349">
        <f>IF(F454="I",IFERROR(VLOOKUP(C454,#REF!,7,FALSE),0),0)</f>
        <v>0</v>
      </c>
      <c r="P454" s="183"/>
      <c r="Q454" s="184">
        <v>0</v>
      </c>
    </row>
    <row r="455" spans="1:17" s="185" customFormat="1" ht="12" customHeight="1">
      <c r="A455" s="179" t="s">
        <v>297</v>
      </c>
      <c r="B455" s="179"/>
      <c r="C455" s="180">
        <v>213</v>
      </c>
      <c r="D455" s="180" t="s">
        <v>313</v>
      </c>
      <c r="E455" s="181" t="s">
        <v>627</v>
      </c>
      <c r="F455" s="181" t="s">
        <v>719</v>
      </c>
      <c r="G455" s="349">
        <f>-IF(F455="I",IFERROR(VLOOKUP(C455,'Consolidado 06.2022'!B:H,7,FALSE),0),0)</f>
        <v>0</v>
      </c>
      <c r="H455" s="183"/>
      <c r="I455" s="184">
        <v>0</v>
      </c>
      <c r="J455" s="183"/>
      <c r="K455" s="182">
        <f>-IF(F455="I",IFERROR(SUMIF(#REF!,Clasificaciones!C455,#REF!),0),0)</f>
        <v>0</v>
      </c>
      <c r="L455" s="183"/>
      <c r="M455" s="184">
        <v>0</v>
      </c>
      <c r="N455" s="183"/>
      <c r="O455" s="349">
        <f>IF(F455="I",IFERROR(VLOOKUP(C455,#REF!,7,FALSE),0),0)</f>
        <v>0</v>
      </c>
      <c r="P455" s="183"/>
      <c r="Q455" s="184">
        <v>0</v>
      </c>
    </row>
    <row r="456" spans="1:17" s="185" customFormat="1" ht="12" customHeight="1">
      <c r="A456" s="179" t="s">
        <v>297</v>
      </c>
      <c r="B456" s="179"/>
      <c r="C456" s="180">
        <v>21301</v>
      </c>
      <c r="D456" s="180" t="s">
        <v>314</v>
      </c>
      <c r="E456" s="181" t="s">
        <v>627</v>
      </c>
      <c r="F456" s="181" t="s">
        <v>719</v>
      </c>
      <c r="G456" s="349">
        <f>-IF(F456="I",IFERROR(VLOOKUP(C456,'Consolidado 06.2022'!B:H,7,FALSE),0),0)</f>
        <v>0</v>
      </c>
      <c r="H456" s="183"/>
      <c r="I456" s="184">
        <v>0</v>
      </c>
      <c r="J456" s="183"/>
      <c r="K456" s="182">
        <f>-IF(F456="I",IFERROR(SUMIF(#REF!,Clasificaciones!C456,#REF!),0),0)</f>
        <v>0</v>
      </c>
      <c r="L456" s="183"/>
      <c r="M456" s="184">
        <v>0</v>
      </c>
      <c r="N456" s="183"/>
      <c r="O456" s="349">
        <f>IF(F456="I",IFERROR(VLOOKUP(C456,#REF!,7,FALSE),0),0)</f>
        <v>0</v>
      </c>
      <c r="P456" s="183"/>
      <c r="Q456" s="184">
        <v>0</v>
      </c>
    </row>
    <row r="457" spans="1:17" s="185" customFormat="1" ht="12" customHeight="1">
      <c r="A457" s="179" t="s">
        <v>297</v>
      </c>
      <c r="B457" s="179"/>
      <c r="C457" s="180">
        <v>2130101</v>
      </c>
      <c r="D457" s="180" t="s">
        <v>689</v>
      </c>
      <c r="E457" s="181" t="s">
        <v>627</v>
      </c>
      <c r="F457" s="181" t="s">
        <v>719</v>
      </c>
      <c r="G457" s="349">
        <f>-IF(F457="I",IFERROR(VLOOKUP(C457,'Consolidado 06.2022'!B:H,7,FALSE),0),0)</f>
        <v>0</v>
      </c>
      <c r="H457" s="183"/>
      <c r="I457" s="184">
        <v>0</v>
      </c>
      <c r="J457" s="183"/>
      <c r="K457" s="182">
        <f>-IF(F457="I",IFERROR(SUMIF(#REF!,Clasificaciones!C457,#REF!),0),0)</f>
        <v>0</v>
      </c>
      <c r="L457" s="183"/>
      <c r="M457" s="184">
        <v>0</v>
      </c>
      <c r="N457" s="183"/>
      <c r="O457" s="349">
        <f>IF(F457="I",IFERROR(VLOOKUP(C457,#REF!,7,FALSE),0),0)</f>
        <v>0</v>
      </c>
      <c r="P457" s="183"/>
      <c r="Q457" s="184">
        <v>0</v>
      </c>
    </row>
    <row r="458" spans="1:17" s="185" customFormat="1" ht="12" customHeight="1">
      <c r="A458" s="179" t="s">
        <v>297</v>
      </c>
      <c r="B458" s="179" t="s">
        <v>314</v>
      </c>
      <c r="C458" s="180">
        <v>213010101</v>
      </c>
      <c r="D458" s="180" t="s">
        <v>690</v>
      </c>
      <c r="E458" s="181" t="s">
        <v>627</v>
      </c>
      <c r="F458" s="181" t="s">
        <v>722</v>
      </c>
      <c r="G458" s="349">
        <f>-IF(F458="I",IFERROR(VLOOKUP(C458,'Consolidado 06.2022'!B:H,7,FALSE),0),0)</f>
        <v>-11871555014</v>
      </c>
      <c r="H458" s="183"/>
      <c r="I458" s="184">
        <v>0</v>
      </c>
      <c r="J458" s="183"/>
      <c r="K458" s="182">
        <f>-IF(F458="I",IFERROR(SUMIF(#REF!,Clasificaciones!C458,#REF!),0),0)</f>
        <v>0</v>
      </c>
      <c r="L458" s="183"/>
      <c r="M458" s="184">
        <v>0</v>
      </c>
      <c r="N458" s="183"/>
      <c r="O458" s="349">
        <f>IF(F458="I",IFERROR(VLOOKUP(C458,#REF!,7,FALSE),0),0)</f>
        <v>0</v>
      </c>
      <c r="P458" s="183"/>
      <c r="Q458" s="184">
        <v>0</v>
      </c>
    </row>
    <row r="459" spans="1:17" s="185" customFormat="1" ht="12" customHeight="1">
      <c r="A459" s="179" t="s">
        <v>297</v>
      </c>
      <c r="B459" s="179" t="s">
        <v>314</v>
      </c>
      <c r="C459" s="180">
        <v>213010102</v>
      </c>
      <c r="D459" s="180" t="s">
        <v>879</v>
      </c>
      <c r="E459" s="181" t="s">
        <v>727</v>
      </c>
      <c r="F459" s="181" t="s">
        <v>722</v>
      </c>
      <c r="G459" s="349">
        <f>-IF(F459="I",IFERROR(VLOOKUP(C459,'Consolidado 06.2022'!B:H,7,FALSE),0),0)</f>
        <v>0</v>
      </c>
      <c r="H459" s="183"/>
      <c r="I459" s="184">
        <v>0</v>
      </c>
      <c r="J459" s="183"/>
      <c r="K459" s="182">
        <f>-IF(F459="I",IFERROR(SUMIF(#REF!,Clasificaciones!C459,#REF!),0),0)</f>
        <v>0</v>
      </c>
      <c r="L459" s="183"/>
      <c r="M459" s="184">
        <v>0</v>
      </c>
      <c r="N459" s="183"/>
      <c r="O459" s="349">
        <f>IF(F459="I",IFERROR(VLOOKUP(C459,#REF!,7,FALSE),0),0)</f>
        <v>0</v>
      </c>
      <c r="P459" s="183"/>
      <c r="Q459" s="184">
        <v>0</v>
      </c>
    </row>
    <row r="460" spans="1:17" s="185" customFormat="1" ht="12" customHeight="1">
      <c r="A460" s="179" t="s">
        <v>297</v>
      </c>
      <c r="B460" s="179"/>
      <c r="C460" s="180">
        <v>2130102</v>
      </c>
      <c r="D460" s="180" t="s">
        <v>315</v>
      </c>
      <c r="E460" s="181" t="s">
        <v>727</v>
      </c>
      <c r="F460" s="181" t="s">
        <v>719</v>
      </c>
      <c r="G460" s="349">
        <f>-IF(F460="I",IFERROR(VLOOKUP(C460,'Consolidado 06.2022'!B:H,7,FALSE),0),0)</f>
        <v>0</v>
      </c>
      <c r="H460" s="183"/>
      <c r="I460" s="184">
        <v>0</v>
      </c>
      <c r="J460" s="183"/>
      <c r="K460" s="182">
        <f>-IF(F460="I",IFERROR(SUMIF(#REF!,Clasificaciones!C460,#REF!),0),0)</f>
        <v>0</v>
      </c>
      <c r="L460" s="183"/>
      <c r="M460" s="184">
        <v>0</v>
      </c>
      <c r="N460" s="183"/>
      <c r="O460" s="349">
        <f>IF(F460="I",IFERROR(VLOOKUP(C460,#REF!,7,FALSE),0),0)</f>
        <v>0</v>
      </c>
      <c r="P460" s="183"/>
      <c r="Q460" s="184">
        <v>0</v>
      </c>
    </row>
    <row r="461" spans="1:17" s="185" customFormat="1" ht="12" customHeight="1">
      <c r="A461" s="179" t="s">
        <v>297</v>
      </c>
      <c r="B461" s="179" t="s">
        <v>314</v>
      </c>
      <c r="C461" s="180">
        <v>213010201</v>
      </c>
      <c r="D461" s="180" t="s">
        <v>316</v>
      </c>
      <c r="E461" s="181" t="s">
        <v>727</v>
      </c>
      <c r="F461" s="181" t="s">
        <v>722</v>
      </c>
      <c r="G461" s="349">
        <f>-IF(F461="I",IFERROR(VLOOKUP(C461,'Consolidado 06.2022'!B:H,7,FALSE),0),0)</f>
        <v>-1565003592</v>
      </c>
      <c r="H461" s="183"/>
      <c r="I461" s="184">
        <v>0</v>
      </c>
      <c r="J461" s="183"/>
      <c r="K461" s="182">
        <f>-IF(F461="I",IFERROR(SUMIF(#REF!,Clasificaciones!C461,#REF!),0),0)</f>
        <v>0</v>
      </c>
      <c r="L461" s="183"/>
      <c r="M461" s="184">
        <v>0</v>
      </c>
      <c r="N461" s="183"/>
      <c r="O461" s="349">
        <f>IF(F461="I",IFERROR(VLOOKUP(C461,#REF!,7,FALSE),0),0)</f>
        <v>0</v>
      </c>
      <c r="P461" s="183"/>
      <c r="Q461" s="184">
        <v>0</v>
      </c>
    </row>
    <row r="462" spans="1:17" s="185" customFormat="1" ht="12" customHeight="1">
      <c r="A462" s="179" t="s">
        <v>297</v>
      </c>
      <c r="B462" s="179"/>
      <c r="C462" s="180">
        <v>21302</v>
      </c>
      <c r="D462" s="180" t="s">
        <v>880</v>
      </c>
      <c r="E462" s="181" t="s">
        <v>627</v>
      </c>
      <c r="F462" s="181" t="s">
        <v>719</v>
      </c>
      <c r="G462" s="349">
        <f>-IF(F462="I",IFERROR(VLOOKUP(C462,'Consolidado 06.2022'!B:H,7,FALSE),0),0)</f>
        <v>0</v>
      </c>
      <c r="H462" s="183"/>
      <c r="I462" s="184">
        <v>0</v>
      </c>
      <c r="J462" s="183"/>
      <c r="K462" s="182">
        <f>-IF(F462="I",IFERROR(SUMIF(#REF!,Clasificaciones!C462,#REF!),0),0)</f>
        <v>0</v>
      </c>
      <c r="L462" s="183"/>
      <c r="M462" s="184">
        <v>0</v>
      </c>
      <c r="N462" s="183"/>
      <c r="O462" s="349">
        <f>IF(F462="I",IFERROR(VLOOKUP(C462,#REF!,7,FALSE),0),0)</f>
        <v>0</v>
      </c>
      <c r="P462" s="183"/>
      <c r="Q462" s="184">
        <v>0</v>
      </c>
    </row>
    <row r="463" spans="1:17" s="185" customFormat="1" ht="12" customHeight="1">
      <c r="A463" s="179" t="s">
        <v>297</v>
      </c>
      <c r="B463" s="179"/>
      <c r="C463" s="180">
        <v>2130201</v>
      </c>
      <c r="D463" s="180" t="s">
        <v>881</v>
      </c>
      <c r="E463" s="181" t="s">
        <v>627</v>
      </c>
      <c r="F463" s="181" t="s">
        <v>719</v>
      </c>
      <c r="G463" s="349">
        <f>-IF(F463="I",IFERROR(VLOOKUP(C463,'Consolidado 06.2022'!B:H,7,FALSE),0),0)</f>
        <v>0</v>
      </c>
      <c r="H463" s="183"/>
      <c r="I463" s="184">
        <v>0</v>
      </c>
      <c r="J463" s="183"/>
      <c r="K463" s="182">
        <f>-IF(F463="I",IFERROR(SUMIF(#REF!,Clasificaciones!C463,#REF!),0),0)</f>
        <v>0</v>
      </c>
      <c r="L463" s="183"/>
      <c r="M463" s="184">
        <v>0</v>
      </c>
      <c r="N463" s="183"/>
      <c r="O463" s="349">
        <f>IF(F463="I",IFERROR(VLOOKUP(C463,#REF!,7,FALSE),0),0)</f>
        <v>0</v>
      </c>
      <c r="P463" s="183"/>
      <c r="Q463" s="184">
        <v>0</v>
      </c>
    </row>
    <row r="464" spans="1:17" s="185" customFormat="1" ht="12" customHeight="1">
      <c r="A464" s="179" t="s">
        <v>297</v>
      </c>
      <c r="B464" s="179"/>
      <c r="C464" s="180">
        <v>213020101</v>
      </c>
      <c r="D464" s="180" t="s">
        <v>882</v>
      </c>
      <c r="E464" s="181" t="s">
        <v>627</v>
      </c>
      <c r="F464" s="181" t="s">
        <v>719</v>
      </c>
      <c r="G464" s="349">
        <f>-IF(F464="I",IFERROR(VLOOKUP(C464,'Consolidado 06.2022'!B:H,7,FALSE),0),0)</f>
        <v>0</v>
      </c>
      <c r="H464" s="183"/>
      <c r="I464" s="184">
        <v>0</v>
      </c>
      <c r="J464" s="183"/>
      <c r="K464" s="182">
        <f>-IF(F464="I",IFERROR(SUMIF(#REF!,Clasificaciones!C464,#REF!),0),0)</f>
        <v>0</v>
      </c>
      <c r="L464" s="183"/>
      <c r="M464" s="184">
        <v>0</v>
      </c>
      <c r="N464" s="183"/>
      <c r="O464" s="349">
        <f>IF(F464="I",IFERROR(VLOOKUP(C464,#REF!,7,FALSE),0),0)</f>
        <v>0</v>
      </c>
      <c r="P464" s="183"/>
      <c r="Q464" s="184">
        <v>0</v>
      </c>
    </row>
    <row r="465" spans="1:17" s="185" customFormat="1" ht="12" customHeight="1">
      <c r="A465" s="179" t="s">
        <v>297</v>
      </c>
      <c r="B465" s="179"/>
      <c r="C465" s="180">
        <v>21302010101</v>
      </c>
      <c r="D465" s="180" t="s">
        <v>882</v>
      </c>
      <c r="E465" s="181" t="s">
        <v>627</v>
      </c>
      <c r="F465" s="181" t="s">
        <v>722</v>
      </c>
      <c r="G465" s="349">
        <f>-IF(F465="I",IFERROR(VLOOKUP(C465,'Consolidado 06.2022'!B:H,7,FALSE),0),0)</f>
        <v>0</v>
      </c>
      <c r="H465" s="183"/>
      <c r="I465" s="184">
        <v>0</v>
      </c>
      <c r="J465" s="183"/>
      <c r="K465" s="182">
        <f>-IF(F465="I",IFERROR(SUMIF(#REF!,Clasificaciones!C465,#REF!),0),0)</f>
        <v>0</v>
      </c>
      <c r="L465" s="183"/>
      <c r="M465" s="184">
        <v>0</v>
      </c>
      <c r="N465" s="183"/>
      <c r="O465" s="349">
        <f>IF(F465="I",IFERROR(VLOOKUP(C465,#REF!,7,FALSE),0),0)</f>
        <v>0</v>
      </c>
      <c r="P465" s="183"/>
      <c r="Q465" s="184">
        <v>0</v>
      </c>
    </row>
    <row r="466" spans="1:17" s="185" customFormat="1" ht="12" customHeight="1">
      <c r="A466" s="179" t="s">
        <v>297</v>
      </c>
      <c r="B466" s="179"/>
      <c r="C466" s="180">
        <v>21302010102</v>
      </c>
      <c r="D466" s="180" t="s">
        <v>882</v>
      </c>
      <c r="E466" s="181" t="s">
        <v>727</v>
      </c>
      <c r="F466" s="181" t="s">
        <v>722</v>
      </c>
      <c r="G466" s="349">
        <f>-IF(F466="I",IFERROR(VLOOKUP(C466,'Consolidado 06.2022'!B:H,7,FALSE),0),0)</f>
        <v>0</v>
      </c>
      <c r="H466" s="183"/>
      <c r="I466" s="184">
        <v>0</v>
      </c>
      <c r="J466" s="183"/>
      <c r="K466" s="182">
        <f>-IF(F466="I",IFERROR(SUMIF(#REF!,Clasificaciones!C466,#REF!),0),0)</f>
        <v>0</v>
      </c>
      <c r="L466" s="183"/>
      <c r="M466" s="184">
        <v>0</v>
      </c>
      <c r="N466" s="183"/>
      <c r="O466" s="349">
        <f>IF(F466="I",IFERROR(VLOOKUP(C466,#REF!,7,FALSE),0),0)</f>
        <v>0</v>
      </c>
      <c r="P466" s="183"/>
      <c r="Q466" s="184">
        <v>0</v>
      </c>
    </row>
    <row r="467" spans="1:17" s="185" customFormat="1" ht="12" customHeight="1">
      <c r="A467" s="179" t="s">
        <v>297</v>
      </c>
      <c r="B467" s="179"/>
      <c r="C467" s="180">
        <v>213020102</v>
      </c>
      <c r="D467" s="180" t="s">
        <v>883</v>
      </c>
      <c r="E467" s="181" t="s">
        <v>627</v>
      </c>
      <c r="F467" s="181" t="s">
        <v>719</v>
      </c>
      <c r="G467" s="349">
        <f>-IF(F467="I",IFERROR(VLOOKUP(C467,'Consolidado 06.2022'!B:H,7,FALSE),0),0)</f>
        <v>0</v>
      </c>
      <c r="H467" s="183"/>
      <c r="I467" s="184">
        <v>0</v>
      </c>
      <c r="J467" s="183"/>
      <c r="K467" s="182">
        <f>-IF(F467="I",IFERROR(SUMIF(#REF!,Clasificaciones!C467,#REF!),0),0)</f>
        <v>0</v>
      </c>
      <c r="L467" s="183"/>
      <c r="M467" s="184">
        <v>0</v>
      </c>
      <c r="N467" s="183"/>
      <c r="O467" s="349">
        <f>IF(F467="I",IFERROR(VLOOKUP(C467,#REF!,7,FALSE),0),0)</f>
        <v>0</v>
      </c>
      <c r="P467" s="183"/>
      <c r="Q467" s="184">
        <v>0</v>
      </c>
    </row>
    <row r="468" spans="1:17" s="185" customFormat="1" ht="12" customHeight="1">
      <c r="A468" s="179" t="s">
        <v>297</v>
      </c>
      <c r="B468" s="179"/>
      <c r="C468" s="180">
        <v>21302010201</v>
      </c>
      <c r="D468" s="180" t="s">
        <v>883</v>
      </c>
      <c r="E468" s="181" t="s">
        <v>627</v>
      </c>
      <c r="F468" s="181" t="s">
        <v>722</v>
      </c>
      <c r="G468" s="349">
        <f>-IF(F468="I",IFERROR(VLOOKUP(C468,'Consolidado 06.2022'!B:H,7,FALSE),0),0)</f>
        <v>0</v>
      </c>
      <c r="H468" s="183"/>
      <c r="I468" s="184">
        <v>0</v>
      </c>
      <c r="J468" s="183"/>
      <c r="K468" s="182">
        <f>-IF(F468="I",IFERROR(SUMIF(#REF!,Clasificaciones!C468,#REF!),0),0)</f>
        <v>0</v>
      </c>
      <c r="L468" s="183"/>
      <c r="M468" s="184">
        <v>0</v>
      </c>
      <c r="N468" s="183"/>
      <c r="O468" s="349">
        <f>IF(F468="I",IFERROR(VLOOKUP(C468,#REF!,7,FALSE),0),0)</f>
        <v>0</v>
      </c>
      <c r="P468" s="183"/>
      <c r="Q468" s="184">
        <v>0</v>
      </c>
    </row>
    <row r="469" spans="1:17" s="185" customFormat="1" ht="12" customHeight="1">
      <c r="A469" s="179" t="s">
        <v>297</v>
      </c>
      <c r="B469" s="179"/>
      <c r="C469" s="180">
        <v>21302010202</v>
      </c>
      <c r="D469" s="180" t="s">
        <v>883</v>
      </c>
      <c r="E469" s="181" t="s">
        <v>727</v>
      </c>
      <c r="F469" s="181" t="s">
        <v>722</v>
      </c>
      <c r="G469" s="349">
        <f>-IF(F469="I",IFERROR(VLOOKUP(C469,'Consolidado 06.2022'!B:H,7,FALSE),0),0)</f>
        <v>0</v>
      </c>
      <c r="H469" s="183"/>
      <c r="I469" s="184">
        <v>0</v>
      </c>
      <c r="J469" s="183"/>
      <c r="K469" s="182">
        <f>-IF(F469="I",IFERROR(SUMIF(#REF!,Clasificaciones!C469,#REF!),0),0)</f>
        <v>0</v>
      </c>
      <c r="L469" s="183"/>
      <c r="M469" s="184">
        <v>0</v>
      </c>
      <c r="N469" s="183"/>
      <c r="O469" s="349">
        <f>IF(F469="I",IFERROR(VLOOKUP(C469,#REF!,7,FALSE),0),0)</f>
        <v>0</v>
      </c>
      <c r="P469" s="183"/>
      <c r="Q469" s="184">
        <v>0</v>
      </c>
    </row>
    <row r="470" spans="1:17" s="185" customFormat="1" ht="12" customHeight="1">
      <c r="A470" s="179" t="s">
        <v>297</v>
      </c>
      <c r="B470" s="179"/>
      <c r="C470" s="180">
        <v>21303</v>
      </c>
      <c r="D470" s="180" t="s">
        <v>317</v>
      </c>
      <c r="E470" s="181" t="s">
        <v>627</v>
      </c>
      <c r="F470" s="181" t="s">
        <v>719</v>
      </c>
      <c r="G470" s="349">
        <f>-IF(F470="I",IFERROR(VLOOKUP(C470,'Consolidado 06.2022'!B:H,7,FALSE),0),0)</f>
        <v>0</v>
      </c>
      <c r="H470" s="183"/>
      <c r="I470" s="184">
        <v>0</v>
      </c>
      <c r="J470" s="183"/>
      <c r="K470" s="182">
        <f>-IF(F470="I",IFERROR(SUMIF(#REF!,Clasificaciones!C470,#REF!),0),0)</f>
        <v>0</v>
      </c>
      <c r="L470" s="183"/>
      <c r="M470" s="184">
        <v>0</v>
      </c>
      <c r="N470" s="183"/>
      <c r="O470" s="349">
        <f>IF(F470="I",IFERROR(VLOOKUP(C470,#REF!,7,FALSE),0),0)</f>
        <v>0</v>
      </c>
      <c r="P470" s="183"/>
      <c r="Q470" s="184">
        <v>0</v>
      </c>
    </row>
    <row r="471" spans="1:17" s="185" customFormat="1" ht="12" customHeight="1">
      <c r="A471" s="179" t="s">
        <v>297</v>
      </c>
      <c r="B471" s="179"/>
      <c r="C471" s="180">
        <v>2130301</v>
      </c>
      <c r="D471" s="180" t="s">
        <v>318</v>
      </c>
      <c r="E471" s="181" t="s">
        <v>627</v>
      </c>
      <c r="F471" s="181" t="s">
        <v>719</v>
      </c>
      <c r="G471" s="349">
        <f>-IF(F471="I",IFERROR(VLOOKUP(C471,'Consolidado 06.2022'!B:H,7,FALSE),0),0)</f>
        <v>0</v>
      </c>
      <c r="H471" s="183"/>
      <c r="I471" s="184">
        <v>0</v>
      </c>
      <c r="J471" s="183"/>
      <c r="K471" s="182">
        <f>-IF(F471="I",IFERROR(SUMIF(#REF!,Clasificaciones!C471,#REF!),0),0)</f>
        <v>0</v>
      </c>
      <c r="L471" s="183"/>
      <c r="M471" s="184">
        <v>0</v>
      </c>
      <c r="N471" s="183"/>
      <c r="O471" s="349">
        <f>IF(F471="I",IFERROR(VLOOKUP(C471,#REF!,7,FALSE),0),0)</f>
        <v>0</v>
      </c>
      <c r="P471" s="183"/>
      <c r="Q471" s="184">
        <v>0</v>
      </c>
    </row>
    <row r="472" spans="1:17" s="185" customFormat="1" ht="12" customHeight="1">
      <c r="A472" s="179" t="s">
        <v>297</v>
      </c>
      <c r="B472" s="179" t="s">
        <v>884</v>
      </c>
      <c r="C472" s="180">
        <v>213030101</v>
      </c>
      <c r="D472" s="180" t="s">
        <v>319</v>
      </c>
      <c r="E472" s="181" t="s">
        <v>627</v>
      </c>
      <c r="F472" s="181" t="s">
        <v>722</v>
      </c>
      <c r="G472" s="349">
        <f>-IF(F472="I",IFERROR(VLOOKUP(C472,'Consolidado 06.2022'!B:H,7,FALSE),0),0)</f>
        <v>-529473399</v>
      </c>
      <c r="H472" s="183"/>
      <c r="I472" s="184">
        <v>0</v>
      </c>
      <c r="J472" s="183"/>
      <c r="K472" s="182">
        <f>-IF(F472="I",IFERROR(SUMIF(#REF!,Clasificaciones!C472,#REF!),0),0)</f>
        <v>0</v>
      </c>
      <c r="L472" s="183"/>
      <c r="M472" s="184">
        <v>0</v>
      </c>
      <c r="N472" s="183"/>
      <c r="O472" s="349">
        <f>IF(F472="I",IFERROR(VLOOKUP(C472,#REF!,7,FALSE),0),0)</f>
        <v>0</v>
      </c>
      <c r="P472" s="183"/>
      <c r="Q472" s="184">
        <v>0</v>
      </c>
    </row>
    <row r="473" spans="1:17" s="185" customFormat="1" ht="12" customHeight="1">
      <c r="A473" s="179" t="s">
        <v>297</v>
      </c>
      <c r="B473" s="179" t="s">
        <v>884</v>
      </c>
      <c r="C473" s="180">
        <v>213030102</v>
      </c>
      <c r="D473" s="180" t="s">
        <v>320</v>
      </c>
      <c r="E473" s="181" t="s">
        <v>727</v>
      </c>
      <c r="F473" s="181" t="s">
        <v>722</v>
      </c>
      <c r="G473" s="349">
        <f>-IF(F473="I",IFERROR(VLOOKUP(C473,'Consolidado 06.2022'!B:H,7,FALSE),0),0)</f>
        <v>-1081490346</v>
      </c>
      <c r="H473" s="183"/>
      <c r="I473" s="184">
        <v>0</v>
      </c>
      <c r="J473" s="183"/>
      <c r="K473" s="182">
        <f>-IF(F473="I",IFERROR(SUMIF(#REF!,Clasificaciones!C473,#REF!),0),0)</f>
        <v>0</v>
      </c>
      <c r="L473" s="183"/>
      <c r="M473" s="184">
        <v>0</v>
      </c>
      <c r="N473" s="183"/>
      <c r="O473" s="349">
        <f>IF(F473="I",IFERROR(VLOOKUP(C473,#REF!,7,FALSE),0),0)</f>
        <v>0</v>
      </c>
      <c r="P473" s="183"/>
      <c r="Q473" s="184">
        <v>0</v>
      </c>
    </row>
    <row r="474" spans="1:17" s="185" customFormat="1" ht="12" customHeight="1">
      <c r="A474" s="179" t="s">
        <v>297</v>
      </c>
      <c r="B474" s="179" t="s">
        <v>884</v>
      </c>
      <c r="C474" s="180">
        <v>213030103</v>
      </c>
      <c r="D474" s="180" t="s">
        <v>321</v>
      </c>
      <c r="E474" s="181" t="s">
        <v>727</v>
      </c>
      <c r="F474" s="181" t="s">
        <v>722</v>
      </c>
      <c r="G474" s="349">
        <f>-IF(F474="I",IFERROR(VLOOKUP(C474,'Consolidado 06.2022'!B:H,7,FALSE),0),0)</f>
        <v>-326122164</v>
      </c>
      <c r="H474" s="183"/>
      <c r="I474" s="184">
        <v>0</v>
      </c>
      <c r="J474" s="183"/>
      <c r="K474" s="182">
        <f>-IF(F474="I",IFERROR(SUMIF(#REF!,Clasificaciones!C474,#REF!),0),0)</f>
        <v>0</v>
      </c>
      <c r="L474" s="183"/>
      <c r="M474" s="184">
        <v>0</v>
      </c>
      <c r="N474" s="183"/>
      <c r="O474" s="349">
        <f>IF(F474="I",IFERROR(VLOOKUP(C474,#REF!,7,FALSE),0),0)</f>
        <v>0</v>
      </c>
      <c r="P474" s="183"/>
      <c r="Q474" s="184">
        <v>0</v>
      </c>
    </row>
    <row r="475" spans="1:17" s="185" customFormat="1" ht="12" customHeight="1">
      <c r="A475" s="179" t="s">
        <v>297</v>
      </c>
      <c r="B475" s="179"/>
      <c r="C475" s="180">
        <v>2130302</v>
      </c>
      <c r="D475" s="180" t="s">
        <v>322</v>
      </c>
      <c r="E475" s="181" t="s">
        <v>627</v>
      </c>
      <c r="F475" s="181" t="s">
        <v>719</v>
      </c>
      <c r="G475" s="349">
        <f>-IF(F475="I",IFERROR(VLOOKUP(C475,'Consolidado 06.2022'!B:H,7,FALSE),0),0)</f>
        <v>0</v>
      </c>
      <c r="H475" s="183"/>
      <c r="I475" s="184">
        <v>0</v>
      </c>
      <c r="J475" s="183"/>
      <c r="K475" s="182">
        <f>-IF(F475="I",IFERROR(SUMIF(#REF!,Clasificaciones!C475,#REF!),0),0)</f>
        <v>0</v>
      </c>
      <c r="L475" s="183"/>
      <c r="M475" s="184">
        <v>0</v>
      </c>
      <c r="N475" s="183"/>
      <c r="O475" s="349">
        <f>IF(F475="I",IFERROR(VLOOKUP(C475,#REF!,7,FALSE),0),0)</f>
        <v>0</v>
      </c>
      <c r="P475" s="183"/>
      <c r="Q475" s="184">
        <v>0</v>
      </c>
    </row>
    <row r="476" spans="1:17" s="185" customFormat="1" ht="12" customHeight="1">
      <c r="A476" s="179" t="s">
        <v>297</v>
      </c>
      <c r="B476" s="179" t="s">
        <v>884</v>
      </c>
      <c r="C476" s="180">
        <v>213030201</v>
      </c>
      <c r="D476" s="180" t="s">
        <v>323</v>
      </c>
      <c r="E476" s="181" t="s">
        <v>627</v>
      </c>
      <c r="F476" s="181" t="s">
        <v>722</v>
      </c>
      <c r="G476" s="349">
        <f>-IF(F476="I",IFERROR(VLOOKUP(C476,'Consolidado 06.2022'!B:H,7,FALSE),0),0)</f>
        <v>391964087</v>
      </c>
      <c r="H476" s="183"/>
      <c r="I476" s="184">
        <v>0</v>
      </c>
      <c r="J476" s="183"/>
      <c r="K476" s="182">
        <f>-IF(F476="I",IFERROR(SUMIF(#REF!,Clasificaciones!C476,#REF!),0),0)</f>
        <v>0</v>
      </c>
      <c r="L476" s="183"/>
      <c r="M476" s="184">
        <v>0</v>
      </c>
      <c r="N476" s="183"/>
      <c r="O476" s="349">
        <f>IF(F476="I",IFERROR(VLOOKUP(C476,#REF!,7,FALSE),0),0)</f>
        <v>0</v>
      </c>
      <c r="P476" s="183"/>
      <c r="Q476" s="184">
        <v>0</v>
      </c>
    </row>
    <row r="477" spans="1:17" s="185" customFormat="1" ht="12" customHeight="1">
      <c r="A477" s="179" t="s">
        <v>297</v>
      </c>
      <c r="B477" s="179" t="s">
        <v>884</v>
      </c>
      <c r="C477" s="180">
        <v>213030202</v>
      </c>
      <c r="D477" s="180" t="s">
        <v>885</v>
      </c>
      <c r="E477" s="181" t="s">
        <v>727</v>
      </c>
      <c r="F477" s="181" t="s">
        <v>722</v>
      </c>
      <c r="G477" s="349">
        <f>-IF(F477="I",IFERROR(VLOOKUP(C477,'Consolidado 06.2022'!B:H,7,FALSE),0),0)</f>
        <v>940868615</v>
      </c>
      <c r="H477" s="183"/>
      <c r="I477" s="184">
        <v>0</v>
      </c>
      <c r="J477" s="183"/>
      <c r="K477" s="182">
        <f>-IF(F477="I",IFERROR(SUMIF(#REF!,Clasificaciones!C477,#REF!),0),0)</f>
        <v>0</v>
      </c>
      <c r="L477" s="183"/>
      <c r="M477" s="184">
        <v>0</v>
      </c>
      <c r="N477" s="183"/>
      <c r="O477" s="349">
        <f>IF(F477="I",IFERROR(VLOOKUP(C477,#REF!,7,FALSE),0),0)</f>
        <v>0</v>
      </c>
      <c r="P477" s="183"/>
      <c r="Q477" s="184">
        <v>0</v>
      </c>
    </row>
    <row r="478" spans="1:17" s="185" customFormat="1" ht="12" customHeight="1">
      <c r="A478" s="179" t="s">
        <v>297</v>
      </c>
      <c r="B478" s="179" t="s">
        <v>884</v>
      </c>
      <c r="C478" s="180">
        <v>213030203</v>
      </c>
      <c r="D478" s="180" t="s">
        <v>325</v>
      </c>
      <c r="E478" s="181" t="s">
        <v>727</v>
      </c>
      <c r="F478" s="181" t="s">
        <v>722</v>
      </c>
      <c r="G478" s="349">
        <f>-IF(F478="I",IFERROR(VLOOKUP(C478,'Consolidado 06.2022'!B:H,7,FALSE),0),0)</f>
        <v>21936615</v>
      </c>
      <c r="H478" s="183"/>
      <c r="I478" s="184">
        <v>0</v>
      </c>
      <c r="J478" s="183"/>
      <c r="K478" s="182">
        <f>-IF(F478="I",IFERROR(SUMIF(#REF!,Clasificaciones!C478,#REF!),0),0)</f>
        <v>0</v>
      </c>
      <c r="L478" s="183"/>
      <c r="M478" s="184">
        <v>0</v>
      </c>
      <c r="N478" s="183"/>
      <c r="O478" s="349">
        <f>IF(F478="I",IFERROR(VLOOKUP(C478,#REF!,7,FALSE),0),0)</f>
        <v>0</v>
      </c>
      <c r="P478" s="183"/>
      <c r="Q478" s="184">
        <v>0</v>
      </c>
    </row>
    <row r="479" spans="1:17" s="185" customFormat="1" ht="12" customHeight="1">
      <c r="A479" s="179" t="s">
        <v>297</v>
      </c>
      <c r="B479" s="179"/>
      <c r="C479" s="180">
        <v>2130303</v>
      </c>
      <c r="D479" s="180" t="s">
        <v>326</v>
      </c>
      <c r="E479" s="181" t="s">
        <v>627</v>
      </c>
      <c r="F479" s="181" t="s">
        <v>719</v>
      </c>
      <c r="G479" s="349">
        <f>-IF(F479="I",IFERROR(VLOOKUP(C479,'Consolidado 06.2022'!B:H,7,FALSE),0),0)</f>
        <v>0</v>
      </c>
      <c r="H479" s="183"/>
      <c r="I479" s="184">
        <v>0</v>
      </c>
      <c r="J479" s="183"/>
      <c r="K479" s="182">
        <f>-IF(F479="I",IFERROR(SUMIF(#REF!,Clasificaciones!C479,#REF!),0),0)</f>
        <v>0</v>
      </c>
      <c r="L479" s="183"/>
      <c r="M479" s="184">
        <v>0</v>
      </c>
      <c r="N479" s="183"/>
      <c r="O479" s="349">
        <f>IF(F479="I",IFERROR(VLOOKUP(C479,#REF!,7,FALSE),0),0)</f>
        <v>0</v>
      </c>
      <c r="P479" s="183"/>
      <c r="Q479" s="184">
        <v>0</v>
      </c>
    </row>
    <row r="480" spans="1:17" s="185" customFormat="1" ht="12" customHeight="1">
      <c r="A480" s="179" t="s">
        <v>297</v>
      </c>
      <c r="B480" s="179" t="s">
        <v>884</v>
      </c>
      <c r="C480" s="180">
        <v>213030301</v>
      </c>
      <c r="D480" s="180" t="s">
        <v>327</v>
      </c>
      <c r="E480" s="181" t="s">
        <v>627</v>
      </c>
      <c r="F480" s="181" t="s">
        <v>722</v>
      </c>
      <c r="G480" s="349">
        <f>-IF(F480="I",IFERROR(VLOOKUP(C480,'Consolidado 06.2022'!B:H,7,FALSE),0),0)</f>
        <v>-39490316453</v>
      </c>
      <c r="H480" s="183"/>
      <c r="I480" s="184">
        <v>0</v>
      </c>
      <c r="J480" s="183"/>
      <c r="K480" s="182">
        <f>-IF(F480="I",IFERROR(SUMIF(#REF!,Clasificaciones!C480,#REF!),0),0)</f>
        <v>0</v>
      </c>
      <c r="L480" s="183"/>
      <c r="M480" s="184">
        <v>0</v>
      </c>
      <c r="N480" s="183"/>
      <c r="O480" s="349">
        <f>IF(F480="I",IFERROR(VLOOKUP(C480,#REF!,7,FALSE),0),0)</f>
        <v>0</v>
      </c>
      <c r="P480" s="183"/>
      <c r="Q480" s="184">
        <v>0</v>
      </c>
    </row>
    <row r="481" spans="1:17" s="185" customFormat="1" ht="12" customHeight="1">
      <c r="A481" s="179" t="s">
        <v>297</v>
      </c>
      <c r="B481" s="179" t="s">
        <v>884</v>
      </c>
      <c r="C481" s="180">
        <v>213030302</v>
      </c>
      <c r="D481" s="180" t="s">
        <v>328</v>
      </c>
      <c r="E481" s="181" t="s">
        <v>727</v>
      </c>
      <c r="F481" s="181" t="s">
        <v>722</v>
      </c>
      <c r="G481" s="349">
        <f>-IF(F481="I",IFERROR(VLOOKUP(C481,'Consolidado 06.2022'!B:H,7,FALSE),0),0)</f>
        <v>-105749085440</v>
      </c>
      <c r="H481" s="183"/>
      <c r="I481" s="184">
        <v>0</v>
      </c>
      <c r="J481" s="183"/>
      <c r="K481" s="182">
        <f>-IF(F481="I",IFERROR(SUMIF(#REF!,Clasificaciones!C481,#REF!),0),0)</f>
        <v>0</v>
      </c>
      <c r="L481" s="183"/>
      <c r="M481" s="184">
        <v>0</v>
      </c>
      <c r="N481" s="183"/>
      <c r="O481" s="349">
        <f>IF(F481="I",IFERROR(VLOOKUP(C481,#REF!,7,FALSE),0),0)</f>
        <v>0</v>
      </c>
      <c r="P481" s="183"/>
      <c r="Q481" s="184">
        <v>0</v>
      </c>
    </row>
    <row r="482" spans="1:17" s="185" customFormat="1" ht="12" customHeight="1">
      <c r="A482" s="179" t="s">
        <v>297</v>
      </c>
      <c r="B482" s="179" t="s">
        <v>884</v>
      </c>
      <c r="C482" s="180">
        <v>213030303</v>
      </c>
      <c r="D482" s="180" t="s">
        <v>329</v>
      </c>
      <c r="E482" s="181" t="s">
        <v>727</v>
      </c>
      <c r="F482" s="181" t="s">
        <v>722</v>
      </c>
      <c r="G482" s="349">
        <f>-IF(F482="I",IFERROR(VLOOKUP(C482,'Consolidado 06.2022'!B:H,7,FALSE),0),0)</f>
        <v>-8718528038</v>
      </c>
      <c r="H482" s="183"/>
      <c r="I482" s="184">
        <v>0</v>
      </c>
      <c r="J482" s="183"/>
      <c r="K482" s="182">
        <f>-IF(F482="I",IFERROR(SUMIF(#REF!,Clasificaciones!C482,#REF!),0),0)</f>
        <v>0</v>
      </c>
      <c r="L482" s="183"/>
      <c r="M482" s="184">
        <v>0</v>
      </c>
      <c r="N482" s="183"/>
      <c r="O482" s="349">
        <f>IF(F482="I",IFERROR(VLOOKUP(C482,#REF!,7,FALSE),0),0)</f>
        <v>0</v>
      </c>
      <c r="P482" s="183"/>
      <c r="Q482" s="184">
        <v>0</v>
      </c>
    </row>
    <row r="483" spans="1:17" s="185" customFormat="1" ht="12" customHeight="1">
      <c r="A483" s="179" t="s">
        <v>297</v>
      </c>
      <c r="B483" s="179"/>
      <c r="C483" s="180">
        <v>2130340</v>
      </c>
      <c r="D483" s="180" t="s">
        <v>886</v>
      </c>
      <c r="E483" s="181" t="s">
        <v>627</v>
      </c>
      <c r="F483" s="181" t="s">
        <v>719</v>
      </c>
      <c r="G483" s="349">
        <f>-IF(F483="I",IFERROR(VLOOKUP(C483,'Consolidado 06.2022'!B:H,7,FALSE),0),0)</f>
        <v>0</v>
      </c>
      <c r="H483" s="183"/>
      <c r="I483" s="184">
        <v>0</v>
      </c>
      <c r="J483" s="183"/>
      <c r="K483" s="182">
        <f>-IF(F483="I",IFERROR(SUMIF(#REF!,Clasificaciones!C483,#REF!),0),0)</f>
        <v>0</v>
      </c>
      <c r="L483" s="183"/>
      <c r="M483" s="184">
        <v>0</v>
      </c>
      <c r="N483" s="183"/>
      <c r="O483" s="349">
        <f>IF(F483="I",IFERROR(VLOOKUP(C483,#REF!,7,FALSE),0),0)</f>
        <v>0</v>
      </c>
      <c r="P483" s="183"/>
      <c r="Q483" s="184">
        <v>0</v>
      </c>
    </row>
    <row r="484" spans="1:17" s="185" customFormat="1" ht="12" customHeight="1">
      <c r="A484" s="179" t="s">
        <v>297</v>
      </c>
      <c r="B484" s="179"/>
      <c r="C484" s="180">
        <v>213034001</v>
      </c>
      <c r="D484" s="180" t="s">
        <v>882</v>
      </c>
      <c r="E484" s="181" t="s">
        <v>627</v>
      </c>
      <c r="F484" s="181" t="s">
        <v>719</v>
      </c>
      <c r="G484" s="349">
        <f>-IF(F484="I",IFERROR(VLOOKUP(C484,'Consolidado 06.2022'!B:H,7,FALSE),0),0)</f>
        <v>0</v>
      </c>
      <c r="H484" s="183"/>
      <c r="I484" s="184">
        <v>0</v>
      </c>
      <c r="J484" s="183"/>
      <c r="K484" s="182">
        <f>-IF(F484="I",IFERROR(SUMIF(#REF!,Clasificaciones!C484,#REF!),0),0)</f>
        <v>0</v>
      </c>
      <c r="L484" s="183"/>
      <c r="M484" s="184">
        <v>0</v>
      </c>
      <c r="N484" s="183"/>
      <c r="O484" s="349">
        <f>IF(F484="I",IFERROR(VLOOKUP(C484,#REF!,7,FALSE),0),0)</f>
        <v>0</v>
      </c>
      <c r="P484" s="183"/>
      <c r="Q484" s="184">
        <v>0</v>
      </c>
    </row>
    <row r="485" spans="1:17" s="185" customFormat="1" ht="12" customHeight="1">
      <c r="A485" s="179" t="s">
        <v>297</v>
      </c>
      <c r="B485" s="179"/>
      <c r="C485" s="180">
        <v>21303400101</v>
      </c>
      <c r="D485" s="180" t="s">
        <v>882</v>
      </c>
      <c r="E485" s="181" t="s">
        <v>627</v>
      </c>
      <c r="F485" s="181" t="s">
        <v>722</v>
      </c>
      <c r="G485" s="349">
        <f>-IF(F485="I",IFERROR(VLOOKUP(C485,'Consolidado 06.2022'!B:H,7,FALSE),0),0)</f>
        <v>0</v>
      </c>
      <c r="H485" s="183"/>
      <c r="I485" s="184">
        <v>0</v>
      </c>
      <c r="J485" s="183"/>
      <c r="K485" s="182">
        <f>-IF(F485="I",IFERROR(SUMIF(#REF!,Clasificaciones!C485,#REF!),0),0)</f>
        <v>0</v>
      </c>
      <c r="L485" s="183"/>
      <c r="M485" s="184">
        <v>0</v>
      </c>
      <c r="N485" s="183"/>
      <c r="O485" s="349">
        <f>IF(F485="I",IFERROR(VLOOKUP(C485,#REF!,7,FALSE),0),0)</f>
        <v>0</v>
      </c>
      <c r="P485" s="183"/>
      <c r="Q485" s="184">
        <v>0</v>
      </c>
    </row>
    <row r="486" spans="1:17" s="185" customFormat="1" ht="12" customHeight="1">
      <c r="A486" s="179" t="s">
        <v>297</v>
      </c>
      <c r="B486" s="179"/>
      <c r="C486" s="180">
        <v>21303400102</v>
      </c>
      <c r="D486" s="180" t="s">
        <v>882</v>
      </c>
      <c r="E486" s="181" t="s">
        <v>727</v>
      </c>
      <c r="F486" s="181" t="s">
        <v>722</v>
      </c>
      <c r="G486" s="349">
        <f>-IF(F486="I",IFERROR(VLOOKUP(C486,'Consolidado 06.2022'!B:H,7,FALSE),0),0)</f>
        <v>0</v>
      </c>
      <c r="H486" s="183"/>
      <c r="I486" s="184">
        <v>0</v>
      </c>
      <c r="J486" s="183"/>
      <c r="K486" s="182">
        <f>-IF(F486="I",IFERROR(SUMIF(#REF!,Clasificaciones!C486,#REF!),0),0)</f>
        <v>0</v>
      </c>
      <c r="L486" s="183"/>
      <c r="M486" s="184">
        <v>0</v>
      </c>
      <c r="N486" s="183"/>
      <c r="O486" s="349">
        <f>IF(F486="I",IFERROR(VLOOKUP(C486,#REF!,7,FALSE),0),0)</f>
        <v>0</v>
      </c>
      <c r="P486" s="183"/>
      <c r="Q486" s="184">
        <v>0</v>
      </c>
    </row>
    <row r="487" spans="1:17" s="185" customFormat="1" ht="12" customHeight="1">
      <c r="A487" s="179" t="s">
        <v>297</v>
      </c>
      <c r="B487" s="179"/>
      <c r="C487" s="180">
        <v>213034002</v>
      </c>
      <c r="D487" s="180" t="s">
        <v>883</v>
      </c>
      <c r="E487" s="181" t="s">
        <v>627</v>
      </c>
      <c r="F487" s="181" t="s">
        <v>719</v>
      </c>
      <c r="G487" s="349">
        <f>-IF(F487="I",IFERROR(VLOOKUP(C487,'Consolidado 06.2022'!B:H,7,FALSE),0),0)</f>
        <v>0</v>
      </c>
      <c r="H487" s="183"/>
      <c r="I487" s="184">
        <v>0</v>
      </c>
      <c r="J487" s="183"/>
      <c r="K487" s="182">
        <f>-IF(F487="I",IFERROR(SUMIF(#REF!,Clasificaciones!C487,#REF!),0),0)</f>
        <v>0</v>
      </c>
      <c r="L487" s="183"/>
      <c r="M487" s="184">
        <v>0</v>
      </c>
      <c r="N487" s="183"/>
      <c r="O487" s="349">
        <f>IF(F487="I",IFERROR(VLOOKUP(C487,#REF!,7,FALSE),0),0)</f>
        <v>0</v>
      </c>
      <c r="P487" s="183"/>
      <c r="Q487" s="184">
        <v>0</v>
      </c>
    </row>
    <row r="488" spans="1:17" s="185" customFormat="1" ht="12" customHeight="1">
      <c r="A488" s="179" t="s">
        <v>297</v>
      </c>
      <c r="B488" s="179"/>
      <c r="C488" s="180">
        <v>21303400201</v>
      </c>
      <c r="D488" s="180" t="s">
        <v>883</v>
      </c>
      <c r="E488" s="181" t="s">
        <v>627</v>
      </c>
      <c r="F488" s="181" t="s">
        <v>722</v>
      </c>
      <c r="G488" s="349">
        <f>-IF(F488="I",IFERROR(VLOOKUP(C488,'Consolidado 06.2022'!B:H,7,FALSE),0),0)</f>
        <v>0</v>
      </c>
      <c r="H488" s="183"/>
      <c r="I488" s="184">
        <v>0</v>
      </c>
      <c r="J488" s="183"/>
      <c r="K488" s="182">
        <f>-IF(F488="I",IFERROR(SUMIF(#REF!,Clasificaciones!C488,#REF!),0),0)</f>
        <v>0</v>
      </c>
      <c r="L488" s="183"/>
      <c r="M488" s="184">
        <v>0</v>
      </c>
      <c r="N488" s="183"/>
      <c r="O488" s="349">
        <f>IF(F488="I",IFERROR(VLOOKUP(C488,#REF!,7,FALSE),0),0)</f>
        <v>0</v>
      </c>
      <c r="P488" s="183"/>
      <c r="Q488" s="184">
        <v>0</v>
      </c>
    </row>
    <row r="489" spans="1:17" s="185" customFormat="1" ht="12" customHeight="1">
      <c r="A489" s="179" t="s">
        <v>297</v>
      </c>
      <c r="B489" s="179"/>
      <c r="C489" s="180">
        <v>21303400202</v>
      </c>
      <c r="D489" s="180" t="s">
        <v>883</v>
      </c>
      <c r="E489" s="181" t="s">
        <v>727</v>
      </c>
      <c r="F489" s="181" t="s">
        <v>722</v>
      </c>
      <c r="G489" s="349">
        <f>-IF(F489="I",IFERROR(VLOOKUP(C489,'Consolidado 06.2022'!B:H,7,FALSE),0),0)</f>
        <v>0</v>
      </c>
      <c r="H489" s="183"/>
      <c r="I489" s="184">
        <v>0</v>
      </c>
      <c r="J489" s="183"/>
      <c r="K489" s="182">
        <f>-IF(F489="I",IFERROR(SUMIF(#REF!,Clasificaciones!C489,#REF!),0),0)</f>
        <v>0</v>
      </c>
      <c r="L489" s="183"/>
      <c r="M489" s="184">
        <v>0</v>
      </c>
      <c r="N489" s="183"/>
      <c r="O489" s="349">
        <f>IF(F489="I",IFERROR(VLOOKUP(C489,#REF!,7,FALSE),0),0)</f>
        <v>0</v>
      </c>
      <c r="P489" s="183"/>
      <c r="Q489" s="184">
        <v>0</v>
      </c>
    </row>
    <row r="490" spans="1:17" s="185" customFormat="1" ht="12" customHeight="1">
      <c r="A490" s="179" t="s">
        <v>297</v>
      </c>
      <c r="B490" s="179"/>
      <c r="C490" s="180">
        <v>214</v>
      </c>
      <c r="D490" s="180" t="s">
        <v>330</v>
      </c>
      <c r="E490" s="181" t="s">
        <v>627</v>
      </c>
      <c r="F490" s="181" t="s">
        <v>719</v>
      </c>
      <c r="G490" s="349">
        <f>-IF(F490="I",IFERROR(VLOOKUP(C490,'Consolidado 06.2022'!B:H,7,FALSE),0),0)</f>
        <v>0</v>
      </c>
      <c r="H490" s="183"/>
      <c r="I490" s="184">
        <v>0</v>
      </c>
      <c r="J490" s="183"/>
      <c r="K490" s="182">
        <f>-IF(F490="I",IFERROR(SUMIF(#REF!,Clasificaciones!C490,#REF!),0),0)</f>
        <v>0</v>
      </c>
      <c r="L490" s="183"/>
      <c r="M490" s="184">
        <v>0</v>
      </c>
      <c r="N490" s="183"/>
      <c r="O490" s="349">
        <f>IF(F490="I",IFERROR(VLOOKUP(C490,#REF!,7,FALSE),0),0)</f>
        <v>0</v>
      </c>
      <c r="P490" s="183"/>
      <c r="Q490" s="184">
        <v>0</v>
      </c>
    </row>
    <row r="491" spans="1:17" s="185" customFormat="1" ht="12" customHeight="1">
      <c r="A491" s="179" t="s">
        <v>297</v>
      </c>
      <c r="B491" s="179"/>
      <c r="C491" s="180">
        <v>21401</v>
      </c>
      <c r="D491" s="180" t="s">
        <v>331</v>
      </c>
      <c r="E491" s="181" t="s">
        <v>627</v>
      </c>
      <c r="F491" s="181" t="s">
        <v>719</v>
      </c>
      <c r="G491" s="349">
        <f>-IF(F491="I",IFERROR(VLOOKUP(C491,'Consolidado 06.2022'!B:H,7,FALSE),0),0)</f>
        <v>0</v>
      </c>
      <c r="H491" s="183"/>
      <c r="I491" s="184">
        <v>0</v>
      </c>
      <c r="J491" s="183"/>
      <c r="K491" s="182">
        <f>-IF(F491="I",IFERROR(SUMIF(#REF!,Clasificaciones!C491,#REF!),0),0)</f>
        <v>0</v>
      </c>
      <c r="L491" s="183"/>
      <c r="M491" s="184">
        <v>0</v>
      </c>
      <c r="N491" s="183"/>
      <c r="O491" s="349">
        <f>IF(F491="I",IFERROR(VLOOKUP(C491,#REF!,7,FALSE),0),0)</f>
        <v>0</v>
      </c>
      <c r="P491" s="183"/>
      <c r="Q491" s="184">
        <v>0</v>
      </c>
    </row>
    <row r="492" spans="1:17" s="185" customFormat="1" ht="12" customHeight="1">
      <c r="A492" s="179" t="s">
        <v>297</v>
      </c>
      <c r="B492" s="179"/>
      <c r="C492" s="180">
        <v>2140101</v>
      </c>
      <c r="D492" s="180" t="s">
        <v>692</v>
      </c>
      <c r="E492" s="181" t="s">
        <v>627</v>
      </c>
      <c r="F492" s="181" t="s">
        <v>722</v>
      </c>
      <c r="G492" s="349">
        <f>-IF(F492="I",IFERROR(VLOOKUP(C492,'Consolidado 06.2022'!B:H,7,FALSE),0),0)</f>
        <v>0</v>
      </c>
      <c r="H492" s="183"/>
      <c r="I492" s="184">
        <v>0</v>
      </c>
      <c r="J492" s="183"/>
      <c r="K492" s="182">
        <f>-IF(F492="I",IFERROR(SUMIF(#REF!,Clasificaciones!C492,#REF!),0),0)</f>
        <v>0</v>
      </c>
      <c r="L492" s="183"/>
      <c r="M492" s="184">
        <v>0</v>
      </c>
      <c r="N492" s="183"/>
      <c r="O492" s="349">
        <f>IF(F492="I",IFERROR(VLOOKUP(C492,#REF!,7,FALSE),0),0)</f>
        <v>0</v>
      </c>
      <c r="P492" s="183"/>
      <c r="Q492" s="184">
        <v>0</v>
      </c>
    </row>
    <row r="493" spans="1:17" s="185" customFormat="1" ht="12" customHeight="1">
      <c r="A493" s="179" t="s">
        <v>297</v>
      </c>
      <c r="B493" s="179" t="s">
        <v>888</v>
      </c>
      <c r="C493" s="180">
        <v>2010802</v>
      </c>
      <c r="D493" s="180" t="s">
        <v>887</v>
      </c>
      <c r="E493" s="181" t="s">
        <v>627</v>
      </c>
      <c r="F493" s="181" t="s">
        <v>722</v>
      </c>
      <c r="G493" s="349">
        <f>-IF(F493="I",IFERROR(VLOOKUP(C493,'Consolidado 06.2022'!B:H,7,FALSE),0),0)</f>
        <v>-2055015</v>
      </c>
      <c r="H493" s="183"/>
      <c r="I493" s="184">
        <v>0</v>
      </c>
      <c r="J493" s="183"/>
      <c r="K493" s="182">
        <f>-IF(F493="I",IFERROR(SUMIF(#REF!,Clasificaciones!C493,#REF!),0),0)</f>
        <v>0</v>
      </c>
      <c r="L493" s="183"/>
      <c r="M493" s="184">
        <v>0</v>
      </c>
      <c r="N493" s="183"/>
      <c r="O493" s="349">
        <f>IF(F493="I",IFERROR(VLOOKUP(C493,#REF!,7,FALSE),0),0)</f>
        <v>0</v>
      </c>
      <c r="P493" s="183"/>
      <c r="Q493" s="184">
        <v>0</v>
      </c>
    </row>
    <row r="494" spans="1:17" s="185" customFormat="1" ht="12" customHeight="1">
      <c r="A494" s="179" t="s">
        <v>297</v>
      </c>
      <c r="B494" s="179" t="s">
        <v>333</v>
      </c>
      <c r="C494" s="180">
        <v>2140103</v>
      </c>
      <c r="D494" s="180" t="s">
        <v>457</v>
      </c>
      <c r="E494" s="181" t="s">
        <v>627</v>
      </c>
      <c r="F494" s="181" t="s">
        <v>722</v>
      </c>
      <c r="G494" s="349">
        <f>-IF(F494="I",IFERROR(VLOOKUP(C494,'Consolidado 06.2022'!B:H,7,FALSE),0),0)</f>
        <v>0</v>
      </c>
      <c r="H494" s="183"/>
      <c r="I494" s="184">
        <v>0</v>
      </c>
      <c r="J494" s="183"/>
      <c r="K494" s="182">
        <f>-IF(F494="I",IFERROR(SUMIF(#REF!,Clasificaciones!C494,#REF!),0),0)</f>
        <v>0</v>
      </c>
      <c r="L494" s="183"/>
      <c r="M494" s="184">
        <v>0</v>
      </c>
      <c r="N494" s="183"/>
      <c r="O494" s="349">
        <f>IF(F494="I",IFERROR(VLOOKUP(C494,#REF!,7,FALSE),0),0)</f>
        <v>0</v>
      </c>
      <c r="P494" s="183"/>
      <c r="Q494" s="184">
        <v>0</v>
      </c>
    </row>
    <row r="495" spans="1:17" s="185" customFormat="1" ht="12" customHeight="1">
      <c r="A495" s="179" t="s">
        <v>297</v>
      </c>
      <c r="B495" s="179" t="s">
        <v>888</v>
      </c>
      <c r="C495" s="180">
        <v>2140104</v>
      </c>
      <c r="D495" s="180" t="s">
        <v>332</v>
      </c>
      <c r="E495" s="181" t="s">
        <v>627</v>
      </c>
      <c r="F495" s="181" t="s">
        <v>722</v>
      </c>
      <c r="G495" s="349">
        <f>-'Consolidado 06.2022'!H261</f>
        <v>-571306648</v>
      </c>
      <c r="H495" s="183"/>
      <c r="I495" s="184">
        <v>0</v>
      </c>
      <c r="J495" s="183"/>
      <c r="K495" s="182">
        <f>-IF(F495="I",IFERROR(SUMIF(#REF!,Clasificaciones!C495,#REF!),0),0)</f>
        <v>0</v>
      </c>
      <c r="L495" s="183"/>
      <c r="M495" s="184">
        <v>0</v>
      </c>
      <c r="N495" s="183"/>
      <c r="O495" s="349">
        <f>IF(F495="I",IFERROR(VLOOKUP(C495,#REF!,7,FALSE),0),0)</f>
        <v>0</v>
      </c>
      <c r="P495" s="183"/>
      <c r="Q495" s="184">
        <v>0</v>
      </c>
    </row>
    <row r="496" spans="1:17" s="185" customFormat="1" ht="12" customHeight="1">
      <c r="A496" s="179" t="s">
        <v>297</v>
      </c>
      <c r="B496" s="179" t="s">
        <v>888</v>
      </c>
      <c r="C496" s="180">
        <v>2140105</v>
      </c>
      <c r="D496" s="180" t="s">
        <v>691</v>
      </c>
      <c r="E496" s="181" t="s">
        <v>627</v>
      </c>
      <c r="F496" s="181" t="s">
        <v>722</v>
      </c>
      <c r="G496" s="349">
        <f>-IF(F496="I",IFERROR(VLOOKUP(C496,'Consolidado 06.2022'!B:H,7,FALSE),0),0)</f>
        <v>-146816991</v>
      </c>
      <c r="H496" s="183"/>
      <c r="I496" s="184">
        <v>0</v>
      </c>
      <c r="J496" s="183"/>
      <c r="K496" s="182">
        <f>-IF(F496="I",IFERROR(SUMIF(#REF!,Clasificaciones!C496,#REF!),0),0)</f>
        <v>0</v>
      </c>
      <c r="L496" s="183"/>
      <c r="M496" s="184">
        <v>0</v>
      </c>
      <c r="N496" s="183"/>
      <c r="O496" s="349">
        <f>IF(F496="I",IFERROR(VLOOKUP(C496,#REF!,7,FALSE),0),0)</f>
        <v>0</v>
      </c>
      <c r="P496" s="183"/>
      <c r="Q496" s="184">
        <v>0</v>
      </c>
    </row>
    <row r="497" spans="1:17" s="185" customFormat="1" ht="12" customHeight="1">
      <c r="A497" s="179" t="s">
        <v>297</v>
      </c>
      <c r="B497" s="179"/>
      <c r="C497" s="180">
        <v>2140106</v>
      </c>
      <c r="D497" s="180" t="s">
        <v>889</v>
      </c>
      <c r="E497" s="181" t="s">
        <v>627</v>
      </c>
      <c r="F497" s="181" t="s">
        <v>722</v>
      </c>
      <c r="G497" s="349">
        <f>-IF(F497="I",IFERROR(VLOOKUP(C497,'Consolidado 06.2022'!B:H,7,FALSE),0),0)</f>
        <v>0</v>
      </c>
      <c r="H497" s="183"/>
      <c r="I497" s="184">
        <v>0</v>
      </c>
      <c r="J497" s="183"/>
      <c r="K497" s="182">
        <f>-IF(F497="I",IFERROR(SUMIF(#REF!,Clasificaciones!C497,#REF!),0),0)</f>
        <v>0</v>
      </c>
      <c r="L497" s="183"/>
      <c r="M497" s="184">
        <v>0</v>
      </c>
      <c r="N497" s="183"/>
      <c r="O497" s="349">
        <f>IF(F497="I",IFERROR(VLOOKUP(C497,#REF!,7,FALSE),0),0)</f>
        <v>0</v>
      </c>
      <c r="P497" s="183"/>
      <c r="Q497" s="184">
        <v>0</v>
      </c>
    </row>
    <row r="498" spans="1:17" s="185" customFormat="1" ht="12" customHeight="1">
      <c r="A498" s="179" t="s">
        <v>297</v>
      </c>
      <c r="B498" s="179" t="s">
        <v>333</v>
      </c>
      <c r="C498" s="180">
        <v>2140107</v>
      </c>
      <c r="D498" s="180" t="s">
        <v>333</v>
      </c>
      <c r="E498" s="181" t="s">
        <v>627</v>
      </c>
      <c r="F498" s="181" t="s">
        <v>722</v>
      </c>
      <c r="G498" s="349">
        <f>-IF(F498="I",IFERROR(VLOOKUP(C498,'Consolidado 06.2022'!B:H,7,FALSE),0),0)</f>
        <v>-78150764</v>
      </c>
      <c r="H498" s="183"/>
      <c r="I498" s="184">
        <v>0</v>
      </c>
      <c r="J498" s="183"/>
      <c r="K498" s="182">
        <f>-IF(F498="I",IFERROR(SUMIF(#REF!,Clasificaciones!C498,#REF!),0),0)</f>
        <v>0</v>
      </c>
      <c r="L498" s="183"/>
      <c r="M498" s="184">
        <v>0</v>
      </c>
      <c r="N498" s="183"/>
      <c r="O498" s="349">
        <f>IF(F498="I",IFERROR(VLOOKUP(C498,#REF!,7,FALSE),0),0)</f>
        <v>0</v>
      </c>
      <c r="P498" s="183"/>
      <c r="Q498" s="184">
        <v>0</v>
      </c>
    </row>
    <row r="499" spans="1:17" s="185" customFormat="1" ht="12" customHeight="1">
      <c r="A499" s="179" t="s">
        <v>297</v>
      </c>
      <c r="B499" s="179" t="s">
        <v>888</v>
      </c>
      <c r="C499" s="180">
        <v>2140108</v>
      </c>
      <c r="D499" s="180" t="s">
        <v>456</v>
      </c>
      <c r="E499" s="181" t="s">
        <v>627</v>
      </c>
      <c r="F499" s="181" t="s">
        <v>722</v>
      </c>
      <c r="G499" s="349">
        <f>-IF(F499="I",IFERROR(VLOOKUP(C499,'Consolidado 06.2022'!B:H,7,FALSE),0),0)</f>
        <v>-80750000</v>
      </c>
      <c r="H499" s="183"/>
      <c r="I499" s="184">
        <v>0</v>
      </c>
      <c r="J499" s="183"/>
      <c r="K499" s="182">
        <f>-IF(F499="I",IFERROR(SUMIF(#REF!,Clasificaciones!C499,#REF!),0),0)</f>
        <v>0</v>
      </c>
      <c r="L499" s="183"/>
      <c r="M499" s="184">
        <v>0</v>
      </c>
      <c r="N499" s="183"/>
      <c r="O499" s="349">
        <f>IF(F499="I",IFERROR(VLOOKUP(C499,#REF!,7,FALSE),0),0)</f>
        <v>0</v>
      </c>
      <c r="P499" s="183"/>
      <c r="Q499" s="184">
        <v>0</v>
      </c>
    </row>
    <row r="500" spans="1:17" s="185" customFormat="1" ht="12" customHeight="1">
      <c r="A500" s="179" t="s">
        <v>297</v>
      </c>
      <c r="B500" s="179" t="s">
        <v>888</v>
      </c>
      <c r="C500" s="180">
        <v>2140109</v>
      </c>
      <c r="D500" s="180" t="s">
        <v>890</v>
      </c>
      <c r="E500" s="181" t="s">
        <v>627</v>
      </c>
      <c r="F500" s="181" t="s">
        <v>722</v>
      </c>
      <c r="G500" s="349">
        <f>-IF(F500="I",IFERROR(VLOOKUP(C500,'Consolidado 06.2022'!B:H,7,FALSE),0),0)</f>
        <v>0</v>
      </c>
      <c r="H500" s="183"/>
      <c r="I500" s="184">
        <v>0</v>
      </c>
      <c r="J500" s="183"/>
      <c r="K500" s="182">
        <f>-IF(F500="I",IFERROR(SUMIF(#REF!,Clasificaciones!C500,#REF!),0),0)</f>
        <v>0</v>
      </c>
      <c r="L500" s="183"/>
      <c r="M500" s="184">
        <v>0</v>
      </c>
      <c r="N500" s="183"/>
      <c r="O500" s="349">
        <f>IF(F500="I",IFERROR(VLOOKUP(C500,#REF!,7,FALSE),0),0)</f>
        <v>0</v>
      </c>
      <c r="P500" s="183"/>
      <c r="Q500" s="184">
        <v>0</v>
      </c>
    </row>
    <row r="501" spans="1:17" s="185" customFormat="1" ht="12" customHeight="1">
      <c r="A501" s="179" t="s">
        <v>297</v>
      </c>
      <c r="B501" s="179"/>
      <c r="C501" s="180">
        <v>2140110</v>
      </c>
      <c r="D501" s="180" t="s">
        <v>891</v>
      </c>
      <c r="E501" s="181" t="s">
        <v>627</v>
      </c>
      <c r="F501" s="181" t="s">
        <v>722</v>
      </c>
      <c r="G501" s="349">
        <f>-IF(F501="I",IFERROR(VLOOKUP(C501,'Consolidado 06.2022'!B:H,7,FALSE),0),0)</f>
        <v>0</v>
      </c>
      <c r="H501" s="183"/>
      <c r="I501" s="184">
        <v>0</v>
      </c>
      <c r="J501" s="183"/>
      <c r="K501" s="182">
        <f>-IF(F501="I",IFERROR(SUMIF(#REF!,Clasificaciones!C501,#REF!),0),0)</f>
        <v>0</v>
      </c>
      <c r="L501" s="183"/>
      <c r="M501" s="184">
        <v>0</v>
      </c>
      <c r="N501" s="183"/>
      <c r="O501" s="349">
        <f>IF(F501="I",IFERROR(VLOOKUP(C501,#REF!,7,FALSE),0),0)</f>
        <v>0</v>
      </c>
      <c r="P501" s="183"/>
      <c r="Q501" s="184">
        <v>0</v>
      </c>
    </row>
    <row r="502" spans="1:17" s="185" customFormat="1" ht="12" customHeight="1">
      <c r="A502" s="179" t="s">
        <v>297</v>
      </c>
      <c r="B502" s="179"/>
      <c r="C502" s="180">
        <v>21402</v>
      </c>
      <c r="D502" s="180" t="s">
        <v>335</v>
      </c>
      <c r="E502" s="181" t="s">
        <v>627</v>
      </c>
      <c r="F502" s="181" t="s">
        <v>719</v>
      </c>
      <c r="G502" s="349">
        <f>-IF(F502="I",IFERROR(VLOOKUP(C502,'Consolidado 06.2022'!B:H,7,FALSE),0),0)</f>
        <v>0</v>
      </c>
      <c r="H502" s="183"/>
      <c r="I502" s="184">
        <v>0</v>
      </c>
      <c r="J502" s="183"/>
      <c r="K502" s="182">
        <f>-IF(F502="I",IFERROR(SUMIF(#REF!,Clasificaciones!C502,#REF!),0),0)</f>
        <v>0</v>
      </c>
      <c r="L502" s="183"/>
      <c r="M502" s="184">
        <v>0</v>
      </c>
      <c r="N502" s="183"/>
      <c r="O502" s="349">
        <f>IF(F502="I",IFERROR(VLOOKUP(C502,#REF!,7,FALSE),0),0)</f>
        <v>0</v>
      </c>
      <c r="P502" s="183"/>
      <c r="Q502" s="184">
        <v>0</v>
      </c>
    </row>
    <row r="503" spans="1:17" s="185" customFormat="1" ht="12" customHeight="1">
      <c r="A503" s="179" t="s">
        <v>297</v>
      </c>
      <c r="B503" s="179" t="s">
        <v>336</v>
      </c>
      <c r="C503" s="180">
        <v>2140201</v>
      </c>
      <c r="D503" s="180" t="s">
        <v>336</v>
      </c>
      <c r="E503" s="181" t="s">
        <v>627</v>
      </c>
      <c r="F503" s="181" t="s">
        <v>722</v>
      </c>
      <c r="G503" s="349">
        <f>-IF(F503="I",IFERROR(VLOOKUP(C503,'Consolidado 06.2022'!B:H,7,FALSE),0),0)</f>
        <v>-321898350</v>
      </c>
      <c r="H503" s="183"/>
      <c r="I503" s="184">
        <v>0</v>
      </c>
      <c r="J503" s="183"/>
      <c r="K503" s="182">
        <f>-IF(F503="I",IFERROR(SUMIF(#REF!,Clasificaciones!C503,#REF!),0),0)</f>
        <v>0</v>
      </c>
      <c r="L503" s="183"/>
      <c r="M503" s="184">
        <v>0</v>
      </c>
      <c r="N503" s="183"/>
      <c r="O503" s="349">
        <f>IF(F503="I",IFERROR(VLOOKUP(C503,#REF!,7,FALSE),0),0)</f>
        <v>0</v>
      </c>
      <c r="P503" s="183"/>
      <c r="Q503" s="184">
        <v>0</v>
      </c>
    </row>
    <row r="504" spans="1:17" s="185" customFormat="1" ht="12" customHeight="1">
      <c r="A504" s="179" t="s">
        <v>297</v>
      </c>
      <c r="B504" s="179"/>
      <c r="C504" s="180">
        <v>2140202</v>
      </c>
      <c r="D504" s="180" t="s">
        <v>337</v>
      </c>
      <c r="E504" s="181" t="s">
        <v>627</v>
      </c>
      <c r="F504" s="181" t="s">
        <v>719</v>
      </c>
      <c r="G504" s="349">
        <f>-IF(F504="I",IFERROR(VLOOKUP(C504,'Consolidado 06.2022'!B:H,7,FALSE),0),0)</f>
        <v>0</v>
      </c>
      <c r="H504" s="183"/>
      <c r="I504" s="184">
        <v>0</v>
      </c>
      <c r="J504" s="183"/>
      <c r="K504" s="182">
        <f>-IF(F504="I",IFERROR(SUMIF(#REF!,Clasificaciones!C504,#REF!),0),0)</f>
        <v>0</v>
      </c>
      <c r="L504" s="183"/>
      <c r="M504" s="184">
        <v>0</v>
      </c>
      <c r="N504" s="183"/>
      <c r="O504" s="349">
        <f>IF(F504="I",IFERROR(VLOOKUP(C504,#REF!,7,FALSE),0),0)</f>
        <v>0</v>
      </c>
      <c r="P504" s="183"/>
      <c r="Q504" s="184">
        <v>0</v>
      </c>
    </row>
    <row r="505" spans="1:17" s="185" customFormat="1" ht="12" customHeight="1">
      <c r="A505" s="179" t="s">
        <v>297</v>
      </c>
      <c r="B505" s="179"/>
      <c r="C505" s="180">
        <v>214020201</v>
      </c>
      <c r="D505" s="180" t="s">
        <v>892</v>
      </c>
      <c r="E505" s="181" t="s">
        <v>627</v>
      </c>
      <c r="F505" s="181" t="s">
        <v>722</v>
      </c>
      <c r="G505" s="349">
        <f>-IF(F505="I",IFERROR(VLOOKUP(C505,'Consolidado 06.2022'!B:H,7,FALSE),0),0)</f>
        <v>0</v>
      </c>
      <c r="H505" s="183"/>
      <c r="I505" s="184">
        <v>0</v>
      </c>
      <c r="J505" s="183"/>
      <c r="K505" s="182">
        <f>-IF(F505="I",IFERROR(SUMIF(#REF!,Clasificaciones!C505,#REF!),0),0)</f>
        <v>0</v>
      </c>
      <c r="L505" s="183"/>
      <c r="M505" s="184">
        <v>0</v>
      </c>
      <c r="N505" s="183"/>
      <c r="O505" s="349">
        <f>IF(F505="I",IFERROR(VLOOKUP(C505,#REF!,7,FALSE),0),0)</f>
        <v>0</v>
      </c>
      <c r="P505" s="183"/>
      <c r="Q505" s="184">
        <v>0</v>
      </c>
    </row>
    <row r="506" spans="1:17" s="185" customFormat="1" ht="12" customHeight="1">
      <c r="A506" s="179" t="s">
        <v>297</v>
      </c>
      <c r="B506" s="179"/>
      <c r="C506" s="180">
        <v>214020202</v>
      </c>
      <c r="D506" s="180" t="s">
        <v>893</v>
      </c>
      <c r="E506" s="181" t="s">
        <v>627</v>
      </c>
      <c r="F506" s="181" t="s">
        <v>722</v>
      </c>
      <c r="G506" s="349">
        <f>-IF(F506="I",IFERROR(VLOOKUP(C506,'Consolidado 06.2022'!B:H,7,FALSE),0),0)</f>
        <v>0</v>
      </c>
      <c r="H506" s="183"/>
      <c r="I506" s="184">
        <v>0</v>
      </c>
      <c r="J506" s="183"/>
      <c r="K506" s="182">
        <f>-IF(F506="I",IFERROR(SUMIF(#REF!,Clasificaciones!C506,#REF!),0),0)</f>
        <v>0</v>
      </c>
      <c r="L506" s="183"/>
      <c r="M506" s="184">
        <v>0</v>
      </c>
      <c r="N506" s="183"/>
      <c r="O506" s="349">
        <f>IF(F506="I",IFERROR(VLOOKUP(C506,#REF!,7,FALSE),0),0)</f>
        <v>0</v>
      </c>
      <c r="P506" s="183"/>
      <c r="Q506" s="184">
        <v>0</v>
      </c>
    </row>
    <row r="507" spans="1:17" s="185" customFormat="1" ht="12" customHeight="1">
      <c r="A507" s="179" t="s">
        <v>297</v>
      </c>
      <c r="B507" s="179" t="s">
        <v>894</v>
      </c>
      <c r="C507" s="180">
        <v>214020203</v>
      </c>
      <c r="D507" s="180" t="s">
        <v>338</v>
      </c>
      <c r="E507" s="181" t="s">
        <v>627</v>
      </c>
      <c r="F507" s="181" t="s">
        <v>722</v>
      </c>
      <c r="G507" s="349">
        <f>-IF(F507="I",IFERROR(VLOOKUP(C507,'Consolidado 06.2022'!B:H,7,FALSE),0),0)</f>
        <v>-31034055</v>
      </c>
      <c r="H507" s="183"/>
      <c r="I507" s="184">
        <v>0</v>
      </c>
      <c r="J507" s="183"/>
      <c r="K507" s="182">
        <f>-IF(F507="I",IFERROR(SUMIF(#REF!,Clasificaciones!C507,#REF!),0),0)</f>
        <v>0</v>
      </c>
      <c r="L507" s="183"/>
      <c r="M507" s="184">
        <v>0</v>
      </c>
      <c r="N507" s="183"/>
      <c r="O507" s="349">
        <f>IF(F507="I",IFERROR(VLOOKUP(C507,#REF!,7,FALSE),0),0)</f>
        <v>0</v>
      </c>
      <c r="P507" s="183"/>
      <c r="Q507" s="184">
        <v>0</v>
      </c>
    </row>
    <row r="508" spans="1:17" s="185" customFormat="1" ht="12" customHeight="1">
      <c r="A508" s="179" t="s">
        <v>297</v>
      </c>
      <c r="B508" s="179" t="s">
        <v>895</v>
      </c>
      <c r="C508" s="180">
        <v>2140203</v>
      </c>
      <c r="D508" s="180" t="s">
        <v>339</v>
      </c>
      <c r="E508" s="181" t="s">
        <v>627</v>
      </c>
      <c r="F508" s="181" t="s">
        <v>722</v>
      </c>
      <c r="G508" s="349">
        <f>-IF(F508="I",IFERROR(VLOOKUP(C508,'Consolidado 06.2022'!B:H,7,FALSE),0),0)</f>
        <v>-3031698</v>
      </c>
      <c r="H508" s="183"/>
      <c r="I508" s="184">
        <v>0</v>
      </c>
      <c r="J508" s="183"/>
      <c r="K508" s="182">
        <f>-IF(F508="I",IFERROR(SUMIF(#REF!,Clasificaciones!C508,#REF!),0),0)</f>
        <v>0</v>
      </c>
      <c r="L508" s="183"/>
      <c r="M508" s="184">
        <v>0</v>
      </c>
      <c r="N508" s="183"/>
      <c r="O508" s="349">
        <f>IF(F508="I",IFERROR(VLOOKUP(C508,#REF!,7,FALSE),0),0)</f>
        <v>0</v>
      </c>
      <c r="P508" s="183"/>
      <c r="Q508" s="184">
        <v>0</v>
      </c>
    </row>
    <row r="509" spans="1:17" s="185" customFormat="1" ht="12" customHeight="1">
      <c r="A509" s="179" t="s">
        <v>297</v>
      </c>
      <c r="B509" s="179" t="s">
        <v>895</v>
      </c>
      <c r="C509" s="180">
        <v>2140204</v>
      </c>
      <c r="D509" s="180" t="s">
        <v>694</v>
      </c>
      <c r="E509" s="181" t="s">
        <v>627</v>
      </c>
      <c r="F509" s="181" t="s">
        <v>722</v>
      </c>
      <c r="G509" s="349">
        <f>-IF(F509="I",IFERROR(VLOOKUP(C509,'Consolidado 06.2022'!B:H,7,FALSE),0),0)</f>
        <v>0</v>
      </c>
      <c r="H509" s="183"/>
      <c r="I509" s="184">
        <v>0</v>
      </c>
      <c r="J509" s="183"/>
      <c r="K509" s="182">
        <f>-IF(F509="I",IFERROR(SUMIF(#REF!,Clasificaciones!C509,#REF!),0),0)</f>
        <v>0</v>
      </c>
      <c r="L509" s="183"/>
      <c r="M509" s="184">
        <v>0</v>
      </c>
      <c r="N509" s="183"/>
      <c r="O509" s="349">
        <f>IF(F509="I",IFERROR(VLOOKUP(C509,#REF!,7,FALSE),0),0)</f>
        <v>0</v>
      </c>
      <c r="P509" s="183"/>
      <c r="Q509" s="184">
        <v>0</v>
      </c>
    </row>
    <row r="510" spans="1:17" s="185" customFormat="1" ht="12" customHeight="1">
      <c r="A510" s="179" t="s">
        <v>297</v>
      </c>
      <c r="B510" s="179"/>
      <c r="C510" s="180">
        <v>2140205</v>
      </c>
      <c r="D510" s="180" t="s">
        <v>896</v>
      </c>
      <c r="E510" s="181" t="s">
        <v>627</v>
      </c>
      <c r="F510" s="181" t="s">
        <v>722</v>
      </c>
      <c r="G510" s="349">
        <f>-IF(F510="I",IFERROR(VLOOKUP(C510,'Consolidado 06.2022'!B:H,7,FALSE),0),0)</f>
        <v>0</v>
      </c>
      <c r="H510" s="183"/>
      <c r="I510" s="184">
        <v>0</v>
      </c>
      <c r="J510" s="183"/>
      <c r="K510" s="182">
        <f>-IF(F510="I",IFERROR(SUMIF(#REF!,Clasificaciones!C510,#REF!),0),0)</f>
        <v>0</v>
      </c>
      <c r="L510" s="183"/>
      <c r="M510" s="184">
        <v>0</v>
      </c>
      <c r="N510" s="183"/>
      <c r="O510" s="349">
        <f>IF(F510="I",IFERROR(VLOOKUP(C510,#REF!,7,FALSE),0),0)</f>
        <v>0</v>
      </c>
      <c r="P510" s="183"/>
      <c r="Q510" s="184">
        <v>0</v>
      </c>
    </row>
    <row r="511" spans="1:17" s="185" customFormat="1" ht="12" customHeight="1">
      <c r="A511" s="179" t="s">
        <v>297</v>
      </c>
      <c r="B511" s="179"/>
      <c r="C511" s="180">
        <v>2140206</v>
      </c>
      <c r="D511" s="180" t="s">
        <v>897</v>
      </c>
      <c r="E511" s="181" t="s">
        <v>627</v>
      </c>
      <c r="F511" s="181" t="s">
        <v>722</v>
      </c>
      <c r="G511" s="349">
        <f>-IF(F511="I",IFERROR(VLOOKUP(C511,'Consolidado 06.2022'!B:H,7,FALSE),0),0)</f>
        <v>0</v>
      </c>
      <c r="H511" s="183"/>
      <c r="I511" s="184">
        <v>0</v>
      </c>
      <c r="J511" s="183"/>
      <c r="K511" s="182">
        <f>-IF(F511="I",IFERROR(SUMIF(#REF!,Clasificaciones!C511,#REF!),0),0)</f>
        <v>0</v>
      </c>
      <c r="L511" s="183"/>
      <c r="M511" s="184">
        <v>0</v>
      </c>
      <c r="N511" s="183"/>
      <c r="O511" s="349">
        <f>IF(F511="I",IFERROR(VLOOKUP(C511,#REF!,7,FALSE),0),0)</f>
        <v>0</v>
      </c>
      <c r="P511" s="183"/>
      <c r="Q511" s="184">
        <v>0</v>
      </c>
    </row>
    <row r="512" spans="1:17" s="185" customFormat="1" ht="12" customHeight="1">
      <c r="A512" s="179" t="s">
        <v>297</v>
      </c>
      <c r="B512" s="179"/>
      <c r="C512" s="180">
        <v>21403</v>
      </c>
      <c r="D512" s="180" t="s">
        <v>898</v>
      </c>
      <c r="E512" s="181" t="s">
        <v>627</v>
      </c>
      <c r="F512" s="181" t="s">
        <v>719</v>
      </c>
      <c r="G512" s="349">
        <f>-IF(F512="I",IFERROR(VLOOKUP(C512,'Consolidado 06.2022'!B:H,7,FALSE),0),0)</f>
        <v>0</v>
      </c>
      <c r="H512" s="183"/>
      <c r="I512" s="184">
        <v>0</v>
      </c>
      <c r="J512" s="183"/>
      <c r="K512" s="182">
        <f>-IF(F512="I",IFERROR(SUMIF(#REF!,Clasificaciones!C512,#REF!),0),0)</f>
        <v>0</v>
      </c>
      <c r="L512" s="183"/>
      <c r="M512" s="184">
        <v>0</v>
      </c>
      <c r="N512" s="183"/>
      <c r="O512" s="349">
        <f>IF(F512="I",IFERROR(VLOOKUP(C512,#REF!,7,FALSE),0),0)</f>
        <v>0</v>
      </c>
      <c r="P512" s="183"/>
      <c r="Q512" s="184">
        <v>0</v>
      </c>
    </row>
    <row r="513" spans="1:17" s="185" customFormat="1" ht="12" customHeight="1">
      <c r="A513" s="179" t="s">
        <v>297</v>
      </c>
      <c r="B513" s="179"/>
      <c r="C513" s="180">
        <v>2140301</v>
      </c>
      <c r="D513" s="180" t="s">
        <v>469</v>
      </c>
      <c r="E513" s="181" t="s">
        <v>627</v>
      </c>
      <c r="F513" s="181" t="s">
        <v>722</v>
      </c>
      <c r="G513" s="349">
        <f>-IF(F513="I",IFERROR(VLOOKUP(C513,'Consolidado 06.2022'!B:H,7,FALSE),0),0)</f>
        <v>0</v>
      </c>
      <c r="H513" s="183"/>
      <c r="I513" s="184">
        <v>0</v>
      </c>
      <c r="J513" s="183"/>
      <c r="K513" s="182">
        <f>-IF(F513="I",IFERROR(SUMIF(#REF!,Clasificaciones!C513,#REF!),0),0)</f>
        <v>0</v>
      </c>
      <c r="L513" s="183"/>
      <c r="M513" s="184">
        <v>0</v>
      </c>
      <c r="N513" s="183"/>
      <c r="O513" s="349">
        <f>IF(F513="I",IFERROR(VLOOKUP(C513,#REF!,7,FALSE),0),0)</f>
        <v>0</v>
      </c>
      <c r="P513" s="183"/>
      <c r="Q513" s="184">
        <v>0</v>
      </c>
    </row>
    <row r="514" spans="1:17" s="185" customFormat="1" ht="12" customHeight="1">
      <c r="A514" s="179" t="s">
        <v>297</v>
      </c>
      <c r="B514" s="179"/>
      <c r="C514" s="180">
        <v>2140302</v>
      </c>
      <c r="D514" s="180" t="s">
        <v>590</v>
      </c>
      <c r="E514" s="181" t="s">
        <v>627</v>
      </c>
      <c r="F514" s="181" t="s">
        <v>722</v>
      </c>
      <c r="G514" s="349">
        <f>-IF(F514="I",IFERROR(VLOOKUP(C514,'Consolidado 06.2022'!B:H,7,FALSE),0),0)</f>
        <v>0</v>
      </c>
      <c r="H514" s="183"/>
      <c r="I514" s="184">
        <v>0</v>
      </c>
      <c r="J514" s="183"/>
      <c r="K514" s="182">
        <f>-IF(F514="I",IFERROR(SUMIF(#REF!,Clasificaciones!C514,#REF!),0),0)</f>
        <v>0</v>
      </c>
      <c r="L514" s="183"/>
      <c r="M514" s="184">
        <v>0</v>
      </c>
      <c r="N514" s="183"/>
      <c r="O514" s="349">
        <f>IF(F514="I",IFERROR(VLOOKUP(C514,#REF!,7,FALSE),0),0)</f>
        <v>0</v>
      </c>
      <c r="P514" s="183"/>
      <c r="Q514" s="184">
        <v>0</v>
      </c>
    </row>
    <row r="515" spans="1:17" s="185" customFormat="1" ht="12" customHeight="1">
      <c r="A515" s="179" t="s">
        <v>297</v>
      </c>
      <c r="B515" s="179"/>
      <c r="C515" s="180">
        <v>2140303</v>
      </c>
      <c r="D515" s="180" t="s">
        <v>899</v>
      </c>
      <c r="E515" s="181" t="s">
        <v>627</v>
      </c>
      <c r="F515" s="181" t="s">
        <v>722</v>
      </c>
      <c r="G515" s="349">
        <f>-IF(F515="I",IFERROR(VLOOKUP(C515,'Consolidado 06.2022'!B:H,7,FALSE),0),0)</f>
        <v>0</v>
      </c>
      <c r="H515" s="183"/>
      <c r="I515" s="184">
        <v>0</v>
      </c>
      <c r="J515" s="183"/>
      <c r="K515" s="182">
        <f>-IF(F515="I",IFERROR(SUMIF(#REF!,Clasificaciones!C515,#REF!),0),0)</f>
        <v>0</v>
      </c>
      <c r="L515" s="183"/>
      <c r="M515" s="184">
        <v>0</v>
      </c>
      <c r="N515" s="183"/>
      <c r="O515" s="349">
        <f>IF(F515="I",IFERROR(VLOOKUP(C515,#REF!,7,FALSE),0),0)</f>
        <v>0</v>
      </c>
      <c r="P515" s="183"/>
      <c r="Q515" s="184">
        <v>0</v>
      </c>
    </row>
    <row r="516" spans="1:17" s="185" customFormat="1" ht="12" customHeight="1">
      <c r="A516" s="179" t="s">
        <v>297</v>
      </c>
      <c r="B516" s="179"/>
      <c r="C516" s="180">
        <v>2140304</v>
      </c>
      <c r="D516" s="180" t="s">
        <v>900</v>
      </c>
      <c r="E516" s="181" t="s">
        <v>627</v>
      </c>
      <c r="F516" s="181" t="s">
        <v>722</v>
      </c>
      <c r="G516" s="349">
        <f>-IF(F516="I",IFERROR(VLOOKUP(C516,'Consolidado 06.2022'!B:H,7,FALSE),0),0)</f>
        <v>0</v>
      </c>
      <c r="H516" s="183"/>
      <c r="I516" s="184">
        <v>0</v>
      </c>
      <c r="J516" s="183"/>
      <c r="K516" s="182">
        <f>-IF(F516="I",IFERROR(SUMIF(#REF!,Clasificaciones!C516,#REF!),0),0)</f>
        <v>0</v>
      </c>
      <c r="L516" s="183"/>
      <c r="M516" s="184">
        <v>0</v>
      </c>
      <c r="N516" s="183"/>
      <c r="O516" s="349">
        <f>IF(F516="I",IFERROR(VLOOKUP(C516,#REF!,7,FALSE),0),0)</f>
        <v>0</v>
      </c>
      <c r="P516" s="183"/>
      <c r="Q516" s="184">
        <v>0</v>
      </c>
    </row>
    <row r="517" spans="1:17" s="185" customFormat="1" ht="12" customHeight="1">
      <c r="A517" s="179" t="s">
        <v>297</v>
      </c>
      <c r="B517" s="179"/>
      <c r="C517" s="180">
        <v>2140399</v>
      </c>
      <c r="D517" s="180" t="s">
        <v>901</v>
      </c>
      <c r="E517" s="181" t="s">
        <v>627</v>
      </c>
      <c r="F517" s="181" t="s">
        <v>722</v>
      </c>
      <c r="G517" s="349">
        <f>-IF(F517="I",IFERROR(VLOOKUP(C517,'Consolidado 06.2022'!B:H,7,FALSE),0),0)</f>
        <v>0</v>
      </c>
      <c r="H517" s="183"/>
      <c r="I517" s="184">
        <v>0</v>
      </c>
      <c r="J517" s="183"/>
      <c r="K517" s="182">
        <f>-IF(F517="I",IFERROR(SUMIF(#REF!,Clasificaciones!C517,#REF!),0),0)</f>
        <v>0</v>
      </c>
      <c r="L517" s="183"/>
      <c r="M517" s="184">
        <v>0</v>
      </c>
      <c r="N517" s="183"/>
      <c r="O517" s="349">
        <f>IF(F517="I",IFERROR(VLOOKUP(C517,#REF!,7,FALSE),0),0)</f>
        <v>0</v>
      </c>
      <c r="P517" s="183"/>
      <c r="Q517" s="184">
        <v>0</v>
      </c>
    </row>
    <row r="518" spans="1:17" s="185" customFormat="1" ht="12" customHeight="1">
      <c r="A518" s="179" t="s">
        <v>297</v>
      </c>
      <c r="B518" s="179"/>
      <c r="C518" s="180">
        <v>21404</v>
      </c>
      <c r="D518" s="180" t="s">
        <v>340</v>
      </c>
      <c r="E518" s="181" t="s">
        <v>627</v>
      </c>
      <c r="F518" s="181" t="s">
        <v>719</v>
      </c>
      <c r="G518" s="349">
        <f>-IF(F518="I",IFERROR(VLOOKUP(C518,'Consolidado 06.2022'!B:H,7,FALSE),0),0)</f>
        <v>0</v>
      </c>
      <c r="H518" s="183"/>
      <c r="I518" s="184">
        <v>0</v>
      </c>
      <c r="J518" s="183"/>
      <c r="K518" s="182">
        <f>-IF(F518="I",IFERROR(SUMIF(#REF!,Clasificaciones!C518,#REF!),0),0)</f>
        <v>0</v>
      </c>
      <c r="L518" s="183"/>
      <c r="M518" s="184">
        <v>0</v>
      </c>
      <c r="N518" s="183"/>
      <c r="O518" s="349">
        <f>IF(F518="I",IFERROR(VLOOKUP(C518,#REF!,7,FALSE),0),0)</f>
        <v>0</v>
      </c>
      <c r="P518" s="183"/>
      <c r="Q518" s="184">
        <v>0</v>
      </c>
    </row>
    <row r="519" spans="1:17" s="185" customFormat="1" ht="12" customHeight="1">
      <c r="A519" s="179" t="s">
        <v>297</v>
      </c>
      <c r="B519" s="179"/>
      <c r="C519" s="180">
        <v>2140401</v>
      </c>
      <c r="D519" s="180" t="s">
        <v>640</v>
      </c>
      <c r="E519" s="181" t="s">
        <v>627</v>
      </c>
      <c r="F519" s="181" t="s">
        <v>722</v>
      </c>
      <c r="G519" s="349">
        <f>-IF(F519="I",IFERROR(VLOOKUP(C519,'Consolidado 06.2022'!B:H,7,FALSE),0),0)</f>
        <v>0</v>
      </c>
      <c r="H519" s="183"/>
      <c r="I519" s="184">
        <v>0</v>
      </c>
      <c r="J519" s="183"/>
      <c r="K519" s="182">
        <f>-IF(F519="I",IFERROR(SUMIF(#REF!,Clasificaciones!C519,#REF!),0),0)</f>
        <v>0</v>
      </c>
      <c r="L519" s="183"/>
      <c r="M519" s="184">
        <v>0</v>
      </c>
      <c r="N519" s="183"/>
      <c r="O519" s="349">
        <f>IF(F519="I",IFERROR(VLOOKUP(C519,#REF!,7,FALSE),0),0)</f>
        <v>0</v>
      </c>
      <c r="P519" s="183"/>
      <c r="Q519" s="184">
        <v>0</v>
      </c>
    </row>
    <row r="520" spans="1:17" s="185" customFormat="1" ht="12" customHeight="1">
      <c r="A520" s="179" t="s">
        <v>297</v>
      </c>
      <c r="B520" s="179"/>
      <c r="C520" s="180">
        <v>2140402</v>
      </c>
      <c r="D520" s="180" t="s">
        <v>641</v>
      </c>
      <c r="E520" s="181" t="s">
        <v>627</v>
      </c>
      <c r="F520" s="181" t="s">
        <v>722</v>
      </c>
      <c r="G520" s="349">
        <f>-IF(F520="I",IFERROR(VLOOKUP(C520,'Consolidado 06.2022'!B:H,7,FALSE),0),0)</f>
        <v>0</v>
      </c>
      <c r="H520" s="183"/>
      <c r="I520" s="184">
        <v>0</v>
      </c>
      <c r="J520" s="183"/>
      <c r="K520" s="182">
        <f>-IF(F520="I",IFERROR(SUMIF(#REF!,Clasificaciones!C520,#REF!),0),0)</f>
        <v>0</v>
      </c>
      <c r="L520" s="183"/>
      <c r="M520" s="184">
        <v>0</v>
      </c>
      <c r="N520" s="183"/>
      <c r="O520" s="349">
        <f>IF(F520="I",IFERROR(VLOOKUP(C520,#REF!,7,FALSE),0),0)</f>
        <v>0</v>
      </c>
      <c r="P520" s="183"/>
      <c r="Q520" s="184">
        <v>0</v>
      </c>
    </row>
    <row r="521" spans="1:17" s="185" customFormat="1" ht="12" customHeight="1">
      <c r="A521" s="179" t="s">
        <v>297</v>
      </c>
      <c r="B521" s="179" t="s">
        <v>888</v>
      </c>
      <c r="C521" s="180">
        <v>2140403</v>
      </c>
      <c r="D521" s="180" t="s">
        <v>642</v>
      </c>
      <c r="E521" s="181" t="s">
        <v>627</v>
      </c>
      <c r="F521" s="181" t="s">
        <v>722</v>
      </c>
      <c r="G521" s="349">
        <f>-IF(F521="I",IFERROR(VLOOKUP(C521,'Consolidado 06.2022'!B:H,7,FALSE),0),0)</f>
        <v>-76465806</v>
      </c>
      <c r="H521" s="183"/>
      <c r="I521" s="184">
        <v>0</v>
      </c>
      <c r="J521" s="183"/>
      <c r="K521" s="182">
        <f>-IF(F521="I",IFERROR(SUMIF(#REF!,Clasificaciones!C521,#REF!),0),0)</f>
        <v>0</v>
      </c>
      <c r="L521" s="183"/>
      <c r="M521" s="184">
        <v>0</v>
      </c>
      <c r="N521" s="183"/>
      <c r="O521" s="349">
        <f>IF(F521="I",IFERROR(VLOOKUP(C521,#REF!,7,FALSE),0),0)</f>
        <v>0</v>
      </c>
      <c r="P521" s="183"/>
      <c r="Q521" s="184">
        <v>0</v>
      </c>
    </row>
    <row r="522" spans="1:17" s="185" customFormat="1" ht="12" customHeight="1">
      <c r="A522" s="179" t="s">
        <v>297</v>
      </c>
      <c r="B522" s="179" t="s">
        <v>888</v>
      </c>
      <c r="C522" s="180">
        <v>2140404</v>
      </c>
      <c r="D522" s="180" t="s">
        <v>341</v>
      </c>
      <c r="E522" s="181" t="s">
        <v>627</v>
      </c>
      <c r="F522" s="181" t="s">
        <v>722</v>
      </c>
      <c r="G522" s="349">
        <f>-IF(F522="I",IFERROR(VLOOKUP(C522,'Consolidado 06.2022'!B:H,7,FALSE),0),0)</f>
        <v>-172041644</v>
      </c>
      <c r="H522" s="183"/>
      <c r="I522" s="184">
        <v>0</v>
      </c>
      <c r="J522" s="183"/>
      <c r="K522" s="182">
        <f>-IF(F522="I",IFERROR(SUMIF(#REF!,Clasificaciones!C522,#REF!),0),0)</f>
        <v>0</v>
      </c>
      <c r="L522" s="183"/>
      <c r="M522" s="184">
        <v>0</v>
      </c>
      <c r="N522" s="183"/>
      <c r="O522" s="349">
        <f>IF(F522="I",IFERROR(VLOOKUP(C522,#REF!,7,FALSE),0),0)</f>
        <v>0</v>
      </c>
      <c r="P522" s="183"/>
      <c r="Q522" s="184">
        <v>0</v>
      </c>
    </row>
    <row r="523" spans="1:17" s="185" customFormat="1" ht="12" customHeight="1">
      <c r="A523" s="179" t="s">
        <v>297</v>
      </c>
      <c r="B523" s="179"/>
      <c r="C523" s="180">
        <v>2140405</v>
      </c>
      <c r="D523" s="180" t="s">
        <v>902</v>
      </c>
      <c r="E523" s="181" t="s">
        <v>627</v>
      </c>
      <c r="F523" s="181" t="s">
        <v>722</v>
      </c>
      <c r="G523" s="349">
        <f>-IF(F523="I",IFERROR(VLOOKUP(C523,'Consolidado 06.2022'!B:H,7,FALSE),0),0)</f>
        <v>0</v>
      </c>
      <c r="H523" s="183"/>
      <c r="I523" s="184">
        <v>0</v>
      </c>
      <c r="J523" s="183"/>
      <c r="K523" s="182">
        <f>-IF(F523="I",IFERROR(SUMIF(#REF!,Clasificaciones!C523,#REF!),0),0)</f>
        <v>0</v>
      </c>
      <c r="L523" s="183"/>
      <c r="M523" s="184">
        <v>0</v>
      </c>
      <c r="N523" s="183"/>
      <c r="O523" s="349">
        <f>IF(F523="I",IFERROR(VLOOKUP(C523,#REF!,7,FALSE),0),0)</f>
        <v>0</v>
      </c>
      <c r="P523" s="183"/>
      <c r="Q523" s="184">
        <v>0</v>
      </c>
    </row>
    <row r="524" spans="1:17" s="185" customFormat="1" ht="12" customHeight="1">
      <c r="A524" s="179" t="s">
        <v>297</v>
      </c>
      <c r="B524" s="179" t="s">
        <v>888</v>
      </c>
      <c r="C524" s="180">
        <v>2140406</v>
      </c>
      <c r="D524" s="180" t="s">
        <v>695</v>
      </c>
      <c r="E524" s="181" t="s">
        <v>627</v>
      </c>
      <c r="F524" s="181" t="s">
        <v>722</v>
      </c>
      <c r="G524" s="349">
        <f>-IF(F524="I",IFERROR(VLOOKUP(C524,'Consolidado 06.2022'!B:H,7,FALSE),0),0)</f>
        <v>-10000002</v>
      </c>
      <c r="H524" s="183"/>
      <c r="I524" s="184">
        <v>0</v>
      </c>
      <c r="J524" s="183"/>
      <c r="K524" s="182">
        <f>-IF(F524="I",IFERROR(SUMIF(#REF!,Clasificaciones!C524,#REF!),0),0)</f>
        <v>0</v>
      </c>
      <c r="L524" s="183"/>
      <c r="M524" s="184">
        <v>0</v>
      </c>
      <c r="N524" s="183"/>
      <c r="O524" s="349">
        <f>IF(F524="I",IFERROR(VLOOKUP(C524,#REF!,7,FALSE),0),0)</f>
        <v>0</v>
      </c>
      <c r="P524" s="183"/>
      <c r="Q524" s="184">
        <v>0</v>
      </c>
    </row>
    <row r="525" spans="1:17" s="185" customFormat="1" ht="12" customHeight="1">
      <c r="A525" s="179" t="s">
        <v>297</v>
      </c>
      <c r="B525" s="179" t="s">
        <v>888</v>
      </c>
      <c r="C525" s="180">
        <v>2140407</v>
      </c>
      <c r="D525" s="180" t="s">
        <v>643</v>
      </c>
      <c r="E525" s="181" t="s">
        <v>627</v>
      </c>
      <c r="F525" s="181" t="s">
        <v>722</v>
      </c>
      <c r="G525" s="349">
        <f>-IF(F525="I",IFERROR(VLOOKUP(C525,'Consolidado 06.2022'!B:H,7,FALSE),0),0)</f>
        <v>-100635995</v>
      </c>
      <c r="H525" s="183"/>
      <c r="I525" s="184">
        <v>0</v>
      </c>
      <c r="J525" s="183"/>
      <c r="K525" s="182">
        <f>-IF(F525="I",IFERROR(SUMIF(#REF!,Clasificaciones!C525,#REF!),0),0)</f>
        <v>0</v>
      </c>
      <c r="L525" s="183"/>
      <c r="M525" s="184">
        <v>0</v>
      </c>
      <c r="N525" s="183"/>
      <c r="O525" s="349">
        <f>IF(F525="I",IFERROR(VLOOKUP(C525,#REF!,7,FALSE),0),0)</f>
        <v>0</v>
      </c>
      <c r="P525" s="183"/>
      <c r="Q525" s="184">
        <v>0</v>
      </c>
    </row>
    <row r="526" spans="1:17" s="185" customFormat="1" ht="12" customHeight="1">
      <c r="A526" s="179" t="s">
        <v>297</v>
      </c>
      <c r="B526" s="179" t="s">
        <v>888</v>
      </c>
      <c r="C526" s="180">
        <v>2140408</v>
      </c>
      <c r="D526" s="180" t="s">
        <v>644</v>
      </c>
      <c r="E526" s="181" t="s">
        <v>627</v>
      </c>
      <c r="F526" s="181" t="s">
        <v>722</v>
      </c>
      <c r="G526" s="349">
        <f>-IF(F526="I",IFERROR(VLOOKUP(C526,'Consolidado 06.2022'!B:H,7,FALSE),0),0)</f>
        <v>-10345716</v>
      </c>
      <c r="H526" s="183"/>
      <c r="I526" s="184">
        <v>0</v>
      </c>
      <c r="J526" s="183"/>
      <c r="K526" s="182">
        <f>-IF(F526="I",IFERROR(SUMIF(#REF!,Clasificaciones!C526,#REF!),0),0)</f>
        <v>0</v>
      </c>
      <c r="L526" s="183"/>
      <c r="M526" s="184">
        <v>0</v>
      </c>
      <c r="N526" s="183"/>
      <c r="O526" s="349">
        <f>IF(F526="I",IFERROR(VLOOKUP(C526,#REF!,7,FALSE),0),0)</f>
        <v>0</v>
      </c>
      <c r="P526" s="183"/>
      <c r="Q526" s="184">
        <v>0</v>
      </c>
    </row>
    <row r="527" spans="1:17" s="185" customFormat="1" ht="12" customHeight="1">
      <c r="A527" s="179" t="s">
        <v>297</v>
      </c>
      <c r="B527" s="179" t="s">
        <v>888</v>
      </c>
      <c r="C527" s="180">
        <v>2140409</v>
      </c>
      <c r="D527" s="180" t="s">
        <v>647</v>
      </c>
      <c r="E527" s="181" t="s">
        <v>627</v>
      </c>
      <c r="F527" s="181" t="s">
        <v>722</v>
      </c>
      <c r="G527" s="349">
        <f>-IF(F527="I",IFERROR(VLOOKUP(C527,'Consolidado 06.2022'!B:H,7,FALSE),0),0)</f>
        <v>0</v>
      </c>
      <c r="H527" s="183"/>
      <c r="I527" s="184">
        <v>0</v>
      </c>
      <c r="J527" s="183"/>
      <c r="K527" s="182">
        <f>-IF(F527="I",IFERROR(SUMIF(#REF!,Clasificaciones!C527,#REF!),0),0)</f>
        <v>0</v>
      </c>
      <c r="L527" s="183"/>
      <c r="M527" s="184">
        <v>0</v>
      </c>
      <c r="N527" s="183"/>
      <c r="O527" s="349">
        <f>IF(F527="I",IFERROR(VLOOKUP(C527,#REF!,7,FALSE),0),0)</f>
        <v>0</v>
      </c>
      <c r="P527" s="183"/>
      <c r="Q527" s="184">
        <v>0</v>
      </c>
    </row>
    <row r="528" spans="1:17" s="185" customFormat="1" ht="12" customHeight="1">
      <c r="A528" s="179" t="s">
        <v>297</v>
      </c>
      <c r="B528" s="179" t="s">
        <v>888</v>
      </c>
      <c r="C528" s="180">
        <v>2140410</v>
      </c>
      <c r="D528" s="180" t="s">
        <v>645</v>
      </c>
      <c r="E528" s="181" t="s">
        <v>627</v>
      </c>
      <c r="F528" s="181" t="s">
        <v>722</v>
      </c>
      <c r="G528" s="349">
        <f>-IF(F528="I",IFERROR(VLOOKUP(C528,'Consolidado 06.2022'!B:H,7,FALSE),0),0)</f>
        <v>-2500000</v>
      </c>
      <c r="H528" s="183"/>
      <c r="I528" s="184">
        <v>0</v>
      </c>
      <c r="J528" s="183"/>
      <c r="K528" s="182">
        <f>-IF(F528="I",IFERROR(SUMIF(#REF!,Clasificaciones!C528,#REF!),0),0)</f>
        <v>0</v>
      </c>
      <c r="L528" s="183"/>
      <c r="M528" s="184">
        <v>0</v>
      </c>
      <c r="N528" s="183"/>
      <c r="O528" s="349">
        <f>IF(F528="I",IFERROR(VLOOKUP(C528,#REF!,7,FALSE),0),0)</f>
        <v>0</v>
      </c>
      <c r="P528" s="183"/>
      <c r="Q528" s="184">
        <v>0</v>
      </c>
    </row>
    <row r="529" spans="1:17" s="185" customFormat="1" ht="12" customHeight="1">
      <c r="A529" s="179" t="s">
        <v>297</v>
      </c>
      <c r="B529" s="179" t="s">
        <v>888</v>
      </c>
      <c r="C529" s="180">
        <v>2140411</v>
      </c>
      <c r="D529" s="180" t="s">
        <v>646</v>
      </c>
      <c r="E529" s="181" t="s">
        <v>627</v>
      </c>
      <c r="F529" s="181" t="s">
        <v>722</v>
      </c>
      <c r="G529" s="349">
        <f>-IF(F529="I",IFERROR(VLOOKUP(C529,'Consolidado 06.2022'!B:H,7,FALSE),0),0)</f>
        <v>-6363636</v>
      </c>
      <c r="H529" s="183"/>
      <c r="I529" s="184">
        <v>0</v>
      </c>
      <c r="J529" s="183"/>
      <c r="K529" s="182">
        <f>-IF(F529="I",IFERROR(SUMIF(#REF!,Clasificaciones!C529,#REF!),0),0)</f>
        <v>0</v>
      </c>
      <c r="L529" s="183"/>
      <c r="M529" s="184">
        <v>0</v>
      </c>
      <c r="N529" s="183"/>
      <c r="O529" s="349">
        <f>IF(F529="I",IFERROR(VLOOKUP(C529,#REF!,7,FALSE),0),0)</f>
        <v>0</v>
      </c>
      <c r="P529" s="183"/>
      <c r="Q529" s="184">
        <v>0</v>
      </c>
    </row>
    <row r="530" spans="1:17" s="185" customFormat="1" ht="12" customHeight="1">
      <c r="A530" s="179" t="s">
        <v>297</v>
      </c>
      <c r="B530" s="179" t="s">
        <v>888</v>
      </c>
      <c r="C530" s="180">
        <v>2140412</v>
      </c>
      <c r="D530" s="180" t="s">
        <v>647</v>
      </c>
      <c r="E530" s="181" t="s">
        <v>627</v>
      </c>
      <c r="F530" s="181" t="s">
        <v>722</v>
      </c>
      <c r="G530" s="349">
        <f>-IF(F530="I",IFERROR(VLOOKUP(C530,'Consolidado 06.2022'!B:H,7,FALSE),0),0)</f>
        <v>-81666667</v>
      </c>
      <c r="H530" s="183"/>
      <c r="I530" s="184">
        <v>0</v>
      </c>
      <c r="J530" s="183"/>
      <c r="K530" s="182">
        <f>-IF(F530="I",IFERROR(SUMIF(#REF!,Clasificaciones!C530,#REF!),0),0)</f>
        <v>0</v>
      </c>
      <c r="L530" s="183"/>
      <c r="M530" s="184">
        <v>0</v>
      </c>
      <c r="N530" s="183"/>
      <c r="O530" s="349">
        <f>IF(F530="I",IFERROR(VLOOKUP(C530,#REF!,7,FALSE),0),0)</f>
        <v>0</v>
      </c>
      <c r="P530" s="183"/>
      <c r="Q530" s="184">
        <v>0</v>
      </c>
    </row>
    <row r="531" spans="1:17" s="185" customFormat="1" ht="12" customHeight="1">
      <c r="A531" s="179" t="s">
        <v>297</v>
      </c>
      <c r="B531" s="179" t="s">
        <v>888</v>
      </c>
      <c r="C531" s="180">
        <v>2140413</v>
      </c>
      <c r="D531" s="180" t="s">
        <v>342</v>
      </c>
      <c r="E531" s="181" t="s">
        <v>627</v>
      </c>
      <c r="F531" s="181" t="s">
        <v>722</v>
      </c>
      <c r="G531" s="349">
        <f>-IF(F531="I",IFERROR(VLOOKUP(C531,'Consolidado 06.2022'!B:H,7,FALSE),0),0)</f>
        <v>-1024520</v>
      </c>
      <c r="H531" s="183"/>
      <c r="I531" s="184">
        <v>0</v>
      </c>
      <c r="J531" s="183"/>
      <c r="K531" s="182">
        <f>-IF(F531="I",IFERROR(SUMIF(#REF!,Clasificaciones!C531,#REF!),0),0)</f>
        <v>0</v>
      </c>
      <c r="L531" s="183"/>
      <c r="M531" s="184">
        <v>0</v>
      </c>
      <c r="N531" s="183"/>
      <c r="O531" s="349">
        <f>IF(F531="I",IFERROR(VLOOKUP(C531,#REF!,7,FALSE),0),0)</f>
        <v>0</v>
      </c>
      <c r="P531" s="183"/>
      <c r="Q531" s="184">
        <v>0</v>
      </c>
    </row>
    <row r="532" spans="1:17" s="185" customFormat="1" ht="12" customHeight="1">
      <c r="A532" s="179" t="s">
        <v>297</v>
      </c>
      <c r="B532" s="179" t="s">
        <v>888</v>
      </c>
      <c r="C532" s="180">
        <v>2140414</v>
      </c>
      <c r="D532" s="180" t="s">
        <v>343</v>
      </c>
      <c r="E532" s="181" t="s">
        <v>727</v>
      </c>
      <c r="F532" s="181" t="s">
        <v>722</v>
      </c>
      <c r="G532" s="349">
        <f>-IF(F532="I",IFERROR(VLOOKUP(C532,'Consolidado 06.2022'!B:H,7,FALSE),0),0)</f>
        <v>-170635</v>
      </c>
      <c r="H532" s="183"/>
      <c r="I532" s="184">
        <v>0</v>
      </c>
      <c r="J532" s="183"/>
      <c r="K532" s="182">
        <f>-IF(F532="I",IFERROR(SUMIF(#REF!,Clasificaciones!C532,#REF!),0),0)</f>
        <v>0</v>
      </c>
      <c r="L532" s="183"/>
      <c r="M532" s="184">
        <v>0</v>
      </c>
      <c r="N532" s="183"/>
      <c r="O532" s="349">
        <f>IF(F532="I",IFERROR(VLOOKUP(C532,#REF!,7,FALSE),0),0)</f>
        <v>0</v>
      </c>
      <c r="P532" s="183"/>
      <c r="Q532" s="184">
        <v>0</v>
      </c>
    </row>
    <row r="533" spans="1:17" s="185" customFormat="1" ht="12" customHeight="1">
      <c r="A533" s="179" t="s">
        <v>297</v>
      </c>
      <c r="B533" s="179" t="s">
        <v>888</v>
      </c>
      <c r="C533" s="180">
        <v>2140415</v>
      </c>
      <c r="D533" s="180" t="s">
        <v>344</v>
      </c>
      <c r="E533" s="181" t="s">
        <v>627</v>
      </c>
      <c r="F533" s="181" t="s">
        <v>722</v>
      </c>
      <c r="G533" s="349">
        <f>-IF(F533="I",IFERROR(VLOOKUP(C533,'Consolidado 06.2022'!B:H,7,FALSE),0),0)</f>
        <v>-54999998</v>
      </c>
      <c r="H533" s="183"/>
      <c r="I533" s="184">
        <v>0</v>
      </c>
      <c r="J533" s="183"/>
      <c r="K533" s="182">
        <f>-IF(F533="I",IFERROR(SUMIF(#REF!,Clasificaciones!C533,#REF!),0),0)</f>
        <v>0</v>
      </c>
      <c r="L533" s="183"/>
      <c r="M533" s="184">
        <v>0</v>
      </c>
      <c r="N533" s="183"/>
      <c r="O533" s="349">
        <f>IF(F533="I",IFERROR(VLOOKUP(C533,#REF!,7,FALSE),0),0)</f>
        <v>0</v>
      </c>
      <c r="P533" s="183"/>
      <c r="Q533" s="184">
        <v>0</v>
      </c>
    </row>
    <row r="534" spans="1:17" s="185" customFormat="1" ht="12" customHeight="1">
      <c r="A534" s="179" t="s">
        <v>297</v>
      </c>
      <c r="B534" s="179"/>
      <c r="C534" s="180">
        <v>2140416</v>
      </c>
      <c r="D534" s="180" t="s">
        <v>696</v>
      </c>
      <c r="E534" s="181" t="s">
        <v>727</v>
      </c>
      <c r="F534" s="181" t="s">
        <v>722</v>
      </c>
      <c r="G534" s="349">
        <f>-IF(F534="I",IFERROR(VLOOKUP(C534,'Consolidado 06.2022'!B:H,7,FALSE),0),0)</f>
        <v>0</v>
      </c>
      <c r="H534" s="183"/>
      <c r="I534" s="184">
        <v>0</v>
      </c>
      <c r="J534" s="183"/>
      <c r="K534" s="182">
        <f>-IF(F534="I",IFERROR(SUMIF(#REF!,Clasificaciones!C534,#REF!),0),0)</f>
        <v>0</v>
      </c>
      <c r="L534" s="183"/>
      <c r="M534" s="184">
        <v>0</v>
      </c>
      <c r="N534" s="183"/>
      <c r="O534" s="349">
        <f>IF(F534="I",IFERROR(VLOOKUP(C534,#REF!,7,FALSE),0),0)</f>
        <v>0</v>
      </c>
      <c r="P534" s="183"/>
      <c r="Q534" s="184">
        <v>0</v>
      </c>
    </row>
    <row r="535" spans="1:17" s="185" customFormat="1" ht="12" customHeight="1">
      <c r="A535" s="179" t="s">
        <v>297</v>
      </c>
      <c r="B535" s="179" t="s">
        <v>888</v>
      </c>
      <c r="C535" s="180">
        <v>2140417</v>
      </c>
      <c r="D535" s="180" t="s">
        <v>345</v>
      </c>
      <c r="E535" s="181" t="s">
        <v>727</v>
      </c>
      <c r="F535" s="181" t="s">
        <v>722</v>
      </c>
      <c r="G535" s="349">
        <f>-IF(F535="I",IFERROR(VLOOKUP(C535,'Consolidado 06.2022'!B:H,7,FALSE),0),0)</f>
        <v>0</v>
      </c>
      <c r="H535" s="183"/>
      <c r="I535" s="184">
        <v>0</v>
      </c>
      <c r="J535" s="183"/>
      <c r="K535" s="182">
        <f>-IF(F535="I",IFERROR(SUMIF(#REF!,Clasificaciones!C535,#REF!),0),0)</f>
        <v>0</v>
      </c>
      <c r="L535" s="183"/>
      <c r="M535" s="184">
        <v>0</v>
      </c>
      <c r="N535" s="183"/>
      <c r="O535" s="349">
        <f>IF(F535="I",IFERROR(VLOOKUP(C535,#REF!,7,FALSE),0),0)</f>
        <v>0</v>
      </c>
      <c r="P535" s="183"/>
      <c r="Q535" s="184">
        <v>0</v>
      </c>
    </row>
    <row r="536" spans="1:17" s="185" customFormat="1" ht="12" customHeight="1">
      <c r="A536" s="179" t="s">
        <v>297</v>
      </c>
      <c r="B536" s="179" t="s">
        <v>888</v>
      </c>
      <c r="C536" s="180">
        <v>2140418</v>
      </c>
      <c r="D536" s="180" t="s">
        <v>346</v>
      </c>
      <c r="E536" s="181" t="s">
        <v>727</v>
      </c>
      <c r="F536" s="181" t="s">
        <v>722</v>
      </c>
      <c r="G536" s="349">
        <f>-IF(F536="I",IFERROR(VLOOKUP(C536,'Consolidado 06.2022'!B:H,7,FALSE),0),0)</f>
        <v>0</v>
      </c>
      <c r="H536" s="183"/>
      <c r="I536" s="184">
        <v>0</v>
      </c>
      <c r="J536" s="183"/>
      <c r="K536" s="182">
        <f>-IF(F536="I",IFERROR(SUMIF(#REF!,Clasificaciones!C536,#REF!),0),0)</f>
        <v>0</v>
      </c>
      <c r="L536" s="183"/>
      <c r="M536" s="184">
        <v>0</v>
      </c>
      <c r="N536" s="183"/>
      <c r="O536" s="349">
        <f>IF(F536="I",IFERROR(VLOOKUP(C536,#REF!,7,FALSE),0),0)</f>
        <v>0</v>
      </c>
      <c r="P536" s="183"/>
      <c r="Q536" s="184">
        <v>0</v>
      </c>
    </row>
    <row r="537" spans="1:17" s="185" customFormat="1" ht="12" customHeight="1">
      <c r="A537" s="179" t="s">
        <v>297</v>
      </c>
      <c r="B537" s="179" t="s">
        <v>888</v>
      </c>
      <c r="C537" s="180">
        <v>2140419</v>
      </c>
      <c r="D537" s="180" t="s">
        <v>347</v>
      </c>
      <c r="E537" s="181" t="s">
        <v>727</v>
      </c>
      <c r="F537" s="181" t="s">
        <v>722</v>
      </c>
      <c r="G537" s="349">
        <f>-IF(F537="I",IFERROR(VLOOKUP(C537,'Consolidado 06.2022'!B:H,7,FALSE),0),0)</f>
        <v>-61635560</v>
      </c>
      <c r="H537" s="183"/>
      <c r="I537" s="184">
        <v>0</v>
      </c>
      <c r="J537" s="183"/>
      <c r="K537" s="182">
        <f>-IF(F537="I",IFERROR(SUMIF(#REF!,Clasificaciones!C537,#REF!),0),0)</f>
        <v>0</v>
      </c>
      <c r="L537" s="183"/>
      <c r="M537" s="184">
        <v>0</v>
      </c>
      <c r="N537" s="183"/>
      <c r="O537" s="349">
        <f>IF(F537="I",IFERROR(VLOOKUP(C537,#REF!,7,FALSE),0),0)</f>
        <v>0</v>
      </c>
      <c r="P537" s="183"/>
      <c r="Q537" s="184">
        <v>0</v>
      </c>
    </row>
    <row r="538" spans="1:17" s="185" customFormat="1" ht="12" customHeight="1">
      <c r="A538" s="179" t="s">
        <v>297</v>
      </c>
      <c r="B538" s="179" t="s">
        <v>888</v>
      </c>
      <c r="C538" s="180">
        <v>2140420</v>
      </c>
      <c r="D538" s="180" t="s">
        <v>348</v>
      </c>
      <c r="E538" s="181" t="s">
        <v>727</v>
      </c>
      <c r="F538" s="181" t="s">
        <v>722</v>
      </c>
      <c r="G538" s="349">
        <f>-IF(F538="I",IFERROR(VLOOKUP(C538,'Consolidado 06.2022'!B:H,7,FALSE),0),0)</f>
        <v>0</v>
      </c>
      <c r="H538" s="183"/>
      <c r="I538" s="184">
        <v>0</v>
      </c>
      <c r="J538" s="183"/>
      <c r="K538" s="182">
        <f>-IF(F538="I",IFERROR(SUMIF(#REF!,Clasificaciones!C538,#REF!),0),0)</f>
        <v>0</v>
      </c>
      <c r="L538" s="183"/>
      <c r="M538" s="184">
        <v>0</v>
      </c>
      <c r="N538" s="183"/>
      <c r="O538" s="349">
        <f>IF(F538="I",IFERROR(VLOOKUP(C538,#REF!,7,FALSE),0),0)</f>
        <v>0</v>
      </c>
      <c r="P538" s="183"/>
      <c r="Q538" s="184">
        <v>0</v>
      </c>
    </row>
    <row r="539" spans="1:17" s="185" customFormat="1" ht="12" customHeight="1">
      <c r="A539" s="179" t="s">
        <v>297</v>
      </c>
      <c r="B539" s="179"/>
      <c r="C539" s="180">
        <v>218</v>
      </c>
      <c r="D539" s="180" t="s">
        <v>903</v>
      </c>
      <c r="E539" s="181" t="s">
        <v>627</v>
      </c>
      <c r="F539" s="181" t="s">
        <v>719</v>
      </c>
      <c r="G539" s="349">
        <f>-IF(F539="I",IFERROR(VLOOKUP(C539,'Consolidado 06.2022'!B:H,7,FALSE),0),0)</f>
        <v>0</v>
      </c>
      <c r="H539" s="183"/>
      <c r="I539" s="184">
        <v>0</v>
      </c>
      <c r="J539" s="183"/>
      <c r="K539" s="182">
        <f>-IF(F539="I",IFERROR(SUMIF(#REF!,Clasificaciones!C539,#REF!),0),0)</f>
        <v>0</v>
      </c>
      <c r="L539" s="183"/>
      <c r="M539" s="184">
        <v>0</v>
      </c>
      <c r="N539" s="183"/>
      <c r="O539" s="349">
        <f>IF(F539="I",IFERROR(VLOOKUP(C539,#REF!,7,FALSE),0),0)</f>
        <v>0</v>
      </c>
      <c r="P539" s="183"/>
      <c r="Q539" s="184">
        <v>0</v>
      </c>
    </row>
    <row r="540" spans="1:17" s="185" customFormat="1" ht="12" customHeight="1">
      <c r="A540" s="179" t="s">
        <v>297</v>
      </c>
      <c r="B540" s="179"/>
      <c r="C540" s="180">
        <v>2181</v>
      </c>
      <c r="D540" s="180" t="s">
        <v>904</v>
      </c>
      <c r="E540" s="181" t="s">
        <v>627</v>
      </c>
      <c r="F540" s="181" t="s">
        <v>719</v>
      </c>
      <c r="G540" s="349">
        <f>-IF(F540="I",IFERROR(VLOOKUP(C540,'Consolidado 06.2022'!B:H,7,FALSE),0),0)</f>
        <v>0</v>
      </c>
      <c r="H540" s="183"/>
      <c r="I540" s="184">
        <v>0</v>
      </c>
      <c r="J540" s="183"/>
      <c r="K540" s="182">
        <f>-IF(F540="I",IFERROR(SUMIF(#REF!,Clasificaciones!C540,#REF!),0),0)</f>
        <v>0</v>
      </c>
      <c r="L540" s="183"/>
      <c r="M540" s="184">
        <v>0</v>
      </c>
      <c r="N540" s="183"/>
      <c r="O540" s="349">
        <f>IF(F540="I",IFERROR(VLOOKUP(C540,#REF!,7,FALSE),0),0)</f>
        <v>0</v>
      </c>
      <c r="P540" s="183"/>
      <c r="Q540" s="184">
        <v>0</v>
      </c>
    </row>
    <row r="541" spans="1:17" s="185" customFormat="1" ht="12" customHeight="1">
      <c r="A541" s="179" t="s">
        <v>297</v>
      </c>
      <c r="B541" s="179"/>
      <c r="C541" s="180">
        <v>218101</v>
      </c>
      <c r="D541" s="180" t="s">
        <v>905</v>
      </c>
      <c r="E541" s="181" t="s">
        <v>627</v>
      </c>
      <c r="F541" s="181" t="s">
        <v>719</v>
      </c>
      <c r="G541" s="349">
        <f>-IF(F541="I",IFERROR(VLOOKUP(C541,'Consolidado 06.2022'!B:H,7,FALSE),0),0)</f>
        <v>0</v>
      </c>
      <c r="H541" s="183"/>
      <c r="I541" s="184">
        <v>0</v>
      </c>
      <c r="J541" s="183"/>
      <c r="K541" s="182">
        <f>-IF(F541="I",IFERROR(SUMIF(#REF!,Clasificaciones!C541,#REF!),0),0)</f>
        <v>0</v>
      </c>
      <c r="L541" s="183"/>
      <c r="M541" s="184">
        <v>0</v>
      </c>
      <c r="N541" s="183"/>
      <c r="O541" s="349">
        <f>IF(F541="I",IFERROR(VLOOKUP(C541,#REF!,7,FALSE),0),0)</f>
        <v>0</v>
      </c>
      <c r="P541" s="183"/>
      <c r="Q541" s="184">
        <v>0</v>
      </c>
    </row>
    <row r="542" spans="1:17" s="185" customFormat="1" ht="12" customHeight="1">
      <c r="A542" s="179" t="s">
        <v>297</v>
      </c>
      <c r="B542" s="179"/>
      <c r="C542" s="180">
        <v>21810101</v>
      </c>
      <c r="D542" s="180" t="s">
        <v>906</v>
      </c>
      <c r="E542" s="181" t="s">
        <v>627</v>
      </c>
      <c r="F542" s="181" t="s">
        <v>722</v>
      </c>
      <c r="G542" s="349">
        <f>-IF(F542="I",IFERROR(VLOOKUP(C542,'Consolidado 06.2022'!B:H,7,FALSE),0),0)</f>
        <v>0</v>
      </c>
      <c r="H542" s="183"/>
      <c r="I542" s="184">
        <v>0</v>
      </c>
      <c r="J542" s="183"/>
      <c r="K542" s="182">
        <f>-IF(F542="I",IFERROR(SUMIF(#REF!,Clasificaciones!C542,#REF!),0),0)</f>
        <v>0</v>
      </c>
      <c r="L542" s="183"/>
      <c r="M542" s="184">
        <v>0</v>
      </c>
      <c r="N542" s="183"/>
      <c r="O542" s="349">
        <f>IF(F542="I",IFERROR(VLOOKUP(C542,#REF!,7,FALSE),0),0)</f>
        <v>0</v>
      </c>
      <c r="P542" s="183"/>
      <c r="Q542" s="184">
        <v>0</v>
      </c>
    </row>
    <row r="543" spans="1:17" s="185" customFormat="1" ht="12" customHeight="1">
      <c r="A543" s="179" t="s">
        <v>297</v>
      </c>
      <c r="B543" s="179"/>
      <c r="C543" s="180">
        <v>21810102</v>
      </c>
      <c r="D543" s="180" t="s">
        <v>907</v>
      </c>
      <c r="E543" s="181" t="s">
        <v>627</v>
      </c>
      <c r="F543" s="181" t="s">
        <v>722</v>
      </c>
      <c r="G543" s="349">
        <f>-IF(F543="I",IFERROR(VLOOKUP(C543,'Consolidado 06.2022'!B:H,7,FALSE),0),0)</f>
        <v>0</v>
      </c>
      <c r="H543" s="183"/>
      <c r="I543" s="184">
        <v>0</v>
      </c>
      <c r="J543" s="183"/>
      <c r="K543" s="182">
        <f>-IF(F543="I",IFERROR(SUMIF(#REF!,Clasificaciones!C543,#REF!),0),0)</f>
        <v>0</v>
      </c>
      <c r="L543" s="183"/>
      <c r="M543" s="184">
        <v>0</v>
      </c>
      <c r="N543" s="183"/>
      <c r="O543" s="349">
        <f>IF(F543="I",IFERROR(VLOOKUP(C543,#REF!,7,FALSE),0),0)</f>
        <v>0</v>
      </c>
      <c r="P543" s="183"/>
      <c r="Q543" s="184">
        <v>0</v>
      </c>
    </row>
    <row r="544" spans="1:17" s="185" customFormat="1" ht="12" customHeight="1">
      <c r="A544" s="179" t="s">
        <v>297</v>
      </c>
      <c r="B544" s="179"/>
      <c r="C544" s="180">
        <v>21810103</v>
      </c>
      <c r="D544" s="180" t="s">
        <v>908</v>
      </c>
      <c r="E544" s="181" t="s">
        <v>627</v>
      </c>
      <c r="F544" s="181" t="s">
        <v>722</v>
      </c>
      <c r="G544" s="349">
        <f>-IF(F544="I",IFERROR(VLOOKUP(C544,'Consolidado 06.2022'!B:H,7,FALSE),0),0)</f>
        <v>0</v>
      </c>
      <c r="H544" s="183"/>
      <c r="I544" s="184">
        <v>0</v>
      </c>
      <c r="J544" s="183"/>
      <c r="K544" s="182">
        <f>-IF(F544="I",IFERROR(SUMIF(#REF!,Clasificaciones!C544,#REF!),0),0)</f>
        <v>0</v>
      </c>
      <c r="L544" s="183"/>
      <c r="M544" s="184">
        <v>0</v>
      </c>
      <c r="N544" s="183"/>
      <c r="O544" s="349">
        <f>IF(F544="I",IFERROR(VLOOKUP(C544,#REF!,7,FALSE),0),0)</f>
        <v>0</v>
      </c>
      <c r="P544" s="183"/>
      <c r="Q544" s="184">
        <v>0</v>
      </c>
    </row>
    <row r="545" spans="1:17" s="185" customFormat="1" ht="12" customHeight="1">
      <c r="A545" s="179" t="s">
        <v>909</v>
      </c>
      <c r="B545" s="179"/>
      <c r="C545" s="180">
        <v>3</v>
      </c>
      <c r="D545" s="180" t="s">
        <v>353</v>
      </c>
      <c r="E545" s="181" t="s">
        <v>627</v>
      </c>
      <c r="F545" s="181" t="s">
        <v>719</v>
      </c>
      <c r="G545" s="349">
        <f>-IF(F545="I",IFERROR(VLOOKUP(C545,'Consolidado 06.2022'!B:H,7,FALSE),0),0)</f>
        <v>0</v>
      </c>
      <c r="H545" s="183"/>
      <c r="I545" s="184">
        <v>0</v>
      </c>
      <c r="J545" s="183"/>
      <c r="K545" s="182">
        <f>-IF(F545="I",IFERROR(SUMIF(#REF!,Clasificaciones!C545,#REF!),0),0)</f>
        <v>0</v>
      </c>
      <c r="L545" s="183"/>
      <c r="M545" s="184">
        <v>0</v>
      </c>
      <c r="N545" s="183"/>
      <c r="O545" s="349">
        <f>IF(F545="I",IFERROR(VLOOKUP(C545,#REF!,7,FALSE),0),0)</f>
        <v>0</v>
      </c>
      <c r="P545" s="183"/>
      <c r="Q545" s="184">
        <v>0</v>
      </c>
    </row>
    <row r="546" spans="1:17" s="185" customFormat="1" ht="12" customHeight="1">
      <c r="A546" s="179" t="s">
        <v>909</v>
      </c>
      <c r="B546" s="179"/>
      <c r="C546" s="180">
        <v>310</v>
      </c>
      <c r="D546" s="180" t="s">
        <v>354</v>
      </c>
      <c r="E546" s="181" t="s">
        <v>627</v>
      </c>
      <c r="F546" s="181" t="s">
        <v>719</v>
      </c>
      <c r="G546" s="349">
        <f>-IF(F546="I",IFERROR(VLOOKUP(C546,'Consolidado 06.2022'!B:H,7,FALSE),0),0)</f>
        <v>0</v>
      </c>
      <c r="H546" s="183"/>
      <c r="I546" s="184">
        <v>0</v>
      </c>
      <c r="J546" s="183"/>
      <c r="K546" s="182">
        <f>-IF(F546="I",IFERROR(SUMIF(#REF!,Clasificaciones!C546,#REF!),0),0)</f>
        <v>0</v>
      </c>
      <c r="L546" s="183"/>
      <c r="M546" s="184">
        <v>0</v>
      </c>
      <c r="N546" s="183"/>
      <c r="O546" s="349">
        <f>IF(F546="I",IFERROR(VLOOKUP(C546,#REF!,7,FALSE),0),0)</f>
        <v>0</v>
      </c>
      <c r="P546" s="183"/>
      <c r="Q546" s="184">
        <v>0</v>
      </c>
    </row>
    <row r="547" spans="1:17" s="185" customFormat="1" ht="12" customHeight="1">
      <c r="A547" s="179" t="s">
        <v>909</v>
      </c>
      <c r="B547" s="179"/>
      <c r="C547" s="180">
        <v>310101</v>
      </c>
      <c r="D547" s="180" t="s">
        <v>91</v>
      </c>
      <c r="E547" s="181" t="s">
        <v>627</v>
      </c>
      <c r="F547" s="181" t="s">
        <v>719</v>
      </c>
      <c r="G547" s="349">
        <f>-IF(F547="I",IFERROR(VLOOKUP(C547,'Consolidado 06.2022'!B:H,7,FALSE),0),0)</f>
        <v>0</v>
      </c>
      <c r="H547" s="183"/>
      <c r="I547" s="184">
        <v>0</v>
      </c>
      <c r="J547" s="183"/>
      <c r="K547" s="182">
        <f>-IF(F547="I",IFERROR(SUMIF(#REF!,Clasificaciones!C547,#REF!),0),0)</f>
        <v>0</v>
      </c>
      <c r="L547" s="183"/>
      <c r="M547" s="184">
        <v>0</v>
      </c>
      <c r="N547" s="183"/>
      <c r="O547" s="349">
        <f>IF(F547="I",IFERROR(VLOOKUP(C547,#REF!,7,FALSE),0),0)</f>
        <v>0</v>
      </c>
      <c r="P547" s="183"/>
      <c r="Q547" s="184">
        <v>0</v>
      </c>
    </row>
    <row r="548" spans="1:17" s="185" customFormat="1" ht="12" customHeight="1">
      <c r="A548" s="179" t="s">
        <v>909</v>
      </c>
      <c r="B548" s="179"/>
      <c r="C548" s="180">
        <v>31010101</v>
      </c>
      <c r="D548" s="180" t="s">
        <v>355</v>
      </c>
      <c r="E548" s="181" t="s">
        <v>627</v>
      </c>
      <c r="F548" s="181" t="s">
        <v>722</v>
      </c>
      <c r="G548" s="349">
        <f>-'Consolidado 06.2022'!H294</f>
        <v>-30000000000</v>
      </c>
      <c r="H548" s="183"/>
      <c r="I548" s="184">
        <v>0</v>
      </c>
      <c r="J548" s="183"/>
      <c r="K548" s="182">
        <f>-IF(F548="I",IFERROR(SUMIF(#REF!,Clasificaciones!C548,#REF!),0),0)</f>
        <v>0</v>
      </c>
      <c r="L548" s="183"/>
      <c r="M548" s="184">
        <v>0</v>
      </c>
      <c r="N548" s="183"/>
      <c r="O548" s="349">
        <f>IF(F548="I",IFERROR(VLOOKUP(C548,#REF!,7,FALSE),0),0)</f>
        <v>0</v>
      </c>
      <c r="P548" s="183"/>
      <c r="Q548" s="184">
        <v>0</v>
      </c>
    </row>
    <row r="549" spans="1:17" s="185" customFormat="1" ht="12" customHeight="1">
      <c r="A549" s="179" t="s">
        <v>909</v>
      </c>
      <c r="B549" s="179"/>
      <c r="C549" s="180">
        <v>31010102</v>
      </c>
      <c r="D549" s="180" t="s">
        <v>356</v>
      </c>
      <c r="E549" s="181" t="s">
        <v>627</v>
      </c>
      <c r="F549" s="181" t="s">
        <v>722</v>
      </c>
      <c r="G549" s="349">
        <f>-IF(F549="I",IFERROR(VLOOKUP(C549,'Consolidado 06.2022'!B:H,7,FALSE),0),0)</f>
        <v>5000000000</v>
      </c>
      <c r="H549" s="183"/>
      <c r="I549" s="184">
        <v>0</v>
      </c>
      <c r="J549" s="183"/>
      <c r="K549" s="182">
        <f>-IF(F549="I",IFERROR(SUMIF(#REF!,Clasificaciones!C549,#REF!),0),0)</f>
        <v>0</v>
      </c>
      <c r="L549" s="183"/>
      <c r="M549" s="184">
        <v>0</v>
      </c>
      <c r="N549" s="183"/>
      <c r="O549" s="349">
        <f>IF(F549="I",IFERROR(VLOOKUP(C549,#REF!,7,FALSE),0),0)</f>
        <v>0</v>
      </c>
      <c r="P549" s="183"/>
      <c r="Q549" s="184">
        <v>0</v>
      </c>
    </row>
    <row r="550" spans="1:17" s="185" customFormat="1" ht="12" customHeight="1">
      <c r="A550" s="179" t="s">
        <v>909</v>
      </c>
      <c r="B550" s="179"/>
      <c r="C550" s="180">
        <v>310102</v>
      </c>
      <c r="D550" s="180" t="s">
        <v>357</v>
      </c>
      <c r="E550" s="181" t="s">
        <v>627</v>
      </c>
      <c r="F550" s="181" t="s">
        <v>719</v>
      </c>
      <c r="G550" s="349">
        <f>IF(F550="I",IFERROR(VLOOKUP(C550,'Consolidado 06.2022'!B:H,7,FALSE),0),0)</f>
        <v>0</v>
      </c>
      <c r="H550" s="183"/>
      <c r="I550" s="184">
        <v>0</v>
      </c>
      <c r="J550" s="183"/>
      <c r="K550" s="182">
        <f>-IF(F550="I",IFERROR(SUMIF(#REF!,Clasificaciones!C550,#REF!),0),0)</f>
        <v>0</v>
      </c>
      <c r="L550" s="183"/>
      <c r="M550" s="184">
        <v>0</v>
      </c>
      <c r="N550" s="183"/>
      <c r="O550" s="349">
        <f>IF(F550="I",IFERROR(VLOOKUP(C550,#REF!,7,FALSE),0),0)</f>
        <v>0</v>
      </c>
      <c r="P550" s="183"/>
      <c r="Q550" s="184">
        <v>0</v>
      </c>
    </row>
    <row r="551" spans="1:17" s="185" customFormat="1" ht="12" customHeight="1">
      <c r="A551" s="179" t="s">
        <v>909</v>
      </c>
      <c r="B551" s="179"/>
      <c r="C551" s="180">
        <v>31010201</v>
      </c>
      <c r="D551" s="180" t="s">
        <v>358</v>
      </c>
      <c r="E551" s="181" t="s">
        <v>627</v>
      </c>
      <c r="F551" s="181" t="s">
        <v>722</v>
      </c>
      <c r="G551" s="349">
        <f>-IF(F551="I",IFERROR(VLOOKUP(C551,'Consolidado 06.2022'!B:H,7,FALSE),0),0)</f>
        <v>-4932000000</v>
      </c>
      <c r="H551" s="183"/>
      <c r="I551" s="184">
        <v>0</v>
      </c>
      <c r="J551" s="183"/>
      <c r="K551" s="182">
        <f>-IF(F551="I",IFERROR(SUMIF(#REF!,Clasificaciones!C551,#REF!),0),0)</f>
        <v>0</v>
      </c>
      <c r="L551" s="183"/>
      <c r="M551" s="184">
        <v>0</v>
      </c>
      <c r="N551" s="183"/>
      <c r="O551" s="349">
        <f>IF(F551="I",IFERROR(VLOOKUP(C551,#REF!,7,FALSE),0),0)</f>
        <v>0</v>
      </c>
      <c r="P551" s="183"/>
      <c r="Q551" s="184">
        <v>0</v>
      </c>
    </row>
    <row r="552" spans="1:17" s="185" customFormat="1" ht="12" customHeight="1">
      <c r="A552" s="179" t="s">
        <v>909</v>
      </c>
      <c r="B552" s="179"/>
      <c r="C552" s="180">
        <v>31010202</v>
      </c>
      <c r="D552" s="180" t="s">
        <v>359</v>
      </c>
      <c r="E552" s="181" t="s">
        <v>627</v>
      </c>
      <c r="F552" s="181" t="s">
        <v>722</v>
      </c>
      <c r="G552" s="349">
        <f>-IF(F552="I",IFERROR(VLOOKUP(C552,'Consolidado 06.2022'!B:H,7,FALSE),0),0)</f>
        <v>-150000000</v>
      </c>
      <c r="H552" s="183"/>
      <c r="I552" s="184">
        <v>0</v>
      </c>
      <c r="J552" s="183"/>
      <c r="K552" s="182">
        <f>-IF(F552="I",IFERROR(SUMIF(#REF!,Clasificaciones!C552,#REF!),0),0)</f>
        <v>0</v>
      </c>
      <c r="L552" s="183"/>
      <c r="M552" s="184">
        <v>0</v>
      </c>
      <c r="N552" s="183"/>
      <c r="O552" s="349">
        <f>IF(F552="I",IFERROR(VLOOKUP(C552,#REF!,7,FALSE),0),0)</f>
        <v>0</v>
      </c>
      <c r="P552" s="183"/>
      <c r="Q552" s="184">
        <v>0</v>
      </c>
    </row>
    <row r="553" spans="1:17" s="185" customFormat="1" ht="12" customHeight="1">
      <c r="A553" s="179" t="s">
        <v>909</v>
      </c>
      <c r="B553" s="179"/>
      <c r="C553" s="180">
        <v>315</v>
      </c>
      <c r="D553" s="180" t="s">
        <v>360</v>
      </c>
      <c r="E553" s="181" t="s">
        <v>627</v>
      </c>
      <c r="F553" s="181" t="s">
        <v>719</v>
      </c>
      <c r="G553" s="349">
        <f>IF(F553="I",IFERROR(VLOOKUP(C553,'Consolidado 06.2022'!B:H,7,FALSE),0),0)</f>
        <v>0</v>
      </c>
      <c r="H553" s="183"/>
      <c r="I553" s="184">
        <v>0</v>
      </c>
      <c r="J553" s="183"/>
      <c r="K553" s="182">
        <f>-IF(F553="I",IFERROR(SUMIF(#REF!,Clasificaciones!C553,#REF!),0),0)</f>
        <v>0</v>
      </c>
      <c r="L553" s="183"/>
      <c r="M553" s="184">
        <v>0</v>
      </c>
      <c r="N553" s="183"/>
      <c r="O553" s="349">
        <f>IF(F553="I",IFERROR(VLOOKUP(C553,#REF!,7,FALSE),0),0)</f>
        <v>0</v>
      </c>
      <c r="P553" s="183"/>
      <c r="Q553" s="184">
        <v>0</v>
      </c>
    </row>
    <row r="554" spans="1:17" s="185" customFormat="1" ht="12" customHeight="1">
      <c r="A554" s="179" t="s">
        <v>909</v>
      </c>
      <c r="B554" s="179"/>
      <c r="C554" s="180">
        <v>31501</v>
      </c>
      <c r="D554" s="180" t="s">
        <v>361</v>
      </c>
      <c r="E554" s="181" t="s">
        <v>627</v>
      </c>
      <c r="F554" s="181" t="s">
        <v>722</v>
      </c>
      <c r="G554" s="349">
        <f>-IF(F554="I",IFERROR(VLOOKUP(C554,'Consolidado 06.2022'!B:H,7,FALSE),0),0)</f>
        <v>-260477749</v>
      </c>
      <c r="H554" s="183"/>
      <c r="I554" s="184">
        <v>0</v>
      </c>
      <c r="J554" s="183"/>
      <c r="K554" s="182">
        <f>-IF(F554="I",IFERROR(SUMIF(#REF!,Clasificaciones!C554,#REF!),0),0)</f>
        <v>0</v>
      </c>
      <c r="L554" s="183"/>
      <c r="M554" s="184">
        <v>0</v>
      </c>
      <c r="N554" s="183"/>
      <c r="O554" s="349">
        <f>IF(F554="I",IFERROR(VLOOKUP(C554,#REF!,7,FALSE),0),0)</f>
        <v>0</v>
      </c>
      <c r="P554" s="183"/>
      <c r="Q554" s="184">
        <v>0</v>
      </c>
    </row>
    <row r="555" spans="1:17" s="185" customFormat="1" ht="12" customHeight="1">
      <c r="A555" s="179" t="s">
        <v>909</v>
      </c>
      <c r="B555" s="179"/>
      <c r="C555" s="180">
        <v>31502</v>
      </c>
      <c r="D555" s="180" t="s">
        <v>910</v>
      </c>
      <c r="E555" s="181" t="s">
        <v>627</v>
      </c>
      <c r="F555" s="181" t="s">
        <v>722</v>
      </c>
      <c r="G555" s="349">
        <f>IF(F555="I",IFERROR(VLOOKUP(C555,'Consolidado 06.2022'!B:H,7,FALSE),0),0)</f>
        <v>0</v>
      </c>
      <c r="H555" s="183"/>
      <c r="I555" s="184">
        <v>0</v>
      </c>
      <c r="J555" s="183"/>
      <c r="K555" s="182">
        <f>-IF(F555="I",IFERROR(SUMIF(#REF!,Clasificaciones!C555,#REF!),0),0)</f>
        <v>0</v>
      </c>
      <c r="L555" s="183"/>
      <c r="M555" s="184">
        <v>0</v>
      </c>
      <c r="N555" s="183"/>
      <c r="O555" s="349">
        <f>IF(F555="I",IFERROR(VLOOKUP(C555,#REF!,7,FALSE),0),0)</f>
        <v>0</v>
      </c>
      <c r="P555" s="183"/>
      <c r="Q555" s="184">
        <v>0</v>
      </c>
    </row>
    <row r="556" spans="1:17" s="185" customFormat="1" ht="12" customHeight="1">
      <c r="A556" s="179" t="s">
        <v>909</v>
      </c>
      <c r="B556" s="179"/>
      <c r="C556" s="180">
        <v>31503</v>
      </c>
      <c r="D556" s="180" t="s">
        <v>362</v>
      </c>
      <c r="E556" s="181" t="s">
        <v>627</v>
      </c>
      <c r="F556" s="181" t="s">
        <v>722</v>
      </c>
      <c r="G556" s="349">
        <f>-IF(F556="I",IFERROR(VLOOKUP(C556,'Consolidado 06.2022'!B:H,7,FALSE),0),0)</f>
        <v>-907275</v>
      </c>
      <c r="H556" s="183"/>
      <c r="I556" s="184">
        <v>0</v>
      </c>
      <c r="J556" s="183"/>
      <c r="K556" s="182">
        <f>-IF(F556="I",IFERROR(SUMIF(#REF!,Clasificaciones!C556,#REF!),0),0)</f>
        <v>0</v>
      </c>
      <c r="L556" s="183"/>
      <c r="M556" s="184">
        <v>0</v>
      </c>
      <c r="N556" s="183"/>
      <c r="O556" s="349">
        <f>IF(F556="I",IFERROR(VLOOKUP(C556,#REF!,7,FALSE),0),0)</f>
        <v>0</v>
      </c>
      <c r="P556" s="183"/>
      <c r="Q556" s="184">
        <v>0</v>
      </c>
    </row>
    <row r="557" spans="1:17" s="185" customFormat="1" ht="12" customHeight="1">
      <c r="A557" s="179" t="s">
        <v>909</v>
      </c>
      <c r="B557" s="179"/>
      <c r="C557" s="180">
        <v>316</v>
      </c>
      <c r="D557" s="180" t="s">
        <v>363</v>
      </c>
      <c r="E557" s="181" t="s">
        <v>627</v>
      </c>
      <c r="F557" s="181" t="s">
        <v>719</v>
      </c>
      <c r="G557" s="349">
        <f>IF(F557="I",IFERROR(VLOOKUP(C557,'Consolidado 06.2022'!B:H,7,FALSE),0),0)</f>
        <v>0</v>
      </c>
      <c r="H557" s="183"/>
      <c r="I557" s="184">
        <v>0</v>
      </c>
      <c r="J557" s="183"/>
      <c r="K557" s="182">
        <f>-IF(F557="I",IFERROR(SUMIF(#REF!,Clasificaciones!C557,#REF!),0),0)</f>
        <v>0</v>
      </c>
      <c r="L557" s="183"/>
      <c r="M557" s="184">
        <v>0</v>
      </c>
      <c r="N557" s="183"/>
      <c r="O557" s="349">
        <f>IF(F557="I",IFERROR(VLOOKUP(C557,#REF!,7,FALSE),0),0)</f>
        <v>0</v>
      </c>
      <c r="P557" s="183"/>
      <c r="Q557" s="184">
        <v>0</v>
      </c>
    </row>
    <row r="558" spans="1:17" s="185" customFormat="1" ht="12" customHeight="1">
      <c r="A558" s="179" t="s">
        <v>909</v>
      </c>
      <c r="B558" s="179"/>
      <c r="C558" s="180">
        <v>31601</v>
      </c>
      <c r="D558" s="180" t="s">
        <v>652</v>
      </c>
      <c r="E558" s="181" t="s">
        <v>627</v>
      </c>
      <c r="F558" s="181" t="s">
        <v>722</v>
      </c>
      <c r="G558" s="349">
        <f>IF(F558="I",IFERROR(VLOOKUP(C558,'Consolidado 06.2022'!B:H,7,FALSE),0),0)</f>
        <v>0</v>
      </c>
      <c r="H558" s="183"/>
      <c r="I558" s="184">
        <v>0</v>
      </c>
      <c r="J558" s="183"/>
      <c r="K558" s="182">
        <f>-IF(F558="I",IFERROR(SUMIF(#REF!,Clasificaciones!C558,#REF!),0),0)</f>
        <v>0</v>
      </c>
      <c r="L558" s="183"/>
      <c r="M558" s="184">
        <v>0</v>
      </c>
      <c r="N558" s="183"/>
      <c r="O558" s="349">
        <f>IF(F558="I",IFERROR(VLOOKUP(C558,#REF!,7,FALSE),0),0)</f>
        <v>0</v>
      </c>
      <c r="P558" s="183"/>
      <c r="Q558" s="184">
        <v>0</v>
      </c>
    </row>
    <row r="559" spans="1:17" s="185" customFormat="1" ht="12" customHeight="1">
      <c r="A559" s="179" t="s">
        <v>909</v>
      </c>
      <c r="B559" s="179"/>
      <c r="C559" s="180">
        <v>31602</v>
      </c>
      <c r="D559" s="180" t="s">
        <v>364</v>
      </c>
      <c r="E559" s="181" t="s">
        <v>627</v>
      </c>
      <c r="F559" s="181" t="s">
        <v>722</v>
      </c>
      <c r="G559" s="349">
        <f>-IF(F559="I",IFERROR(VLOOKUP(C559,'Consolidado 06.2022'!B:H,7,FALSE),0),0)</f>
        <v>-620285644</v>
      </c>
      <c r="H559" s="183"/>
      <c r="I559" s="184">
        <v>0</v>
      </c>
      <c r="J559" s="183"/>
      <c r="K559" s="182">
        <f>-IF(F559="I",IFERROR(SUMIF(#REF!,Clasificaciones!C559,#REF!),0),0)</f>
        <v>0</v>
      </c>
      <c r="L559" s="183"/>
      <c r="M559" s="184">
        <v>0</v>
      </c>
      <c r="N559" s="183"/>
      <c r="O559" s="349">
        <f>IF(F559="I",IFERROR(VLOOKUP(C559,#REF!,7,FALSE),0),0)</f>
        <v>0</v>
      </c>
      <c r="P559" s="183"/>
      <c r="Q559" s="184">
        <v>0</v>
      </c>
    </row>
    <row r="560" spans="1:17" s="185" customFormat="1" ht="12" customHeight="1">
      <c r="A560" s="179" t="s">
        <v>909</v>
      </c>
      <c r="B560" s="179" t="s">
        <v>911</v>
      </c>
      <c r="C560" s="180">
        <v>31603</v>
      </c>
      <c r="D560" s="180" t="s">
        <v>912</v>
      </c>
      <c r="E560" s="181" t="s">
        <v>627</v>
      </c>
      <c r="F560" s="181" t="s">
        <v>722</v>
      </c>
      <c r="G560" s="349">
        <f>-IF(F560="I",IFERROR(VLOOKUP(C560,'Consolidado 06.2022'!B:H,7,FALSE),0),0)</f>
        <v>-1000000</v>
      </c>
      <c r="H560" s="183"/>
      <c r="I560" s="184">
        <v>0</v>
      </c>
      <c r="J560" s="183"/>
      <c r="K560" s="182">
        <f>-IF(F560="I",IFERROR(SUMIF(#REF!,Clasificaciones!C560,#REF!),0),0)</f>
        <v>0</v>
      </c>
      <c r="L560" s="183"/>
      <c r="M560" s="184">
        <v>0</v>
      </c>
      <c r="N560" s="183"/>
      <c r="O560" s="349">
        <f>IF(F560="I",IFERROR(VLOOKUP(C560,#REF!,7,FALSE),0),0)</f>
        <v>0</v>
      </c>
      <c r="P560" s="183"/>
      <c r="Q560" s="184">
        <v>0</v>
      </c>
    </row>
    <row r="561" spans="1:17" s="185" customFormat="1" ht="12" customHeight="1">
      <c r="A561" s="179" t="s">
        <v>365</v>
      </c>
      <c r="B561" s="179"/>
      <c r="C561" s="180">
        <v>4</v>
      </c>
      <c r="D561" s="180" t="s">
        <v>365</v>
      </c>
      <c r="E561" s="181" t="s">
        <v>627</v>
      </c>
      <c r="F561" s="181" t="s">
        <v>719</v>
      </c>
      <c r="G561" s="349">
        <f>-IF(F561="I",IFERROR(VLOOKUP(C561,'Consolidado 06.2022'!B:H,7,FALSE),0),0)</f>
        <v>0</v>
      </c>
      <c r="H561" s="183"/>
      <c r="I561" s="184">
        <v>0</v>
      </c>
      <c r="J561" s="183"/>
      <c r="K561" s="182">
        <f>-IF(F561="I",IFERROR(SUMIF(#REF!,Clasificaciones!C561,#REF!),0),0)</f>
        <v>0</v>
      </c>
      <c r="L561" s="183"/>
      <c r="M561" s="184">
        <v>0</v>
      </c>
      <c r="N561" s="183"/>
      <c r="O561" s="349">
        <f>-IF(F561="I",IFERROR(VLOOKUP(C561,#REF!,7,FALSE),0),0)</f>
        <v>0</v>
      </c>
      <c r="P561" s="183"/>
      <c r="Q561" s="184">
        <v>0</v>
      </c>
    </row>
    <row r="562" spans="1:17" s="185" customFormat="1" ht="12" customHeight="1">
      <c r="A562" s="179" t="s">
        <v>365</v>
      </c>
      <c r="B562" s="179"/>
      <c r="C562" s="180">
        <v>401</v>
      </c>
      <c r="D562" s="180" t="s">
        <v>366</v>
      </c>
      <c r="E562" s="181" t="s">
        <v>627</v>
      </c>
      <c r="F562" s="181" t="s">
        <v>719</v>
      </c>
      <c r="G562" s="349">
        <f>-IF(F562="I",IFERROR(VLOOKUP(C562,'Consolidado 06.2022'!B:H,7,FALSE),0),0)</f>
        <v>0</v>
      </c>
      <c r="H562" s="183"/>
      <c r="I562" s="184">
        <v>0</v>
      </c>
      <c r="J562" s="183"/>
      <c r="K562" s="182">
        <f>-IF(F562="I",IFERROR(SUMIF(#REF!,Clasificaciones!C562,#REF!),0),0)</f>
        <v>0</v>
      </c>
      <c r="L562" s="183"/>
      <c r="M562" s="184">
        <v>0</v>
      </c>
      <c r="N562" s="183"/>
      <c r="O562" s="349">
        <f>-IF(F562="I",IFERROR(VLOOKUP(C562,#REF!,7,FALSE),0),0)</f>
        <v>0</v>
      </c>
      <c r="P562" s="183"/>
      <c r="Q562" s="184">
        <v>0</v>
      </c>
    </row>
    <row r="563" spans="1:17" s="185" customFormat="1" ht="12" customHeight="1">
      <c r="A563" s="179" t="s">
        <v>365</v>
      </c>
      <c r="B563" s="179"/>
      <c r="C563" s="180">
        <v>40101</v>
      </c>
      <c r="D563" s="180" t="s">
        <v>367</v>
      </c>
      <c r="E563" s="181" t="s">
        <v>627</v>
      </c>
      <c r="F563" s="181" t="s">
        <v>719</v>
      </c>
      <c r="G563" s="349">
        <f>-IF(F563="I",IFERROR(VLOOKUP(C563,'Consolidado 06.2022'!B:H,7,FALSE),0),0)</f>
        <v>0</v>
      </c>
      <c r="H563" s="183"/>
      <c r="I563" s="184">
        <v>0</v>
      </c>
      <c r="J563" s="183"/>
      <c r="K563" s="182">
        <f>-IF(F563="I",IFERROR(SUMIF(#REF!,Clasificaciones!C563,#REF!),0),0)</f>
        <v>0</v>
      </c>
      <c r="L563" s="183"/>
      <c r="M563" s="184">
        <v>0</v>
      </c>
      <c r="N563" s="183"/>
      <c r="O563" s="349">
        <f>-IF(F563="I",IFERROR(VLOOKUP(C563,#REF!,7,FALSE),0),0)</f>
        <v>0</v>
      </c>
      <c r="P563" s="183"/>
      <c r="Q563" s="184">
        <v>0</v>
      </c>
    </row>
    <row r="564" spans="1:17" s="185" customFormat="1" ht="12" customHeight="1">
      <c r="A564" s="179" t="s">
        <v>365</v>
      </c>
      <c r="B564" s="179"/>
      <c r="C564" s="180">
        <v>40101010</v>
      </c>
      <c r="D564" s="180" t="s">
        <v>368</v>
      </c>
      <c r="E564" s="181" t="s">
        <v>627</v>
      </c>
      <c r="F564" s="181" t="s">
        <v>719</v>
      </c>
      <c r="G564" s="349">
        <f>-IF(F564="I",IFERROR(VLOOKUP(C564,'Consolidado 06.2022'!B:H,7,FALSE),0),0)</f>
        <v>0</v>
      </c>
      <c r="H564" s="183"/>
      <c r="I564" s="184">
        <v>0</v>
      </c>
      <c r="J564" s="183"/>
      <c r="K564" s="182">
        <f>-IF(F564="I",IFERROR(SUMIF(#REF!,Clasificaciones!C564,#REF!),0),0)</f>
        <v>0</v>
      </c>
      <c r="L564" s="183"/>
      <c r="M564" s="184">
        <v>0</v>
      </c>
      <c r="N564" s="183"/>
      <c r="O564" s="349">
        <f>-IF(F564="I",IFERROR(VLOOKUP(C564,#REF!,7,FALSE),0),0)</f>
        <v>0</v>
      </c>
      <c r="P564" s="183"/>
      <c r="Q564" s="184">
        <v>0</v>
      </c>
    </row>
    <row r="565" spans="1:17" s="185" customFormat="1" ht="12" customHeight="1">
      <c r="A565" s="179" t="s">
        <v>365</v>
      </c>
      <c r="B565" s="179" t="s">
        <v>913</v>
      </c>
      <c r="C565" s="180">
        <v>401010101</v>
      </c>
      <c r="D565" s="180" t="s">
        <v>369</v>
      </c>
      <c r="E565" s="181" t="s">
        <v>627</v>
      </c>
      <c r="F565" s="181" t="s">
        <v>722</v>
      </c>
      <c r="G565" s="349">
        <f>IF(F565="I",IFERROR(VLOOKUP(C565,'Consolidado 06.2022'!B:H,7,FALSE),0),0)</f>
        <v>0</v>
      </c>
      <c r="H565" s="183"/>
      <c r="I565" s="184">
        <v>0</v>
      </c>
      <c r="J565" s="183"/>
      <c r="K565" s="182">
        <f>-IF(F565="I",IFERROR(SUMIF(#REF!,Clasificaciones!C565,#REF!),0),0)</f>
        <v>0</v>
      </c>
      <c r="L565" s="183"/>
      <c r="M565" s="184">
        <v>0</v>
      </c>
      <c r="N565" s="183"/>
      <c r="O565" s="349">
        <f>-IF(F565="I",IFERROR(VLOOKUP(C565,#REF!,7,FALSE),0),0)</f>
        <v>0</v>
      </c>
      <c r="P565" s="183"/>
      <c r="Q565" s="184">
        <v>0</v>
      </c>
    </row>
    <row r="566" spans="1:17" s="185" customFormat="1" ht="12" customHeight="1">
      <c r="A566" s="179" t="s">
        <v>365</v>
      </c>
      <c r="B566" s="179"/>
      <c r="C566" s="180">
        <v>40101020</v>
      </c>
      <c r="D566" s="180" t="s">
        <v>370</v>
      </c>
      <c r="E566" s="181" t="s">
        <v>627</v>
      </c>
      <c r="F566" s="181" t="s">
        <v>719</v>
      </c>
      <c r="G566" s="349">
        <f>-IF(F566="I",IFERROR(VLOOKUP(C566,'Consolidado 06.2022'!B:H,7,FALSE),0),0)</f>
        <v>0</v>
      </c>
      <c r="H566" s="183"/>
      <c r="I566" s="184">
        <v>0</v>
      </c>
      <c r="J566" s="183"/>
      <c r="K566" s="182">
        <f>-IF(F566="I",IFERROR(SUMIF(#REF!,Clasificaciones!C566,#REF!),0),0)</f>
        <v>0</v>
      </c>
      <c r="L566" s="183"/>
      <c r="M566" s="184">
        <v>0</v>
      </c>
      <c r="N566" s="183"/>
      <c r="O566" s="349">
        <f>-IF(F566="I",IFERROR(VLOOKUP(C566,#REF!,7,FALSE),0),0)</f>
        <v>0</v>
      </c>
      <c r="P566" s="183"/>
      <c r="Q566" s="184">
        <v>0</v>
      </c>
    </row>
    <row r="567" spans="1:17" s="185" customFormat="1" ht="12" customHeight="1">
      <c r="A567" s="179" t="s">
        <v>365</v>
      </c>
      <c r="B567" s="179" t="s">
        <v>914</v>
      </c>
      <c r="C567" s="180">
        <v>401010201</v>
      </c>
      <c r="D567" s="180" t="s">
        <v>371</v>
      </c>
      <c r="E567" s="181" t="s">
        <v>627</v>
      </c>
      <c r="F567" s="181" t="s">
        <v>722</v>
      </c>
      <c r="G567" s="349">
        <f>-IF(F567="I",IFERROR(VLOOKUP(C567,'Consolidado 06.2022'!B:H,7,FALSE),0),0)</f>
        <v>-73596477</v>
      </c>
      <c r="H567" s="183"/>
      <c r="I567" s="184">
        <v>0</v>
      </c>
      <c r="J567" s="183"/>
      <c r="K567" s="182">
        <f>-IF(F567="I",IFERROR(SUMIF(#REF!,Clasificaciones!C567,#REF!),0),0)</f>
        <v>0</v>
      </c>
      <c r="L567" s="183"/>
      <c r="M567" s="184">
        <v>0</v>
      </c>
      <c r="N567" s="183"/>
      <c r="O567" s="349">
        <f>-IF(F567="I",IFERROR(VLOOKUP(C567,#REF!,7,FALSE),0),0)</f>
        <v>0</v>
      </c>
      <c r="P567" s="183"/>
      <c r="Q567" s="184">
        <v>0</v>
      </c>
    </row>
    <row r="568" spans="1:17" s="185" customFormat="1" ht="12" customHeight="1">
      <c r="A568" s="179" t="s">
        <v>365</v>
      </c>
      <c r="B568" s="179" t="s">
        <v>914</v>
      </c>
      <c r="C568" s="180">
        <v>401010202</v>
      </c>
      <c r="D568" s="180" t="s">
        <v>372</v>
      </c>
      <c r="E568" s="181" t="s">
        <v>727</v>
      </c>
      <c r="F568" s="181" t="s">
        <v>722</v>
      </c>
      <c r="G568" s="349">
        <f>-IF(F568="I",IFERROR(VLOOKUP(C568,'Consolidado 06.2022'!B:H,7,FALSE),0),0)</f>
        <v>-246824400</v>
      </c>
      <c r="H568" s="183"/>
      <c r="I568" s="184">
        <v>0</v>
      </c>
      <c r="J568" s="183"/>
      <c r="K568" s="182">
        <f>-IF(F568="I",IFERROR(SUMIF(#REF!,Clasificaciones!C568,#REF!),0),0)</f>
        <v>0</v>
      </c>
      <c r="L568" s="183"/>
      <c r="M568" s="184">
        <v>0</v>
      </c>
      <c r="N568" s="183"/>
      <c r="O568" s="349">
        <f>-IF(F568="I",IFERROR(VLOOKUP(C568,#REF!,7,FALSE),0),0)</f>
        <v>0</v>
      </c>
      <c r="P568" s="183"/>
      <c r="Q568" s="184">
        <v>0</v>
      </c>
    </row>
    <row r="569" spans="1:17" s="185" customFormat="1" ht="12" customHeight="1">
      <c r="A569" s="179" t="s">
        <v>365</v>
      </c>
      <c r="B569" s="179"/>
      <c r="C569" s="180">
        <v>4010103</v>
      </c>
      <c r="D569" s="180" t="s">
        <v>915</v>
      </c>
      <c r="E569" s="181" t="s">
        <v>627</v>
      </c>
      <c r="F569" s="181" t="s">
        <v>719</v>
      </c>
      <c r="G569" s="349">
        <f>-IF(F569="I",IFERROR(VLOOKUP(C569,'Consolidado 06.2022'!B:H,7,FALSE),0),0)</f>
        <v>0</v>
      </c>
      <c r="H569" s="183"/>
      <c r="I569" s="184">
        <v>0</v>
      </c>
      <c r="J569" s="183"/>
      <c r="K569" s="182">
        <f>-IF(F569="I",IFERROR(SUMIF(#REF!,Clasificaciones!C569,#REF!),0),0)</f>
        <v>0</v>
      </c>
      <c r="L569" s="183"/>
      <c r="M569" s="184">
        <v>0</v>
      </c>
      <c r="N569" s="183"/>
      <c r="O569" s="349">
        <f>-IF(F569="I",IFERROR(VLOOKUP(C569,#REF!,7,FALSE),0),0)</f>
        <v>0</v>
      </c>
      <c r="P569" s="183"/>
      <c r="Q569" s="184">
        <v>0</v>
      </c>
    </row>
    <row r="570" spans="1:17" s="185" customFormat="1" ht="12" customHeight="1">
      <c r="A570" s="179" t="s">
        <v>365</v>
      </c>
      <c r="B570" s="179"/>
      <c r="C570" s="180">
        <v>401010301</v>
      </c>
      <c r="D570" s="180" t="s">
        <v>916</v>
      </c>
      <c r="E570" s="181" t="s">
        <v>627</v>
      </c>
      <c r="F570" s="181" t="s">
        <v>722</v>
      </c>
      <c r="G570" s="349">
        <f>IF(F570="I",IFERROR(VLOOKUP(C570,'Consolidado 06.2022'!B:H,7,FALSE),0),0)</f>
        <v>0</v>
      </c>
      <c r="H570" s="183"/>
      <c r="I570" s="184">
        <v>0</v>
      </c>
      <c r="J570" s="183"/>
      <c r="K570" s="182">
        <f>-IF(F570="I",IFERROR(SUMIF(#REF!,Clasificaciones!C570,#REF!),0),0)</f>
        <v>0</v>
      </c>
      <c r="L570" s="183"/>
      <c r="M570" s="184">
        <v>0</v>
      </c>
      <c r="N570" s="183"/>
      <c r="O570" s="349">
        <f>-IF(F570="I",IFERROR(VLOOKUP(C570,#REF!,7,FALSE),0),0)</f>
        <v>0</v>
      </c>
      <c r="P570" s="183"/>
      <c r="Q570" s="184">
        <v>0</v>
      </c>
    </row>
    <row r="571" spans="1:17" s="185" customFormat="1" ht="12" customHeight="1">
      <c r="A571" s="179" t="s">
        <v>365</v>
      </c>
      <c r="B571" s="179"/>
      <c r="C571" s="180">
        <v>401010302</v>
      </c>
      <c r="D571" s="180" t="s">
        <v>917</v>
      </c>
      <c r="E571" s="181" t="s">
        <v>727</v>
      </c>
      <c r="F571" s="181" t="s">
        <v>722</v>
      </c>
      <c r="G571" s="349">
        <f>IF(F571="I",IFERROR(VLOOKUP(C571,'Consolidado 06.2022'!B:H,7,FALSE),0),0)</f>
        <v>0</v>
      </c>
      <c r="H571" s="183"/>
      <c r="I571" s="184">
        <v>0</v>
      </c>
      <c r="J571" s="183"/>
      <c r="K571" s="182">
        <f>-IF(F571="I",IFERROR(SUMIF(#REF!,Clasificaciones!C571,#REF!),0),0)</f>
        <v>0</v>
      </c>
      <c r="L571" s="183"/>
      <c r="M571" s="184">
        <v>0</v>
      </c>
      <c r="N571" s="183"/>
      <c r="O571" s="349">
        <f>-IF(F571="I",IFERROR(VLOOKUP(C571,#REF!,7,FALSE),0),0)</f>
        <v>0</v>
      </c>
      <c r="P571" s="183"/>
      <c r="Q571" s="184">
        <v>0</v>
      </c>
    </row>
    <row r="572" spans="1:17" s="185" customFormat="1" ht="12" customHeight="1">
      <c r="A572" s="179" t="s">
        <v>365</v>
      </c>
      <c r="B572" s="179"/>
      <c r="C572" s="180">
        <v>40102</v>
      </c>
      <c r="D572" s="180" t="s">
        <v>700</v>
      </c>
      <c r="E572" s="181" t="s">
        <v>627</v>
      </c>
      <c r="F572" s="181" t="s">
        <v>719</v>
      </c>
      <c r="G572" s="349">
        <f>-IF(F572="I",IFERROR(VLOOKUP(C572,'Consolidado 06.2022'!B:H,7,FALSE),0),0)</f>
        <v>0</v>
      </c>
      <c r="H572" s="183"/>
      <c r="I572" s="184">
        <v>0</v>
      </c>
      <c r="J572" s="183"/>
      <c r="K572" s="182">
        <f>-IF(F572="I",IFERROR(SUMIF(#REF!,Clasificaciones!C572,#REF!),0),0)</f>
        <v>0</v>
      </c>
      <c r="L572" s="183"/>
      <c r="M572" s="184">
        <v>0</v>
      </c>
      <c r="N572" s="183"/>
      <c r="O572" s="349">
        <f>-IF(F572="I",IFERROR(VLOOKUP(C572,#REF!,7,FALSE),0),0)</f>
        <v>0</v>
      </c>
      <c r="P572" s="183"/>
      <c r="Q572" s="184">
        <v>0</v>
      </c>
    </row>
    <row r="573" spans="1:17" s="185" customFormat="1" ht="12" customHeight="1">
      <c r="A573" s="179" t="s">
        <v>365</v>
      </c>
      <c r="B573" s="179"/>
      <c r="C573" s="180">
        <v>4010201</v>
      </c>
      <c r="D573" s="180" t="s">
        <v>368</v>
      </c>
      <c r="E573" s="181" t="s">
        <v>627</v>
      </c>
      <c r="F573" s="181" t="s">
        <v>719</v>
      </c>
      <c r="G573" s="349">
        <f>-IF(F573="I",IFERROR(VLOOKUP(C573,'Consolidado 06.2022'!B:H,7,FALSE),0),0)</f>
        <v>0</v>
      </c>
      <c r="H573" s="183"/>
      <c r="I573" s="184">
        <v>0</v>
      </c>
      <c r="J573" s="183"/>
      <c r="K573" s="182">
        <f>-IF(F573="I",IFERROR(SUMIF(#REF!,Clasificaciones!C573,#REF!),0),0)</f>
        <v>0</v>
      </c>
      <c r="L573" s="183"/>
      <c r="M573" s="184">
        <v>0</v>
      </c>
      <c r="N573" s="183"/>
      <c r="O573" s="349">
        <f>-IF(F573="I",IFERROR(VLOOKUP(C573,#REF!,7,FALSE),0),0)</f>
        <v>0</v>
      </c>
      <c r="P573" s="183"/>
      <c r="Q573" s="184">
        <v>0</v>
      </c>
    </row>
    <row r="574" spans="1:17" s="185" customFormat="1" ht="12" customHeight="1">
      <c r="A574" s="179" t="s">
        <v>365</v>
      </c>
      <c r="B574" s="179"/>
      <c r="C574" s="180">
        <v>401020101</v>
      </c>
      <c r="D574" s="180" t="s">
        <v>369</v>
      </c>
      <c r="E574" s="181" t="s">
        <v>627</v>
      </c>
      <c r="F574" s="181" t="s">
        <v>722</v>
      </c>
      <c r="G574" s="349">
        <f>IF(F574="I",IFERROR(VLOOKUP(C574,'Consolidado 06.2022'!B:H,7,FALSE),0),0)</f>
        <v>0</v>
      </c>
      <c r="H574" s="183"/>
      <c r="I574" s="184">
        <v>0</v>
      </c>
      <c r="J574" s="183"/>
      <c r="K574" s="182">
        <f>-IF(F574="I",IFERROR(SUMIF(#REF!,Clasificaciones!C574,#REF!),0),0)</f>
        <v>0</v>
      </c>
      <c r="L574" s="183"/>
      <c r="M574" s="184">
        <v>0</v>
      </c>
      <c r="N574" s="183"/>
      <c r="O574" s="349">
        <f>-IF(F574="I",IFERROR(VLOOKUP(C574,#REF!,7,FALSE),0),0)</f>
        <v>0</v>
      </c>
      <c r="P574" s="183"/>
      <c r="Q574" s="184">
        <v>0</v>
      </c>
    </row>
    <row r="575" spans="1:17" s="185" customFormat="1" ht="12" customHeight="1">
      <c r="A575" s="179" t="s">
        <v>365</v>
      </c>
      <c r="B575" s="179"/>
      <c r="C575" s="180">
        <v>401020102</v>
      </c>
      <c r="D575" s="180" t="s">
        <v>918</v>
      </c>
      <c r="E575" s="181" t="s">
        <v>727</v>
      </c>
      <c r="F575" s="181" t="s">
        <v>722</v>
      </c>
      <c r="G575" s="349">
        <f>IF(F575="I",IFERROR(VLOOKUP(C575,'Consolidado 06.2022'!B:H,7,FALSE),0),0)</f>
        <v>0</v>
      </c>
      <c r="H575" s="183"/>
      <c r="I575" s="184">
        <v>0</v>
      </c>
      <c r="J575" s="183"/>
      <c r="K575" s="182">
        <f>-IF(F575="I",IFERROR(SUMIF(#REF!,Clasificaciones!C575,#REF!),0),0)</f>
        <v>0</v>
      </c>
      <c r="L575" s="183"/>
      <c r="M575" s="184">
        <v>0</v>
      </c>
      <c r="N575" s="183"/>
      <c r="O575" s="349">
        <f>-IF(F575="I",IFERROR(VLOOKUP(C575,#REF!,7,FALSE),0),0)</f>
        <v>0</v>
      </c>
      <c r="P575" s="183"/>
      <c r="Q575" s="184">
        <v>0</v>
      </c>
    </row>
    <row r="576" spans="1:17" s="185" customFormat="1" ht="12" customHeight="1">
      <c r="A576" s="179" t="s">
        <v>365</v>
      </c>
      <c r="B576" s="179"/>
      <c r="C576" s="180">
        <v>4010202</v>
      </c>
      <c r="D576" s="180" t="s">
        <v>370</v>
      </c>
      <c r="E576" s="181" t="s">
        <v>627</v>
      </c>
      <c r="F576" s="181" t="s">
        <v>719</v>
      </c>
      <c r="G576" s="349">
        <f>-IF(F576="I",IFERROR(VLOOKUP(C576,'Consolidado 06.2022'!B:H,7,FALSE),0),0)</f>
        <v>0</v>
      </c>
      <c r="H576" s="183"/>
      <c r="I576" s="184">
        <v>0</v>
      </c>
      <c r="J576" s="183"/>
      <c r="K576" s="182">
        <f>-IF(F576="I",IFERROR(SUMIF(#REF!,Clasificaciones!C576,#REF!),0),0)</f>
        <v>0</v>
      </c>
      <c r="L576" s="183"/>
      <c r="M576" s="184">
        <v>0</v>
      </c>
      <c r="N576" s="183"/>
      <c r="O576" s="349">
        <f>-IF(F576="I",IFERROR(VLOOKUP(C576,#REF!,7,FALSE),0),0)</f>
        <v>0</v>
      </c>
      <c r="P576" s="183"/>
      <c r="Q576" s="184">
        <v>0</v>
      </c>
    </row>
    <row r="577" spans="1:17" s="185" customFormat="1" ht="12" customHeight="1">
      <c r="A577" s="179" t="s">
        <v>365</v>
      </c>
      <c r="B577" s="179" t="s">
        <v>914</v>
      </c>
      <c r="C577" s="180">
        <v>401020201</v>
      </c>
      <c r="D577" s="180" t="s">
        <v>371</v>
      </c>
      <c r="E577" s="181" t="s">
        <v>627</v>
      </c>
      <c r="F577" s="181" t="s">
        <v>722</v>
      </c>
      <c r="G577" s="349">
        <f>IF(F577="I",IFERROR(VLOOKUP(C577,'Consolidado 06.2022'!B:H,7,FALSE),0),0)</f>
        <v>0</v>
      </c>
      <c r="H577" s="183"/>
      <c r="I577" s="184">
        <v>0</v>
      </c>
      <c r="J577" s="183"/>
      <c r="K577" s="182">
        <f>-IF(F577="I",IFERROR(SUMIF(#REF!,Clasificaciones!C577,#REF!),0),0)</f>
        <v>0</v>
      </c>
      <c r="L577" s="183"/>
      <c r="M577" s="184">
        <v>0</v>
      </c>
      <c r="N577" s="183"/>
      <c r="O577" s="349">
        <f>-IF(F577="I",IFERROR(VLOOKUP(C577,#REF!,7,FALSE),0),0)</f>
        <v>0</v>
      </c>
      <c r="P577" s="183"/>
      <c r="Q577" s="184">
        <v>0</v>
      </c>
    </row>
    <row r="578" spans="1:17" s="185" customFormat="1" ht="12" customHeight="1">
      <c r="A578" s="179" t="s">
        <v>365</v>
      </c>
      <c r="B578" s="179" t="s">
        <v>914</v>
      </c>
      <c r="C578" s="180">
        <v>401020202</v>
      </c>
      <c r="D578" s="180" t="s">
        <v>372</v>
      </c>
      <c r="E578" s="181" t="s">
        <v>727</v>
      </c>
      <c r="F578" s="181" t="s">
        <v>722</v>
      </c>
      <c r="G578" s="349">
        <f>IF(F578="I",IFERROR(VLOOKUP(C578,'Consolidado 06.2022'!B:H,7,FALSE),0),0)</f>
        <v>0</v>
      </c>
      <c r="H578" s="183"/>
      <c r="I578" s="184">
        <v>0</v>
      </c>
      <c r="J578" s="183"/>
      <c r="K578" s="182">
        <f>-IF(F578="I",IFERROR(SUMIF(#REF!,Clasificaciones!C578,#REF!),0),0)</f>
        <v>0</v>
      </c>
      <c r="L578" s="183"/>
      <c r="M578" s="184">
        <v>0</v>
      </c>
      <c r="N578" s="183"/>
      <c r="O578" s="349">
        <f>-IF(F578="I",IFERROR(VLOOKUP(C578,#REF!,7,FALSE),0),0)</f>
        <v>0</v>
      </c>
      <c r="P578" s="183"/>
      <c r="Q578" s="184">
        <v>0</v>
      </c>
    </row>
    <row r="579" spans="1:17" s="185" customFormat="1" ht="12" customHeight="1">
      <c r="A579" s="179" t="s">
        <v>365</v>
      </c>
      <c r="B579" s="179"/>
      <c r="C579" s="180">
        <v>40103</v>
      </c>
      <c r="D579" s="180" t="s">
        <v>373</v>
      </c>
      <c r="E579" s="181" t="s">
        <v>627</v>
      </c>
      <c r="F579" s="181" t="s">
        <v>719</v>
      </c>
      <c r="G579" s="349">
        <f>-IF(F579="I",IFERROR(VLOOKUP(C579,'Consolidado 06.2022'!B:H,7,FALSE),0),0)</f>
        <v>0</v>
      </c>
      <c r="H579" s="183"/>
      <c r="I579" s="184">
        <v>0</v>
      </c>
      <c r="J579" s="183"/>
      <c r="K579" s="182">
        <f>-IF(F579="I",IFERROR(SUMIF(#REF!,Clasificaciones!C579,#REF!),0),0)</f>
        <v>0</v>
      </c>
      <c r="L579" s="183"/>
      <c r="M579" s="184">
        <v>0</v>
      </c>
      <c r="N579" s="183"/>
      <c r="O579" s="349">
        <f>-IF(F579="I",IFERROR(VLOOKUP(C579,#REF!,7,FALSE),0),0)</f>
        <v>0</v>
      </c>
      <c r="P579" s="183"/>
      <c r="Q579" s="184">
        <v>0</v>
      </c>
    </row>
    <row r="580" spans="1:17" s="185" customFormat="1" ht="12" customHeight="1">
      <c r="A580" s="179" t="s">
        <v>365</v>
      </c>
      <c r="B580" s="179" t="s">
        <v>919</v>
      </c>
      <c r="C580" s="180">
        <v>4010301</v>
      </c>
      <c r="D580" s="180" t="s">
        <v>701</v>
      </c>
      <c r="E580" s="181" t="s">
        <v>627</v>
      </c>
      <c r="F580" s="181" t="s">
        <v>722</v>
      </c>
      <c r="G580" s="349">
        <f>-IF(F580="I",IFERROR(VLOOKUP(C580,'Consolidado 06.2022'!B:H,7,FALSE),0),0)</f>
        <v>-400000000</v>
      </c>
      <c r="H580" s="183"/>
      <c r="I580" s="184">
        <v>0</v>
      </c>
      <c r="J580" s="183"/>
      <c r="K580" s="182">
        <f>-IF(F580="I",IFERROR(SUMIF(#REF!,Clasificaciones!C580,#REF!),0),0)</f>
        <v>0</v>
      </c>
      <c r="L580" s="183"/>
      <c r="M580" s="184">
        <v>0</v>
      </c>
      <c r="N580" s="183"/>
      <c r="O580" s="349">
        <f>-IF(F580="I",IFERROR(VLOOKUP(C580,#REF!,7,FALSE),0),0)</f>
        <v>0</v>
      </c>
      <c r="P580" s="183"/>
      <c r="Q580" s="184">
        <v>0</v>
      </c>
    </row>
    <row r="581" spans="1:17" s="185" customFormat="1" ht="12" customHeight="1">
      <c r="A581" s="179" t="s">
        <v>365</v>
      </c>
      <c r="B581" s="179" t="s">
        <v>919</v>
      </c>
      <c r="C581" s="180">
        <v>4010302</v>
      </c>
      <c r="D581" s="180" t="s">
        <v>701</v>
      </c>
      <c r="E581" s="181" t="s">
        <v>727</v>
      </c>
      <c r="F581" s="181" t="s">
        <v>722</v>
      </c>
      <c r="G581" s="349">
        <f>-IF(F581="I",IFERROR(VLOOKUP(C581,'Consolidado 06.2022'!B:H,7,FALSE),0),0)</f>
        <v>-54898480</v>
      </c>
      <c r="H581" s="183"/>
      <c r="I581" s="184">
        <v>0</v>
      </c>
      <c r="J581" s="183"/>
      <c r="K581" s="182">
        <f>-IF(F581="I",IFERROR(SUMIF(#REF!,Clasificaciones!C581,#REF!),0),0)</f>
        <v>0</v>
      </c>
      <c r="L581" s="183"/>
      <c r="M581" s="184">
        <v>0</v>
      </c>
      <c r="N581" s="183"/>
      <c r="O581" s="349">
        <f>-IF(F581="I",IFERROR(VLOOKUP(C581,#REF!,7,FALSE),0),0)</f>
        <v>0</v>
      </c>
      <c r="P581" s="183"/>
      <c r="Q581" s="184">
        <v>0</v>
      </c>
    </row>
    <row r="582" spans="1:17" s="185" customFormat="1" ht="12" customHeight="1">
      <c r="A582" s="179" t="s">
        <v>365</v>
      </c>
      <c r="B582" s="179" t="s">
        <v>920</v>
      </c>
      <c r="C582" s="180">
        <v>4010303</v>
      </c>
      <c r="D582" s="180" t="s">
        <v>375</v>
      </c>
      <c r="E582" s="181" t="s">
        <v>627</v>
      </c>
      <c r="F582" s="181" t="s">
        <v>722</v>
      </c>
      <c r="G582" s="349">
        <f>IF(F582="I",IFERROR(VLOOKUP(C582,'Consolidado 06.2022'!B:H,7,FALSE),0),0)</f>
        <v>0</v>
      </c>
      <c r="H582" s="183"/>
      <c r="I582" s="184">
        <v>0</v>
      </c>
      <c r="J582" s="183"/>
      <c r="K582" s="182">
        <f>-IF(F582="I",IFERROR(SUMIF(#REF!,Clasificaciones!C582,#REF!),0),0)</f>
        <v>0</v>
      </c>
      <c r="L582" s="183"/>
      <c r="M582" s="184">
        <v>0</v>
      </c>
      <c r="N582" s="183"/>
      <c r="O582" s="349">
        <f>-IF(F582="I",IFERROR(VLOOKUP(C582,#REF!,7,FALSE),0),0)</f>
        <v>0</v>
      </c>
      <c r="P582" s="183"/>
      <c r="Q582" s="184">
        <v>0</v>
      </c>
    </row>
    <row r="583" spans="1:17" s="185" customFormat="1" ht="12" customHeight="1">
      <c r="A583" s="179" t="s">
        <v>365</v>
      </c>
      <c r="B583" s="179" t="s">
        <v>417</v>
      </c>
      <c r="C583" s="180">
        <v>4010101</v>
      </c>
      <c r="D583" s="180" t="s">
        <v>575</v>
      </c>
      <c r="E583" s="181" t="s">
        <v>627</v>
      </c>
      <c r="F583" s="181" t="s">
        <v>722</v>
      </c>
      <c r="G583" s="349">
        <f>-IF(F583="I",IFERROR(VLOOKUP(C583,'Consolidado 06.2022'!B:H,7,FALSE),0),0)</f>
        <v>-1091721931</v>
      </c>
      <c r="H583" s="183"/>
      <c r="I583" s="184">
        <v>0</v>
      </c>
      <c r="J583" s="183"/>
      <c r="K583" s="182">
        <f>-IF(F583="I",IFERROR(SUMIF(#REF!,Clasificaciones!C583,#REF!),0),0)</f>
        <v>0</v>
      </c>
      <c r="L583" s="183"/>
      <c r="M583" s="184">
        <v>0</v>
      </c>
      <c r="N583" s="183"/>
      <c r="O583" s="349">
        <f>-IF(F583="I",IFERROR(VLOOKUP(C583,#REF!,7,FALSE),0),0)</f>
        <v>0</v>
      </c>
      <c r="P583" s="183"/>
      <c r="Q583" s="184">
        <v>0</v>
      </c>
    </row>
    <row r="584" spans="1:17" s="185" customFormat="1" ht="12" customHeight="1">
      <c r="A584" s="179" t="s">
        <v>365</v>
      </c>
      <c r="B584" s="179" t="s">
        <v>417</v>
      </c>
      <c r="C584" s="180">
        <v>4010102</v>
      </c>
      <c r="D584" s="180" t="s">
        <v>576</v>
      </c>
      <c r="E584" s="181" t="s">
        <v>727</v>
      </c>
      <c r="F584" s="181" t="s">
        <v>722</v>
      </c>
      <c r="G584" s="349">
        <f>-IF(F584="I",IFERROR(VLOOKUP(C584,'Consolidado 06.2022'!B:H,7,FALSE),0),0)</f>
        <v>-1493439468</v>
      </c>
      <c r="H584" s="183"/>
      <c r="I584" s="184">
        <v>0</v>
      </c>
      <c r="J584" s="183"/>
      <c r="K584" s="182">
        <f>-IF(F584="I",IFERROR(SUMIF(#REF!,Clasificaciones!C584,#REF!),0),0)</f>
        <v>0</v>
      </c>
      <c r="L584" s="183"/>
      <c r="M584" s="184">
        <v>0</v>
      </c>
      <c r="N584" s="183"/>
      <c r="O584" s="349">
        <f>-IF(F584="I",IFERROR(VLOOKUP(C584,#REF!,7,FALSE),0),0)</f>
        <v>0</v>
      </c>
      <c r="P584" s="183"/>
      <c r="Q584" s="184">
        <v>0</v>
      </c>
    </row>
    <row r="585" spans="1:17" s="185" customFormat="1" ht="12" customHeight="1">
      <c r="A585" s="179" t="s">
        <v>365</v>
      </c>
      <c r="B585" s="179"/>
      <c r="C585" s="180">
        <v>402</v>
      </c>
      <c r="D585" s="180" t="s">
        <v>376</v>
      </c>
      <c r="E585" s="181" t="s">
        <v>627</v>
      </c>
      <c r="F585" s="181" t="s">
        <v>719</v>
      </c>
      <c r="G585" s="349">
        <f>-IF(F585="I",IFERROR(VLOOKUP(C585,'Consolidado 06.2022'!B:H,7,FALSE),0),0)</f>
        <v>0</v>
      </c>
      <c r="H585" s="183"/>
      <c r="I585" s="184">
        <v>0</v>
      </c>
      <c r="J585" s="183"/>
      <c r="K585" s="182">
        <f>-IF(F585="I",IFERROR(SUMIF(#REF!,Clasificaciones!C585,#REF!),0),0)</f>
        <v>0</v>
      </c>
      <c r="L585" s="183"/>
      <c r="M585" s="184">
        <v>0</v>
      </c>
      <c r="N585" s="183"/>
      <c r="O585" s="349">
        <f>-IF(F585="I",IFERROR(VLOOKUP(C585,#REF!,7,FALSE),0),0)</f>
        <v>0</v>
      </c>
      <c r="P585" s="183"/>
      <c r="Q585" s="184">
        <v>0</v>
      </c>
    </row>
    <row r="586" spans="1:17" s="185" customFormat="1" ht="12" customHeight="1">
      <c r="A586" s="179" t="s">
        <v>365</v>
      </c>
      <c r="B586" s="179"/>
      <c r="C586" s="180">
        <v>40201</v>
      </c>
      <c r="D586" s="180" t="s">
        <v>921</v>
      </c>
      <c r="E586" s="181" t="s">
        <v>627</v>
      </c>
      <c r="F586" s="181" t="s">
        <v>722</v>
      </c>
      <c r="G586" s="349">
        <f>IF(F586="I",IFERROR(VLOOKUP(C586,'Consolidado 06.2022'!B:H,7,FALSE),0),0)</f>
        <v>0</v>
      </c>
      <c r="H586" s="183"/>
      <c r="I586" s="184">
        <v>0</v>
      </c>
      <c r="J586" s="183"/>
      <c r="K586" s="182">
        <f>-IF(F586="I",IFERROR(SUMIF(#REF!,Clasificaciones!C586,#REF!),0),0)</f>
        <v>0</v>
      </c>
      <c r="L586" s="183"/>
      <c r="M586" s="184">
        <v>0</v>
      </c>
      <c r="N586" s="183"/>
      <c r="O586" s="349">
        <f>-IF(F586="I",IFERROR(VLOOKUP(C586,#REF!,7,FALSE),0),0)</f>
        <v>0</v>
      </c>
      <c r="P586" s="183"/>
      <c r="Q586" s="184">
        <v>0</v>
      </c>
    </row>
    <row r="587" spans="1:17" s="185" customFormat="1" ht="12" customHeight="1">
      <c r="A587" s="179" t="s">
        <v>365</v>
      </c>
      <c r="B587" s="179" t="s">
        <v>922</v>
      </c>
      <c r="C587" s="180">
        <f>+'Consolidado 06.2022'!B328</f>
        <v>4020201</v>
      </c>
      <c r="D587" s="180" t="s">
        <v>377</v>
      </c>
      <c r="E587" s="181" t="s">
        <v>627</v>
      </c>
      <c r="F587" s="181" t="s">
        <v>722</v>
      </c>
      <c r="G587" s="349">
        <f>-IF(F587="I",IFERROR(VLOOKUP(C587,'Consolidado 06.2022'!B:H,7,FALSE),0),0)</f>
        <v>-2021105</v>
      </c>
      <c r="H587" s="183"/>
      <c r="I587" s="184">
        <v>0</v>
      </c>
      <c r="J587" s="183"/>
      <c r="K587" s="182">
        <f>-IF(F587="I",IFERROR(SUMIF(#REF!,Clasificaciones!C587,#REF!),0),0)</f>
        <v>0</v>
      </c>
      <c r="L587" s="183"/>
      <c r="M587" s="184">
        <v>0</v>
      </c>
      <c r="N587" s="183"/>
      <c r="O587" s="349">
        <f>-IF(F587="I",IFERROR(VLOOKUP(C587,#REF!,7,FALSE),0),0)</f>
        <v>0</v>
      </c>
      <c r="P587" s="183"/>
      <c r="Q587" s="184">
        <v>0</v>
      </c>
    </row>
    <row r="588" spans="1:17" s="185" customFormat="1" ht="12" customHeight="1">
      <c r="A588" s="179" t="s">
        <v>365</v>
      </c>
      <c r="B588" s="179" t="s">
        <v>922</v>
      </c>
      <c r="C588" s="180">
        <f>+'Consolidado 06.2022'!B329</f>
        <v>4020202</v>
      </c>
      <c r="D588" s="180" t="s">
        <v>1571</v>
      </c>
      <c r="E588" s="181" t="s">
        <v>727</v>
      </c>
      <c r="F588" s="181" t="s">
        <v>722</v>
      </c>
      <c r="G588" s="349">
        <f>-IF(F588="I",IFERROR(VLOOKUP(C588,'Consolidado 06.2022'!B:H,7,FALSE),0),0)</f>
        <v>-276293</v>
      </c>
      <c r="H588" s="183"/>
      <c r="I588" s="351"/>
      <c r="J588" s="183"/>
      <c r="K588" s="349"/>
      <c r="L588" s="183"/>
      <c r="M588" s="351"/>
      <c r="N588" s="183"/>
      <c r="O588" s="349"/>
      <c r="P588" s="183"/>
      <c r="Q588" s="351"/>
    </row>
    <row r="589" spans="1:17" s="185" customFormat="1" ht="12" customHeight="1">
      <c r="A589" s="179" t="s">
        <v>365</v>
      </c>
      <c r="B589" s="179"/>
      <c r="C589" s="180">
        <v>40203</v>
      </c>
      <c r="D589" s="180" t="s">
        <v>378</v>
      </c>
      <c r="E589" s="181" t="s">
        <v>627</v>
      </c>
      <c r="F589" s="181" t="s">
        <v>719</v>
      </c>
      <c r="G589" s="349">
        <f>-IF(F589="I",IFERROR(VLOOKUP(C589,'Consolidado 06.2022'!B:H,7,FALSE),0),0)</f>
        <v>0</v>
      </c>
      <c r="H589" s="183"/>
      <c r="I589" s="184">
        <v>0</v>
      </c>
      <c r="J589" s="183"/>
      <c r="K589" s="182">
        <f>-IF(F589="I",IFERROR(SUMIF(#REF!,Clasificaciones!C589,#REF!),0),0)</f>
        <v>0</v>
      </c>
      <c r="L589" s="183"/>
      <c r="M589" s="184">
        <v>0</v>
      </c>
      <c r="N589" s="183"/>
      <c r="O589" s="349">
        <f>-IF(F589="I",IFERROR(VLOOKUP(C589,#REF!,7,FALSE),0),0)</f>
        <v>0</v>
      </c>
      <c r="P589" s="183"/>
      <c r="Q589" s="184">
        <v>0</v>
      </c>
    </row>
    <row r="590" spans="1:17" s="185" customFormat="1" ht="12" customHeight="1">
      <c r="A590" s="179" t="s">
        <v>365</v>
      </c>
      <c r="B590" s="179" t="s">
        <v>923</v>
      </c>
      <c r="C590" s="180">
        <v>4020301</v>
      </c>
      <c r="D590" s="180" t="s">
        <v>924</v>
      </c>
      <c r="E590" s="181" t="s">
        <v>627</v>
      </c>
      <c r="F590" s="181" t="s">
        <v>722</v>
      </c>
      <c r="G590" s="349">
        <f>IF(F590="I",IFERROR(VLOOKUP(C590,'Consolidado 06.2022'!B:H,7,FALSE),0),0)</f>
        <v>0</v>
      </c>
      <c r="H590" s="183"/>
      <c r="I590" s="184">
        <v>0</v>
      </c>
      <c r="J590" s="183"/>
      <c r="K590" s="182">
        <f>-IF(F590="I",IFERROR(SUMIF(#REF!,Clasificaciones!C590,#REF!),0),0)</f>
        <v>0</v>
      </c>
      <c r="L590" s="183"/>
      <c r="M590" s="184">
        <v>0</v>
      </c>
      <c r="N590" s="183"/>
      <c r="O590" s="349">
        <f>-IF(F590="I",IFERROR(VLOOKUP(C590,#REF!,7,FALSE),0),0)</f>
        <v>0</v>
      </c>
      <c r="P590" s="183"/>
      <c r="Q590" s="184">
        <v>0</v>
      </c>
    </row>
    <row r="591" spans="1:17" s="185" customFormat="1" ht="12" customHeight="1">
      <c r="A591" s="179" t="s">
        <v>365</v>
      </c>
      <c r="B591" s="179" t="s">
        <v>923</v>
      </c>
      <c r="C591" s="180">
        <v>4020302</v>
      </c>
      <c r="D591" s="180" t="s">
        <v>379</v>
      </c>
      <c r="E591" s="181" t="s">
        <v>727</v>
      </c>
      <c r="F591" s="181" t="s">
        <v>722</v>
      </c>
      <c r="G591" s="349">
        <f>-IF(F591="I",IFERROR(VLOOKUP(C591,'Consolidado 06.2022'!B:H,7,FALSE),0),0)</f>
        <v>-186095070</v>
      </c>
      <c r="H591" s="183"/>
      <c r="I591" s="184">
        <v>0</v>
      </c>
      <c r="J591" s="183"/>
      <c r="K591" s="182">
        <f>-IF(F591="I",IFERROR(SUMIF(#REF!,Clasificaciones!C591,#REF!),0),0)</f>
        <v>0</v>
      </c>
      <c r="L591" s="183"/>
      <c r="M591" s="184">
        <v>0</v>
      </c>
      <c r="N591" s="183"/>
      <c r="O591" s="349">
        <f>-IF(F591="I",IFERROR(VLOOKUP(C591,#REF!,7,FALSE),0),0)</f>
        <v>0</v>
      </c>
      <c r="P591" s="183"/>
      <c r="Q591" s="184">
        <v>0</v>
      </c>
    </row>
    <row r="592" spans="1:17" s="185" customFormat="1" ht="12" customHeight="1">
      <c r="A592" s="179" t="s">
        <v>365</v>
      </c>
      <c r="B592" s="179"/>
      <c r="C592" s="180">
        <v>403</v>
      </c>
      <c r="D592" s="180" t="s">
        <v>380</v>
      </c>
      <c r="E592" s="181" t="s">
        <v>627</v>
      </c>
      <c r="F592" s="181" t="s">
        <v>719</v>
      </c>
      <c r="G592" s="349">
        <f>-IF(F592="I",IFERROR(VLOOKUP(C592,'Consolidado 06.2022'!B:H,7,FALSE),0),0)</f>
        <v>0</v>
      </c>
      <c r="H592" s="183"/>
      <c r="I592" s="184">
        <v>0</v>
      </c>
      <c r="J592" s="183"/>
      <c r="K592" s="182">
        <f>-IF(F592="I",IFERROR(SUMIF(#REF!,Clasificaciones!C592,#REF!),0),0)</f>
        <v>0</v>
      </c>
      <c r="L592" s="183"/>
      <c r="M592" s="184">
        <v>0</v>
      </c>
      <c r="N592" s="183"/>
      <c r="O592" s="349">
        <f>-IF(F592="I",IFERROR(VLOOKUP(C592,#REF!,7,FALSE),0),0)</f>
        <v>0</v>
      </c>
      <c r="P592" s="183"/>
      <c r="Q592" s="184">
        <v>0</v>
      </c>
    </row>
    <row r="593" spans="1:17" s="185" customFormat="1" ht="12" customHeight="1">
      <c r="A593" s="179" t="s">
        <v>365</v>
      </c>
      <c r="B593" s="179"/>
      <c r="C593" s="180">
        <v>40301</v>
      </c>
      <c r="D593" s="180" t="s">
        <v>381</v>
      </c>
      <c r="E593" s="181" t="s">
        <v>627</v>
      </c>
      <c r="F593" s="181" t="s">
        <v>719</v>
      </c>
      <c r="G593" s="349">
        <f>-IF(F593="I",IFERROR(VLOOKUP(C593,'Consolidado 06.2022'!B:H,7,FALSE),0),0)</f>
        <v>0</v>
      </c>
      <c r="H593" s="183"/>
      <c r="I593" s="184">
        <v>0</v>
      </c>
      <c r="J593" s="183"/>
      <c r="K593" s="182">
        <f>-IF(F593="I",IFERROR(SUMIF(#REF!,Clasificaciones!C593,#REF!),0),0)</f>
        <v>0</v>
      </c>
      <c r="L593" s="183"/>
      <c r="M593" s="184">
        <v>0</v>
      </c>
      <c r="N593" s="183"/>
      <c r="O593" s="349">
        <f>-IF(F593="I",IFERROR(VLOOKUP(C593,#REF!,7,FALSE),0),0)</f>
        <v>0</v>
      </c>
      <c r="P593" s="183"/>
      <c r="Q593" s="184">
        <v>0</v>
      </c>
    </row>
    <row r="594" spans="1:17" s="185" customFormat="1" ht="12" customHeight="1">
      <c r="A594" s="179" t="s">
        <v>365</v>
      </c>
      <c r="B594" s="179"/>
      <c r="C594" s="180">
        <v>4030101</v>
      </c>
      <c r="D594" s="180" t="s">
        <v>381</v>
      </c>
      <c r="E594" s="181" t="s">
        <v>627</v>
      </c>
      <c r="F594" s="181" t="s">
        <v>719</v>
      </c>
      <c r="G594" s="349">
        <f>-IF(F594="I",IFERROR(VLOOKUP(C594,'Consolidado 06.2022'!B:H,7,FALSE),0),0)</f>
        <v>0</v>
      </c>
      <c r="H594" s="183"/>
      <c r="I594" s="184">
        <v>0</v>
      </c>
      <c r="J594" s="183"/>
      <c r="K594" s="182">
        <f>-IF(F594="I",IFERROR(SUMIF(#REF!,Clasificaciones!C594,#REF!),0),0)</f>
        <v>0</v>
      </c>
      <c r="L594" s="183"/>
      <c r="M594" s="184">
        <v>0</v>
      </c>
      <c r="N594" s="183"/>
      <c r="O594" s="349">
        <f>-IF(F594="I",IFERROR(VLOOKUP(C594,#REF!,7,FALSE),0),0)</f>
        <v>0</v>
      </c>
      <c r="P594" s="183"/>
      <c r="Q594" s="184">
        <v>0</v>
      </c>
    </row>
    <row r="595" spans="1:17" s="185" customFormat="1" ht="12" customHeight="1">
      <c r="A595" s="179" t="s">
        <v>365</v>
      </c>
      <c r="B595" s="179" t="s">
        <v>925</v>
      </c>
      <c r="C595" s="180">
        <v>403010101</v>
      </c>
      <c r="D595" s="180" t="s">
        <v>382</v>
      </c>
      <c r="E595" s="181" t="s">
        <v>627</v>
      </c>
      <c r="F595" s="181" t="s">
        <v>722</v>
      </c>
      <c r="G595" s="349">
        <f>-IF(F595="I",IFERROR(VLOOKUP(C595,'Consolidado 06.2022'!B:H,7,FALSE),0),0)</f>
        <v>-456866904</v>
      </c>
      <c r="H595" s="183"/>
      <c r="I595" s="184">
        <v>0</v>
      </c>
      <c r="J595" s="183"/>
      <c r="K595" s="182">
        <f>-IF(F595="I",IFERROR(SUMIF(#REF!,Clasificaciones!C595,#REF!),0),0)</f>
        <v>0</v>
      </c>
      <c r="L595" s="183"/>
      <c r="M595" s="184">
        <v>0</v>
      </c>
      <c r="N595" s="183"/>
      <c r="O595" s="349">
        <f>-IF(F595="I",IFERROR(VLOOKUP(C595,#REF!,7,FALSE),0),0)</f>
        <v>0</v>
      </c>
      <c r="P595" s="183"/>
      <c r="Q595" s="184">
        <v>0</v>
      </c>
    </row>
    <row r="596" spans="1:17" s="185" customFormat="1" ht="12" customHeight="1">
      <c r="A596" s="179" t="s">
        <v>365</v>
      </c>
      <c r="B596" s="179" t="s">
        <v>925</v>
      </c>
      <c r="C596" s="180">
        <v>403010102</v>
      </c>
      <c r="D596" s="180" t="s">
        <v>231</v>
      </c>
      <c r="E596" s="181" t="s">
        <v>727</v>
      </c>
      <c r="F596" s="181" t="s">
        <v>722</v>
      </c>
      <c r="G596" s="349">
        <f>-IF(F596="I",IFERROR(VLOOKUP(C596,'Consolidado 06.2022'!B:H,7,FALSE),0),0)</f>
        <v>-55360</v>
      </c>
      <c r="H596" s="183"/>
      <c r="I596" s="184">
        <v>0</v>
      </c>
      <c r="J596" s="183"/>
      <c r="K596" s="182">
        <f>-IF(F596="I",IFERROR(SUMIF(#REF!,Clasificaciones!C596,#REF!),0),0)</f>
        <v>0</v>
      </c>
      <c r="L596" s="183"/>
      <c r="M596" s="184">
        <v>0</v>
      </c>
      <c r="N596" s="183"/>
      <c r="O596" s="349">
        <f>-IF(F596="I",IFERROR(VLOOKUP(C596,#REF!,7,FALSE),0),0)</f>
        <v>0</v>
      </c>
      <c r="P596" s="183"/>
      <c r="Q596" s="184">
        <v>0</v>
      </c>
    </row>
    <row r="597" spans="1:17" s="185" customFormat="1" ht="12" customHeight="1">
      <c r="A597" s="179" t="s">
        <v>365</v>
      </c>
      <c r="B597" s="179" t="s">
        <v>925</v>
      </c>
      <c r="C597" s="180">
        <v>403010103</v>
      </c>
      <c r="D597" s="180" t="s">
        <v>383</v>
      </c>
      <c r="E597" s="181" t="s">
        <v>627</v>
      </c>
      <c r="F597" s="181" t="s">
        <v>722</v>
      </c>
      <c r="G597" s="349">
        <f>IF(F597="I",IFERROR(VLOOKUP(C597,'Consolidado 06.2022'!B:H,7,FALSE),0),0)</f>
        <v>0</v>
      </c>
      <c r="H597" s="183"/>
      <c r="I597" s="184">
        <v>0</v>
      </c>
      <c r="J597" s="183"/>
      <c r="K597" s="182">
        <f>-IF(F597="I",IFERROR(SUMIF(#REF!,Clasificaciones!C597,#REF!),0),0)</f>
        <v>0</v>
      </c>
      <c r="L597" s="183"/>
      <c r="M597" s="184">
        <v>0</v>
      </c>
      <c r="N597" s="183"/>
      <c r="O597" s="349">
        <f>-IF(F597="I",IFERROR(VLOOKUP(C597,#REF!,7,FALSE),0),0)</f>
        <v>0</v>
      </c>
      <c r="P597" s="183"/>
      <c r="Q597" s="184">
        <v>0</v>
      </c>
    </row>
    <row r="598" spans="1:17" s="185" customFormat="1" ht="12" customHeight="1">
      <c r="A598" s="179" t="s">
        <v>365</v>
      </c>
      <c r="B598" s="179" t="s">
        <v>925</v>
      </c>
      <c r="C598" s="180">
        <v>403010104</v>
      </c>
      <c r="D598" s="180" t="s">
        <v>194</v>
      </c>
      <c r="E598" s="181" t="s">
        <v>727</v>
      </c>
      <c r="F598" s="181" t="s">
        <v>722</v>
      </c>
      <c r="G598" s="349">
        <f>-IF(F598="I",IFERROR(VLOOKUP(C598,'Consolidado 06.2022'!B:H,7,FALSE),0),0)</f>
        <v>-48252151</v>
      </c>
      <c r="H598" s="183"/>
      <c r="I598" s="184">
        <v>0</v>
      </c>
      <c r="J598" s="183"/>
      <c r="K598" s="182">
        <f>-IF(F598="I",IFERROR(SUMIF(#REF!,Clasificaciones!C598,#REF!),0),0)</f>
        <v>0</v>
      </c>
      <c r="L598" s="183"/>
      <c r="M598" s="184">
        <v>0</v>
      </c>
      <c r="N598" s="183"/>
      <c r="O598" s="349">
        <f>-IF(F598="I",IFERROR(VLOOKUP(C598,#REF!,7,FALSE),0),0)</f>
        <v>0</v>
      </c>
      <c r="P598" s="183"/>
      <c r="Q598" s="184">
        <v>0</v>
      </c>
    </row>
    <row r="599" spans="1:17" s="185" customFormat="1" ht="12" customHeight="1">
      <c r="A599" s="179" t="s">
        <v>365</v>
      </c>
      <c r="B599" s="179" t="s">
        <v>925</v>
      </c>
      <c r="C599" s="180">
        <v>403010105</v>
      </c>
      <c r="D599" s="180" t="s">
        <v>384</v>
      </c>
      <c r="E599" s="181" t="s">
        <v>627</v>
      </c>
      <c r="F599" s="181" t="s">
        <v>722</v>
      </c>
      <c r="G599" s="349">
        <f>-IF(F599="I",IFERROR(VLOOKUP(C599,'Consolidado 06.2022'!B:H,7,FALSE),0),0)</f>
        <v>-720187959</v>
      </c>
      <c r="H599" s="183"/>
      <c r="I599" s="184">
        <v>0</v>
      </c>
      <c r="J599" s="183"/>
      <c r="K599" s="182">
        <f>-IF(F599="I",IFERROR(SUMIF(#REF!,Clasificaciones!C599,#REF!),0),0)</f>
        <v>0</v>
      </c>
      <c r="L599" s="183"/>
      <c r="M599" s="184">
        <v>0</v>
      </c>
      <c r="N599" s="183"/>
      <c r="O599" s="349">
        <f>-IF(F599="I",IFERROR(VLOOKUP(C599,#REF!,7,FALSE),0),0)</f>
        <v>0</v>
      </c>
      <c r="P599" s="183"/>
      <c r="Q599" s="184">
        <v>0</v>
      </c>
    </row>
    <row r="600" spans="1:17" s="185" customFormat="1" ht="12" customHeight="1">
      <c r="A600" s="179" t="s">
        <v>365</v>
      </c>
      <c r="B600" s="179" t="s">
        <v>925</v>
      </c>
      <c r="C600" s="180">
        <v>403010106</v>
      </c>
      <c r="D600" s="180" t="s">
        <v>197</v>
      </c>
      <c r="E600" s="181" t="s">
        <v>727</v>
      </c>
      <c r="F600" s="181" t="s">
        <v>722</v>
      </c>
      <c r="G600" s="349">
        <f>-IF(F600="I",IFERROR(VLOOKUP(C600,'Consolidado 06.2022'!B:H,7,FALSE),0),0)</f>
        <v>-260391466</v>
      </c>
      <c r="H600" s="183"/>
      <c r="I600" s="184">
        <v>0</v>
      </c>
      <c r="J600" s="183"/>
      <c r="K600" s="182">
        <f>-IF(F600="I",IFERROR(SUMIF(#REF!,Clasificaciones!C600,#REF!),0),0)</f>
        <v>0</v>
      </c>
      <c r="L600" s="183"/>
      <c r="M600" s="184">
        <v>0</v>
      </c>
      <c r="N600" s="183"/>
      <c r="O600" s="349">
        <f>-IF(F600="I",IFERROR(VLOOKUP(C600,#REF!,7,FALSE),0),0)</f>
        <v>0</v>
      </c>
      <c r="P600" s="183"/>
      <c r="Q600" s="184">
        <v>0</v>
      </c>
    </row>
    <row r="601" spans="1:17" s="185" customFormat="1" ht="12" customHeight="1">
      <c r="A601" s="179" t="s">
        <v>365</v>
      </c>
      <c r="B601" s="179" t="s">
        <v>925</v>
      </c>
      <c r="C601" s="180">
        <v>403010107</v>
      </c>
      <c r="D601" s="180" t="s">
        <v>385</v>
      </c>
      <c r="E601" s="181" t="s">
        <v>627</v>
      </c>
      <c r="F601" s="181" t="s">
        <v>722</v>
      </c>
      <c r="G601" s="349">
        <f>-IF(F601="I",IFERROR(VLOOKUP(C601,'Consolidado 06.2022'!B:H,7,FALSE),0),0)</f>
        <v>-1324055675</v>
      </c>
      <c r="H601" s="183"/>
      <c r="I601" s="184">
        <v>0</v>
      </c>
      <c r="J601" s="183"/>
      <c r="K601" s="182">
        <f>-IF(F601="I",IFERROR(SUMIF(#REF!,Clasificaciones!C601,#REF!),0),0)</f>
        <v>0</v>
      </c>
      <c r="L601" s="183"/>
      <c r="M601" s="184">
        <v>0</v>
      </c>
      <c r="N601" s="183"/>
      <c r="O601" s="349">
        <f>-IF(F601="I",IFERROR(VLOOKUP(C601,#REF!,7,FALSE),0),0)</f>
        <v>0</v>
      </c>
      <c r="P601" s="183"/>
      <c r="Q601" s="184">
        <v>0</v>
      </c>
    </row>
    <row r="602" spans="1:17" s="185" customFormat="1" ht="12" customHeight="1">
      <c r="A602" s="179" t="s">
        <v>365</v>
      </c>
      <c r="B602" s="179" t="s">
        <v>925</v>
      </c>
      <c r="C602" s="180">
        <v>403010108</v>
      </c>
      <c r="D602" s="180" t="s">
        <v>386</v>
      </c>
      <c r="E602" s="181" t="s">
        <v>727</v>
      </c>
      <c r="F602" s="181" t="s">
        <v>722</v>
      </c>
      <c r="G602" s="349">
        <f>-IF(F602="I",IFERROR(VLOOKUP(C602,'Consolidado 06.2022'!B:H,7,FALSE),0),0)</f>
        <v>-379461518</v>
      </c>
      <c r="H602" s="183"/>
      <c r="I602" s="184">
        <v>0</v>
      </c>
      <c r="J602" s="183"/>
      <c r="K602" s="182">
        <f>-IF(F602="I",IFERROR(SUMIF(#REF!,Clasificaciones!C602,#REF!),0),0)</f>
        <v>0</v>
      </c>
      <c r="L602" s="183"/>
      <c r="M602" s="184">
        <v>0</v>
      </c>
      <c r="N602" s="183"/>
      <c r="O602" s="349">
        <f>-IF(F602="I",IFERROR(VLOOKUP(C602,#REF!,7,FALSE),0),0)</f>
        <v>0</v>
      </c>
      <c r="P602" s="183"/>
      <c r="Q602" s="184">
        <v>0</v>
      </c>
    </row>
    <row r="603" spans="1:17" s="185" customFormat="1" ht="12" customHeight="1">
      <c r="A603" s="179" t="s">
        <v>365</v>
      </c>
      <c r="B603" s="179" t="s">
        <v>925</v>
      </c>
      <c r="C603" s="180">
        <v>403010109</v>
      </c>
      <c r="D603" s="180" t="s">
        <v>387</v>
      </c>
      <c r="E603" s="181" t="s">
        <v>627</v>
      </c>
      <c r="F603" s="181" t="s">
        <v>722</v>
      </c>
      <c r="G603" s="349">
        <f>IF(F603="I",IFERROR(VLOOKUP(C603,'Consolidado 06.2022'!B:H,7,FALSE),0),0)</f>
        <v>0</v>
      </c>
      <c r="H603" s="183"/>
      <c r="I603" s="184">
        <v>0</v>
      </c>
      <c r="J603" s="183"/>
      <c r="K603" s="182">
        <f>-IF(F603="I",IFERROR(SUMIF(#REF!,Clasificaciones!C603,#REF!),0),0)</f>
        <v>0</v>
      </c>
      <c r="L603" s="183"/>
      <c r="M603" s="184">
        <v>0</v>
      </c>
      <c r="N603" s="183"/>
      <c r="O603" s="349">
        <f>-IF(F603="I",IFERROR(VLOOKUP(C603,#REF!,7,FALSE),0),0)</f>
        <v>0</v>
      </c>
      <c r="P603" s="183"/>
      <c r="Q603" s="184">
        <v>0</v>
      </c>
    </row>
    <row r="604" spans="1:17" s="185" customFormat="1" ht="12" customHeight="1">
      <c r="A604" s="179" t="s">
        <v>365</v>
      </c>
      <c r="B604" s="179" t="s">
        <v>925</v>
      </c>
      <c r="C604" s="180">
        <v>403010110</v>
      </c>
      <c r="D604" s="180" t="s">
        <v>744</v>
      </c>
      <c r="E604" s="181" t="s">
        <v>727</v>
      </c>
      <c r="F604" s="181" t="s">
        <v>722</v>
      </c>
      <c r="G604" s="349">
        <f>IF(F604="I",IFERROR(VLOOKUP(C604,'Consolidado 06.2022'!B:H,7,FALSE),0),0)</f>
        <v>0</v>
      </c>
      <c r="H604" s="183"/>
      <c r="I604" s="184">
        <v>0</v>
      </c>
      <c r="J604" s="183"/>
      <c r="K604" s="182">
        <f>-IF(F604="I",IFERROR(SUMIF(#REF!,Clasificaciones!C604,#REF!),0),0)</f>
        <v>0</v>
      </c>
      <c r="L604" s="183"/>
      <c r="M604" s="184">
        <v>0</v>
      </c>
      <c r="N604" s="183"/>
      <c r="O604" s="349">
        <f>-IF(F604="I",IFERROR(VLOOKUP(C604,#REF!,7,FALSE),0),0)</f>
        <v>0</v>
      </c>
      <c r="P604" s="183"/>
      <c r="Q604" s="184">
        <v>0</v>
      </c>
    </row>
    <row r="605" spans="1:17" s="185" customFormat="1" ht="12" customHeight="1">
      <c r="A605" s="179" t="s">
        <v>365</v>
      </c>
      <c r="B605" s="179" t="s">
        <v>925</v>
      </c>
      <c r="C605" s="180">
        <v>403010111</v>
      </c>
      <c r="D605" s="180" t="s">
        <v>803</v>
      </c>
      <c r="E605" s="181" t="s">
        <v>627</v>
      </c>
      <c r="F605" s="181" t="s">
        <v>722</v>
      </c>
      <c r="G605" s="349">
        <f>IF(F605="I",IFERROR(VLOOKUP(C605,'Consolidado 06.2022'!B:H,7,FALSE),0),0)</f>
        <v>0</v>
      </c>
      <c r="H605" s="183"/>
      <c r="I605" s="184">
        <v>0</v>
      </c>
      <c r="J605" s="183"/>
      <c r="K605" s="182">
        <f>-IF(F605="I",IFERROR(SUMIF(#REF!,Clasificaciones!C605,#REF!),0),0)</f>
        <v>0</v>
      </c>
      <c r="L605" s="183"/>
      <c r="M605" s="184">
        <v>0</v>
      </c>
      <c r="N605" s="183"/>
      <c r="O605" s="349">
        <f>-IF(F605="I",IFERROR(VLOOKUP(C605,#REF!,7,FALSE),0),0)</f>
        <v>0</v>
      </c>
      <c r="P605" s="183"/>
      <c r="Q605" s="184">
        <v>0</v>
      </c>
    </row>
    <row r="606" spans="1:17" s="185" customFormat="1" ht="12" customHeight="1">
      <c r="A606" s="179" t="s">
        <v>365</v>
      </c>
      <c r="B606" s="179" t="s">
        <v>925</v>
      </c>
      <c r="C606" s="180">
        <v>403010112</v>
      </c>
      <c r="D606" s="180" t="s">
        <v>747</v>
      </c>
      <c r="E606" s="181" t="s">
        <v>727</v>
      </c>
      <c r="F606" s="181" t="s">
        <v>722</v>
      </c>
      <c r="G606" s="349">
        <f>IF(F606="I",IFERROR(VLOOKUP(C606,'Consolidado 06.2022'!B:H,7,FALSE),0),0)</f>
        <v>0</v>
      </c>
      <c r="H606" s="183"/>
      <c r="I606" s="184">
        <v>0</v>
      </c>
      <c r="J606" s="183"/>
      <c r="K606" s="182">
        <f>-IF(F606="I",IFERROR(SUMIF(#REF!,Clasificaciones!C606,#REF!),0),0)</f>
        <v>0</v>
      </c>
      <c r="L606" s="183"/>
      <c r="M606" s="184">
        <v>0</v>
      </c>
      <c r="N606" s="183"/>
      <c r="O606" s="349">
        <f>-IF(F606="I",IFERROR(VLOOKUP(C606,#REF!,7,FALSE),0),0)</f>
        <v>0</v>
      </c>
      <c r="P606" s="183"/>
      <c r="Q606" s="184">
        <v>0</v>
      </c>
    </row>
    <row r="607" spans="1:17" s="185" customFormat="1" ht="12" customHeight="1">
      <c r="A607" s="179" t="s">
        <v>365</v>
      </c>
      <c r="B607" s="179" t="s">
        <v>925</v>
      </c>
      <c r="C607" s="180">
        <v>403010113</v>
      </c>
      <c r="D607" s="180" t="s">
        <v>397</v>
      </c>
      <c r="E607" s="181" t="s">
        <v>627</v>
      </c>
      <c r="F607" s="181" t="s">
        <v>722</v>
      </c>
      <c r="G607" s="349">
        <f>IF(F607="I",IFERROR(VLOOKUP(C607,'Consolidado 06.2022'!B:H,7,FALSE),0),0)</f>
        <v>0</v>
      </c>
      <c r="H607" s="183"/>
      <c r="I607" s="184">
        <v>0</v>
      </c>
      <c r="J607" s="183"/>
      <c r="K607" s="182">
        <f>-IF(F607="I",IFERROR(SUMIF(#REF!,Clasificaciones!C607,#REF!),0),0)</f>
        <v>0</v>
      </c>
      <c r="L607" s="183"/>
      <c r="M607" s="184">
        <v>0</v>
      </c>
      <c r="N607" s="183"/>
      <c r="O607" s="349">
        <f>-IF(F607="I",IFERROR(VLOOKUP(C607,#REF!,7,FALSE),0),0)</f>
        <v>0</v>
      </c>
      <c r="P607" s="183"/>
      <c r="Q607" s="184">
        <v>0</v>
      </c>
    </row>
    <row r="608" spans="1:17" s="185" customFormat="1" ht="12" customHeight="1">
      <c r="A608" s="179" t="s">
        <v>365</v>
      </c>
      <c r="B608" s="179" t="s">
        <v>925</v>
      </c>
      <c r="C608" s="180">
        <v>403010114</v>
      </c>
      <c r="D608" s="180" t="s">
        <v>388</v>
      </c>
      <c r="E608" s="181" t="s">
        <v>727</v>
      </c>
      <c r="F608" s="181" t="s">
        <v>722</v>
      </c>
      <c r="G608" s="349">
        <f>-IF(F608="I",IFERROR(VLOOKUP(C608,'Consolidado 06.2022'!B:H,7,FALSE),0),0)</f>
        <v>-401625</v>
      </c>
      <c r="H608" s="183"/>
      <c r="I608" s="184">
        <v>0</v>
      </c>
      <c r="J608" s="183"/>
      <c r="K608" s="182">
        <f>-IF(F608="I",IFERROR(SUMIF(#REF!,Clasificaciones!C608,#REF!),0),0)</f>
        <v>0</v>
      </c>
      <c r="L608" s="183"/>
      <c r="M608" s="184">
        <v>0</v>
      </c>
      <c r="N608" s="183"/>
      <c r="O608" s="349">
        <f>-IF(F608="I",IFERROR(VLOOKUP(C608,#REF!,7,FALSE),0),0)</f>
        <v>0</v>
      </c>
      <c r="P608" s="183"/>
      <c r="Q608" s="184">
        <v>0</v>
      </c>
    </row>
    <row r="609" spans="1:17" s="185" customFormat="1" ht="12" customHeight="1">
      <c r="A609" s="179" t="s">
        <v>365</v>
      </c>
      <c r="B609" s="179" t="s">
        <v>925</v>
      </c>
      <c r="C609" s="180">
        <v>403010115</v>
      </c>
      <c r="D609" s="180" t="s">
        <v>926</v>
      </c>
      <c r="E609" s="181" t="s">
        <v>627</v>
      </c>
      <c r="F609" s="181" t="s">
        <v>722</v>
      </c>
      <c r="G609" s="349">
        <f>IF(F609="I",IFERROR(VLOOKUP(C609,'Consolidado 06.2022'!B:H,7,FALSE),0),0)</f>
        <v>0</v>
      </c>
      <c r="H609" s="183"/>
      <c r="I609" s="184">
        <v>0</v>
      </c>
      <c r="J609" s="183"/>
      <c r="K609" s="182">
        <f>-IF(F609="I",IFERROR(SUMIF(#REF!,Clasificaciones!C609,#REF!),0),0)</f>
        <v>0</v>
      </c>
      <c r="L609" s="183"/>
      <c r="M609" s="184">
        <v>0</v>
      </c>
      <c r="N609" s="183"/>
      <c r="O609" s="349">
        <f>-IF(F609="I",IFERROR(VLOOKUP(C609,#REF!,7,FALSE),0),0)</f>
        <v>0</v>
      </c>
      <c r="P609" s="183"/>
      <c r="Q609" s="184">
        <v>0</v>
      </c>
    </row>
    <row r="610" spans="1:17" s="185" customFormat="1" ht="12" customHeight="1">
      <c r="A610" s="179" t="s">
        <v>365</v>
      </c>
      <c r="B610" s="179" t="s">
        <v>925</v>
      </c>
      <c r="C610" s="180">
        <v>403010116</v>
      </c>
      <c r="D610" s="180" t="s">
        <v>389</v>
      </c>
      <c r="E610" s="181" t="s">
        <v>727</v>
      </c>
      <c r="F610" s="181" t="s">
        <v>722</v>
      </c>
      <c r="G610" s="349">
        <f>-IF(F610="I",IFERROR(VLOOKUP(C610,'Consolidado 06.2022'!B:H,7,FALSE),0),0)</f>
        <v>-13715351</v>
      </c>
      <c r="H610" s="183"/>
      <c r="I610" s="184">
        <v>0</v>
      </c>
      <c r="J610" s="183"/>
      <c r="K610" s="182">
        <f>-IF(F610="I",IFERROR(SUMIF(#REF!,Clasificaciones!C610,#REF!),0),0)</f>
        <v>0</v>
      </c>
      <c r="L610" s="183"/>
      <c r="M610" s="184">
        <v>0</v>
      </c>
      <c r="N610" s="183"/>
      <c r="O610" s="349">
        <f>-IF(F610="I",IFERROR(VLOOKUP(C610,#REF!,7,FALSE),0),0)</f>
        <v>0</v>
      </c>
      <c r="P610" s="183"/>
      <c r="Q610" s="184">
        <v>0</v>
      </c>
    </row>
    <row r="611" spans="1:17" s="185" customFormat="1" ht="12" customHeight="1">
      <c r="A611" s="179" t="s">
        <v>365</v>
      </c>
      <c r="B611" s="179" t="s">
        <v>925</v>
      </c>
      <c r="C611" s="180">
        <v>403010117</v>
      </c>
      <c r="D611" s="180" t="s">
        <v>390</v>
      </c>
      <c r="E611" s="181" t="s">
        <v>627</v>
      </c>
      <c r="F611" s="181" t="s">
        <v>722</v>
      </c>
      <c r="G611" s="349">
        <f>-IF(F611="I",IFERROR(VLOOKUP(C611,'Consolidado 06.2022'!B:H,7,FALSE),0),0)</f>
        <v>-158375407</v>
      </c>
      <c r="H611" s="183"/>
      <c r="I611" s="184">
        <v>0</v>
      </c>
      <c r="J611" s="183"/>
      <c r="K611" s="182">
        <f>-IF(F611="I",IFERROR(SUMIF(#REF!,Clasificaciones!C611,#REF!),0),0)</f>
        <v>0</v>
      </c>
      <c r="L611" s="183"/>
      <c r="M611" s="184">
        <v>0</v>
      </c>
      <c r="N611" s="183"/>
      <c r="O611" s="349">
        <f>-IF(F611="I",IFERROR(VLOOKUP(C611,#REF!,7,FALSE),0),0)</f>
        <v>0</v>
      </c>
      <c r="P611" s="183"/>
      <c r="Q611" s="184">
        <v>0</v>
      </c>
    </row>
    <row r="612" spans="1:17" s="185" customFormat="1" ht="12" customHeight="1">
      <c r="A612" s="179" t="s">
        <v>365</v>
      </c>
      <c r="B612" s="179" t="s">
        <v>925</v>
      </c>
      <c r="C612" s="180">
        <v>403010118</v>
      </c>
      <c r="D612" s="180" t="s">
        <v>391</v>
      </c>
      <c r="E612" s="181" t="s">
        <v>727</v>
      </c>
      <c r="F612" s="181" t="s">
        <v>722</v>
      </c>
      <c r="G612" s="349">
        <f>-IF(F612="I",IFERROR(VLOOKUP(C612,'Consolidado 06.2022'!B:H,7,FALSE),0),0)</f>
        <v>-1021690698</v>
      </c>
      <c r="H612" s="183"/>
      <c r="I612" s="184">
        <v>0</v>
      </c>
      <c r="J612" s="183"/>
      <c r="K612" s="182">
        <f>-IF(F612="I",IFERROR(SUMIF(#REF!,Clasificaciones!C612,#REF!),0),0)</f>
        <v>0</v>
      </c>
      <c r="L612" s="183"/>
      <c r="M612" s="184">
        <v>0</v>
      </c>
      <c r="N612" s="183"/>
      <c r="O612" s="349">
        <f>-IF(F612="I",IFERROR(VLOOKUP(C612,#REF!,7,FALSE),0),0)</f>
        <v>0</v>
      </c>
      <c r="P612" s="183"/>
      <c r="Q612" s="184">
        <v>0</v>
      </c>
    </row>
    <row r="613" spans="1:17" s="185" customFormat="1" ht="12" customHeight="1">
      <c r="A613" s="179" t="s">
        <v>365</v>
      </c>
      <c r="B613" s="179" t="s">
        <v>927</v>
      </c>
      <c r="C613" s="180">
        <v>403010119</v>
      </c>
      <c r="D613" s="180" t="s">
        <v>398</v>
      </c>
      <c r="E613" s="181" t="s">
        <v>627</v>
      </c>
      <c r="F613" s="181" t="s">
        <v>722</v>
      </c>
      <c r="G613" s="349">
        <f>IF(F613="I",IFERROR(VLOOKUP(C613,'Consolidado 06.2022'!B:H,7,FALSE),0),0)</f>
        <v>0</v>
      </c>
      <c r="H613" s="183"/>
      <c r="I613" s="184">
        <v>0</v>
      </c>
      <c r="J613" s="183"/>
      <c r="K613" s="182">
        <f>-IF(F613="I",IFERROR(SUMIF(#REF!,Clasificaciones!C613,#REF!),0),0)</f>
        <v>0</v>
      </c>
      <c r="L613" s="183"/>
      <c r="M613" s="184">
        <v>0</v>
      </c>
      <c r="N613" s="183"/>
      <c r="O613" s="349">
        <f>-IF(F613="I",IFERROR(VLOOKUP(C613,#REF!,7,FALSE),0),0)</f>
        <v>0</v>
      </c>
      <c r="P613" s="183"/>
      <c r="Q613" s="184">
        <v>0</v>
      </c>
    </row>
    <row r="614" spans="1:17" s="185" customFormat="1" ht="12" customHeight="1">
      <c r="A614" s="179" t="s">
        <v>365</v>
      </c>
      <c r="B614" s="179" t="s">
        <v>927</v>
      </c>
      <c r="C614" s="180">
        <v>403010120</v>
      </c>
      <c r="D614" s="180" t="s">
        <v>928</v>
      </c>
      <c r="E614" s="181" t="s">
        <v>727</v>
      </c>
      <c r="F614" s="181" t="s">
        <v>722</v>
      </c>
      <c r="G614" s="349">
        <f>IF(F614="I",IFERROR(VLOOKUP(C614,'Consolidado 06.2022'!B:H,7,FALSE),0),0)</f>
        <v>0</v>
      </c>
      <c r="H614" s="183"/>
      <c r="I614" s="184">
        <v>0</v>
      </c>
      <c r="J614" s="183"/>
      <c r="K614" s="182">
        <f>-IF(F614="I",IFERROR(SUMIF(#REF!,Clasificaciones!C614,#REF!),0),0)</f>
        <v>0</v>
      </c>
      <c r="L614" s="183"/>
      <c r="M614" s="184">
        <v>0</v>
      </c>
      <c r="N614" s="183"/>
      <c r="O614" s="349">
        <f>-IF(F614="I",IFERROR(VLOOKUP(C614,#REF!,7,FALSE),0),0)</f>
        <v>0</v>
      </c>
      <c r="P614" s="183"/>
      <c r="Q614" s="184">
        <v>0</v>
      </c>
    </row>
    <row r="615" spans="1:17" s="185" customFormat="1" ht="12" customHeight="1">
      <c r="A615" s="179" t="s">
        <v>365</v>
      </c>
      <c r="B615" s="179" t="s">
        <v>927</v>
      </c>
      <c r="C615" s="180">
        <v>403010121</v>
      </c>
      <c r="D615" s="180" t="s">
        <v>399</v>
      </c>
      <c r="E615" s="181" t="s">
        <v>627</v>
      </c>
      <c r="F615" s="181" t="s">
        <v>722</v>
      </c>
      <c r="G615" s="349">
        <f>IF(F615="I",IFERROR(VLOOKUP(C615,'Consolidado 06.2022'!B:H,7,FALSE),0),0)</f>
        <v>0</v>
      </c>
      <c r="H615" s="183"/>
      <c r="I615" s="184">
        <v>0</v>
      </c>
      <c r="J615" s="183"/>
      <c r="K615" s="182">
        <f>-IF(F615="I",IFERROR(SUMIF(#REF!,Clasificaciones!C615,#REF!),0),0)</f>
        <v>0</v>
      </c>
      <c r="L615" s="183"/>
      <c r="M615" s="184">
        <v>0</v>
      </c>
      <c r="N615" s="183"/>
      <c r="O615" s="349">
        <f>-IF(F615="I",IFERROR(VLOOKUP(C615,#REF!,7,FALSE),0),0)</f>
        <v>0</v>
      </c>
      <c r="P615" s="183"/>
      <c r="Q615" s="184">
        <v>0</v>
      </c>
    </row>
    <row r="616" spans="1:17" s="185" customFormat="1" ht="12" customHeight="1">
      <c r="A616" s="179" t="s">
        <v>365</v>
      </c>
      <c r="B616" s="179" t="s">
        <v>927</v>
      </c>
      <c r="C616" s="180">
        <v>403010122</v>
      </c>
      <c r="D616" s="180" t="s">
        <v>805</v>
      </c>
      <c r="E616" s="181" t="s">
        <v>727</v>
      </c>
      <c r="F616" s="181" t="s">
        <v>722</v>
      </c>
      <c r="G616" s="349">
        <f>IF(F616="I",IFERROR(VLOOKUP(C616,'Consolidado 06.2022'!B:H,7,FALSE),0),0)</f>
        <v>0</v>
      </c>
      <c r="H616" s="183"/>
      <c r="I616" s="184">
        <v>0</v>
      </c>
      <c r="J616" s="183"/>
      <c r="K616" s="182">
        <f>-IF(F616="I",IFERROR(SUMIF(#REF!,Clasificaciones!C616,#REF!),0),0)</f>
        <v>0</v>
      </c>
      <c r="L616" s="183"/>
      <c r="M616" s="184">
        <v>0</v>
      </c>
      <c r="N616" s="183"/>
      <c r="O616" s="349">
        <f>-IF(F616="I",IFERROR(VLOOKUP(C616,#REF!,7,FALSE),0),0)</f>
        <v>0</v>
      </c>
      <c r="P616" s="183"/>
      <c r="Q616" s="184">
        <v>0</v>
      </c>
    </row>
    <row r="617" spans="1:17" s="185" customFormat="1" ht="12" customHeight="1">
      <c r="A617" s="179" t="s">
        <v>365</v>
      </c>
      <c r="B617" s="179" t="s">
        <v>927</v>
      </c>
      <c r="C617" s="180">
        <v>403010123</v>
      </c>
      <c r="D617" s="180" t="s">
        <v>929</v>
      </c>
      <c r="E617" s="181" t="s">
        <v>627</v>
      </c>
      <c r="F617" s="181" t="s">
        <v>722</v>
      </c>
      <c r="G617" s="349">
        <f>IF(F617="I",IFERROR(VLOOKUP(C617,'Consolidado 06.2022'!B:H,7,FALSE),0),0)</f>
        <v>0</v>
      </c>
      <c r="H617" s="183"/>
      <c r="I617" s="184">
        <v>0</v>
      </c>
      <c r="J617" s="183"/>
      <c r="K617" s="182">
        <f>-IF(F617="I",IFERROR(SUMIF(#REF!,Clasificaciones!C617,#REF!),0),0)</f>
        <v>0</v>
      </c>
      <c r="L617" s="183"/>
      <c r="M617" s="184">
        <v>0</v>
      </c>
      <c r="N617" s="183"/>
      <c r="O617" s="349">
        <f>-IF(F617="I",IFERROR(VLOOKUP(C617,#REF!,7,FALSE),0),0)</f>
        <v>0</v>
      </c>
      <c r="P617" s="183"/>
      <c r="Q617" s="184">
        <v>0</v>
      </c>
    </row>
    <row r="618" spans="1:17" s="185" customFormat="1" ht="12" customHeight="1">
      <c r="A618" s="179" t="s">
        <v>365</v>
      </c>
      <c r="B618" s="179" t="s">
        <v>927</v>
      </c>
      <c r="C618" s="180">
        <v>403010124</v>
      </c>
      <c r="D618" s="180" t="s">
        <v>930</v>
      </c>
      <c r="E618" s="181" t="s">
        <v>727</v>
      </c>
      <c r="F618" s="181" t="s">
        <v>722</v>
      </c>
      <c r="G618" s="349">
        <f>IF(F618="I",IFERROR(VLOOKUP(C618,'Consolidado 06.2022'!B:H,7,FALSE),0),0)</f>
        <v>0</v>
      </c>
      <c r="H618" s="183"/>
      <c r="I618" s="184">
        <v>0</v>
      </c>
      <c r="J618" s="183"/>
      <c r="K618" s="182">
        <f>-IF(F618="I",IFERROR(SUMIF(#REF!,Clasificaciones!C618,#REF!),0),0)</f>
        <v>0</v>
      </c>
      <c r="L618" s="183"/>
      <c r="M618" s="184">
        <v>0</v>
      </c>
      <c r="N618" s="183"/>
      <c r="O618" s="349">
        <f>-IF(F618="I",IFERROR(VLOOKUP(C618,#REF!,7,FALSE),0),0)</f>
        <v>0</v>
      </c>
      <c r="P618" s="183"/>
      <c r="Q618" s="184">
        <v>0</v>
      </c>
    </row>
    <row r="619" spans="1:17" s="185" customFormat="1" ht="12" customHeight="1">
      <c r="A619" s="179" t="s">
        <v>365</v>
      </c>
      <c r="B619" s="179" t="s">
        <v>927</v>
      </c>
      <c r="C619" s="180">
        <v>403010125</v>
      </c>
      <c r="D619" s="180" t="s">
        <v>931</v>
      </c>
      <c r="E619" s="181" t="s">
        <v>627</v>
      </c>
      <c r="F619" s="181" t="s">
        <v>722</v>
      </c>
      <c r="G619" s="349">
        <f>IF(F619="I",IFERROR(VLOOKUP(C619,'Consolidado 06.2022'!B:H,7,FALSE),0),0)</f>
        <v>0</v>
      </c>
      <c r="H619" s="183"/>
      <c r="I619" s="184">
        <v>0</v>
      </c>
      <c r="J619" s="183"/>
      <c r="K619" s="182">
        <f>-IF(F619="I",IFERROR(SUMIF(#REF!,Clasificaciones!C619,#REF!),0),0)</f>
        <v>0</v>
      </c>
      <c r="L619" s="183"/>
      <c r="M619" s="184">
        <v>0</v>
      </c>
      <c r="N619" s="183"/>
      <c r="O619" s="349">
        <f>-IF(F619="I",IFERROR(VLOOKUP(C619,#REF!,7,FALSE),0),0)</f>
        <v>0</v>
      </c>
      <c r="P619" s="183"/>
      <c r="Q619" s="184">
        <v>0</v>
      </c>
    </row>
    <row r="620" spans="1:17" s="185" customFormat="1" ht="12" customHeight="1">
      <c r="A620" s="179" t="s">
        <v>365</v>
      </c>
      <c r="B620" s="179" t="s">
        <v>927</v>
      </c>
      <c r="C620" s="180">
        <v>403010126</v>
      </c>
      <c r="D620" s="180" t="s">
        <v>932</v>
      </c>
      <c r="E620" s="181" t="s">
        <v>727</v>
      </c>
      <c r="F620" s="181" t="s">
        <v>722</v>
      </c>
      <c r="G620" s="349">
        <f>IF(F620="I",IFERROR(VLOOKUP(C620,'Consolidado 06.2022'!B:H,7,FALSE),0),0)</f>
        <v>0</v>
      </c>
      <c r="H620" s="183"/>
      <c r="I620" s="184">
        <v>0</v>
      </c>
      <c r="J620" s="183"/>
      <c r="K620" s="182">
        <f>-IF(F620="I",IFERROR(SUMIF(#REF!,Clasificaciones!C620,#REF!),0),0)</f>
        <v>0</v>
      </c>
      <c r="L620" s="183"/>
      <c r="M620" s="184">
        <v>0</v>
      </c>
      <c r="N620" s="183"/>
      <c r="O620" s="349">
        <f>-IF(F620="I",IFERROR(VLOOKUP(C620,#REF!,7,FALSE),0),0)</f>
        <v>0</v>
      </c>
      <c r="P620" s="183"/>
      <c r="Q620" s="184">
        <v>0</v>
      </c>
    </row>
    <row r="621" spans="1:17" s="185" customFormat="1" ht="12" customHeight="1">
      <c r="A621" s="179" t="s">
        <v>365</v>
      </c>
      <c r="B621" s="179" t="s">
        <v>927</v>
      </c>
      <c r="C621" s="180">
        <v>403010127</v>
      </c>
      <c r="D621" s="180" t="s">
        <v>933</v>
      </c>
      <c r="E621" s="181" t="s">
        <v>627</v>
      </c>
      <c r="F621" s="181" t="s">
        <v>722</v>
      </c>
      <c r="G621" s="349">
        <f>IF(F621="I",IFERROR(VLOOKUP(C621,'Consolidado 06.2022'!B:H,7,FALSE),0),0)</f>
        <v>0</v>
      </c>
      <c r="H621" s="183"/>
      <c r="I621" s="184">
        <v>0</v>
      </c>
      <c r="J621" s="183"/>
      <c r="K621" s="182">
        <f>-IF(F621="I",IFERROR(SUMIF(#REF!,Clasificaciones!C621,#REF!),0),0)</f>
        <v>0</v>
      </c>
      <c r="L621" s="183"/>
      <c r="M621" s="184">
        <v>0</v>
      </c>
      <c r="N621" s="183"/>
      <c r="O621" s="349">
        <f>-IF(F621="I",IFERROR(VLOOKUP(C621,#REF!,7,FALSE),0),0)</f>
        <v>0</v>
      </c>
      <c r="P621" s="183"/>
      <c r="Q621" s="184">
        <v>0</v>
      </c>
    </row>
    <row r="622" spans="1:17" s="185" customFormat="1" ht="12" customHeight="1">
      <c r="A622" s="179" t="s">
        <v>365</v>
      </c>
      <c r="B622" s="179" t="s">
        <v>927</v>
      </c>
      <c r="C622" s="180">
        <v>403010128</v>
      </c>
      <c r="D622" s="180" t="s">
        <v>934</v>
      </c>
      <c r="E622" s="181" t="s">
        <v>727</v>
      </c>
      <c r="F622" s="181" t="s">
        <v>722</v>
      </c>
      <c r="G622" s="349">
        <f>IF(F622="I",IFERROR(VLOOKUP(C622,'Consolidado 06.2022'!B:H,7,FALSE),0),0)</f>
        <v>0</v>
      </c>
      <c r="H622" s="183"/>
      <c r="I622" s="184">
        <v>0</v>
      </c>
      <c r="J622" s="183"/>
      <c r="K622" s="182">
        <f>-IF(F622="I",IFERROR(SUMIF(#REF!,Clasificaciones!C622,#REF!),0),0)</f>
        <v>0</v>
      </c>
      <c r="L622" s="183"/>
      <c r="M622" s="184">
        <v>0</v>
      </c>
      <c r="N622" s="183"/>
      <c r="O622" s="349">
        <f>-IF(F622="I",IFERROR(VLOOKUP(C622,#REF!,7,FALSE),0),0)</f>
        <v>0</v>
      </c>
      <c r="P622" s="183"/>
      <c r="Q622" s="184">
        <v>0</v>
      </c>
    </row>
    <row r="623" spans="1:17" s="185" customFormat="1" ht="12" customHeight="1">
      <c r="A623" s="179" t="s">
        <v>365</v>
      </c>
      <c r="B623" s="179" t="s">
        <v>925</v>
      </c>
      <c r="C623" s="180">
        <v>403010129</v>
      </c>
      <c r="D623" s="180" t="s">
        <v>392</v>
      </c>
      <c r="E623" s="181" t="s">
        <v>627</v>
      </c>
      <c r="F623" s="181" t="s">
        <v>722</v>
      </c>
      <c r="G623" s="349">
        <f>-IF(F623="I",IFERROR(VLOOKUP(C623,'Consolidado 06.2022'!B:H,7,FALSE),0),0)</f>
        <v>-14237223</v>
      </c>
      <c r="H623" s="183"/>
      <c r="I623" s="184">
        <v>0</v>
      </c>
      <c r="J623" s="183"/>
      <c r="K623" s="182">
        <f>-IF(F623="I",IFERROR(SUMIF(#REF!,Clasificaciones!C623,#REF!),0),0)</f>
        <v>0</v>
      </c>
      <c r="L623" s="183"/>
      <c r="M623" s="184">
        <v>0</v>
      </c>
      <c r="N623" s="183"/>
      <c r="O623" s="349">
        <f>-IF(F623="I",IFERROR(VLOOKUP(C623,#REF!,7,FALSE),0),0)</f>
        <v>0</v>
      </c>
      <c r="P623" s="183"/>
      <c r="Q623" s="184">
        <v>0</v>
      </c>
    </row>
    <row r="624" spans="1:17" s="185" customFormat="1" ht="12" customHeight="1">
      <c r="A624" s="179" t="s">
        <v>365</v>
      </c>
      <c r="B624" s="179" t="s">
        <v>925</v>
      </c>
      <c r="C624" s="180">
        <v>403010130</v>
      </c>
      <c r="D624" s="180" t="s">
        <v>935</v>
      </c>
      <c r="E624" s="181" t="s">
        <v>727</v>
      </c>
      <c r="F624" s="181" t="s">
        <v>722</v>
      </c>
      <c r="G624" s="349">
        <f>IF(F624="I",IFERROR(VLOOKUP(C624,'Consolidado 06.2022'!B:H,7,FALSE),0),0)</f>
        <v>0</v>
      </c>
      <c r="H624" s="183"/>
      <c r="I624" s="184">
        <v>0</v>
      </c>
      <c r="J624" s="183"/>
      <c r="K624" s="182">
        <f>-IF(F624="I",IFERROR(SUMIF(#REF!,Clasificaciones!C624,#REF!),0),0)</f>
        <v>0</v>
      </c>
      <c r="L624" s="183"/>
      <c r="M624" s="184">
        <v>0</v>
      </c>
      <c r="N624" s="183"/>
      <c r="O624" s="349">
        <f>-IF(F624="I",IFERROR(VLOOKUP(C624,#REF!,7,FALSE),0),0)</f>
        <v>0</v>
      </c>
      <c r="P624" s="183"/>
      <c r="Q624" s="184">
        <v>0</v>
      </c>
    </row>
    <row r="625" spans="1:17" s="185" customFormat="1" ht="12" customHeight="1">
      <c r="A625" s="179" t="s">
        <v>365</v>
      </c>
      <c r="B625" s="179"/>
      <c r="C625" s="180">
        <v>4030102</v>
      </c>
      <c r="D625" s="180" t="s">
        <v>393</v>
      </c>
      <c r="E625" s="181" t="s">
        <v>627</v>
      </c>
      <c r="F625" s="181" t="s">
        <v>719</v>
      </c>
      <c r="G625" s="349">
        <f>-IF(F625="I",IFERROR(VLOOKUP(C625,'Consolidado 06.2022'!B:H,7,FALSE),0),0)</f>
        <v>0</v>
      </c>
      <c r="H625" s="183"/>
      <c r="I625" s="184">
        <v>0</v>
      </c>
      <c r="J625" s="183"/>
      <c r="K625" s="182">
        <f>-IF(F625="I",IFERROR(SUMIF(#REF!,Clasificaciones!C625,#REF!),0),0)</f>
        <v>0</v>
      </c>
      <c r="L625" s="183"/>
      <c r="M625" s="184">
        <v>0</v>
      </c>
      <c r="N625" s="183"/>
      <c r="O625" s="349">
        <f>-IF(F625="I",IFERROR(VLOOKUP(C625,#REF!,7,FALSE),0),0)</f>
        <v>0</v>
      </c>
      <c r="P625" s="183"/>
      <c r="Q625" s="184">
        <v>0</v>
      </c>
    </row>
    <row r="626" spans="1:17" s="185" customFormat="1" ht="12" customHeight="1">
      <c r="A626" s="179" t="s">
        <v>365</v>
      </c>
      <c r="B626" s="179" t="s">
        <v>925</v>
      </c>
      <c r="C626" s="180">
        <v>403010201</v>
      </c>
      <c r="D626" s="180" t="s">
        <v>393</v>
      </c>
      <c r="E626" s="181" t="s">
        <v>627</v>
      </c>
      <c r="F626" s="181" t="s">
        <v>722</v>
      </c>
      <c r="G626" s="349">
        <f>IF(F626="I",IFERROR(VLOOKUP(C626,'Consolidado 06.2022'!B:H,7,FALSE),0),0)</f>
        <v>0</v>
      </c>
      <c r="H626" s="183"/>
      <c r="I626" s="184">
        <v>0</v>
      </c>
      <c r="J626" s="183"/>
      <c r="K626" s="182">
        <f>-IF(F626="I",IFERROR(SUMIF(#REF!,Clasificaciones!C626,#REF!),0),0)</f>
        <v>0</v>
      </c>
      <c r="L626" s="183"/>
      <c r="M626" s="184">
        <v>0</v>
      </c>
      <c r="N626" s="183"/>
      <c r="O626" s="349">
        <f>-IF(F626="I",IFERROR(VLOOKUP(C626,#REF!,7,FALSE),0),0)</f>
        <v>0</v>
      </c>
      <c r="P626" s="183"/>
      <c r="Q626" s="184">
        <v>0</v>
      </c>
    </row>
    <row r="627" spans="1:17" s="185" customFormat="1" ht="12" customHeight="1">
      <c r="A627" s="179" t="s">
        <v>365</v>
      </c>
      <c r="B627" s="179" t="s">
        <v>925</v>
      </c>
      <c r="C627" s="180">
        <v>403010202</v>
      </c>
      <c r="D627" s="180" t="s">
        <v>393</v>
      </c>
      <c r="E627" s="181" t="s">
        <v>727</v>
      </c>
      <c r="F627" s="181" t="s">
        <v>722</v>
      </c>
      <c r="G627" s="349">
        <f>IF(F627="I",IFERROR(VLOOKUP(C627,'Consolidado 06.2022'!B:H,7,FALSE),0),0)</f>
        <v>0</v>
      </c>
      <c r="H627" s="183"/>
      <c r="I627" s="184">
        <v>0</v>
      </c>
      <c r="J627" s="183"/>
      <c r="K627" s="182">
        <f>-IF(F627="I",IFERROR(SUMIF(#REF!,Clasificaciones!C627,#REF!),0),0)</f>
        <v>0</v>
      </c>
      <c r="L627" s="183"/>
      <c r="M627" s="184">
        <v>0</v>
      </c>
      <c r="N627" s="183"/>
      <c r="O627" s="349">
        <f>-IF(F627="I",IFERROR(VLOOKUP(C627,#REF!,7,FALSE),0),0)</f>
        <v>0</v>
      </c>
      <c r="P627" s="183"/>
      <c r="Q627" s="184">
        <v>0</v>
      </c>
    </row>
    <row r="628" spans="1:17" s="185" customFormat="1" ht="12" customHeight="1">
      <c r="A628" s="179" t="s">
        <v>365</v>
      </c>
      <c r="B628" s="179"/>
      <c r="C628" s="180">
        <v>40302</v>
      </c>
      <c r="D628" s="180" t="s">
        <v>394</v>
      </c>
      <c r="E628" s="181" t="s">
        <v>627</v>
      </c>
      <c r="F628" s="181" t="s">
        <v>719</v>
      </c>
      <c r="G628" s="349">
        <f>-IF(F628="I",IFERROR(VLOOKUP(C628,'Consolidado 06.2022'!B:H,7,FALSE),0),0)</f>
        <v>0</v>
      </c>
      <c r="H628" s="183"/>
      <c r="I628" s="184">
        <v>0</v>
      </c>
      <c r="J628" s="183"/>
      <c r="K628" s="182">
        <f>-IF(F628="I",IFERROR(SUMIF(#REF!,Clasificaciones!C628,#REF!),0),0)</f>
        <v>0</v>
      </c>
      <c r="L628" s="183"/>
      <c r="M628" s="184">
        <v>0</v>
      </c>
      <c r="N628" s="183"/>
      <c r="O628" s="349">
        <f>-IF(F628="I",IFERROR(VLOOKUP(C628,#REF!,7,FALSE),0),0)</f>
        <v>0</v>
      </c>
      <c r="P628" s="183"/>
      <c r="Q628" s="184">
        <v>0</v>
      </c>
    </row>
    <row r="629" spans="1:17" s="185" customFormat="1" ht="12" customHeight="1">
      <c r="A629" s="179" t="s">
        <v>365</v>
      </c>
      <c r="B629" s="179"/>
      <c r="C629" s="180">
        <v>4030201</v>
      </c>
      <c r="D629" s="180" t="s">
        <v>395</v>
      </c>
      <c r="E629" s="181" t="s">
        <v>627</v>
      </c>
      <c r="F629" s="181" t="s">
        <v>719</v>
      </c>
      <c r="G629" s="349">
        <f>-IF(F629="I",IFERROR(VLOOKUP(C629,'Consolidado 06.2022'!B:H,7,FALSE),0),0)</f>
        <v>0</v>
      </c>
      <c r="H629" s="183"/>
      <c r="I629" s="184">
        <v>0</v>
      </c>
      <c r="J629" s="183"/>
      <c r="K629" s="182">
        <f>-IF(F629="I",IFERROR(SUMIF(#REF!,Clasificaciones!C629,#REF!),0),0)</f>
        <v>0</v>
      </c>
      <c r="L629" s="183"/>
      <c r="M629" s="184">
        <v>0</v>
      </c>
      <c r="N629" s="183"/>
      <c r="O629" s="349">
        <f>-IF(F629="I",IFERROR(VLOOKUP(C629,#REF!,7,FALSE),0),0)</f>
        <v>0</v>
      </c>
      <c r="P629" s="183"/>
      <c r="Q629" s="184">
        <v>0</v>
      </c>
    </row>
    <row r="630" spans="1:17" s="185" customFormat="1" ht="12" customHeight="1">
      <c r="A630" s="179" t="s">
        <v>365</v>
      </c>
      <c r="B630" s="179" t="s">
        <v>936</v>
      </c>
      <c r="C630" s="180">
        <v>403020101</v>
      </c>
      <c r="D630" s="180" t="s">
        <v>382</v>
      </c>
      <c r="E630" s="181" t="s">
        <v>627</v>
      </c>
      <c r="F630" s="181" t="s">
        <v>722</v>
      </c>
      <c r="G630" s="349">
        <f>-IF(F630="I",IFERROR(VLOOKUP(C630,'Consolidado 06.2022'!B:H,7,FALSE),0),0)</f>
        <v>-165695</v>
      </c>
      <c r="H630" s="183"/>
      <c r="I630" s="184">
        <v>0</v>
      </c>
      <c r="J630" s="183"/>
      <c r="K630" s="182">
        <f>-IF(F630="I",IFERROR(SUMIF(#REF!,Clasificaciones!C630,#REF!),0),0)</f>
        <v>0</v>
      </c>
      <c r="L630" s="183"/>
      <c r="M630" s="184">
        <v>0</v>
      </c>
      <c r="N630" s="183"/>
      <c r="O630" s="349">
        <f>-IF(F630="I",IFERROR(VLOOKUP(C630,#REF!,7,FALSE),0),0)</f>
        <v>0</v>
      </c>
      <c r="P630" s="183"/>
      <c r="Q630" s="184">
        <v>0</v>
      </c>
    </row>
    <row r="631" spans="1:17" s="185" customFormat="1" ht="12" customHeight="1">
      <c r="A631" s="179" t="s">
        <v>365</v>
      </c>
      <c r="B631" s="179" t="s">
        <v>936</v>
      </c>
      <c r="C631" s="180">
        <v>403020102</v>
      </c>
      <c r="D631" s="180" t="s">
        <v>231</v>
      </c>
      <c r="E631" s="181" t="s">
        <v>727</v>
      </c>
      <c r="F631" s="181" t="s">
        <v>722</v>
      </c>
      <c r="G631" s="349">
        <f>-IF(F631="I",IFERROR(VLOOKUP(C631,'Consolidado 06.2022'!B:H,7,FALSE),0),0)</f>
        <v>-4825757</v>
      </c>
      <c r="H631" s="183"/>
      <c r="I631" s="184">
        <v>0</v>
      </c>
      <c r="J631" s="183"/>
      <c r="K631" s="182">
        <f>-IF(F631="I",IFERROR(SUMIF(#REF!,Clasificaciones!C631,#REF!),0),0)</f>
        <v>0</v>
      </c>
      <c r="L631" s="183"/>
      <c r="M631" s="184">
        <v>0</v>
      </c>
      <c r="N631" s="183"/>
      <c r="O631" s="349">
        <f>-IF(F631="I",IFERROR(VLOOKUP(C631,#REF!,7,FALSE),0),0)</f>
        <v>0</v>
      </c>
      <c r="P631" s="183"/>
      <c r="Q631" s="184">
        <v>0</v>
      </c>
    </row>
    <row r="632" spans="1:17" s="185" customFormat="1" ht="12" customHeight="1">
      <c r="A632" s="179" t="s">
        <v>365</v>
      </c>
      <c r="B632" s="179" t="s">
        <v>936</v>
      </c>
      <c r="C632" s="180">
        <v>403020103</v>
      </c>
      <c r="D632" s="180" t="s">
        <v>383</v>
      </c>
      <c r="E632" s="181" t="s">
        <v>627</v>
      </c>
      <c r="F632" s="181" t="s">
        <v>722</v>
      </c>
      <c r="G632" s="349">
        <f>IF(F632="I",IFERROR(VLOOKUP(C632,'Consolidado 06.2022'!B:H,7,FALSE),0),0)</f>
        <v>0</v>
      </c>
      <c r="H632" s="183"/>
      <c r="I632" s="184">
        <v>0</v>
      </c>
      <c r="J632" s="183"/>
      <c r="K632" s="182">
        <f>-IF(F632="I",IFERROR(SUMIF(#REF!,Clasificaciones!C632,#REF!),0),0)</f>
        <v>0</v>
      </c>
      <c r="L632" s="183"/>
      <c r="M632" s="184">
        <v>0</v>
      </c>
      <c r="N632" s="183"/>
      <c r="O632" s="349">
        <f>-IF(F632="I",IFERROR(VLOOKUP(C632,#REF!,7,FALSE),0),0)</f>
        <v>0</v>
      </c>
      <c r="P632" s="183"/>
      <c r="Q632" s="184">
        <v>0</v>
      </c>
    </row>
    <row r="633" spans="1:17" s="185" customFormat="1" ht="12" customHeight="1">
      <c r="A633" s="179" t="s">
        <v>365</v>
      </c>
      <c r="B633" s="179" t="s">
        <v>936</v>
      </c>
      <c r="C633" s="180">
        <v>403020104</v>
      </c>
      <c r="D633" s="180" t="s">
        <v>396</v>
      </c>
      <c r="E633" s="181" t="s">
        <v>727</v>
      </c>
      <c r="F633" s="181" t="s">
        <v>722</v>
      </c>
      <c r="G633" s="349">
        <f>-IF(F633="I",IFERROR(VLOOKUP(C633,'Consolidado 06.2022'!B:H,7,FALSE),0),0)</f>
        <v>-199281848</v>
      </c>
      <c r="H633" s="183"/>
      <c r="I633" s="184">
        <v>0</v>
      </c>
      <c r="J633" s="183"/>
      <c r="K633" s="182">
        <f>-IF(F633="I",IFERROR(SUMIF(#REF!,Clasificaciones!C633,#REF!),0),0)</f>
        <v>0</v>
      </c>
      <c r="L633" s="183"/>
      <c r="M633" s="184">
        <v>0</v>
      </c>
      <c r="N633" s="183"/>
      <c r="O633" s="349">
        <f>-IF(F633="I",IFERROR(VLOOKUP(C633,#REF!,7,FALSE),0),0)</f>
        <v>0</v>
      </c>
      <c r="P633" s="183"/>
      <c r="Q633" s="184">
        <v>0</v>
      </c>
    </row>
    <row r="634" spans="1:17" s="185" customFormat="1" ht="12" customHeight="1">
      <c r="A634" s="179" t="s">
        <v>365</v>
      </c>
      <c r="B634" s="179" t="s">
        <v>937</v>
      </c>
      <c r="C634" s="180">
        <v>403020105</v>
      </c>
      <c r="D634" s="180" t="s">
        <v>384</v>
      </c>
      <c r="E634" s="181" t="s">
        <v>627</v>
      </c>
      <c r="F634" s="181" t="s">
        <v>722</v>
      </c>
      <c r="G634" s="349">
        <f>-IF(F634="I",IFERROR(VLOOKUP(C634,'Consolidado 06.2022'!B:H,7,FALSE),0),0)</f>
        <v>-566076880</v>
      </c>
      <c r="H634" s="183"/>
      <c r="I634" s="184">
        <v>0</v>
      </c>
      <c r="J634" s="183"/>
      <c r="K634" s="182">
        <f>-IF(F634="I",IFERROR(SUMIF(#REF!,Clasificaciones!C634,#REF!),0),0)</f>
        <v>0</v>
      </c>
      <c r="L634" s="183"/>
      <c r="M634" s="184">
        <v>0</v>
      </c>
      <c r="N634" s="183"/>
      <c r="O634" s="349">
        <f>-IF(F634="I",IFERROR(VLOOKUP(C634,#REF!,7,FALSE),0),0)</f>
        <v>0</v>
      </c>
      <c r="P634" s="183"/>
      <c r="Q634" s="184">
        <v>0</v>
      </c>
    </row>
    <row r="635" spans="1:17" s="185" customFormat="1" ht="12" customHeight="1">
      <c r="A635" s="179" t="s">
        <v>365</v>
      </c>
      <c r="B635" s="179" t="s">
        <v>937</v>
      </c>
      <c r="C635" s="180">
        <v>403020106</v>
      </c>
      <c r="D635" s="180" t="s">
        <v>197</v>
      </c>
      <c r="E635" s="181" t="s">
        <v>727</v>
      </c>
      <c r="F635" s="181" t="s">
        <v>722</v>
      </c>
      <c r="G635" s="349">
        <f>-IF(F635="I",IFERROR(VLOOKUP(C635,'Consolidado 06.2022'!B:H,7,FALSE),0),0)</f>
        <v>-2017355176</v>
      </c>
      <c r="H635" s="183"/>
      <c r="I635" s="184">
        <v>0</v>
      </c>
      <c r="J635" s="183"/>
      <c r="K635" s="182">
        <f>-IF(F635="I",IFERROR(SUMIF(#REF!,Clasificaciones!C635,#REF!),0),0)</f>
        <v>0</v>
      </c>
      <c r="L635" s="183"/>
      <c r="M635" s="184">
        <v>0</v>
      </c>
      <c r="N635" s="183"/>
      <c r="O635" s="349">
        <f>-IF(F635="I",IFERROR(VLOOKUP(C635,#REF!,7,FALSE),0),0)</f>
        <v>0</v>
      </c>
      <c r="P635" s="183"/>
      <c r="Q635" s="184">
        <v>0</v>
      </c>
    </row>
    <row r="636" spans="1:17" s="185" customFormat="1" ht="12" customHeight="1">
      <c r="A636" s="179" t="s">
        <v>365</v>
      </c>
      <c r="B636" s="179" t="s">
        <v>936</v>
      </c>
      <c r="C636" s="180">
        <v>403020107</v>
      </c>
      <c r="D636" s="180" t="s">
        <v>385</v>
      </c>
      <c r="E636" s="181" t="s">
        <v>627</v>
      </c>
      <c r="F636" s="181" t="s">
        <v>722</v>
      </c>
      <c r="G636" s="349">
        <f>-IF(F636="I",IFERROR(VLOOKUP(C636,'Consolidado 06.2022'!B:H,7,FALSE),0),0)</f>
        <v>-290129110</v>
      </c>
      <c r="H636" s="183"/>
      <c r="I636" s="184">
        <v>0</v>
      </c>
      <c r="J636" s="183"/>
      <c r="K636" s="182">
        <f>-IF(F636="I",IFERROR(SUMIF(#REF!,Clasificaciones!C636,#REF!),0),0)</f>
        <v>0</v>
      </c>
      <c r="L636" s="183"/>
      <c r="M636" s="184">
        <v>0</v>
      </c>
      <c r="N636" s="183"/>
      <c r="O636" s="349">
        <f>-IF(F636="I",IFERROR(VLOOKUP(C636,#REF!,7,FALSE),0),0)</f>
        <v>0</v>
      </c>
      <c r="P636" s="183"/>
      <c r="Q636" s="184">
        <v>0</v>
      </c>
    </row>
    <row r="637" spans="1:17" s="185" customFormat="1" ht="12" customHeight="1">
      <c r="A637" s="179" t="s">
        <v>365</v>
      </c>
      <c r="B637" s="179" t="s">
        <v>936</v>
      </c>
      <c r="C637" s="180">
        <v>403020108</v>
      </c>
      <c r="D637" s="180" t="s">
        <v>386</v>
      </c>
      <c r="E637" s="181" t="s">
        <v>727</v>
      </c>
      <c r="F637" s="181" t="s">
        <v>722</v>
      </c>
      <c r="G637" s="349">
        <f>-IF(F637="I",IFERROR(VLOOKUP(C637,'Consolidado 06.2022'!B:H,7,FALSE),0),0)</f>
        <v>-27892314</v>
      </c>
      <c r="H637" s="183"/>
      <c r="I637" s="184">
        <v>0</v>
      </c>
      <c r="J637" s="183"/>
      <c r="K637" s="182">
        <f>-IF(F637="I",IFERROR(SUMIF(#REF!,Clasificaciones!C637,#REF!),0),0)</f>
        <v>0</v>
      </c>
      <c r="L637" s="183"/>
      <c r="M637" s="184">
        <v>0</v>
      </c>
      <c r="N637" s="183"/>
      <c r="O637" s="349">
        <f>-IF(F637="I",IFERROR(VLOOKUP(C637,#REF!,7,FALSE),0),0)</f>
        <v>0</v>
      </c>
      <c r="P637" s="183"/>
      <c r="Q637" s="184">
        <v>0</v>
      </c>
    </row>
    <row r="638" spans="1:17" s="185" customFormat="1" ht="12" customHeight="1">
      <c r="A638" s="179" t="s">
        <v>365</v>
      </c>
      <c r="B638" s="179" t="s">
        <v>936</v>
      </c>
      <c r="C638" s="180">
        <v>403020109</v>
      </c>
      <c r="D638" s="180" t="s">
        <v>387</v>
      </c>
      <c r="E638" s="181" t="s">
        <v>627</v>
      </c>
      <c r="F638" s="181" t="s">
        <v>722</v>
      </c>
      <c r="G638" s="349">
        <f>IF(F638="I",IFERROR(VLOOKUP(C638,'Consolidado 06.2022'!B:H,7,FALSE),0),0)</f>
        <v>0</v>
      </c>
      <c r="H638" s="183"/>
      <c r="I638" s="184">
        <v>0</v>
      </c>
      <c r="J638" s="183"/>
      <c r="K638" s="182">
        <f>-IF(F638="I",IFERROR(SUMIF(#REF!,Clasificaciones!C638,#REF!),0),0)</f>
        <v>0</v>
      </c>
      <c r="L638" s="183"/>
      <c r="M638" s="184">
        <v>0</v>
      </c>
      <c r="N638" s="183"/>
      <c r="O638" s="349">
        <f>-IF(F638="I",IFERROR(VLOOKUP(C638,#REF!,7,FALSE),0),0)</f>
        <v>0</v>
      </c>
      <c r="P638" s="183"/>
      <c r="Q638" s="184">
        <v>0</v>
      </c>
    </row>
    <row r="639" spans="1:17" s="185" customFormat="1" ht="12" customHeight="1">
      <c r="A639" s="179" t="s">
        <v>365</v>
      </c>
      <c r="B639" s="179" t="s">
        <v>936</v>
      </c>
      <c r="C639" s="180">
        <v>403020110</v>
      </c>
      <c r="D639" s="180" t="s">
        <v>744</v>
      </c>
      <c r="E639" s="181" t="s">
        <v>727</v>
      </c>
      <c r="F639" s="181" t="s">
        <v>722</v>
      </c>
      <c r="G639" s="349">
        <f>IF(F639="I",IFERROR(VLOOKUP(C639,'Consolidado 06.2022'!B:H,7,FALSE),0),0)</f>
        <v>0</v>
      </c>
      <c r="H639" s="183"/>
      <c r="I639" s="184">
        <v>0</v>
      </c>
      <c r="J639" s="183"/>
      <c r="K639" s="182">
        <f>-IF(F639="I",IFERROR(SUMIF(#REF!,Clasificaciones!C639,#REF!),0),0)</f>
        <v>0</v>
      </c>
      <c r="L639" s="183"/>
      <c r="M639" s="184">
        <v>0</v>
      </c>
      <c r="N639" s="183"/>
      <c r="O639" s="349">
        <f>-IF(F639="I",IFERROR(VLOOKUP(C639,#REF!,7,FALSE),0),0)</f>
        <v>0</v>
      </c>
      <c r="P639" s="183"/>
      <c r="Q639" s="184">
        <v>0</v>
      </c>
    </row>
    <row r="640" spans="1:17" s="185" customFormat="1" ht="12" customHeight="1">
      <c r="A640" s="179" t="s">
        <v>365</v>
      </c>
      <c r="B640" s="179" t="s">
        <v>936</v>
      </c>
      <c r="C640" s="180">
        <v>403020111</v>
      </c>
      <c r="D640" s="180" t="s">
        <v>803</v>
      </c>
      <c r="E640" s="181" t="s">
        <v>627</v>
      </c>
      <c r="F640" s="181" t="s">
        <v>722</v>
      </c>
      <c r="G640" s="349">
        <f>IF(F640="I",IFERROR(VLOOKUP(C640,'Consolidado 06.2022'!B:H,7,FALSE),0),0)</f>
        <v>0</v>
      </c>
      <c r="H640" s="183"/>
      <c r="I640" s="184">
        <v>0</v>
      </c>
      <c r="J640" s="183"/>
      <c r="K640" s="182">
        <f>-IF(F640="I",IFERROR(SUMIF(#REF!,Clasificaciones!C640,#REF!),0),0)</f>
        <v>0</v>
      </c>
      <c r="L640" s="183"/>
      <c r="M640" s="184">
        <v>0</v>
      </c>
      <c r="N640" s="183"/>
      <c r="O640" s="349">
        <f>-IF(F640="I",IFERROR(VLOOKUP(C640,#REF!,7,FALSE),0),0)</f>
        <v>0</v>
      </c>
      <c r="P640" s="183"/>
      <c r="Q640" s="184">
        <v>0</v>
      </c>
    </row>
    <row r="641" spans="1:17" s="185" customFormat="1" ht="12" customHeight="1">
      <c r="A641" s="179" t="s">
        <v>365</v>
      </c>
      <c r="B641" s="179" t="s">
        <v>936</v>
      </c>
      <c r="C641" s="180">
        <v>403020112</v>
      </c>
      <c r="D641" s="180" t="s">
        <v>747</v>
      </c>
      <c r="E641" s="181" t="s">
        <v>727</v>
      </c>
      <c r="F641" s="181" t="s">
        <v>722</v>
      </c>
      <c r="G641" s="349">
        <f>IF(F641="I",IFERROR(VLOOKUP(C641,'Consolidado 06.2022'!B:H,7,FALSE),0),0)</f>
        <v>0</v>
      </c>
      <c r="H641" s="183"/>
      <c r="I641" s="184">
        <v>0</v>
      </c>
      <c r="J641" s="183"/>
      <c r="K641" s="182">
        <f>-IF(F641="I",IFERROR(SUMIF(#REF!,Clasificaciones!C641,#REF!),0),0)</f>
        <v>0</v>
      </c>
      <c r="L641" s="183"/>
      <c r="M641" s="184">
        <v>0</v>
      </c>
      <c r="N641" s="183"/>
      <c r="O641" s="349">
        <f>-IF(F641="I",IFERROR(VLOOKUP(C641,#REF!,7,FALSE),0),0)</f>
        <v>0</v>
      </c>
      <c r="P641" s="183"/>
      <c r="Q641" s="184">
        <v>0</v>
      </c>
    </row>
    <row r="642" spans="1:17" s="185" customFormat="1" ht="12" customHeight="1">
      <c r="A642" s="179" t="s">
        <v>365</v>
      </c>
      <c r="B642" s="179" t="s">
        <v>938</v>
      </c>
      <c r="C642" s="180">
        <v>403020113</v>
      </c>
      <c r="D642" s="180" t="s">
        <v>397</v>
      </c>
      <c r="E642" s="181" t="s">
        <v>627</v>
      </c>
      <c r="F642" s="181" t="s">
        <v>722</v>
      </c>
      <c r="G642" s="349">
        <f>IF(F642="I",IFERROR(VLOOKUP(C642,'Consolidado 06.2022'!B:H,7,FALSE),0),0)</f>
        <v>0</v>
      </c>
      <c r="H642" s="183"/>
      <c r="I642" s="184">
        <v>0</v>
      </c>
      <c r="J642" s="183"/>
      <c r="K642" s="182">
        <f>-IF(F642="I",IFERROR(SUMIF(#REF!,Clasificaciones!C642,#REF!),0),0)</f>
        <v>0</v>
      </c>
      <c r="L642" s="183"/>
      <c r="M642" s="184">
        <v>0</v>
      </c>
      <c r="N642" s="183"/>
      <c r="O642" s="349">
        <f>-IF(F642="I",IFERROR(VLOOKUP(C642,#REF!,7,FALSE),0),0)</f>
        <v>0</v>
      </c>
      <c r="P642" s="183"/>
      <c r="Q642" s="184">
        <v>0</v>
      </c>
    </row>
    <row r="643" spans="1:17" s="185" customFormat="1" ht="12" customHeight="1">
      <c r="A643" s="179" t="s">
        <v>365</v>
      </c>
      <c r="B643" s="179" t="s">
        <v>927</v>
      </c>
      <c r="C643" s="180">
        <v>403020114</v>
      </c>
      <c r="D643" s="180" t="s">
        <v>388</v>
      </c>
      <c r="E643" s="181" t="s">
        <v>727</v>
      </c>
      <c r="F643" s="181" t="s">
        <v>722</v>
      </c>
      <c r="G643" s="349">
        <f>IF(F643="I",IFERROR(VLOOKUP(C643,'Consolidado 06.2022'!B:H,7,FALSE),0),0)</f>
        <v>0</v>
      </c>
      <c r="H643" s="183"/>
      <c r="I643" s="184">
        <v>0</v>
      </c>
      <c r="J643" s="183"/>
      <c r="K643" s="182">
        <f>-IF(F643="I",IFERROR(SUMIF(#REF!,Clasificaciones!C643,#REF!),0),0)</f>
        <v>0</v>
      </c>
      <c r="L643" s="183"/>
      <c r="M643" s="184">
        <v>0</v>
      </c>
      <c r="N643" s="183"/>
      <c r="O643" s="349">
        <f>-IF(F643="I",IFERROR(VLOOKUP(C643,#REF!,7,FALSE),0),0)</f>
        <v>0</v>
      </c>
      <c r="P643" s="183"/>
      <c r="Q643" s="184">
        <v>0</v>
      </c>
    </row>
    <row r="644" spans="1:17" s="185" customFormat="1" ht="12" customHeight="1">
      <c r="A644" s="179" t="s">
        <v>365</v>
      </c>
      <c r="B644" s="179" t="s">
        <v>927</v>
      </c>
      <c r="C644" s="180">
        <v>403020115</v>
      </c>
      <c r="D644" s="180" t="s">
        <v>926</v>
      </c>
      <c r="E644" s="181" t="s">
        <v>627</v>
      </c>
      <c r="F644" s="181" t="s">
        <v>722</v>
      </c>
      <c r="G644" s="349">
        <f>IF(F644="I",IFERROR(VLOOKUP(C644,'Consolidado 06.2022'!B:H,7,FALSE),0),0)</f>
        <v>0</v>
      </c>
      <c r="H644" s="183"/>
      <c r="I644" s="184">
        <v>0</v>
      </c>
      <c r="J644" s="183"/>
      <c r="K644" s="182">
        <f>-IF(F644="I",IFERROR(SUMIF(#REF!,Clasificaciones!C644,#REF!),0),0)</f>
        <v>0</v>
      </c>
      <c r="L644" s="183"/>
      <c r="M644" s="184">
        <v>0</v>
      </c>
      <c r="N644" s="183"/>
      <c r="O644" s="349">
        <f>-IF(F644="I",IFERROR(VLOOKUP(C644,#REF!,7,FALSE),0),0)</f>
        <v>0</v>
      </c>
      <c r="P644" s="183"/>
      <c r="Q644" s="184">
        <v>0</v>
      </c>
    </row>
    <row r="645" spans="1:17" s="185" customFormat="1" ht="12" customHeight="1">
      <c r="A645" s="179" t="s">
        <v>365</v>
      </c>
      <c r="B645" s="179" t="s">
        <v>927</v>
      </c>
      <c r="C645" s="180">
        <v>403020116</v>
      </c>
      <c r="D645" s="180" t="s">
        <v>939</v>
      </c>
      <c r="E645" s="181" t="s">
        <v>727</v>
      </c>
      <c r="F645" s="181" t="s">
        <v>722</v>
      </c>
      <c r="G645" s="349">
        <f>IF(F645="I",IFERROR(VLOOKUP(C645,'Consolidado 06.2022'!B:H,7,FALSE),0),0)</f>
        <v>0</v>
      </c>
      <c r="H645" s="183"/>
      <c r="I645" s="184">
        <v>0</v>
      </c>
      <c r="J645" s="183"/>
      <c r="K645" s="182">
        <f>-IF(F645="I",IFERROR(SUMIF(#REF!,Clasificaciones!C645,#REF!),0),0)</f>
        <v>0</v>
      </c>
      <c r="L645" s="183"/>
      <c r="M645" s="184">
        <v>0</v>
      </c>
      <c r="N645" s="183"/>
      <c r="O645" s="349">
        <f>-IF(F645="I",IFERROR(VLOOKUP(C645,#REF!,7,FALSE),0),0)</f>
        <v>0</v>
      </c>
      <c r="P645" s="183"/>
      <c r="Q645" s="184">
        <v>0</v>
      </c>
    </row>
    <row r="646" spans="1:17" s="185" customFormat="1" ht="12" customHeight="1">
      <c r="A646" s="179" t="s">
        <v>365</v>
      </c>
      <c r="B646" s="179" t="s">
        <v>938</v>
      </c>
      <c r="C646" s="180">
        <v>403020117</v>
      </c>
      <c r="D646" s="180" t="s">
        <v>390</v>
      </c>
      <c r="E646" s="181" t="s">
        <v>627</v>
      </c>
      <c r="F646" s="181" t="s">
        <v>722</v>
      </c>
      <c r="G646" s="349">
        <f>-IF(F646="I",IFERROR(VLOOKUP(C646,'Consolidado 06.2022'!B:H,7,FALSE),0),0)</f>
        <v>-56027753</v>
      </c>
      <c r="H646" s="183"/>
      <c r="I646" s="184">
        <v>0</v>
      </c>
      <c r="J646" s="183"/>
      <c r="K646" s="182">
        <f>-IF(F646="I",IFERROR(SUMIF(#REF!,Clasificaciones!C646,#REF!),0),0)</f>
        <v>0</v>
      </c>
      <c r="L646" s="183"/>
      <c r="M646" s="184">
        <v>0</v>
      </c>
      <c r="N646" s="183"/>
      <c r="O646" s="349">
        <f>-IF(F646="I",IFERROR(VLOOKUP(C646,#REF!,7,FALSE),0),0)</f>
        <v>0</v>
      </c>
      <c r="P646" s="183"/>
      <c r="Q646" s="184">
        <v>0</v>
      </c>
    </row>
    <row r="647" spans="1:17" s="185" customFormat="1" ht="12" customHeight="1">
      <c r="A647" s="179" t="s">
        <v>365</v>
      </c>
      <c r="B647" s="179" t="s">
        <v>938</v>
      </c>
      <c r="C647" s="180">
        <v>403020118</v>
      </c>
      <c r="D647" s="180" t="s">
        <v>391</v>
      </c>
      <c r="E647" s="181" t="s">
        <v>727</v>
      </c>
      <c r="F647" s="181" t="s">
        <v>722</v>
      </c>
      <c r="G647" s="349">
        <f>IF(F647="I",IFERROR(VLOOKUP(C647,'Consolidado 06.2022'!B:H,7,FALSE),0),0)</f>
        <v>0</v>
      </c>
      <c r="H647" s="183"/>
      <c r="I647" s="184">
        <v>0</v>
      </c>
      <c r="J647" s="183"/>
      <c r="K647" s="182">
        <f>-IF(F647="I",IFERROR(SUMIF(#REF!,Clasificaciones!C647,#REF!),0),0)</f>
        <v>0</v>
      </c>
      <c r="L647" s="183"/>
      <c r="M647" s="184">
        <v>0</v>
      </c>
      <c r="N647" s="183"/>
      <c r="O647" s="349">
        <f>-IF(F647="I",IFERROR(VLOOKUP(C647,#REF!,7,FALSE),0),0)</f>
        <v>0</v>
      </c>
      <c r="P647" s="183"/>
      <c r="Q647" s="184">
        <v>0</v>
      </c>
    </row>
    <row r="648" spans="1:17" s="185" customFormat="1" ht="12" customHeight="1">
      <c r="A648" s="179" t="s">
        <v>365</v>
      </c>
      <c r="B648" s="179" t="s">
        <v>938</v>
      </c>
      <c r="C648" s="180">
        <v>403020119</v>
      </c>
      <c r="D648" s="180" t="s">
        <v>398</v>
      </c>
      <c r="E648" s="181" t="s">
        <v>627</v>
      </c>
      <c r="F648" s="181" t="s">
        <v>722</v>
      </c>
      <c r="G648" s="349">
        <f>-IF(F648="I",IFERROR(VLOOKUP(C648,'Consolidado 06.2022'!B:H,7,FALSE),0),0)</f>
        <v>-6399</v>
      </c>
      <c r="H648" s="183"/>
      <c r="I648" s="184">
        <v>0</v>
      </c>
      <c r="J648" s="183"/>
      <c r="K648" s="182">
        <f>-IF(F648="I",IFERROR(SUMIF(#REF!,Clasificaciones!C648,#REF!),0),0)</f>
        <v>0</v>
      </c>
      <c r="L648" s="183"/>
      <c r="M648" s="184">
        <v>0</v>
      </c>
      <c r="N648" s="183"/>
      <c r="O648" s="349">
        <f>-IF(F648="I",IFERROR(VLOOKUP(C648,#REF!,7,FALSE),0),0)</f>
        <v>0</v>
      </c>
      <c r="P648" s="183"/>
      <c r="Q648" s="184">
        <v>0</v>
      </c>
    </row>
    <row r="649" spans="1:17" s="185" customFormat="1" ht="12" customHeight="1">
      <c r="A649" s="179" t="s">
        <v>365</v>
      </c>
      <c r="B649" s="179" t="s">
        <v>927</v>
      </c>
      <c r="C649" s="180">
        <v>403020120</v>
      </c>
      <c r="D649" s="180" t="s">
        <v>928</v>
      </c>
      <c r="E649" s="181" t="s">
        <v>727</v>
      </c>
      <c r="F649" s="181" t="s">
        <v>722</v>
      </c>
      <c r="G649" s="349">
        <f>IF(F649="I",IFERROR(VLOOKUP(C649,'Consolidado 06.2022'!B:H,7,FALSE),0),0)</f>
        <v>0</v>
      </c>
      <c r="H649" s="183"/>
      <c r="I649" s="184">
        <v>0</v>
      </c>
      <c r="J649" s="183"/>
      <c r="K649" s="182">
        <f>-IF(F649="I",IFERROR(SUMIF(#REF!,Clasificaciones!C649,#REF!),0),0)</f>
        <v>0</v>
      </c>
      <c r="L649" s="183"/>
      <c r="M649" s="184">
        <v>0</v>
      </c>
      <c r="N649" s="183"/>
      <c r="O649" s="349">
        <f>-IF(F649="I",IFERROR(VLOOKUP(C649,#REF!,7,FALSE),0),0)</f>
        <v>0</v>
      </c>
      <c r="P649" s="183"/>
      <c r="Q649" s="184">
        <v>0</v>
      </c>
    </row>
    <row r="650" spans="1:17" s="185" customFormat="1" ht="12" customHeight="1">
      <c r="A650" s="179" t="s">
        <v>365</v>
      </c>
      <c r="B650" s="179" t="s">
        <v>938</v>
      </c>
      <c r="C650" s="180">
        <v>403020121</v>
      </c>
      <c r="D650" s="180" t="s">
        <v>399</v>
      </c>
      <c r="E650" s="181" t="s">
        <v>627</v>
      </c>
      <c r="F650" s="181" t="s">
        <v>722</v>
      </c>
      <c r="G650" s="349">
        <f>IF(F650="I",IFERROR(VLOOKUP(C650,'Consolidado 06.2022'!B:H,7,FALSE),0),0)</f>
        <v>0</v>
      </c>
      <c r="H650" s="183"/>
      <c r="I650" s="184">
        <v>0</v>
      </c>
      <c r="J650" s="183"/>
      <c r="K650" s="182">
        <f>-IF(F650="I",IFERROR(SUMIF(#REF!,Clasificaciones!C650,#REF!),0),0)</f>
        <v>0</v>
      </c>
      <c r="L650" s="183"/>
      <c r="M650" s="184">
        <v>0</v>
      </c>
      <c r="N650" s="183"/>
      <c r="O650" s="349">
        <f>-IF(F650="I",IFERROR(VLOOKUP(C650,#REF!,7,FALSE),0),0)</f>
        <v>0</v>
      </c>
      <c r="P650" s="183"/>
      <c r="Q650" s="184">
        <v>0</v>
      </c>
    </row>
    <row r="651" spans="1:17" s="185" customFormat="1" ht="12" customHeight="1">
      <c r="A651" s="179" t="s">
        <v>365</v>
      </c>
      <c r="B651" s="179" t="s">
        <v>927</v>
      </c>
      <c r="C651" s="180">
        <v>403020122</v>
      </c>
      <c r="D651" s="180" t="s">
        <v>805</v>
      </c>
      <c r="E651" s="181" t="s">
        <v>727</v>
      </c>
      <c r="F651" s="181" t="s">
        <v>722</v>
      </c>
      <c r="G651" s="349">
        <f>IF(F651="I",IFERROR(VLOOKUP(C651,'Consolidado 06.2022'!B:H,7,FALSE),0),0)</f>
        <v>0</v>
      </c>
      <c r="H651" s="183"/>
      <c r="I651" s="184">
        <v>0</v>
      </c>
      <c r="J651" s="183"/>
      <c r="K651" s="182">
        <f>-IF(F651="I",IFERROR(SUMIF(#REF!,Clasificaciones!C651,#REF!),0),0)</f>
        <v>0</v>
      </c>
      <c r="L651" s="183"/>
      <c r="M651" s="184">
        <v>0</v>
      </c>
      <c r="N651" s="183"/>
      <c r="O651" s="349">
        <f>-IF(F651="I",IFERROR(VLOOKUP(C651,#REF!,7,FALSE),0),0)</f>
        <v>0</v>
      </c>
      <c r="P651" s="183"/>
      <c r="Q651" s="184">
        <v>0</v>
      </c>
    </row>
    <row r="652" spans="1:17" s="185" customFormat="1" ht="12" customHeight="1">
      <c r="A652" s="179" t="s">
        <v>365</v>
      </c>
      <c r="B652" s="179" t="s">
        <v>927</v>
      </c>
      <c r="C652" s="180">
        <v>403020123</v>
      </c>
      <c r="D652" s="180" t="s">
        <v>929</v>
      </c>
      <c r="E652" s="181" t="s">
        <v>627</v>
      </c>
      <c r="F652" s="181" t="s">
        <v>722</v>
      </c>
      <c r="G652" s="349">
        <f>IF(F652="I",IFERROR(VLOOKUP(C652,'Consolidado 06.2022'!B:H,7,FALSE),0),0)</f>
        <v>0</v>
      </c>
      <c r="H652" s="183"/>
      <c r="I652" s="184">
        <v>0</v>
      </c>
      <c r="J652" s="183"/>
      <c r="K652" s="182">
        <f>-IF(F652="I",IFERROR(SUMIF(#REF!,Clasificaciones!C652,#REF!),0),0)</f>
        <v>0</v>
      </c>
      <c r="L652" s="183"/>
      <c r="M652" s="184">
        <v>0</v>
      </c>
      <c r="N652" s="183"/>
      <c r="O652" s="349">
        <f>-IF(F652="I",IFERROR(VLOOKUP(C652,#REF!,7,FALSE),0),0)</f>
        <v>0</v>
      </c>
      <c r="P652" s="183"/>
      <c r="Q652" s="184">
        <v>0</v>
      </c>
    </row>
    <row r="653" spans="1:17" s="185" customFormat="1" ht="12" customHeight="1">
      <c r="A653" s="179" t="s">
        <v>365</v>
      </c>
      <c r="B653" s="179" t="s">
        <v>927</v>
      </c>
      <c r="C653" s="180">
        <v>403020124</v>
      </c>
      <c r="D653" s="180" t="s">
        <v>930</v>
      </c>
      <c r="E653" s="181" t="s">
        <v>727</v>
      </c>
      <c r="F653" s="181" t="s">
        <v>722</v>
      </c>
      <c r="G653" s="349">
        <f>IF(F653="I",IFERROR(VLOOKUP(C653,'Consolidado 06.2022'!B:H,7,FALSE),0),0)</f>
        <v>0</v>
      </c>
      <c r="H653" s="183"/>
      <c r="I653" s="184">
        <v>0</v>
      </c>
      <c r="J653" s="183"/>
      <c r="K653" s="182">
        <f>-IF(F653="I",IFERROR(SUMIF(#REF!,Clasificaciones!C653,#REF!),0),0)</f>
        <v>0</v>
      </c>
      <c r="L653" s="183"/>
      <c r="M653" s="184">
        <v>0</v>
      </c>
      <c r="N653" s="183"/>
      <c r="O653" s="349">
        <f>-IF(F653="I",IFERROR(VLOOKUP(C653,#REF!,7,FALSE),0),0)</f>
        <v>0</v>
      </c>
      <c r="P653" s="183"/>
      <c r="Q653" s="184">
        <v>0</v>
      </c>
    </row>
    <row r="654" spans="1:17" s="185" customFormat="1" ht="12" customHeight="1">
      <c r="A654" s="179" t="s">
        <v>365</v>
      </c>
      <c r="B654" s="179" t="s">
        <v>927</v>
      </c>
      <c r="C654" s="180">
        <v>403020125</v>
      </c>
      <c r="D654" s="180" t="s">
        <v>931</v>
      </c>
      <c r="E654" s="181" t="s">
        <v>627</v>
      </c>
      <c r="F654" s="181" t="s">
        <v>722</v>
      </c>
      <c r="G654" s="349">
        <f>IF(F654="I",IFERROR(VLOOKUP(C654,'Consolidado 06.2022'!B:H,7,FALSE),0),0)</f>
        <v>0</v>
      </c>
      <c r="H654" s="183"/>
      <c r="I654" s="184">
        <v>0</v>
      </c>
      <c r="J654" s="183"/>
      <c r="K654" s="182">
        <f>-IF(F654="I",IFERROR(SUMIF(#REF!,Clasificaciones!C654,#REF!),0),0)</f>
        <v>0</v>
      </c>
      <c r="L654" s="183"/>
      <c r="M654" s="184">
        <v>0</v>
      </c>
      <c r="N654" s="183"/>
      <c r="O654" s="349">
        <f>-IF(F654="I",IFERROR(VLOOKUP(C654,#REF!,7,FALSE),0),0)</f>
        <v>0</v>
      </c>
      <c r="P654" s="183"/>
      <c r="Q654" s="184">
        <v>0</v>
      </c>
    </row>
    <row r="655" spans="1:17" s="185" customFormat="1" ht="12" customHeight="1">
      <c r="A655" s="179" t="s">
        <v>365</v>
      </c>
      <c r="B655" s="179" t="s">
        <v>927</v>
      </c>
      <c r="C655" s="180">
        <v>403020126</v>
      </c>
      <c r="D655" s="180" t="s">
        <v>932</v>
      </c>
      <c r="E655" s="181" t="s">
        <v>727</v>
      </c>
      <c r="F655" s="181" t="s">
        <v>722</v>
      </c>
      <c r="G655" s="349">
        <f>IF(F655="I",IFERROR(VLOOKUP(C655,'Consolidado 06.2022'!B:H,7,FALSE),0),0)</f>
        <v>0</v>
      </c>
      <c r="H655" s="183"/>
      <c r="I655" s="184">
        <v>0</v>
      </c>
      <c r="J655" s="183"/>
      <c r="K655" s="182">
        <f>-IF(F655="I",IFERROR(SUMIF(#REF!,Clasificaciones!C655,#REF!),0),0)</f>
        <v>0</v>
      </c>
      <c r="L655" s="183"/>
      <c r="M655" s="184">
        <v>0</v>
      </c>
      <c r="N655" s="183"/>
      <c r="O655" s="349">
        <f>-IF(F655="I",IFERROR(VLOOKUP(C655,#REF!,7,FALSE),0),0)</f>
        <v>0</v>
      </c>
      <c r="P655" s="183"/>
      <c r="Q655" s="184">
        <v>0</v>
      </c>
    </row>
    <row r="656" spans="1:17" s="185" customFormat="1" ht="12" customHeight="1">
      <c r="A656" s="179" t="s">
        <v>365</v>
      </c>
      <c r="B656" s="179" t="s">
        <v>927</v>
      </c>
      <c r="C656" s="180">
        <v>403020127</v>
      </c>
      <c r="D656" s="180" t="s">
        <v>933</v>
      </c>
      <c r="E656" s="181" t="s">
        <v>627</v>
      </c>
      <c r="F656" s="181" t="s">
        <v>722</v>
      </c>
      <c r="G656" s="349">
        <f>IF(F656="I",IFERROR(VLOOKUP(C656,'Consolidado 06.2022'!B:H,7,FALSE),0),0)</f>
        <v>0</v>
      </c>
      <c r="H656" s="183"/>
      <c r="I656" s="184">
        <v>0</v>
      </c>
      <c r="J656" s="183"/>
      <c r="K656" s="182">
        <f>-IF(F656="I",IFERROR(SUMIF(#REF!,Clasificaciones!C656,#REF!),0),0)</f>
        <v>0</v>
      </c>
      <c r="L656" s="183"/>
      <c r="M656" s="184">
        <v>0</v>
      </c>
      <c r="N656" s="183"/>
      <c r="O656" s="349">
        <f>-IF(F656="I",IFERROR(VLOOKUP(C656,#REF!,7,FALSE),0),0)</f>
        <v>0</v>
      </c>
      <c r="P656" s="183"/>
      <c r="Q656" s="184">
        <v>0</v>
      </c>
    </row>
    <row r="657" spans="1:17" s="185" customFormat="1" ht="12" customHeight="1">
      <c r="A657" s="179" t="s">
        <v>365</v>
      </c>
      <c r="B657" s="179" t="s">
        <v>927</v>
      </c>
      <c r="C657" s="180">
        <v>403020128</v>
      </c>
      <c r="D657" s="180" t="s">
        <v>934</v>
      </c>
      <c r="E657" s="181" t="s">
        <v>727</v>
      </c>
      <c r="F657" s="181" t="s">
        <v>722</v>
      </c>
      <c r="G657" s="349">
        <f>IF(F657="I",IFERROR(VLOOKUP(C657,'Consolidado 06.2022'!B:H,7,FALSE),0),0)</f>
        <v>0</v>
      </c>
      <c r="H657" s="183"/>
      <c r="I657" s="184">
        <v>0</v>
      </c>
      <c r="J657" s="183"/>
      <c r="K657" s="182">
        <f>-IF(F657="I",IFERROR(SUMIF(#REF!,Clasificaciones!C657,#REF!),0),0)</f>
        <v>0</v>
      </c>
      <c r="L657" s="183"/>
      <c r="M657" s="184">
        <v>0</v>
      </c>
      <c r="N657" s="183"/>
      <c r="O657" s="349">
        <f>-IF(F657="I",IFERROR(VLOOKUP(C657,#REF!,7,FALSE),0),0)</f>
        <v>0</v>
      </c>
      <c r="P657" s="183"/>
      <c r="Q657" s="184">
        <v>0</v>
      </c>
    </row>
    <row r="658" spans="1:17" s="185" customFormat="1" ht="12" customHeight="1">
      <c r="A658" s="179" t="s">
        <v>365</v>
      </c>
      <c r="B658" s="179" t="s">
        <v>936</v>
      </c>
      <c r="C658" s="180">
        <v>403020129</v>
      </c>
      <c r="D658" s="180" t="s">
        <v>392</v>
      </c>
      <c r="E658" s="181" t="s">
        <v>627</v>
      </c>
      <c r="F658" s="181" t="s">
        <v>722</v>
      </c>
      <c r="G658" s="349">
        <f>-IF(F658="I",IFERROR(VLOOKUP(C658,'Consolidado 06.2022'!B:H,7,FALSE),0),0)</f>
        <v>-20252141</v>
      </c>
      <c r="H658" s="183"/>
      <c r="I658" s="184">
        <v>0</v>
      </c>
      <c r="J658" s="183"/>
      <c r="K658" s="182">
        <f>-IF(F658="I",IFERROR(SUMIF(#REF!,Clasificaciones!C658,#REF!),0),0)</f>
        <v>0</v>
      </c>
      <c r="L658" s="183"/>
      <c r="M658" s="184">
        <v>0</v>
      </c>
      <c r="N658" s="183"/>
      <c r="O658" s="349">
        <f>-IF(F658="I",IFERROR(VLOOKUP(C658,#REF!,7,FALSE),0),0)</f>
        <v>0</v>
      </c>
      <c r="P658" s="183"/>
      <c r="Q658" s="184">
        <v>0</v>
      </c>
    </row>
    <row r="659" spans="1:17" s="185" customFormat="1" ht="12" customHeight="1">
      <c r="A659" s="179" t="s">
        <v>365</v>
      </c>
      <c r="B659" s="179" t="s">
        <v>936</v>
      </c>
      <c r="C659" s="180">
        <v>403020130</v>
      </c>
      <c r="D659" s="180" t="s">
        <v>935</v>
      </c>
      <c r="E659" s="181" t="s">
        <v>727</v>
      </c>
      <c r="F659" s="181" t="s">
        <v>722</v>
      </c>
      <c r="G659" s="349">
        <f>IF(F659="I",IFERROR(VLOOKUP(C659,'Consolidado 06.2022'!B:H,7,FALSE),0),0)</f>
        <v>0</v>
      </c>
      <c r="H659" s="183"/>
      <c r="I659" s="184">
        <v>0</v>
      </c>
      <c r="J659" s="183"/>
      <c r="K659" s="182">
        <f>-IF(F659="I",IFERROR(SUMIF(#REF!,Clasificaciones!C659,#REF!),0),0)</f>
        <v>0</v>
      </c>
      <c r="L659" s="183"/>
      <c r="M659" s="184">
        <v>0</v>
      </c>
      <c r="N659" s="183"/>
      <c r="O659" s="349">
        <f>-IF(F659="I",IFERROR(VLOOKUP(C659,#REF!,7,FALSE),0),0)</f>
        <v>0</v>
      </c>
      <c r="P659" s="183"/>
      <c r="Q659" s="184">
        <v>0</v>
      </c>
    </row>
    <row r="660" spans="1:17" s="185" customFormat="1" ht="12" customHeight="1">
      <c r="A660" s="179" t="s">
        <v>365</v>
      </c>
      <c r="B660" s="179" t="s">
        <v>936</v>
      </c>
      <c r="C660" s="180">
        <v>403020131</v>
      </c>
      <c r="D660" s="180" t="s">
        <v>400</v>
      </c>
      <c r="E660" s="181" t="s">
        <v>627</v>
      </c>
      <c r="F660" s="181" t="s">
        <v>722</v>
      </c>
      <c r="G660" s="349">
        <f>IF(F660="I",IFERROR(VLOOKUP(C660,'Consolidado 06.2022'!B:H,7,FALSE),0),0)</f>
        <v>0</v>
      </c>
      <c r="H660" s="183"/>
      <c r="I660" s="184">
        <v>0</v>
      </c>
      <c r="J660" s="183"/>
      <c r="K660" s="182">
        <f>-IF(F660="I",IFERROR(SUMIF(#REF!,Clasificaciones!C660,#REF!),0),0)</f>
        <v>0</v>
      </c>
      <c r="L660" s="183"/>
      <c r="M660" s="184">
        <v>0</v>
      </c>
      <c r="N660" s="183"/>
      <c r="O660" s="349">
        <f>-IF(F660="I",IFERROR(VLOOKUP(C660,#REF!,7,FALSE),0),0)</f>
        <v>0</v>
      </c>
      <c r="P660" s="183"/>
      <c r="Q660" s="184">
        <v>0</v>
      </c>
    </row>
    <row r="661" spans="1:17" s="185" customFormat="1" ht="12" customHeight="1">
      <c r="A661" s="179" t="s">
        <v>365</v>
      </c>
      <c r="B661" s="179" t="s">
        <v>936</v>
      </c>
      <c r="C661" s="180">
        <v>403020132</v>
      </c>
      <c r="D661" s="180" t="s">
        <v>940</v>
      </c>
      <c r="E661" s="181" t="s">
        <v>727</v>
      </c>
      <c r="F661" s="181" t="s">
        <v>722</v>
      </c>
      <c r="G661" s="349">
        <f>IF(F661="I",IFERROR(VLOOKUP(C661,'Consolidado 06.2022'!B:H,7,FALSE),0),0)</f>
        <v>0</v>
      </c>
      <c r="H661" s="183"/>
      <c r="I661" s="184">
        <v>0</v>
      </c>
      <c r="J661" s="183"/>
      <c r="K661" s="182">
        <f>-IF(F661="I",IFERROR(SUMIF(#REF!,Clasificaciones!C661,#REF!),0),0)</f>
        <v>0</v>
      </c>
      <c r="L661" s="183"/>
      <c r="M661" s="184">
        <v>0</v>
      </c>
      <c r="N661" s="183"/>
      <c r="O661" s="349">
        <f>-IF(F661="I",IFERROR(VLOOKUP(C661,#REF!,7,FALSE),0),0)</f>
        <v>0</v>
      </c>
      <c r="P661" s="183"/>
      <c r="Q661" s="184">
        <v>0</v>
      </c>
    </row>
    <row r="662" spans="1:17" s="185" customFormat="1" ht="12" customHeight="1">
      <c r="A662" s="179" t="s">
        <v>365</v>
      </c>
      <c r="B662" s="179" t="s">
        <v>938</v>
      </c>
      <c r="C662" s="180">
        <v>403020133</v>
      </c>
      <c r="D662" s="180" t="s">
        <v>401</v>
      </c>
      <c r="E662" s="181" t="s">
        <v>627</v>
      </c>
      <c r="F662" s="181" t="s">
        <v>722</v>
      </c>
      <c r="G662" s="349">
        <f>IF(F662="I",IFERROR(VLOOKUP(C662,'Consolidado 06.2022'!B:H,7,FALSE),0),0)</f>
        <v>0</v>
      </c>
      <c r="H662" s="183"/>
      <c r="I662" s="184">
        <v>0</v>
      </c>
      <c r="J662" s="183"/>
      <c r="K662" s="182">
        <f>-IF(F662="I",IFERROR(SUMIF(#REF!,Clasificaciones!C662,#REF!),0),0)</f>
        <v>0</v>
      </c>
      <c r="L662" s="183"/>
      <c r="M662" s="184">
        <v>0</v>
      </c>
      <c r="N662" s="183"/>
      <c r="O662" s="349">
        <f>-IF(F662="I",IFERROR(VLOOKUP(C662,#REF!,7,FALSE),0),0)</f>
        <v>0</v>
      </c>
      <c r="P662" s="183"/>
      <c r="Q662" s="184">
        <v>0</v>
      </c>
    </row>
    <row r="663" spans="1:17" s="185" customFormat="1" ht="12" customHeight="1">
      <c r="A663" s="179" t="s">
        <v>365</v>
      </c>
      <c r="B663" s="179" t="s">
        <v>927</v>
      </c>
      <c r="C663" s="180">
        <v>403020134</v>
      </c>
      <c r="D663" s="179" t="s">
        <v>941</v>
      </c>
      <c r="E663" s="181" t="s">
        <v>727</v>
      </c>
      <c r="F663" s="181" t="s">
        <v>722</v>
      </c>
      <c r="G663" s="349">
        <f>IF(F663="I",IFERROR(VLOOKUP(C663,'Consolidado 06.2022'!B:H,7,FALSE),0),0)</f>
        <v>0</v>
      </c>
      <c r="H663" s="183"/>
      <c r="I663" s="184">
        <v>0</v>
      </c>
      <c r="J663" s="183"/>
      <c r="K663" s="182">
        <f>-IF(F663="I",IFERROR(SUMIF(#REF!,Clasificaciones!C663,#REF!),0),0)</f>
        <v>0</v>
      </c>
      <c r="L663" s="183"/>
      <c r="M663" s="184">
        <v>0</v>
      </c>
      <c r="N663" s="183"/>
      <c r="O663" s="349">
        <f>-IF(F663="I",IFERROR(VLOOKUP(C663,#REF!,7,FALSE),0),0)</f>
        <v>0</v>
      </c>
      <c r="P663" s="183"/>
      <c r="Q663" s="184">
        <v>0</v>
      </c>
    </row>
    <row r="664" spans="1:17" s="185" customFormat="1" ht="12" customHeight="1">
      <c r="A664" s="179" t="s">
        <v>365</v>
      </c>
      <c r="B664" s="179"/>
      <c r="C664" s="180">
        <v>4030202</v>
      </c>
      <c r="D664" s="180" t="s">
        <v>402</v>
      </c>
      <c r="E664" s="181" t="s">
        <v>627</v>
      </c>
      <c r="F664" s="181" t="s">
        <v>719</v>
      </c>
      <c r="G664" s="349">
        <f>-IF(F664="I",IFERROR(VLOOKUP(C664,'Consolidado 06.2022'!B:H,7,FALSE),0),0)</f>
        <v>0</v>
      </c>
      <c r="H664" s="183"/>
      <c r="I664" s="184">
        <v>0</v>
      </c>
      <c r="J664" s="183"/>
      <c r="K664" s="182">
        <f>-IF(F664="I",IFERROR(SUMIF(#REF!,Clasificaciones!C664,#REF!),0),0)</f>
        <v>0</v>
      </c>
      <c r="L664" s="183"/>
      <c r="M664" s="184">
        <v>0</v>
      </c>
      <c r="N664" s="183"/>
      <c r="O664" s="349">
        <f>-IF(F664="I",IFERROR(VLOOKUP(C664,#REF!,7,FALSE),0),0)</f>
        <v>0</v>
      </c>
      <c r="P664" s="183"/>
      <c r="Q664" s="184">
        <v>0</v>
      </c>
    </row>
    <row r="665" spans="1:17" s="185" customFormat="1" ht="12" customHeight="1">
      <c r="A665" s="179" t="s">
        <v>365</v>
      </c>
      <c r="B665" s="179" t="s">
        <v>417</v>
      </c>
      <c r="C665" s="180">
        <v>403020201</v>
      </c>
      <c r="D665" s="180" t="s">
        <v>402</v>
      </c>
      <c r="E665" s="181" t="s">
        <v>627</v>
      </c>
      <c r="F665" s="181" t="s">
        <v>722</v>
      </c>
      <c r="G665" s="349">
        <f>-IF(F665="I",IFERROR(VLOOKUP(C665,'Consolidado 06.2022'!B:H,7,FALSE),0),0)</f>
        <v>-7717592</v>
      </c>
      <c r="H665" s="183"/>
      <c r="I665" s="184">
        <v>0</v>
      </c>
      <c r="J665" s="183"/>
      <c r="K665" s="182">
        <f>-IF(F665="I",IFERROR(SUMIF(#REF!,Clasificaciones!C665,#REF!),0),0)</f>
        <v>0</v>
      </c>
      <c r="L665" s="183"/>
      <c r="M665" s="184">
        <v>0</v>
      </c>
      <c r="N665" s="183"/>
      <c r="O665" s="349">
        <f>-IF(F665="I",IFERROR(VLOOKUP(C665,#REF!,7,FALSE),0),0)</f>
        <v>0</v>
      </c>
      <c r="P665" s="183"/>
      <c r="Q665" s="184">
        <v>0</v>
      </c>
    </row>
    <row r="666" spans="1:17" s="185" customFormat="1" ht="12" customHeight="1">
      <c r="A666" s="179" t="s">
        <v>365</v>
      </c>
      <c r="B666" s="179" t="s">
        <v>417</v>
      </c>
      <c r="C666" s="180">
        <v>403020202</v>
      </c>
      <c r="D666" s="180" t="s">
        <v>402</v>
      </c>
      <c r="E666" s="181" t="s">
        <v>727</v>
      </c>
      <c r="F666" s="181" t="s">
        <v>722</v>
      </c>
      <c r="G666" s="349">
        <f>-IF(F666="I",IFERROR(VLOOKUP(C666,'Consolidado 06.2022'!B:H,7,FALSE),0),0)</f>
        <v>-1381438</v>
      </c>
      <c r="H666" s="183"/>
      <c r="I666" s="184">
        <v>0</v>
      </c>
      <c r="J666" s="183"/>
      <c r="K666" s="182">
        <f>-IF(F666="I",IFERROR(SUMIF(#REF!,Clasificaciones!C666,#REF!),0),0)</f>
        <v>0</v>
      </c>
      <c r="L666" s="183"/>
      <c r="M666" s="184">
        <v>0</v>
      </c>
      <c r="N666" s="183"/>
      <c r="O666" s="349">
        <f>-IF(F666="I",IFERROR(VLOOKUP(C666,#REF!,7,FALSE),0),0)</f>
        <v>0</v>
      </c>
      <c r="P666" s="183"/>
      <c r="Q666" s="184">
        <v>0</v>
      </c>
    </row>
    <row r="667" spans="1:17" s="185" customFormat="1" ht="12" customHeight="1">
      <c r="A667" s="179" t="s">
        <v>365</v>
      </c>
      <c r="B667" s="179" t="s">
        <v>417</v>
      </c>
      <c r="C667" s="180">
        <v>403020203</v>
      </c>
      <c r="D667" s="180" t="str">
        <f>+'Consolidado 06.2022'!C373</f>
        <v>CDA - Gs</v>
      </c>
      <c r="E667" s="181" t="s">
        <v>627</v>
      </c>
      <c r="F667" s="181" t="s">
        <v>722</v>
      </c>
      <c r="G667" s="349">
        <f>-IF(F667="I",IFERROR(VLOOKUP(C667,'Consolidado 06.2022'!B:H,7,FALSE),0),0)</f>
        <v>-5387878</v>
      </c>
      <c r="H667" s="183"/>
      <c r="I667" s="351"/>
      <c r="J667" s="183"/>
      <c r="K667" s="349"/>
      <c r="L667" s="183"/>
      <c r="M667" s="351"/>
      <c r="N667" s="183"/>
      <c r="O667" s="349"/>
      <c r="P667" s="183"/>
      <c r="Q667" s="351"/>
    </row>
    <row r="668" spans="1:17" s="185" customFormat="1" ht="12" customHeight="1">
      <c r="A668" s="179" t="s">
        <v>365</v>
      </c>
      <c r="B668" s="179" t="s">
        <v>417</v>
      </c>
      <c r="C668" s="180">
        <v>403020204</v>
      </c>
      <c r="D668" s="180" t="str">
        <f>+'Consolidado 06.2022'!C374</f>
        <v>Bonos Subordinados - USD</v>
      </c>
      <c r="E668" s="181" t="s">
        <v>727</v>
      </c>
      <c r="F668" s="181" t="s">
        <v>722</v>
      </c>
      <c r="G668" s="349">
        <f>-IF(F668="I",IFERROR(VLOOKUP(C668,'Consolidado 06.2022'!B:H,7,FALSE),0),0)</f>
        <v>-1279279</v>
      </c>
      <c r="H668" s="183"/>
      <c r="I668" s="351"/>
      <c r="J668" s="183"/>
      <c r="K668" s="349"/>
      <c r="L668" s="183"/>
      <c r="M668" s="351"/>
      <c r="N668" s="183"/>
      <c r="O668" s="349"/>
      <c r="P668" s="183"/>
      <c r="Q668" s="351"/>
    </row>
    <row r="669" spans="1:17" s="185" customFormat="1" ht="12" customHeight="1">
      <c r="A669" s="179" t="s">
        <v>365</v>
      </c>
      <c r="B669" s="179"/>
      <c r="C669" s="180">
        <v>404</v>
      </c>
      <c r="D669" s="180" t="s">
        <v>403</v>
      </c>
      <c r="E669" s="181" t="s">
        <v>627</v>
      </c>
      <c r="F669" s="181" t="s">
        <v>719</v>
      </c>
      <c r="G669" s="349">
        <f>-IF(F669="I",IFERROR(VLOOKUP(C669,'Consolidado 06.2022'!B:H,7,FALSE),0),0)</f>
        <v>0</v>
      </c>
      <c r="H669" s="183"/>
      <c r="I669" s="184">
        <v>0</v>
      </c>
      <c r="J669" s="183"/>
      <c r="K669" s="182">
        <f>-IF(F669="I",IFERROR(SUMIF(#REF!,Clasificaciones!C669,#REF!),0),0)</f>
        <v>0</v>
      </c>
      <c r="L669" s="183"/>
      <c r="M669" s="184">
        <v>0</v>
      </c>
      <c r="N669" s="183"/>
      <c r="O669" s="349">
        <f>-IF(F669="I",IFERROR(VLOOKUP(C669,#REF!,7,FALSE),0),0)</f>
        <v>0</v>
      </c>
      <c r="P669" s="183"/>
      <c r="Q669" s="184">
        <v>0</v>
      </c>
    </row>
    <row r="670" spans="1:17" s="185" customFormat="1" ht="12" customHeight="1">
      <c r="A670" s="179" t="s">
        <v>365</v>
      </c>
      <c r="B670" s="179"/>
      <c r="C670" s="180">
        <v>40401</v>
      </c>
      <c r="D670" s="180" t="s">
        <v>404</v>
      </c>
      <c r="E670" s="181" t="s">
        <v>627</v>
      </c>
      <c r="F670" s="181" t="s">
        <v>719</v>
      </c>
      <c r="G670" s="349">
        <f>-IF(F670="I",IFERROR(VLOOKUP(C670,'Consolidado 06.2022'!B:H,7,FALSE),0),0)</f>
        <v>0</v>
      </c>
      <c r="H670" s="183"/>
      <c r="I670" s="184">
        <v>0</v>
      </c>
      <c r="J670" s="183"/>
      <c r="K670" s="182">
        <f>-IF(F670="I",IFERROR(SUMIF(#REF!,Clasificaciones!C670,#REF!),0),0)</f>
        <v>0</v>
      </c>
      <c r="L670" s="183"/>
      <c r="M670" s="184">
        <v>0</v>
      </c>
      <c r="N670" s="183"/>
      <c r="O670" s="349">
        <f>-IF(F670="I",IFERROR(VLOOKUP(C670,#REF!,7,FALSE),0),0)</f>
        <v>0</v>
      </c>
      <c r="P670" s="183"/>
      <c r="Q670" s="184">
        <v>0</v>
      </c>
    </row>
    <row r="671" spans="1:17" s="185" customFormat="1" ht="12" customHeight="1">
      <c r="A671" s="179" t="s">
        <v>365</v>
      </c>
      <c r="B671" s="179"/>
      <c r="C671" s="180">
        <v>4040101</v>
      </c>
      <c r="D671" s="180" t="s">
        <v>404</v>
      </c>
      <c r="E671" s="181" t="s">
        <v>627</v>
      </c>
      <c r="F671" s="181" t="s">
        <v>722</v>
      </c>
      <c r="G671" s="349">
        <f>IF(F671="I",IFERROR(VLOOKUP(C671,'Consolidado 06.2022'!B:H,7,FALSE),0),0)</f>
        <v>0</v>
      </c>
      <c r="H671" s="183"/>
      <c r="I671" s="184">
        <v>0</v>
      </c>
      <c r="J671" s="183"/>
      <c r="K671" s="182">
        <f>-IF(F671="I",IFERROR(SUMIF(#REF!,Clasificaciones!C671,#REF!),0),0)</f>
        <v>0</v>
      </c>
      <c r="L671" s="183"/>
      <c r="M671" s="184">
        <v>0</v>
      </c>
      <c r="N671" s="183"/>
      <c r="O671" s="349">
        <f>-IF(F671="I",IFERROR(VLOOKUP(C671,#REF!,7,FALSE),0),0)</f>
        <v>0</v>
      </c>
      <c r="P671" s="183"/>
      <c r="Q671" s="184">
        <v>0</v>
      </c>
    </row>
    <row r="672" spans="1:17" s="185" customFormat="1" ht="12" customHeight="1">
      <c r="A672" s="179" t="s">
        <v>365</v>
      </c>
      <c r="B672" s="179"/>
      <c r="C672" s="180">
        <v>4040102</v>
      </c>
      <c r="D672" s="180" t="s">
        <v>404</v>
      </c>
      <c r="E672" s="181" t="s">
        <v>727</v>
      </c>
      <c r="F672" s="181" t="s">
        <v>722</v>
      </c>
      <c r="G672" s="349">
        <f>IF(F672="I",IFERROR(VLOOKUP(C672,'Consolidado 06.2022'!B:H,7,FALSE),0),0)</f>
        <v>0</v>
      </c>
      <c r="H672" s="183"/>
      <c r="I672" s="184">
        <v>0</v>
      </c>
      <c r="J672" s="183"/>
      <c r="K672" s="182">
        <f>-IF(F672="I",IFERROR(SUMIF(#REF!,Clasificaciones!C672,#REF!),0),0)</f>
        <v>0</v>
      </c>
      <c r="L672" s="183"/>
      <c r="M672" s="184">
        <v>0</v>
      </c>
      <c r="N672" s="183"/>
      <c r="O672" s="349">
        <f>-IF(F672="I",IFERROR(VLOOKUP(C672,#REF!,7,FALSE),0),0)</f>
        <v>0</v>
      </c>
      <c r="P672" s="183"/>
      <c r="Q672" s="184">
        <v>0</v>
      </c>
    </row>
    <row r="673" spans="1:17" s="185" customFormat="1" ht="12" customHeight="1">
      <c r="A673" s="179" t="s">
        <v>365</v>
      </c>
      <c r="B673" s="179"/>
      <c r="C673" s="180">
        <v>406</v>
      </c>
      <c r="D673" s="180" t="s">
        <v>408</v>
      </c>
      <c r="E673" s="181" t="s">
        <v>627</v>
      </c>
      <c r="F673" s="181" t="s">
        <v>719</v>
      </c>
      <c r="G673" s="349">
        <f>-IF(F673="I",IFERROR(VLOOKUP(C673,'Consolidado 06.2022'!B:H,7,FALSE),0),0)</f>
        <v>0</v>
      </c>
      <c r="H673" s="183"/>
      <c r="I673" s="184">
        <v>0</v>
      </c>
      <c r="J673" s="183"/>
      <c r="K673" s="182">
        <f>-IF(F673="I",IFERROR(SUMIF(#REF!,Clasificaciones!C673,#REF!),0),0)</f>
        <v>0</v>
      </c>
      <c r="L673" s="183"/>
      <c r="M673" s="184">
        <v>0</v>
      </c>
      <c r="N673" s="183"/>
      <c r="O673" s="349">
        <f>-IF(F673="I",IFERROR(VLOOKUP(C673,#REF!,7,FALSE),0),0)</f>
        <v>0</v>
      </c>
      <c r="P673" s="183"/>
      <c r="Q673" s="184">
        <v>0</v>
      </c>
    </row>
    <row r="674" spans="1:17" s="185" customFormat="1" ht="12" customHeight="1">
      <c r="A674" s="179" t="s">
        <v>365</v>
      </c>
      <c r="B674" s="179"/>
      <c r="C674" s="180">
        <v>40601</v>
      </c>
      <c r="D674" s="180" t="s">
        <v>409</v>
      </c>
      <c r="E674" s="181" t="s">
        <v>627</v>
      </c>
      <c r="F674" s="181" t="s">
        <v>719</v>
      </c>
      <c r="G674" s="349">
        <f>-IF(F674="I",IFERROR(VLOOKUP(C674,'Consolidado 06.2022'!B:H,7,FALSE),0),0)</f>
        <v>0</v>
      </c>
      <c r="H674" s="183"/>
      <c r="I674" s="184">
        <v>0</v>
      </c>
      <c r="J674" s="183"/>
      <c r="K674" s="182">
        <f>-IF(F674="I",IFERROR(SUMIF(#REF!,Clasificaciones!C674,#REF!),0),0)</f>
        <v>0</v>
      </c>
      <c r="L674" s="183"/>
      <c r="M674" s="184">
        <v>0</v>
      </c>
      <c r="N674" s="183"/>
      <c r="O674" s="349">
        <f>-IF(F674="I",IFERROR(VLOOKUP(C674,#REF!,7,FALSE),0),0)</f>
        <v>0</v>
      </c>
      <c r="P674" s="183"/>
      <c r="Q674" s="184">
        <v>0</v>
      </c>
    </row>
    <row r="675" spans="1:17" s="185" customFormat="1" ht="12" customHeight="1">
      <c r="A675" s="179" t="s">
        <v>365</v>
      </c>
      <c r="B675" s="179" t="s">
        <v>417</v>
      </c>
      <c r="C675" s="180">
        <v>4060101</v>
      </c>
      <c r="D675" s="180" t="s">
        <v>410</v>
      </c>
      <c r="E675" s="181" t="s">
        <v>627</v>
      </c>
      <c r="F675" s="181" t="s">
        <v>722</v>
      </c>
      <c r="G675" s="349">
        <f>-IF(F675="I",IFERROR(VLOOKUP(C675,'Consolidado 06.2022'!B:H,7,FALSE),0),0)</f>
        <v>-6000000</v>
      </c>
      <c r="H675" s="183"/>
      <c r="I675" s="184">
        <v>0</v>
      </c>
      <c r="J675" s="183"/>
      <c r="K675" s="182">
        <f>-IF(F675="I",IFERROR(SUMIF(#REF!,Clasificaciones!C675,#REF!),0),0)</f>
        <v>0</v>
      </c>
      <c r="L675" s="183"/>
      <c r="M675" s="184">
        <v>0</v>
      </c>
      <c r="N675" s="183"/>
      <c r="O675" s="349">
        <f>-IF(F675="I",IFERROR(VLOOKUP(C675,#REF!,7,FALSE),0),0)</f>
        <v>0</v>
      </c>
      <c r="P675" s="183"/>
      <c r="Q675" s="184">
        <v>0</v>
      </c>
    </row>
    <row r="676" spans="1:17" s="185" customFormat="1" ht="12" customHeight="1">
      <c r="A676" s="179" t="s">
        <v>365</v>
      </c>
      <c r="B676" s="179"/>
      <c r="C676" s="180">
        <v>4060102</v>
      </c>
      <c r="D676" s="180" t="s">
        <v>942</v>
      </c>
      <c r="E676" s="181" t="s">
        <v>627</v>
      </c>
      <c r="F676" s="181" t="s">
        <v>722</v>
      </c>
      <c r="G676" s="349">
        <f>IF(F676="I",IFERROR(VLOOKUP(C676,'Consolidado 06.2022'!B:H,7,FALSE),0),0)</f>
        <v>0</v>
      </c>
      <c r="H676" s="183"/>
      <c r="I676" s="184">
        <v>0</v>
      </c>
      <c r="J676" s="183"/>
      <c r="K676" s="182">
        <f>-IF(F676="I",IFERROR(SUMIF(#REF!,Clasificaciones!C676,#REF!),0),0)</f>
        <v>0</v>
      </c>
      <c r="L676" s="183"/>
      <c r="M676" s="184">
        <v>0</v>
      </c>
      <c r="N676" s="183"/>
      <c r="O676" s="349">
        <f>-IF(F676="I",IFERROR(VLOOKUP(C676,#REF!,7,FALSE),0),0)</f>
        <v>0</v>
      </c>
      <c r="P676" s="183"/>
      <c r="Q676" s="184">
        <v>0</v>
      </c>
    </row>
    <row r="677" spans="1:17" s="185" customFormat="1" ht="12" customHeight="1">
      <c r="A677" s="179" t="s">
        <v>365</v>
      </c>
      <c r="B677" s="179"/>
      <c r="C677" s="180">
        <v>40602</v>
      </c>
      <c r="D677" s="180" t="s">
        <v>943</v>
      </c>
      <c r="E677" s="181" t="s">
        <v>627</v>
      </c>
      <c r="F677" s="181" t="s">
        <v>719</v>
      </c>
      <c r="G677" s="349">
        <f>-IF(F677="I",IFERROR(VLOOKUP(C677,'Consolidado 06.2022'!B:H,7,FALSE),0),0)</f>
        <v>0</v>
      </c>
      <c r="H677" s="183"/>
      <c r="I677" s="184">
        <v>0</v>
      </c>
      <c r="J677" s="183"/>
      <c r="K677" s="182">
        <f>-IF(F677="I",IFERROR(SUMIF(#REF!,Clasificaciones!C677,#REF!),0),0)</f>
        <v>0</v>
      </c>
      <c r="L677" s="183"/>
      <c r="M677" s="184">
        <v>0</v>
      </c>
      <c r="N677" s="183"/>
      <c r="O677" s="349">
        <f>-IF(F677="I",IFERROR(VLOOKUP(C677,#REF!,7,FALSE),0),0)</f>
        <v>0</v>
      </c>
      <c r="P677" s="183"/>
      <c r="Q677" s="184">
        <v>0</v>
      </c>
    </row>
    <row r="678" spans="1:17" s="185" customFormat="1" ht="12" customHeight="1">
      <c r="A678" s="179" t="s">
        <v>365</v>
      </c>
      <c r="B678" s="179" t="s">
        <v>417</v>
      </c>
      <c r="C678" s="180">
        <v>4060201</v>
      </c>
      <c r="D678" s="180" t="s">
        <v>944</v>
      </c>
      <c r="E678" s="181" t="s">
        <v>627</v>
      </c>
      <c r="F678" s="181" t="s">
        <v>722</v>
      </c>
      <c r="G678" s="349">
        <f>-IF(F678="I",IFERROR(VLOOKUP(C678,'Consolidado 06.2022'!B:H,7,FALSE),0),0)</f>
        <v>-272728</v>
      </c>
      <c r="H678" s="183"/>
      <c r="I678" s="184">
        <v>0</v>
      </c>
      <c r="J678" s="183"/>
      <c r="K678" s="182">
        <f>-IF(F678="I",IFERROR(SUMIF(#REF!,Clasificaciones!C678,#REF!),0),0)</f>
        <v>0</v>
      </c>
      <c r="L678" s="183"/>
      <c r="M678" s="184">
        <v>0</v>
      </c>
      <c r="N678" s="183"/>
      <c r="O678" s="349">
        <f>-IF(F678="I",IFERROR(VLOOKUP(C678,#REF!,7,FALSE),0),0)</f>
        <v>0</v>
      </c>
      <c r="P678" s="183"/>
      <c r="Q678" s="184">
        <v>0</v>
      </c>
    </row>
    <row r="679" spans="1:17" s="185" customFormat="1" ht="12" customHeight="1">
      <c r="A679" s="179" t="s">
        <v>365</v>
      </c>
      <c r="B679" s="179"/>
      <c r="C679" s="180">
        <v>4060202</v>
      </c>
      <c r="D679" s="180" t="s">
        <v>944</v>
      </c>
      <c r="E679" s="181" t="s">
        <v>627</v>
      </c>
      <c r="F679" s="181" t="s">
        <v>722</v>
      </c>
      <c r="G679" s="349">
        <f>IF(F679="I",IFERROR(VLOOKUP(C679,'Consolidado 06.2022'!B:H,7,FALSE),0),0)</f>
        <v>0</v>
      </c>
      <c r="H679" s="183"/>
      <c r="I679" s="184">
        <v>0</v>
      </c>
      <c r="J679" s="183"/>
      <c r="K679" s="182">
        <f>-IF(F679="I",IFERROR(SUMIF(#REF!,Clasificaciones!C679,#REF!),0),0)</f>
        <v>0</v>
      </c>
      <c r="L679" s="183"/>
      <c r="M679" s="184">
        <v>0</v>
      </c>
      <c r="N679" s="183"/>
      <c r="O679" s="349">
        <f>-IF(F679="I",IFERROR(VLOOKUP(C679,#REF!,7,FALSE),0),0)</f>
        <v>0</v>
      </c>
      <c r="P679" s="183"/>
      <c r="Q679" s="184">
        <v>0</v>
      </c>
    </row>
    <row r="680" spans="1:17" s="185" customFormat="1" ht="12" customHeight="1">
      <c r="A680" s="179" t="s">
        <v>365</v>
      </c>
      <c r="B680" s="179"/>
      <c r="C680" s="180">
        <v>40603</v>
      </c>
      <c r="D680" s="180" t="s">
        <v>945</v>
      </c>
      <c r="E680" s="181" t="s">
        <v>627</v>
      </c>
      <c r="F680" s="181" t="s">
        <v>719</v>
      </c>
      <c r="G680" s="349">
        <f>-IF(F680="I",IFERROR(VLOOKUP(C680,'Consolidado 06.2022'!B:H,7,FALSE),0),0)</f>
        <v>0</v>
      </c>
      <c r="H680" s="183"/>
      <c r="I680" s="184">
        <v>0</v>
      </c>
      <c r="J680" s="183"/>
      <c r="K680" s="182">
        <f>-IF(F680="I",IFERROR(SUMIF(#REF!,Clasificaciones!C680,#REF!),0),0)</f>
        <v>0</v>
      </c>
      <c r="L680" s="183"/>
      <c r="M680" s="184">
        <v>0</v>
      </c>
      <c r="N680" s="183"/>
      <c r="O680" s="349">
        <f>-IF(F680="I",IFERROR(VLOOKUP(C680,#REF!,7,FALSE),0),0)</f>
        <v>0</v>
      </c>
      <c r="P680" s="183"/>
      <c r="Q680" s="184">
        <v>0</v>
      </c>
    </row>
    <row r="681" spans="1:17" s="185" customFormat="1" ht="12" customHeight="1">
      <c r="A681" s="179" t="s">
        <v>365</v>
      </c>
      <c r="B681" s="179"/>
      <c r="C681" s="180">
        <v>4060301</v>
      </c>
      <c r="D681" s="180" t="s">
        <v>946</v>
      </c>
      <c r="E681" s="181" t="s">
        <v>627</v>
      </c>
      <c r="F681" s="181" t="s">
        <v>722</v>
      </c>
      <c r="G681" s="349">
        <f>IF(F681="I",IFERROR(VLOOKUP(C681,'Consolidado 06.2022'!B:H,7,FALSE),0),0)</f>
        <v>0</v>
      </c>
      <c r="H681" s="183"/>
      <c r="I681" s="184">
        <v>0</v>
      </c>
      <c r="J681" s="183"/>
      <c r="K681" s="182">
        <f>-IF(F681="I",IFERROR(SUMIF(#REF!,Clasificaciones!C681,#REF!),0),0)</f>
        <v>0</v>
      </c>
      <c r="L681" s="183"/>
      <c r="M681" s="184">
        <v>0</v>
      </c>
      <c r="N681" s="183"/>
      <c r="O681" s="349">
        <f>-IF(F681="I",IFERROR(VLOOKUP(C681,#REF!,7,FALSE),0),0)</f>
        <v>0</v>
      </c>
      <c r="P681" s="183"/>
      <c r="Q681" s="184">
        <v>0</v>
      </c>
    </row>
    <row r="682" spans="1:17" s="185" customFormat="1" ht="12" customHeight="1">
      <c r="A682" s="179" t="s">
        <v>365</v>
      </c>
      <c r="B682" s="179"/>
      <c r="C682" s="180">
        <v>4060302</v>
      </c>
      <c r="D682" s="180" t="s">
        <v>947</v>
      </c>
      <c r="E682" s="181" t="s">
        <v>627</v>
      </c>
      <c r="F682" s="181" t="s">
        <v>722</v>
      </c>
      <c r="G682" s="349">
        <f>IF(F682="I",IFERROR(VLOOKUP(C682,'Consolidado 06.2022'!B:H,7,FALSE),0),0)</f>
        <v>0</v>
      </c>
      <c r="H682" s="183"/>
      <c r="I682" s="184">
        <v>0</v>
      </c>
      <c r="J682" s="183"/>
      <c r="K682" s="182">
        <f>-IF(F682="I",IFERROR(SUMIF(#REF!,Clasificaciones!C682,#REF!),0),0)</f>
        <v>0</v>
      </c>
      <c r="L682" s="183"/>
      <c r="M682" s="184">
        <v>0</v>
      </c>
      <c r="N682" s="183"/>
      <c r="O682" s="349">
        <f>-IF(F682="I",IFERROR(VLOOKUP(C682,#REF!,7,FALSE),0),0)</f>
        <v>0</v>
      </c>
      <c r="P682" s="183"/>
      <c r="Q682" s="184">
        <v>0</v>
      </c>
    </row>
    <row r="683" spans="1:17" s="185" customFormat="1" ht="12" customHeight="1">
      <c r="A683" s="179" t="s">
        <v>365</v>
      </c>
      <c r="B683" s="179"/>
      <c r="C683" s="180">
        <v>40604</v>
      </c>
      <c r="D683" s="180" t="s">
        <v>411</v>
      </c>
      <c r="E683" s="181" t="s">
        <v>627</v>
      </c>
      <c r="F683" s="181" t="s">
        <v>719</v>
      </c>
      <c r="G683" s="349">
        <f>-IF(F683="I",IFERROR(VLOOKUP(C683,'Consolidado 06.2022'!B:H,7,FALSE),0),0)</f>
        <v>0</v>
      </c>
      <c r="H683" s="183"/>
      <c r="I683" s="184">
        <v>0</v>
      </c>
      <c r="J683" s="183"/>
      <c r="K683" s="182">
        <f>-IF(F683="I",IFERROR(SUMIF(#REF!,Clasificaciones!C683,#REF!),0),0)</f>
        <v>0</v>
      </c>
      <c r="L683" s="183"/>
      <c r="M683" s="184">
        <v>0</v>
      </c>
      <c r="N683" s="183"/>
      <c r="O683" s="349">
        <f>-IF(F683="I",IFERROR(VLOOKUP(C683,#REF!,7,FALSE),0),0)</f>
        <v>0</v>
      </c>
      <c r="P683" s="183"/>
      <c r="Q683" s="184">
        <v>0</v>
      </c>
    </row>
    <row r="684" spans="1:17" s="185" customFormat="1" ht="12" customHeight="1">
      <c r="A684" s="179" t="s">
        <v>365</v>
      </c>
      <c r="B684" s="179" t="s">
        <v>417</v>
      </c>
      <c r="C684" s="180">
        <v>4060401</v>
      </c>
      <c r="D684" s="180" t="s">
        <v>412</v>
      </c>
      <c r="E684" s="181" t="s">
        <v>627</v>
      </c>
      <c r="F684" s="181" t="s">
        <v>722</v>
      </c>
      <c r="G684" s="349">
        <f>-IF(F684="I",IFERROR(VLOOKUP(C684,'Consolidado 06.2022'!B:H,7,FALSE),0),0)</f>
        <v>-14430803</v>
      </c>
      <c r="H684" s="183"/>
      <c r="I684" s="184">
        <v>0</v>
      </c>
      <c r="J684" s="183"/>
      <c r="K684" s="182">
        <f>-IF(F684="I",IFERROR(SUMIF(#REF!,Clasificaciones!C684,#REF!),0),0)</f>
        <v>0</v>
      </c>
      <c r="L684" s="183"/>
      <c r="M684" s="184">
        <v>0</v>
      </c>
      <c r="N684" s="183"/>
      <c r="O684" s="349">
        <f>-IF(F684="I",IFERROR(VLOOKUP(C684,#REF!,7,FALSE),0),0)</f>
        <v>0</v>
      </c>
      <c r="P684" s="183"/>
      <c r="Q684" s="184">
        <v>0</v>
      </c>
    </row>
    <row r="685" spans="1:17" s="185" customFormat="1" ht="12" customHeight="1">
      <c r="A685" s="179" t="s">
        <v>365</v>
      </c>
      <c r="B685" s="179" t="s">
        <v>417</v>
      </c>
      <c r="C685" s="180">
        <v>4060402</v>
      </c>
      <c r="D685" s="180" t="s">
        <v>413</v>
      </c>
      <c r="E685" s="181" t="s">
        <v>727</v>
      </c>
      <c r="F685" s="181" t="s">
        <v>722</v>
      </c>
      <c r="G685" s="349">
        <f>-IF(F685="I",IFERROR(VLOOKUP(C685,'Consolidado 06.2022'!B:H,7,FALSE),0),0)</f>
        <v>-16419272</v>
      </c>
      <c r="H685" s="183"/>
      <c r="I685" s="184">
        <v>0</v>
      </c>
      <c r="J685" s="183"/>
      <c r="K685" s="182">
        <f>-IF(F685="I",IFERROR(SUMIF(#REF!,Clasificaciones!C685,#REF!),0),0)</f>
        <v>0</v>
      </c>
      <c r="L685" s="183"/>
      <c r="M685" s="184">
        <v>0</v>
      </c>
      <c r="N685" s="183"/>
      <c r="O685" s="349">
        <f>-IF(F685="I",IFERROR(VLOOKUP(C685,#REF!,7,FALSE),0),0)</f>
        <v>0</v>
      </c>
      <c r="P685" s="183"/>
      <c r="Q685" s="184">
        <v>0</v>
      </c>
    </row>
    <row r="686" spans="1:17" s="185" customFormat="1" ht="12" customHeight="1">
      <c r="A686" s="179" t="s">
        <v>365</v>
      </c>
      <c r="B686" s="179"/>
      <c r="C686" s="180">
        <v>40605</v>
      </c>
      <c r="D686" s="180" t="s">
        <v>414</v>
      </c>
      <c r="E686" s="181" t="s">
        <v>627</v>
      </c>
      <c r="F686" s="181" t="s">
        <v>719</v>
      </c>
      <c r="G686" s="349">
        <f>-IF(F686="I",IFERROR(VLOOKUP(C686,'Consolidado 06.2022'!B:H,7,FALSE),0),0)</f>
        <v>0</v>
      </c>
      <c r="H686" s="183"/>
      <c r="I686" s="184">
        <v>0</v>
      </c>
      <c r="J686" s="183"/>
      <c r="K686" s="182">
        <f>-IF(F686="I",IFERROR(SUMIF(#REF!,Clasificaciones!C686,#REF!),0),0)</f>
        <v>0</v>
      </c>
      <c r="L686" s="183"/>
      <c r="M686" s="184">
        <v>0</v>
      </c>
      <c r="N686" s="183"/>
      <c r="O686" s="349">
        <f>-IF(F686="I",IFERROR(VLOOKUP(C686,#REF!,7,FALSE),0),0)</f>
        <v>0</v>
      </c>
      <c r="P686" s="183"/>
      <c r="Q686" s="184">
        <v>0</v>
      </c>
    </row>
    <row r="687" spans="1:17" s="185" customFormat="1" ht="12" customHeight="1">
      <c r="A687" s="179" t="s">
        <v>365</v>
      </c>
      <c r="B687" s="179" t="s">
        <v>417</v>
      </c>
      <c r="C687" s="180">
        <v>4060501</v>
      </c>
      <c r="D687" s="180" t="s">
        <v>415</v>
      </c>
      <c r="E687" s="181" t="s">
        <v>627</v>
      </c>
      <c r="F687" s="181" t="s">
        <v>722</v>
      </c>
      <c r="G687" s="349">
        <f>-IF(F687="I",IFERROR(VLOOKUP(C687,'Consolidado 06.2022'!B:H,7,FALSE),0),0)</f>
        <v>-2680381</v>
      </c>
      <c r="H687" s="183"/>
      <c r="I687" s="184">
        <v>0</v>
      </c>
      <c r="J687" s="183"/>
      <c r="K687" s="182">
        <f>-IF(F687="I",IFERROR(SUMIF(#REF!,Clasificaciones!C687,#REF!),0),0)</f>
        <v>0</v>
      </c>
      <c r="L687" s="183"/>
      <c r="M687" s="184">
        <v>0</v>
      </c>
      <c r="N687" s="183"/>
      <c r="O687" s="349">
        <f>-IF(F687="I",IFERROR(VLOOKUP(C687,#REF!,7,FALSE),0),0)</f>
        <v>0</v>
      </c>
      <c r="P687" s="183"/>
      <c r="Q687" s="184">
        <v>0</v>
      </c>
    </row>
    <row r="688" spans="1:17" s="185" customFormat="1" ht="12" customHeight="1">
      <c r="A688" s="179" t="s">
        <v>365</v>
      </c>
      <c r="B688" s="179" t="s">
        <v>417</v>
      </c>
      <c r="C688" s="180">
        <v>4060502</v>
      </c>
      <c r="D688" s="180" t="s">
        <v>416</v>
      </c>
      <c r="E688" s="181" t="s">
        <v>727</v>
      </c>
      <c r="F688" s="181" t="s">
        <v>722</v>
      </c>
      <c r="G688" s="349">
        <f>-IF(F688="I",IFERROR(VLOOKUP(C688,'Consolidado 06.2022'!B:H,7,FALSE),0),0)</f>
        <v>-2890368</v>
      </c>
      <c r="H688" s="183"/>
      <c r="I688" s="184">
        <v>0</v>
      </c>
      <c r="J688" s="183"/>
      <c r="K688" s="182">
        <f>-IF(F688="I",IFERROR(SUMIF(#REF!,Clasificaciones!C688,#REF!),0),0)</f>
        <v>0</v>
      </c>
      <c r="L688" s="183"/>
      <c r="M688" s="184">
        <v>0</v>
      </c>
      <c r="N688" s="183"/>
      <c r="O688" s="349">
        <f>-IF(F688="I",IFERROR(VLOOKUP(C688,#REF!,7,FALSE),0),0)</f>
        <v>0</v>
      </c>
      <c r="P688" s="183"/>
      <c r="Q688" s="184">
        <v>0</v>
      </c>
    </row>
    <row r="689" spans="1:17" s="185" customFormat="1" ht="12" customHeight="1">
      <c r="A689" s="179" t="s">
        <v>365</v>
      </c>
      <c r="B689" s="179"/>
      <c r="C689" s="180">
        <v>40606</v>
      </c>
      <c r="D689" s="180" t="s">
        <v>417</v>
      </c>
      <c r="E689" s="181" t="s">
        <v>627</v>
      </c>
      <c r="F689" s="181" t="s">
        <v>719</v>
      </c>
      <c r="G689" s="349">
        <f>-IF(F689="I",IFERROR(VLOOKUP(C689,'Consolidado 06.2022'!B:H,7,FALSE),0),0)</f>
        <v>0</v>
      </c>
      <c r="H689" s="183"/>
      <c r="I689" s="184">
        <v>0</v>
      </c>
      <c r="J689" s="183"/>
      <c r="K689" s="182">
        <f>-IF(F689="I",IFERROR(SUMIF(#REF!,Clasificaciones!C689,#REF!),0),0)</f>
        <v>0</v>
      </c>
      <c r="L689" s="183"/>
      <c r="M689" s="184">
        <v>0</v>
      </c>
      <c r="N689" s="183"/>
      <c r="O689" s="349">
        <f>-IF(F689="I",IFERROR(VLOOKUP(C689,#REF!,7,FALSE),0),0)</f>
        <v>0</v>
      </c>
      <c r="P689" s="183"/>
      <c r="Q689" s="184">
        <v>0</v>
      </c>
    </row>
    <row r="690" spans="1:17" s="185" customFormat="1" ht="12" customHeight="1">
      <c r="A690" s="179" t="s">
        <v>365</v>
      </c>
      <c r="B690" s="179" t="s">
        <v>417</v>
      </c>
      <c r="C690" s="180">
        <v>4060601</v>
      </c>
      <c r="D690" s="180" t="s">
        <v>418</v>
      </c>
      <c r="E690" s="181" t="s">
        <v>627</v>
      </c>
      <c r="F690" s="181" t="s">
        <v>722</v>
      </c>
      <c r="G690" s="349">
        <f>-IF(F690="I",IFERROR(VLOOKUP(C690,'Consolidado 06.2022'!B:H,7,FALSE),0),0)</f>
        <v>-1465821</v>
      </c>
      <c r="H690" s="183"/>
      <c r="I690" s="184">
        <v>0</v>
      </c>
      <c r="J690" s="183"/>
      <c r="K690" s="182">
        <f>-IF(F690="I",IFERROR(SUMIF(#REF!,Clasificaciones!C690,#REF!),0),0)</f>
        <v>0</v>
      </c>
      <c r="L690" s="183"/>
      <c r="M690" s="184">
        <v>0</v>
      </c>
      <c r="N690" s="183"/>
      <c r="O690" s="349">
        <f>-IF(F690="I",IFERROR(VLOOKUP(C690,#REF!,7,FALSE),0),0)</f>
        <v>0</v>
      </c>
      <c r="P690" s="183"/>
      <c r="Q690" s="184">
        <v>0</v>
      </c>
    </row>
    <row r="691" spans="1:17" s="185" customFormat="1" ht="12" customHeight="1">
      <c r="A691" s="179" t="s">
        <v>365</v>
      </c>
      <c r="B691" s="179" t="s">
        <v>417</v>
      </c>
      <c r="C691" s="180">
        <v>4060602</v>
      </c>
      <c r="D691" s="180" t="s">
        <v>419</v>
      </c>
      <c r="E691" s="181" t="s">
        <v>627</v>
      </c>
      <c r="F691" s="181" t="s">
        <v>722</v>
      </c>
      <c r="G691" s="349">
        <f>-IF(F691="I",IFERROR(VLOOKUP(C691,'Consolidado 06.2022'!B:H,7,FALSE),0),0)</f>
        <v>-6940526</v>
      </c>
      <c r="H691" s="183"/>
      <c r="I691" s="184">
        <v>0</v>
      </c>
      <c r="J691" s="183"/>
      <c r="K691" s="182">
        <f>-IF(F691="I",IFERROR(SUMIF(#REF!,Clasificaciones!C691,#REF!),0),0)</f>
        <v>0</v>
      </c>
      <c r="L691" s="183"/>
      <c r="M691" s="184">
        <v>0</v>
      </c>
      <c r="N691" s="183"/>
      <c r="O691" s="349">
        <f>-IF(F691="I",IFERROR(VLOOKUP(C691,#REF!,7,FALSE),0),0)</f>
        <v>0</v>
      </c>
      <c r="P691" s="183"/>
      <c r="Q691" s="184">
        <v>0</v>
      </c>
    </row>
    <row r="692" spans="1:17" s="185" customFormat="1" ht="12" customHeight="1">
      <c r="A692" s="179" t="s">
        <v>365</v>
      </c>
      <c r="B692" s="179"/>
      <c r="C692" s="180">
        <v>407</v>
      </c>
      <c r="D692" s="180" t="s">
        <v>420</v>
      </c>
      <c r="E692" s="181" t="s">
        <v>627</v>
      </c>
      <c r="F692" s="181" t="s">
        <v>719</v>
      </c>
      <c r="G692" s="349">
        <f>-IF(F692="I",IFERROR(VLOOKUP(C692,'Consolidado 06.2022'!B:H,7,FALSE),0),0)</f>
        <v>0</v>
      </c>
      <c r="H692" s="183"/>
      <c r="I692" s="184">
        <v>0</v>
      </c>
      <c r="J692" s="183"/>
      <c r="K692" s="182">
        <f>-IF(F692="I",IFERROR(SUMIF(#REF!,Clasificaciones!C692,#REF!),0),0)</f>
        <v>0</v>
      </c>
      <c r="L692" s="183"/>
      <c r="M692" s="184">
        <v>0</v>
      </c>
      <c r="N692" s="183"/>
      <c r="O692" s="349">
        <f>-IF(F692="I",IFERROR(VLOOKUP(C692,#REF!,7,FALSE),0),0)</f>
        <v>0</v>
      </c>
      <c r="P692" s="183"/>
      <c r="Q692" s="184">
        <v>0</v>
      </c>
    </row>
    <row r="693" spans="1:17" s="185" customFormat="1" ht="12" customHeight="1">
      <c r="A693" s="179" t="s">
        <v>365</v>
      </c>
      <c r="B693" s="179" t="s">
        <v>702</v>
      </c>
      <c r="C693" s="180">
        <v>40701</v>
      </c>
      <c r="D693" s="180" t="s">
        <v>702</v>
      </c>
      <c r="E693" s="181" t="s">
        <v>627</v>
      </c>
      <c r="F693" s="181" t="s">
        <v>722</v>
      </c>
      <c r="G693" s="349">
        <f>-IF(F693="I",IFERROR(VLOOKUP(C693,'Consolidado 06.2022'!B:H,7,FALSE),0),0)</f>
        <v>-612814</v>
      </c>
      <c r="H693" s="183"/>
      <c r="I693" s="184">
        <v>0</v>
      </c>
      <c r="J693" s="183"/>
      <c r="K693" s="182">
        <f>-IF(F693="I",IFERROR(SUMIF(#REF!,Clasificaciones!C693,#REF!),0),0)</f>
        <v>0</v>
      </c>
      <c r="L693" s="183"/>
      <c r="M693" s="184">
        <v>0</v>
      </c>
      <c r="N693" s="183"/>
      <c r="O693" s="349">
        <f>-IF(F693="I",IFERROR(VLOOKUP(C693,#REF!,7,FALSE),0),0)</f>
        <v>0</v>
      </c>
      <c r="P693" s="183"/>
      <c r="Q693" s="184">
        <v>0</v>
      </c>
    </row>
    <row r="694" spans="1:17" s="185" customFormat="1" ht="12" customHeight="1">
      <c r="A694" s="179" t="s">
        <v>365</v>
      </c>
      <c r="B694" s="179"/>
      <c r="C694" s="180">
        <v>40702</v>
      </c>
      <c r="D694" s="180" t="s">
        <v>422</v>
      </c>
      <c r="E694" s="181" t="s">
        <v>627</v>
      </c>
      <c r="F694" s="181" t="s">
        <v>719</v>
      </c>
      <c r="G694" s="349">
        <f>-IF(F694="I",IFERROR(VLOOKUP(C694,'Consolidado 06.2022'!B:H,7,FALSE),0),0)</f>
        <v>0</v>
      </c>
      <c r="H694" s="183"/>
      <c r="I694" s="184">
        <v>0</v>
      </c>
      <c r="J694" s="183"/>
      <c r="K694" s="182">
        <f>-IF(F694="I",IFERROR(SUMIF(#REF!,Clasificaciones!C694,#REF!),0),0)</f>
        <v>0</v>
      </c>
      <c r="L694" s="183"/>
      <c r="M694" s="184">
        <v>0</v>
      </c>
      <c r="N694" s="183"/>
      <c r="O694" s="349">
        <f>-IF(F694="I",IFERROR(VLOOKUP(C694,#REF!,7,FALSE),0),0)</f>
        <v>0</v>
      </c>
      <c r="P694" s="183"/>
      <c r="Q694" s="184">
        <v>0</v>
      </c>
    </row>
    <row r="695" spans="1:17" s="185" customFormat="1" ht="12" customHeight="1">
      <c r="A695" s="179" t="s">
        <v>365</v>
      </c>
      <c r="B695" s="179" t="s">
        <v>948</v>
      </c>
      <c r="C695" s="180">
        <v>4070201</v>
      </c>
      <c r="D695" s="180" t="s">
        <v>423</v>
      </c>
      <c r="E695" s="181" t="s">
        <v>627</v>
      </c>
      <c r="F695" s="181" t="s">
        <v>722</v>
      </c>
      <c r="G695" s="349">
        <f>-IF(F695="I",IFERROR(VLOOKUP(C695,'Consolidado 06.2022'!B:H,7,FALSE),0),0)</f>
        <v>-6160658769</v>
      </c>
      <c r="H695" s="183"/>
      <c r="I695" s="184">
        <v>0</v>
      </c>
      <c r="J695" s="183"/>
      <c r="K695" s="182">
        <f>-IF(F695="I",IFERROR(SUMIF(#REF!,Clasificaciones!C695,#REF!),0),0)</f>
        <v>0</v>
      </c>
      <c r="L695" s="183"/>
      <c r="M695" s="184">
        <v>0</v>
      </c>
      <c r="N695" s="183"/>
      <c r="O695" s="349">
        <f>-IF(F695="I",IFERROR(VLOOKUP(C695,#REF!,7,FALSE),0),0)</f>
        <v>0</v>
      </c>
      <c r="P695" s="183"/>
      <c r="Q695" s="184">
        <v>0</v>
      </c>
    </row>
    <row r="696" spans="1:17" s="185" customFormat="1" ht="12" customHeight="1">
      <c r="A696" s="179" t="s">
        <v>365</v>
      </c>
      <c r="B696" s="179" t="s">
        <v>948</v>
      </c>
      <c r="C696" s="180">
        <v>4070202</v>
      </c>
      <c r="D696" s="180" t="s">
        <v>424</v>
      </c>
      <c r="E696" s="181" t="s">
        <v>627</v>
      </c>
      <c r="F696" s="181" t="s">
        <v>722</v>
      </c>
      <c r="G696" s="349">
        <f>-IF(F696="I",IFERROR(VLOOKUP(C696,'Consolidado 06.2022'!B:H,7,FALSE),0),0)</f>
        <v>-2884498665</v>
      </c>
      <c r="H696" s="183"/>
      <c r="I696" s="184">
        <v>0</v>
      </c>
      <c r="J696" s="183"/>
      <c r="K696" s="182">
        <f>-IF(F696="I",IFERROR(SUMIF(#REF!,Clasificaciones!C696,#REF!),0),0)</f>
        <v>0</v>
      </c>
      <c r="L696" s="183"/>
      <c r="M696" s="184">
        <v>0</v>
      </c>
      <c r="N696" s="183"/>
      <c r="O696" s="349">
        <f>-IF(F696="I",IFERROR(VLOOKUP(C696,#REF!,7,FALSE),0),0)</f>
        <v>0</v>
      </c>
      <c r="P696" s="183"/>
      <c r="Q696" s="184">
        <v>0</v>
      </c>
    </row>
    <row r="697" spans="1:17" s="185" customFormat="1" ht="12" customHeight="1">
      <c r="A697" s="179" t="s">
        <v>365</v>
      </c>
      <c r="B697" s="179"/>
      <c r="C697" s="180">
        <v>408</v>
      </c>
      <c r="D697" s="180" t="s">
        <v>425</v>
      </c>
      <c r="E697" s="181" t="s">
        <v>627</v>
      </c>
      <c r="F697" s="181" t="s">
        <v>719</v>
      </c>
      <c r="G697" s="349">
        <f>-IF(F697="I",IFERROR(VLOOKUP(C697,'Consolidado 06.2022'!B:H,7,FALSE),0),0)</f>
        <v>0</v>
      </c>
      <c r="H697" s="183"/>
      <c r="I697" s="184">
        <v>0</v>
      </c>
      <c r="J697" s="183"/>
      <c r="K697" s="182">
        <f>-IF(F697="I",IFERROR(SUMIF(#REF!,Clasificaciones!C697,#REF!),0),0)</f>
        <v>0</v>
      </c>
      <c r="L697" s="183"/>
      <c r="M697" s="184">
        <v>0</v>
      </c>
      <c r="N697" s="183"/>
      <c r="O697" s="349">
        <f>-IF(F697="I",IFERROR(VLOOKUP(C697,#REF!,7,FALSE),0),0)</f>
        <v>0</v>
      </c>
      <c r="P697" s="183"/>
      <c r="Q697" s="184">
        <v>0</v>
      </c>
    </row>
    <row r="698" spans="1:17" s="185" customFormat="1" ht="12" customHeight="1">
      <c r="A698" s="179" t="s">
        <v>365</v>
      </c>
      <c r="B698" s="179" t="s">
        <v>908</v>
      </c>
      <c r="C698" s="180">
        <v>40801</v>
      </c>
      <c r="D698" s="180" t="s">
        <v>949</v>
      </c>
      <c r="E698" s="181" t="s">
        <v>627</v>
      </c>
      <c r="F698" s="181" t="s">
        <v>722</v>
      </c>
      <c r="G698" s="349">
        <f>-IF(F698="I",IFERROR(VLOOKUP(C698,'Consolidado 06.2022'!B:H,7,FALSE),0),0)</f>
        <v>-5666190</v>
      </c>
      <c r="H698" s="183"/>
      <c r="I698" s="184">
        <v>0</v>
      </c>
      <c r="J698" s="183"/>
      <c r="K698" s="182">
        <f>-IF(F698="I",IFERROR(SUMIF(#REF!,Clasificaciones!C698,#REF!),0),0)</f>
        <v>0</v>
      </c>
      <c r="L698" s="183"/>
      <c r="M698" s="184">
        <v>0</v>
      </c>
      <c r="N698" s="183"/>
      <c r="O698" s="349">
        <f>-IF(F698="I",IFERROR(VLOOKUP(C698,#REF!,7,FALSE),0),0)</f>
        <v>0</v>
      </c>
      <c r="P698" s="183"/>
      <c r="Q698" s="184">
        <v>0</v>
      </c>
    </row>
    <row r="699" spans="1:17" s="185" customFormat="1" ht="12" customHeight="1">
      <c r="A699" s="179" t="s">
        <v>365</v>
      </c>
      <c r="B699" s="179" t="s">
        <v>908</v>
      </c>
      <c r="C699" s="180">
        <v>40802</v>
      </c>
      <c r="D699" s="180" t="s">
        <v>426</v>
      </c>
      <c r="E699" s="181" t="s">
        <v>627</v>
      </c>
      <c r="F699" s="181" t="s">
        <v>722</v>
      </c>
      <c r="G699" s="349">
        <f>-IF(F699="I",IFERROR(VLOOKUP(C699,'Consolidado 06.2022'!B:H,7,FALSE),0),0)</f>
        <v>-2463</v>
      </c>
      <c r="H699" s="183"/>
      <c r="I699" s="184">
        <v>0</v>
      </c>
      <c r="J699" s="183"/>
      <c r="K699" s="182">
        <f>-IF(F699="I",IFERROR(SUMIF(#REF!,Clasificaciones!C699,#REF!),0),0)</f>
        <v>0</v>
      </c>
      <c r="L699" s="183"/>
      <c r="M699" s="184">
        <v>0</v>
      </c>
      <c r="N699" s="183"/>
      <c r="O699" s="349">
        <f>-IF(F699="I",IFERROR(VLOOKUP(C699,#REF!,7,FALSE),0),0)</f>
        <v>0</v>
      </c>
      <c r="P699" s="183"/>
      <c r="Q699" s="184">
        <v>0</v>
      </c>
    </row>
    <row r="700" spans="1:17" s="185" customFormat="1" ht="12" customHeight="1">
      <c r="A700" s="179" t="s">
        <v>365</v>
      </c>
      <c r="B700" s="179" t="s">
        <v>703</v>
      </c>
      <c r="C700" s="180">
        <v>40803</v>
      </c>
      <c r="D700" s="180" t="s">
        <v>703</v>
      </c>
      <c r="E700" s="181" t="s">
        <v>627</v>
      </c>
      <c r="F700" s="181" t="s">
        <v>722</v>
      </c>
      <c r="G700" s="349">
        <f>-IF(F700="I",IFERROR(VLOOKUP(C700,'Consolidado 06.2022'!B:H,7,FALSE),0),0)</f>
        <v>-6473750</v>
      </c>
      <c r="H700" s="183"/>
      <c r="I700" s="184">
        <v>0</v>
      </c>
      <c r="J700" s="183"/>
      <c r="K700" s="182">
        <f>-IF(F700="I",IFERROR(SUMIF(#REF!,Clasificaciones!C700,#REF!),0),0)</f>
        <v>0</v>
      </c>
      <c r="L700" s="183"/>
      <c r="M700" s="184">
        <v>0</v>
      </c>
      <c r="N700" s="183"/>
      <c r="O700" s="349">
        <f>-IF(F700="I",IFERROR(VLOOKUP(C700,#REF!,7,FALSE),0),0)</f>
        <v>0</v>
      </c>
      <c r="P700" s="183"/>
      <c r="Q700" s="184">
        <v>0</v>
      </c>
    </row>
    <row r="701" spans="1:17" s="185" customFormat="1" ht="12" customHeight="1">
      <c r="A701" s="179" t="s">
        <v>365</v>
      </c>
      <c r="B701" s="179"/>
      <c r="C701" s="180">
        <v>40804</v>
      </c>
      <c r="D701" s="180" t="s">
        <v>950</v>
      </c>
      <c r="E701" s="181" t="s">
        <v>627</v>
      </c>
      <c r="F701" s="181" t="s">
        <v>722</v>
      </c>
      <c r="G701" s="349">
        <f>IF(F701="I",IFERROR(VLOOKUP(C701,'Consolidado 06.2022'!B:H,7,FALSE),0),0)</f>
        <v>0</v>
      </c>
      <c r="H701" s="183"/>
      <c r="I701" s="184">
        <v>0</v>
      </c>
      <c r="J701" s="183"/>
      <c r="K701" s="182">
        <f>-IF(F701="I",IFERROR(SUMIF(#REF!,Clasificaciones!C701,#REF!),0),0)</f>
        <v>0</v>
      </c>
      <c r="L701" s="183"/>
      <c r="M701" s="184">
        <v>0</v>
      </c>
      <c r="N701" s="183"/>
      <c r="O701" s="349">
        <f>-IF(F701="I",IFERROR(VLOOKUP(C701,#REF!,7,FALSE),0),0)</f>
        <v>0</v>
      </c>
      <c r="P701" s="183"/>
      <c r="Q701" s="184">
        <v>0</v>
      </c>
    </row>
    <row r="702" spans="1:17" s="185" customFormat="1" ht="12" customHeight="1">
      <c r="A702" s="179" t="s">
        <v>365</v>
      </c>
      <c r="B702" s="179"/>
      <c r="C702" s="180">
        <v>40805</v>
      </c>
      <c r="D702" s="180" t="s">
        <v>951</v>
      </c>
      <c r="E702" s="181" t="s">
        <v>627</v>
      </c>
      <c r="F702" s="181" t="s">
        <v>722</v>
      </c>
      <c r="G702" s="349">
        <f>IF(F702="I",IFERROR(VLOOKUP(C702,'Consolidado 06.2022'!B:H,7,FALSE),0),0)</f>
        <v>0</v>
      </c>
      <c r="H702" s="183"/>
      <c r="I702" s="184">
        <v>0</v>
      </c>
      <c r="J702" s="183"/>
      <c r="K702" s="182">
        <f>-IF(F702="I",IFERROR(SUMIF(#REF!,Clasificaciones!C702,#REF!),0),0)</f>
        <v>0</v>
      </c>
      <c r="L702" s="183"/>
      <c r="M702" s="184">
        <v>0</v>
      </c>
      <c r="N702" s="183"/>
      <c r="O702" s="349">
        <f>-IF(F702="I",IFERROR(VLOOKUP(C702,#REF!,7,FALSE),0),0)</f>
        <v>0</v>
      </c>
      <c r="P702" s="183"/>
      <c r="Q702" s="184">
        <v>0</v>
      </c>
    </row>
    <row r="703" spans="1:17" s="185" customFormat="1" ht="12" customHeight="1">
      <c r="A703" s="179" t="s">
        <v>365</v>
      </c>
      <c r="B703" s="179"/>
      <c r="C703" s="180">
        <v>40806</v>
      </c>
      <c r="D703" s="180" t="s">
        <v>952</v>
      </c>
      <c r="E703" s="181" t="s">
        <v>627</v>
      </c>
      <c r="F703" s="181" t="s">
        <v>722</v>
      </c>
      <c r="G703" s="349">
        <f>IF(F703="I",IFERROR(VLOOKUP(C703,'Consolidado 06.2022'!B:H,7,FALSE),0),0)</f>
        <v>0</v>
      </c>
      <c r="H703" s="183"/>
      <c r="I703" s="184">
        <v>0</v>
      </c>
      <c r="J703" s="183"/>
      <c r="K703" s="182">
        <f>-IF(F703="I",IFERROR(SUMIF(#REF!,Clasificaciones!C703,#REF!),0),0)</f>
        <v>0</v>
      </c>
      <c r="L703" s="183"/>
      <c r="M703" s="184">
        <v>0</v>
      </c>
      <c r="N703" s="183"/>
      <c r="O703" s="349">
        <f>-IF(F703="I",IFERROR(VLOOKUP(C703,#REF!,7,FALSE),0),0)</f>
        <v>0</v>
      </c>
      <c r="P703" s="183"/>
      <c r="Q703" s="184">
        <v>0</v>
      </c>
    </row>
    <row r="704" spans="1:17" s="185" customFormat="1" ht="12" customHeight="1">
      <c r="A704" s="179" t="s">
        <v>365</v>
      </c>
      <c r="B704" s="179"/>
      <c r="C704" s="180">
        <v>40807</v>
      </c>
      <c r="D704" s="180" t="s">
        <v>953</v>
      </c>
      <c r="E704" s="181" t="s">
        <v>627</v>
      </c>
      <c r="F704" s="181" t="s">
        <v>722</v>
      </c>
      <c r="G704" s="349">
        <f>IF(F704="I",IFERROR(VLOOKUP(C704,'Consolidado 06.2022'!B:H,7,FALSE),0),0)</f>
        <v>0</v>
      </c>
      <c r="H704" s="183"/>
      <c r="I704" s="184">
        <v>0</v>
      </c>
      <c r="J704" s="183"/>
      <c r="K704" s="182">
        <f>-IF(F704="I",IFERROR(SUMIF(#REF!,Clasificaciones!C704,#REF!),0),0)</f>
        <v>0</v>
      </c>
      <c r="L704" s="183"/>
      <c r="M704" s="184">
        <v>0</v>
      </c>
      <c r="N704" s="183"/>
      <c r="O704" s="349">
        <f>-IF(F704="I",IFERROR(VLOOKUP(C704,#REF!,7,FALSE),0),0)</f>
        <v>0</v>
      </c>
      <c r="P704" s="183"/>
      <c r="Q704" s="184">
        <v>0</v>
      </c>
    </row>
    <row r="705" spans="1:17" s="185" customFormat="1" ht="12" customHeight="1">
      <c r="A705" s="179" t="s">
        <v>365</v>
      </c>
      <c r="B705" s="179" t="s">
        <v>908</v>
      </c>
      <c r="C705" s="180">
        <v>40808</v>
      </c>
      <c r="D705" s="180" t="s">
        <v>427</v>
      </c>
      <c r="E705" s="181" t="s">
        <v>627</v>
      </c>
      <c r="F705" s="181" t="s">
        <v>722</v>
      </c>
      <c r="G705" s="349">
        <f>IF(F705="I",IFERROR(VLOOKUP(C705,'Consolidado 06.2022'!B:H,7,FALSE),0),0)</f>
        <v>0</v>
      </c>
      <c r="H705" s="183"/>
      <c r="I705" s="184">
        <v>0</v>
      </c>
      <c r="J705" s="183"/>
      <c r="K705" s="182">
        <f>-IF(F705="I",IFERROR(SUMIF(#REF!,Clasificaciones!C705,#REF!),0),0)</f>
        <v>0</v>
      </c>
      <c r="L705" s="183"/>
      <c r="M705" s="184">
        <v>0</v>
      </c>
      <c r="N705" s="183"/>
      <c r="O705" s="349">
        <f>-IF(F705="I",IFERROR(VLOOKUP(C705,#REF!,7,FALSE),0),0)</f>
        <v>0</v>
      </c>
      <c r="P705" s="183"/>
      <c r="Q705" s="184">
        <v>0</v>
      </c>
    </row>
    <row r="706" spans="1:17" s="185" customFormat="1" ht="12" customHeight="1">
      <c r="A706" s="179" t="s">
        <v>365</v>
      </c>
      <c r="B706" s="179" t="s">
        <v>908</v>
      </c>
      <c r="C706" s="180">
        <v>40809</v>
      </c>
      <c r="D706" s="180" t="s">
        <v>428</v>
      </c>
      <c r="E706" s="181" t="s">
        <v>627</v>
      </c>
      <c r="F706" s="181" t="s">
        <v>722</v>
      </c>
      <c r="G706" s="349">
        <f>IF(F706="I",IFERROR(VLOOKUP(C706,'Consolidado 06.2022'!B:H,7,FALSE),0),0)</f>
        <v>0</v>
      </c>
      <c r="H706" s="183"/>
      <c r="I706" s="184">
        <v>0</v>
      </c>
      <c r="J706" s="183"/>
      <c r="K706" s="182">
        <f>-IF(F706="I",IFERROR(SUMIF(#REF!,Clasificaciones!C706,#REF!),0),0)</f>
        <v>0</v>
      </c>
      <c r="L706" s="183"/>
      <c r="M706" s="184">
        <v>0</v>
      </c>
      <c r="N706" s="183"/>
      <c r="O706" s="349">
        <f>-IF(F706="I",IFERROR(VLOOKUP(C706,#REF!,7,FALSE),0),0)</f>
        <v>0</v>
      </c>
      <c r="P706" s="183"/>
      <c r="Q706" s="184">
        <v>0</v>
      </c>
    </row>
    <row r="707" spans="1:17" s="185" customFormat="1" ht="12" customHeight="1">
      <c r="A707" s="179" t="s">
        <v>365</v>
      </c>
      <c r="B707" s="179" t="s">
        <v>908</v>
      </c>
      <c r="C707" s="180">
        <v>40811</v>
      </c>
      <c r="D707" s="180" t="s">
        <v>429</v>
      </c>
      <c r="E707" s="181" t="s">
        <v>627</v>
      </c>
      <c r="F707" s="181" t="s">
        <v>722</v>
      </c>
      <c r="G707" s="349">
        <f>IF(F707="I",IFERROR(VLOOKUP(C707,'Consolidado 06.2022'!B:H,7,FALSE),0),0)</f>
        <v>0</v>
      </c>
      <c r="H707" s="183"/>
      <c r="I707" s="184">
        <v>0</v>
      </c>
      <c r="J707" s="183"/>
      <c r="K707" s="182">
        <f>-IF(F707="I",IFERROR(SUMIF(#REF!,Clasificaciones!C707,#REF!),0),0)</f>
        <v>0</v>
      </c>
      <c r="L707" s="183"/>
      <c r="M707" s="184">
        <v>0</v>
      </c>
      <c r="N707" s="183"/>
      <c r="O707" s="349">
        <f>-IF(F707="I",IFERROR(VLOOKUP(C707,#REF!,7,FALSE),0),0)</f>
        <v>0</v>
      </c>
      <c r="P707" s="183"/>
      <c r="Q707" s="184">
        <v>0</v>
      </c>
    </row>
    <row r="708" spans="1:17" s="185" customFormat="1" ht="12" customHeight="1">
      <c r="A708" s="179" t="s">
        <v>365</v>
      </c>
      <c r="B708" s="179" t="s">
        <v>908</v>
      </c>
      <c r="C708" s="180">
        <v>40812</v>
      </c>
      <c r="D708" s="180" t="s">
        <v>430</v>
      </c>
      <c r="E708" s="181" t="s">
        <v>627</v>
      </c>
      <c r="F708" s="181" t="s">
        <v>722</v>
      </c>
      <c r="G708" s="349">
        <f>IF(F708="I",IFERROR(VLOOKUP(C708,'Consolidado 06.2022'!B:H,7,FALSE),0),0)</f>
        <v>0</v>
      </c>
      <c r="H708" s="183"/>
      <c r="I708" s="184">
        <v>0</v>
      </c>
      <c r="J708" s="183"/>
      <c r="K708" s="182">
        <f>-IF(F708="I",IFERROR(SUMIF(#REF!,Clasificaciones!C708,#REF!),0),0)</f>
        <v>0</v>
      </c>
      <c r="L708" s="183"/>
      <c r="M708" s="184">
        <v>0</v>
      </c>
      <c r="N708" s="183"/>
      <c r="O708" s="349">
        <f>-IF(F708="I",IFERROR(VLOOKUP(C708,#REF!,7,FALSE),0),0)</f>
        <v>0</v>
      </c>
      <c r="P708" s="183"/>
      <c r="Q708" s="184">
        <v>0</v>
      </c>
    </row>
    <row r="709" spans="1:17" s="185" customFormat="1" ht="12" customHeight="1">
      <c r="A709" s="179" t="s">
        <v>431</v>
      </c>
      <c r="B709" s="179"/>
      <c r="C709" s="180">
        <v>5</v>
      </c>
      <c r="D709" s="180" t="s">
        <v>431</v>
      </c>
      <c r="E709" s="181" t="s">
        <v>627</v>
      </c>
      <c r="F709" s="181" t="s">
        <v>719</v>
      </c>
      <c r="G709" s="349">
        <f>IF(F709="I",IFERROR(VLOOKUP(C709,'Consolidado 06.2022'!B:H,7,FALSE),0),0)</f>
        <v>0</v>
      </c>
      <c r="H709" s="183"/>
      <c r="I709" s="184">
        <v>0</v>
      </c>
      <c r="J709" s="183"/>
      <c r="K709" s="182">
        <f>IF(F709="I",IFERROR(SUMIF(#REF!,Clasificaciones!C709,#REF!),0),0)</f>
        <v>0</v>
      </c>
      <c r="L709" s="183"/>
      <c r="M709" s="184">
        <v>0</v>
      </c>
      <c r="N709" s="183"/>
      <c r="O709" s="349">
        <f>IF(F709="I",IFERROR(VLOOKUP(C709,#REF!,7,FALSE),0),0)</f>
        <v>0</v>
      </c>
      <c r="P709" s="183"/>
      <c r="Q709" s="184">
        <v>0</v>
      </c>
    </row>
    <row r="710" spans="1:17" s="185" customFormat="1" ht="12" customHeight="1">
      <c r="A710" s="179" t="s">
        <v>431</v>
      </c>
      <c r="B710" s="179"/>
      <c r="C710" s="180">
        <v>51</v>
      </c>
      <c r="D710" s="180" t="s">
        <v>432</v>
      </c>
      <c r="E710" s="181" t="s">
        <v>627</v>
      </c>
      <c r="F710" s="181" t="s">
        <v>719</v>
      </c>
      <c r="G710" s="349">
        <f>IF(F710="I",IFERROR(VLOOKUP(C710,'Consolidado 06.2022'!B:H,7,FALSE),0),0)</f>
        <v>0</v>
      </c>
      <c r="H710" s="183"/>
      <c r="I710" s="184">
        <v>0</v>
      </c>
      <c r="J710" s="183"/>
      <c r="K710" s="182">
        <f>IF(F710="I",IFERROR(SUMIF(#REF!,Clasificaciones!C710,#REF!),0),0)</f>
        <v>0</v>
      </c>
      <c r="L710" s="183"/>
      <c r="M710" s="184">
        <v>0</v>
      </c>
      <c r="N710" s="183"/>
      <c r="O710" s="349">
        <f>IF(F710="I",IFERROR(VLOOKUP(C710,#REF!,7,FALSE),0),0)</f>
        <v>0</v>
      </c>
      <c r="P710" s="183"/>
      <c r="Q710" s="184">
        <v>0</v>
      </c>
    </row>
    <row r="711" spans="1:17" s="185" customFormat="1" ht="12" customHeight="1">
      <c r="A711" s="179" t="s">
        <v>431</v>
      </c>
      <c r="B711" s="179"/>
      <c r="C711" s="180">
        <v>511</v>
      </c>
      <c r="D711" s="180" t="s">
        <v>433</v>
      </c>
      <c r="E711" s="181" t="s">
        <v>627</v>
      </c>
      <c r="F711" s="181" t="s">
        <v>719</v>
      </c>
      <c r="G711" s="349">
        <f>IF(F711="I",IFERROR(VLOOKUP(C711,'Consolidado 06.2022'!B:H,7,FALSE),0),0)</f>
        <v>0</v>
      </c>
      <c r="H711" s="183"/>
      <c r="I711" s="184">
        <v>0</v>
      </c>
      <c r="J711" s="183"/>
      <c r="K711" s="182">
        <f>IF(F711="I",IFERROR(SUMIF(#REF!,Clasificaciones!C711,#REF!),0),0)</f>
        <v>0</v>
      </c>
      <c r="L711" s="183"/>
      <c r="M711" s="184">
        <v>0</v>
      </c>
      <c r="N711" s="183"/>
      <c r="O711" s="349">
        <f>IF(F711="I",IFERROR(VLOOKUP(C711,#REF!,7,FALSE),0),0)</f>
        <v>0</v>
      </c>
      <c r="P711" s="183"/>
      <c r="Q711" s="184">
        <v>0</v>
      </c>
    </row>
    <row r="712" spans="1:17" s="185" customFormat="1" ht="12" customHeight="1">
      <c r="A712" s="179" t="s">
        <v>431</v>
      </c>
      <c r="B712" s="179"/>
      <c r="C712" s="180">
        <v>51101</v>
      </c>
      <c r="D712" s="180" t="s">
        <v>434</v>
      </c>
      <c r="E712" s="181" t="s">
        <v>627</v>
      </c>
      <c r="F712" s="181" t="s">
        <v>719</v>
      </c>
      <c r="G712" s="349">
        <f>IF(F712="I",IFERROR(VLOOKUP(C712,'Consolidado 06.2022'!B:H,7,FALSE),0),0)</f>
        <v>0</v>
      </c>
      <c r="H712" s="183"/>
      <c r="I712" s="184">
        <v>0</v>
      </c>
      <c r="J712" s="183"/>
      <c r="K712" s="182">
        <f>IF(F712="I",IFERROR(SUMIF(#REF!,Clasificaciones!C712,#REF!),0),0)</f>
        <v>0</v>
      </c>
      <c r="L712" s="183"/>
      <c r="M712" s="184">
        <v>0</v>
      </c>
      <c r="N712" s="183"/>
      <c r="O712" s="349">
        <f>IF(F712="I",IFERROR(VLOOKUP(C712,#REF!,7,FALSE),0),0)</f>
        <v>0</v>
      </c>
      <c r="P712" s="183"/>
      <c r="Q712" s="184">
        <v>0</v>
      </c>
    </row>
    <row r="713" spans="1:17" s="185" customFormat="1" ht="12" customHeight="1">
      <c r="A713" s="179" t="s">
        <v>431</v>
      </c>
      <c r="B713" s="179" t="s">
        <v>434</v>
      </c>
      <c r="C713" s="180">
        <v>5110101</v>
      </c>
      <c r="D713" s="180" t="s">
        <v>954</v>
      </c>
      <c r="E713" s="181" t="s">
        <v>627</v>
      </c>
      <c r="F713" s="181" t="s">
        <v>722</v>
      </c>
      <c r="G713" s="349">
        <f>IF(F713="I",IFERROR(VLOOKUP(C713,'Consolidado 06.2022'!B:H,7,FALSE),0),0)</f>
        <v>0</v>
      </c>
      <c r="H713" s="183"/>
      <c r="I713" s="184">
        <v>0</v>
      </c>
      <c r="J713" s="183"/>
      <c r="K713" s="182">
        <f>IF(F713="I",IFERROR(SUMIF(#REF!,Clasificaciones!C713,#REF!),0),0)</f>
        <v>0</v>
      </c>
      <c r="L713" s="183"/>
      <c r="M713" s="184">
        <v>0</v>
      </c>
      <c r="N713" s="183"/>
      <c r="O713" s="349">
        <f>IF(F713="I",IFERROR(VLOOKUP(C713,#REF!,7,FALSE),0),0)</f>
        <v>0</v>
      </c>
      <c r="P713" s="183"/>
      <c r="Q713" s="184">
        <v>0</v>
      </c>
    </row>
    <row r="714" spans="1:17" s="185" customFormat="1" ht="12" customHeight="1">
      <c r="A714" s="179" t="s">
        <v>431</v>
      </c>
      <c r="B714" s="179"/>
      <c r="C714" s="180">
        <v>5110102</v>
      </c>
      <c r="D714" s="180" t="s">
        <v>435</v>
      </c>
      <c r="E714" s="181" t="s">
        <v>627</v>
      </c>
      <c r="F714" s="181" t="s">
        <v>719</v>
      </c>
      <c r="G714" s="349">
        <f>IF(F714="I",IFERROR(VLOOKUP(C714,'Consolidado 06.2022'!B:H,7,FALSE),0),0)</f>
        <v>0</v>
      </c>
      <c r="H714" s="183"/>
      <c r="I714" s="184">
        <v>0</v>
      </c>
      <c r="J714" s="183"/>
      <c r="K714" s="182">
        <f>IF(F714="I",IFERROR(SUMIF(#REF!,Clasificaciones!C714,#REF!),0),0)</f>
        <v>0</v>
      </c>
      <c r="L714" s="183"/>
      <c r="M714" s="184">
        <v>0</v>
      </c>
      <c r="N714" s="183"/>
      <c r="O714" s="349">
        <f>IF(F714="I",IFERROR(VLOOKUP(C714,#REF!,7,FALSE),0),0)</f>
        <v>0</v>
      </c>
      <c r="P714" s="183"/>
      <c r="Q714" s="184">
        <v>0</v>
      </c>
    </row>
    <row r="715" spans="1:17" s="185" customFormat="1" ht="12" customHeight="1">
      <c r="A715" s="179" t="s">
        <v>431</v>
      </c>
      <c r="B715" s="179" t="s">
        <v>434</v>
      </c>
      <c r="C715" s="180">
        <v>511010201</v>
      </c>
      <c r="D715" s="180" t="s">
        <v>436</v>
      </c>
      <c r="E715" s="181" t="s">
        <v>627</v>
      </c>
      <c r="F715" s="181" t="s">
        <v>722</v>
      </c>
      <c r="G715" s="349">
        <f>IF(F715="I",IFERROR(VLOOKUP(C715,'Consolidado 06.2022'!B:H,7,FALSE),0),0)</f>
        <v>750000</v>
      </c>
      <c r="H715" s="183"/>
      <c r="I715" s="184">
        <v>0</v>
      </c>
      <c r="J715" s="183"/>
      <c r="K715" s="182">
        <f>IF(F715="I",IFERROR(SUMIF(#REF!,Clasificaciones!C715,#REF!),0),0)</f>
        <v>0</v>
      </c>
      <c r="L715" s="183"/>
      <c r="M715" s="184">
        <v>0</v>
      </c>
      <c r="N715" s="183"/>
      <c r="O715" s="349">
        <f>IF(F715="I",IFERROR(VLOOKUP(C715,#REF!,7,FALSE),0),0)</f>
        <v>0</v>
      </c>
      <c r="P715" s="183"/>
      <c r="Q715" s="184">
        <v>0</v>
      </c>
    </row>
    <row r="716" spans="1:17" s="185" customFormat="1" ht="12" customHeight="1">
      <c r="A716" s="179" t="s">
        <v>431</v>
      </c>
      <c r="B716" s="179"/>
      <c r="C716" s="180">
        <v>511010202</v>
      </c>
      <c r="D716" s="180" t="s">
        <v>436</v>
      </c>
      <c r="E716" s="181" t="s">
        <v>727</v>
      </c>
      <c r="F716" s="181" t="s">
        <v>722</v>
      </c>
      <c r="G716" s="349">
        <f>IF(F716="I",IFERROR(VLOOKUP(C716,'Consolidado 06.2022'!B:H,7,FALSE),0),0)</f>
        <v>0</v>
      </c>
      <c r="H716" s="183"/>
      <c r="I716" s="184">
        <v>0</v>
      </c>
      <c r="J716" s="183"/>
      <c r="K716" s="182">
        <f>IF(F716="I",IFERROR(SUMIF(#REF!,Clasificaciones!C716,#REF!),0),0)</f>
        <v>0</v>
      </c>
      <c r="L716" s="183"/>
      <c r="M716" s="184">
        <v>0</v>
      </c>
      <c r="N716" s="183"/>
      <c r="O716" s="349">
        <f>IF(F716="I",IFERROR(VLOOKUP(C716,#REF!,7,FALSE),0),0)</f>
        <v>0</v>
      </c>
      <c r="P716" s="183"/>
      <c r="Q716" s="184">
        <v>0</v>
      </c>
    </row>
    <row r="717" spans="1:17" s="185" customFormat="1" ht="12" customHeight="1">
      <c r="A717" s="179" t="s">
        <v>431</v>
      </c>
      <c r="B717" s="179"/>
      <c r="C717" s="180">
        <v>51102</v>
      </c>
      <c r="D717" s="180" t="s">
        <v>437</v>
      </c>
      <c r="E717" s="181" t="s">
        <v>627</v>
      </c>
      <c r="F717" s="181" t="s">
        <v>719</v>
      </c>
      <c r="G717" s="349">
        <f>IF(F717="I",IFERROR(VLOOKUP(C717,'Consolidado 06.2022'!B:H,7,FALSE),0),0)</f>
        <v>0</v>
      </c>
      <c r="H717" s="183"/>
      <c r="I717" s="184">
        <v>0</v>
      </c>
      <c r="J717" s="183"/>
      <c r="K717" s="182">
        <f>IF(F717="I",IFERROR(SUMIF(#REF!,Clasificaciones!C717,#REF!),0),0)</f>
        <v>0</v>
      </c>
      <c r="L717" s="183"/>
      <c r="M717" s="184">
        <v>0</v>
      </c>
      <c r="N717" s="183"/>
      <c r="O717" s="349">
        <f>IF(F717="I",IFERROR(VLOOKUP(C717,#REF!,7,FALSE),0),0)</f>
        <v>0</v>
      </c>
      <c r="P717" s="183"/>
      <c r="Q717" s="184">
        <v>0</v>
      </c>
    </row>
    <row r="718" spans="1:17" s="185" customFormat="1" ht="12" customHeight="1">
      <c r="A718" s="179" t="s">
        <v>431</v>
      </c>
      <c r="B718" s="179"/>
      <c r="C718" s="180">
        <v>5110201</v>
      </c>
      <c r="D718" s="180" t="s">
        <v>438</v>
      </c>
      <c r="E718" s="181" t="s">
        <v>627</v>
      </c>
      <c r="F718" s="181" t="s">
        <v>719</v>
      </c>
      <c r="G718" s="349">
        <f>IF(F718="I",IFERROR(VLOOKUP(C718,'Consolidado 06.2022'!B:H,7,FALSE),0),0)</f>
        <v>0</v>
      </c>
      <c r="H718" s="183"/>
      <c r="I718" s="184">
        <v>0</v>
      </c>
      <c r="J718" s="183"/>
      <c r="K718" s="182">
        <f>IF(F718="I",IFERROR(SUMIF(#REF!,Clasificaciones!C718,#REF!),0),0)</f>
        <v>0</v>
      </c>
      <c r="L718" s="183"/>
      <c r="M718" s="184">
        <v>0</v>
      </c>
      <c r="N718" s="183"/>
      <c r="O718" s="349">
        <f>IF(F718="I",IFERROR(VLOOKUP(C718,#REF!,7,FALSE),0),0)</f>
        <v>0</v>
      </c>
      <c r="P718" s="183"/>
      <c r="Q718" s="184">
        <v>0</v>
      </c>
    </row>
    <row r="719" spans="1:17" s="185" customFormat="1" ht="12" customHeight="1">
      <c r="A719" s="179" t="s">
        <v>431</v>
      </c>
      <c r="B719" s="179" t="s">
        <v>955</v>
      </c>
      <c r="C719" s="180">
        <v>511020101</v>
      </c>
      <c r="D719" s="180" t="s">
        <v>439</v>
      </c>
      <c r="E719" s="181" t="s">
        <v>627</v>
      </c>
      <c r="F719" s="181" t="s">
        <v>722</v>
      </c>
      <c r="G719" s="349">
        <f>IF(F719="I",IFERROR(VLOOKUP(C719,'Consolidado 06.2022'!B:H,7,FALSE),0),0)</f>
        <v>32832213</v>
      </c>
      <c r="H719" s="183"/>
      <c r="I719" s="184">
        <v>0</v>
      </c>
      <c r="J719" s="183"/>
      <c r="K719" s="182">
        <f>IF(F719="I",IFERROR(SUMIF(#REF!,Clasificaciones!C719,#REF!),0),0)</f>
        <v>0</v>
      </c>
      <c r="L719" s="183"/>
      <c r="M719" s="184">
        <v>0</v>
      </c>
      <c r="N719" s="183"/>
      <c r="O719" s="349">
        <f>IF(F719="I",IFERROR(VLOOKUP(C719,#REF!,7,FALSE),0),0)</f>
        <v>0</v>
      </c>
      <c r="P719" s="183"/>
      <c r="Q719" s="184">
        <v>0</v>
      </c>
    </row>
    <row r="720" spans="1:17" s="185" customFormat="1" ht="12" customHeight="1">
      <c r="A720" s="179" t="s">
        <v>431</v>
      </c>
      <c r="B720" s="179" t="s">
        <v>955</v>
      </c>
      <c r="C720" s="180">
        <v>511020102</v>
      </c>
      <c r="D720" s="180" t="s">
        <v>440</v>
      </c>
      <c r="E720" s="181" t="s">
        <v>727</v>
      </c>
      <c r="F720" s="181" t="s">
        <v>722</v>
      </c>
      <c r="G720" s="349">
        <f>IF(F720="I",IFERROR(VLOOKUP(C720,'Consolidado 06.2022'!B:H,7,FALSE),0),0)</f>
        <v>51409728</v>
      </c>
      <c r="H720" s="183"/>
      <c r="I720" s="184">
        <v>0</v>
      </c>
      <c r="J720" s="183"/>
      <c r="K720" s="182">
        <f>IF(F720="I",IFERROR(SUMIF(#REF!,Clasificaciones!C720,#REF!),0),0)</f>
        <v>0</v>
      </c>
      <c r="L720" s="183"/>
      <c r="M720" s="184">
        <v>0</v>
      </c>
      <c r="N720" s="183"/>
      <c r="O720" s="349">
        <f>IF(F720="I",IFERROR(VLOOKUP(C720,#REF!,7,FALSE),0),0)</f>
        <v>0</v>
      </c>
      <c r="P720" s="183"/>
      <c r="Q720" s="184">
        <v>0</v>
      </c>
    </row>
    <row r="721" spans="1:17" s="185" customFormat="1" ht="12" customHeight="1">
      <c r="A721" s="179" t="s">
        <v>431</v>
      </c>
      <c r="B721" s="179"/>
      <c r="C721" s="180">
        <v>5110202</v>
      </c>
      <c r="D721" s="180" t="s">
        <v>414</v>
      </c>
      <c r="E721" s="181" t="s">
        <v>627</v>
      </c>
      <c r="F721" s="181" t="s">
        <v>719</v>
      </c>
      <c r="G721" s="349">
        <f>IF(F721="I",IFERROR(VLOOKUP(C721,'Consolidado 06.2022'!B:H,7,FALSE),0),0)</f>
        <v>0</v>
      </c>
      <c r="H721" s="183"/>
      <c r="I721" s="184">
        <v>0</v>
      </c>
      <c r="J721" s="183"/>
      <c r="K721" s="182">
        <f>IF(F721="I",IFERROR(SUMIF(#REF!,Clasificaciones!C721,#REF!),0),0)</f>
        <v>0</v>
      </c>
      <c r="L721" s="183"/>
      <c r="M721" s="184">
        <v>0</v>
      </c>
      <c r="N721" s="183"/>
      <c r="O721" s="349">
        <f>IF(F721="I",IFERROR(VLOOKUP(C721,#REF!,7,FALSE),0),0)</f>
        <v>0</v>
      </c>
      <c r="P721" s="183"/>
      <c r="Q721" s="184">
        <v>0</v>
      </c>
    </row>
    <row r="722" spans="1:17" s="185" customFormat="1" ht="12" customHeight="1">
      <c r="A722" s="179" t="s">
        <v>431</v>
      </c>
      <c r="B722" s="179" t="s">
        <v>955</v>
      </c>
      <c r="C722" s="180">
        <v>511020201</v>
      </c>
      <c r="D722" s="180" t="s">
        <v>415</v>
      </c>
      <c r="E722" s="181" t="s">
        <v>627</v>
      </c>
      <c r="F722" s="181" t="s">
        <v>722</v>
      </c>
      <c r="G722" s="349">
        <f>IF(F722="I",IFERROR(VLOOKUP(C722,'Consolidado 06.2022'!B:H,7,FALSE),0),0)</f>
        <v>8783330</v>
      </c>
      <c r="H722" s="183"/>
      <c r="I722" s="184">
        <v>0</v>
      </c>
      <c r="J722" s="183"/>
      <c r="K722" s="182">
        <f>IF(F722="I",IFERROR(SUMIF(#REF!,Clasificaciones!C722,#REF!),0),0)</f>
        <v>0</v>
      </c>
      <c r="L722" s="183"/>
      <c r="M722" s="184">
        <v>0</v>
      </c>
      <c r="N722" s="183"/>
      <c r="O722" s="349">
        <f>IF(F722="I",IFERROR(VLOOKUP(C722,#REF!,7,FALSE),0),0)</f>
        <v>0</v>
      </c>
      <c r="P722" s="183"/>
      <c r="Q722" s="184">
        <v>0</v>
      </c>
    </row>
    <row r="723" spans="1:17" s="185" customFormat="1" ht="12" customHeight="1">
      <c r="A723" s="179" t="s">
        <v>431</v>
      </c>
      <c r="B723" s="179" t="s">
        <v>955</v>
      </c>
      <c r="C723" s="180">
        <v>511020202</v>
      </c>
      <c r="D723" s="180" t="s">
        <v>416</v>
      </c>
      <c r="E723" s="181" t="s">
        <v>727</v>
      </c>
      <c r="F723" s="181" t="s">
        <v>722</v>
      </c>
      <c r="G723" s="349">
        <f>IF(F723="I",IFERROR(VLOOKUP(C723,'Consolidado 06.2022'!B:H,7,FALSE),0),0)</f>
        <v>5878493</v>
      </c>
      <c r="H723" s="183"/>
      <c r="I723" s="184">
        <v>0</v>
      </c>
      <c r="J723" s="183"/>
      <c r="K723" s="182">
        <f>IF(F723="I",IFERROR(SUMIF(#REF!,Clasificaciones!C723,#REF!),0),0)</f>
        <v>0</v>
      </c>
      <c r="L723" s="183"/>
      <c r="M723" s="184">
        <v>0</v>
      </c>
      <c r="N723" s="183"/>
      <c r="O723" s="349">
        <f>IF(F723="I",IFERROR(VLOOKUP(C723,#REF!,7,FALSE),0),0)</f>
        <v>0</v>
      </c>
      <c r="P723" s="183"/>
      <c r="Q723" s="184">
        <v>0</v>
      </c>
    </row>
    <row r="724" spans="1:17" s="185" customFormat="1" ht="12" customHeight="1">
      <c r="A724" s="179" t="s">
        <v>431</v>
      </c>
      <c r="B724" s="179" t="s">
        <v>956</v>
      </c>
      <c r="C724" s="180">
        <v>5110203</v>
      </c>
      <c r="D724" s="180" t="s">
        <v>441</v>
      </c>
      <c r="E724" s="181" t="s">
        <v>627</v>
      </c>
      <c r="F724" s="181" t="s">
        <v>722</v>
      </c>
      <c r="G724" s="349">
        <f>IF(F724="I",IFERROR(VLOOKUP(C724,'Consolidado 06.2022'!B:H,7,FALSE),0),0)</f>
        <v>0</v>
      </c>
      <c r="H724" s="183"/>
      <c r="I724" s="184">
        <v>0</v>
      </c>
      <c r="J724" s="183"/>
      <c r="K724" s="182">
        <f>IF(F724="I",IFERROR(SUMIF(#REF!,Clasificaciones!C724,#REF!),0),0)</f>
        <v>0</v>
      </c>
      <c r="L724" s="183"/>
      <c r="M724" s="184">
        <v>0</v>
      </c>
      <c r="N724" s="183"/>
      <c r="O724" s="349">
        <f>IF(F724="I",IFERROR(VLOOKUP(C724,#REF!,7,FALSE),0),0)</f>
        <v>0</v>
      </c>
      <c r="P724" s="183"/>
      <c r="Q724" s="184">
        <v>0</v>
      </c>
    </row>
    <row r="725" spans="1:17" s="185" customFormat="1" ht="12" customHeight="1">
      <c r="A725" s="179" t="s">
        <v>431</v>
      </c>
      <c r="B725" s="179"/>
      <c r="C725" s="180">
        <v>51103</v>
      </c>
      <c r="D725" s="180" t="s">
        <v>442</v>
      </c>
      <c r="E725" s="181" t="s">
        <v>627</v>
      </c>
      <c r="F725" s="181" t="s">
        <v>719</v>
      </c>
      <c r="G725" s="349">
        <f>IF(F725="I",IFERROR(VLOOKUP(C725,'Consolidado 06.2022'!B:H,7,FALSE),0),0)</f>
        <v>0</v>
      </c>
      <c r="H725" s="183"/>
      <c r="I725" s="184">
        <v>0</v>
      </c>
      <c r="J725" s="183"/>
      <c r="K725" s="182">
        <f>IF(F725="I",IFERROR(SUMIF(#REF!,Clasificaciones!C725,#REF!),0),0)</f>
        <v>0</v>
      </c>
      <c r="L725" s="183"/>
      <c r="M725" s="184">
        <v>0</v>
      </c>
      <c r="N725" s="183"/>
      <c r="O725" s="349">
        <f>IF(F725="I",IFERROR(VLOOKUP(C725,#REF!,7,FALSE),0),0)</f>
        <v>0</v>
      </c>
      <c r="P725" s="183"/>
      <c r="Q725" s="184">
        <v>0</v>
      </c>
    </row>
    <row r="726" spans="1:17" s="185" customFormat="1" ht="12" customHeight="1">
      <c r="A726" s="179" t="s">
        <v>431</v>
      </c>
      <c r="B726" s="179"/>
      <c r="C726" s="180">
        <v>5110301</v>
      </c>
      <c r="D726" s="180" t="s">
        <v>394</v>
      </c>
      <c r="E726" s="181" t="s">
        <v>627</v>
      </c>
      <c r="F726" s="181" t="s">
        <v>719</v>
      </c>
      <c r="G726" s="349">
        <f>IF(F726="I",IFERROR(VLOOKUP(C726,'Consolidado 06.2022'!B:H,7,FALSE),0),0)</f>
        <v>0</v>
      </c>
      <c r="H726" s="183"/>
      <c r="I726" s="184">
        <v>0</v>
      </c>
      <c r="J726" s="183"/>
      <c r="K726" s="182">
        <f>IF(F726="I",IFERROR(SUMIF(#REF!,Clasificaciones!C726,#REF!),0),0)</f>
        <v>0</v>
      </c>
      <c r="L726" s="183"/>
      <c r="M726" s="184">
        <v>0</v>
      </c>
      <c r="N726" s="183"/>
      <c r="O726" s="349">
        <f>IF(F726="I",IFERROR(VLOOKUP(C726,#REF!,7,FALSE),0),0)</f>
        <v>0</v>
      </c>
      <c r="P726" s="183"/>
      <c r="Q726" s="184">
        <v>0</v>
      </c>
    </row>
    <row r="727" spans="1:17" s="185" customFormat="1" ht="12" customHeight="1">
      <c r="A727" s="179" t="s">
        <v>431</v>
      </c>
      <c r="B727" s="179"/>
      <c r="C727" s="180">
        <v>511030101</v>
      </c>
      <c r="D727" s="180" t="s">
        <v>402</v>
      </c>
      <c r="E727" s="181" t="s">
        <v>627</v>
      </c>
      <c r="F727" s="181" t="s">
        <v>719</v>
      </c>
      <c r="G727" s="349">
        <f>IF(F727="I",IFERROR(VLOOKUP(C727,'Consolidado 06.2022'!B:H,7,FALSE),0),0)</f>
        <v>0</v>
      </c>
      <c r="H727" s="183"/>
      <c r="I727" s="184">
        <v>0</v>
      </c>
      <c r="J727" s="183"/>
      <c r="K727" s="182">
        <f>IF(F727="I",IFERROR(SUMIF(#REF!,Clasificaciones!C727,#REF!),0),0)</f>
        <v>0</v>
      </c>
      <c r="L727" s="183"/>
      <c r="M727" s="184">
        <v>0</v>
      </c>
      <c r="N727" s="183"/>
      <c r="O727" s="349">
        <f>IF(F727="I",IFERROR(VLOOKUP(C727,#REF!,7,FALSE),0),0)</f>
        <v>0</v>
      </c>
      <c r="P727" s="183"/>
      <c r="Q727" s="184">
        <v>0</v>
      </c>
    </row>
    <row r="728" spans="1:17" s="185" customFormat="1" ht="12" customHeight="1">
      <c r="A728" s="179" t="s">
        <v>431</v>
      </c>
      <c r="B728" s="179" t="s">
        <v>956</v>
      </c>
      <c r="C728" s="180">
        <v>51103010101</v>
      </c>
      <c r="D728" s="180" t="s">
        <v>402</v>
      </c>
      <c r="E728" s="181" t="s">
        <v>627</v>
      </c>
      <c r="F728" s="181" t="s">
        <v>722</v>
      </c>
      <c r="G728" s="349">
        <f>IF(F728="I",IFERROR(VLOOKUP(C728,'Consolidado 06.2022'!B:H,7,FALSE),0),0)</f>
        <v>104367348</v>
      </c>
      <c r="H728" s="183"/>
      <c r="I728" s="184">
        <v>0</v>
      </c>
      <c r="J728" s="183"/>
      <c r="K728" s="182">
        <f>IF(F728="I",IFERROR(SUMIF(#REF!,Clasificaciones!C728,#REF!),0),0)</f>
        <v>0</v>
      </c>
      <c r="L728" s="183"/>
      <c r="M728" s="184">
        <v>0</v>
      </c>
      <c r="N728" s="183"/>
      <c r="O728" s="349">
        <f>IF(F728="I",IFERROR(VLOOKUP(C728,#REF!,7,FALSE),0),0)</f>
        <v>0</v>
      </c>
      <c r="P728" s="183"/>
      <c r="Q728" s="184">
        <v>0</v>
      </c>
    </row>
    <row r="729" spans="1:17" s="185" customFormat="1" ht="12" customHeight="1">
      <c r="A729" s="179" t="s">
        <v>431</v>
      </c>
      <c r="B729" s="179" t="s">
        <v>956</v>
      </c>
      <c r="C729" s="180">
        <v>51103010102</v>
      </c>
      <c r="D729" s="180" t="s">
        <v>402</v>
      </c>
      <c r="E729" s="181" t="s">
        <v>727</v>
      </c>
      <c r="F729" s="181" t="s">
        <v>722</v>
      </c>
      <c r="G729" s="349">
        <f>IF(F729="I",IFERROR(VLOOKUP(C729,'Consolidado 06.2022'!B:H,7,FALSE),0),0)</f>
        <v>782051372</v>
      </c>
      <c r="H729" s="183"/>
      <c r="I729" s="184">
        <v>0</v>
      </c>
      <c r="J729" s="183"/>
      <c r="K729" s="182">
        <f>IF(F729="I",IFERROR(SUMIF(#REF!,Clasificaciones!C729,#REF!),0),0)</f>
        <v>0</v>
      </c>
      <c r="L729" s="183"/>
      <c r="M729" s="184">
        <v>0</v>
      </c>
      <c r="N729" s="183"/>
      <c r="O729" s="349">
        <f>IF(F729="I",IFERROR(VLOOKUP(C729,#REF!,7,FALSE),0),0)</f>
        <v>0</v>
      </c>
      <c r="P729" s="183"/>
      <c r="Q729" s="184">
        <v>0</v>
      </c>
    </row>
    <row r="730" spans="1:17" s="185" customFormat="1" ht="12" customHeight="1">
      <c r="A730" s="179" t="s">
        <v>431</v>
      </c>
      <c r="B730" s="179" t="s">
        <v>956</v>
      </c>
      <c r="C730" s="180">
        <v>51103010103</v>
      </c>
      <c r="D730" s="180" t="s">
        <v>202</v>
      </c>
      <c r="E730" s="181" t="s">
        <v>627</v>
      </c>
      <c r="F730" s="181" t="s">
        <v>722</v>
      </c>
      <c r="G730" s="349">
        <f>IF(F730="I",IFERROR(VLOOKUP(C730,'Consolidado 06.2022'!B:H,7,FALSE),0),0)</f>
        <v>214001678</v>
      </c>
      <c r="H730" s="183"/>
      <c r="I730" s="184">
        <v>0</v>
      </c>
      <c r="J730" s="183"/>
      <c r="K730" s="182">
        <f>IF(F730="I",IFERROR(SUMIF(#REF!,Clasificaciones!C730,#REF!),0),0)</f>
        <v>0</v>
      </c>
      <c r="L730" s="183"/>
      <c r="M730" s="184">
        <v>0</v>
      </c>
      <c r="N730" s="183"/>
      <c r="O730" s="349">
        <f>IF(F730="I",IFERROR(VLOOKUP(C730,#REF!,7,FALSE),0),0)</f>
        <v>0</v>
      </c>
      <c r="P730" s="183"/>
      <c r="Q730" s="184">
        <v>0</v>
      </c>
    </row>
    <row r="731" spans="1:17" s="185" customFormat="1" ht="12" customHeight="1">
      <c r="A731" s="179" t="s">
        <v>431</v>
      </c>
      <c r="B731" s="179" t="s">
        <v>956</v>
      </c>
      <c r="C731" s="180">
        <v>51103010104</v>
      </c>
      <c r="D731" s="180" t="s">
        <v>382</v>
      </c>
      <c r="E731" s="181" t="s">
        <v>627</v>
      </c>
      <c r="F731" s="181" t="s">
        <v>722</v>
      </c>
      <c r="G731" s="349">
        <f>IF(F731="I",IFERROR(VLOOKUP(C731,'Consolidado 06.2022'!B:H,7,FALSE),0),0)</f>
        <v>287087011</v>
      </c>
      <c r="H731" s="183"/>
      <c r="I731" s="184">
        <v>0</v>
      </c>
      <c r="J731" s="183"/>
      <c r="K731" s="182">
        <f>IF(F731="I",IFERROR(SUMIF(#REF!,Clasificaciones!C731,#REF!),0),0)</f>
        <v>0</v>
      </c>
      <c r="L731" s="183"/>
      <c r="M731" s="184">
        <v>0</v>
      </c>
      <c r="N731" s="183"/>
      <c r="O731" s="349">
        <f>IF(F731="I",IFERROR(VLOOKUP(C731,#REF!,7,FALSE),0),0)</f>
        <v>0</v>
      </c>
      <c r="P731" s="183"/>
      <c r="Q731" s="184">
        <v>0</v>
      </c>
    </row>
    <row r="732" spans="1:17" s="185" customFormat="1" ht="12" customHeight="1">
      <c r="A732" s="179" t="s">
        <v>431</v>
      </c>
      <c r="B732" s="179" t="s">
        <v>956</v>
      </c>
      <c r="C732" s="180">
        <v>51103010105</v>
      </c>
      <c r="D732" s="180" t="s">
        <v>443</v>
      </c>
      <c r="E732" s="181" t="s">
        <v>627</v>
      </c>
      <c r="F732" s="181" t="s">
        <v>722</v>
      </c>
      <c r="G732" s="349">
        <f>IF(F732="I",IFERROR(VLOOKUP(C732,'Consolidado 06.2022'!B:H,7,FALSE),0),0)</f>
        <v>738893458</v>
      </c>
      <c r="H732" s="183"/>
      <c r="I732" s="184">
        <v>0</v>
      </c>
      <c r="J732" s="183"/>
      <c r="K732" s="182">
        <f>IF(F732="I",IFERROR(SUMIF(#REF!,Clasificaciones!C732,#REF!),0),0)</f>
        <v>0</v>
      </c>
      <c r="L732" s="183"/>
      <c r="M732" s="184">
        <v>0</v>
      </c>
      <c r="N732" s="183"/>
      <c r="O732" s="349">
        <f>IF(F732="I",IFERROR(VLOOKUP(C732,#REF!,7,FALSE),0),0)</f>
        <v>0</v>
      </c>
      <c r="P732" s="183"/>
      <c r="Q732" s="184">
        <v>0</v>
      </c>
    </row>
    <row r="733" spans="1:17" s="185" customFormat="1" ht="12" customHeight="1">
      <c r="A733" s="179" t="s">
        <v>431</v>
      </c>
      <c r="B733" s="179" t="s">
        <v>956</v>
      </c>
      <c r="C733" s="180">
        <v>51103010106</v>
      </c>
      <c r="D733" s="180" t="s">
        <v>444</v>
      </c>
      <c r="E733" s="181" t="s">
        <v>627</v>
      </c>
      <c r="F733" s="181" t="s">
        <v>722</v>
      </c>
      <c r="G733" s="349">
        <f>IF(F733="I",IFERROR(VLOOKUP(C733,'Consolidado 06.2022'!B:H,7,FALSE),0),0)</f>
        <v>28298329</v>
      </c>
      <c r="H733" s="183"/>
      <c r="I733" s="184">
        <v>0</v>
      </c>
      <c r="J733" s="183"/>
      <c r="K733" s="182">
        <f>IF(F733="I",IFERROR(SUMIF(#REF!,Clasificaciones!C733,#REF!),0),0)</f>
        <v>0</v>
      </c>
      <c r="L733" s="183"/>
      <c r="M733" s="184">
        <v>0</v>
      </c>
      <c r="N733" s="183"/>
      <c r="O733" s="349">
        <f>IF(F733="I",IFERROR(VLOOKUP(C733,#REF!,7,FALSE),0),0)</f>
        <v>0</v>
      </c>
      <c r="P733" s="183"/>
      <c r="Q733" s="184">
        <v>0</v>
      </c>
    </row>
    <row r="734" spans="1:17" s="185" customFormat="1" ht="12" customHeight="1">
      <c r="A734" s="179" t="s">
        <v>431</v>
      </c>
      <c r="B734" s="179" t="s">
        <v>956</v>
      </c>
      <c r="C734" s="180">
        <v>51103010107</v>
      </c>
      <c r="D734" s="180" t="s">
        <v>1454</v>
      </c>
      <c r="E734" s="181" t="s">
        <v>627</v>
      </c>
      <c r="F734" s="181" t="s">
        <v>722</v>
      </c>
      <c r="G734" s="349">
        <f>IF(F734="I",IFERROR(VLOOKUP(C734,'Consolidado 06.2022'!B:H,7,FALSE),0),0)</f>
        <v>338516262</v>
      </c>
      <c r="H734" s="183"/>
      <c r="I734" s="184">
        <v>0</v>
      </c>
      <c r="J734" s="183"/>
      <c r="K734" s="182">
        <f>IF(F734="I",IFERROR(SUMIF(#REF!,Clasificaciones!C734,#REF!),0),0)</f>
        <v>0</v>
      </c>
      <c r="L734" s="183"/>
      <c r="M734" s="184">
        <v>0</v>
      </c>
      <c r="N734" s="183"/>
      <c r="O734" s="349">
        <f>IF(F734="I",IFERROR(VLOOKUP(C734,#REF!,7,FALSE),0),0)</f>
        <v>0</v>
      </c>
      <c r="P734" s="183"/>
      <c r="Q734" s="184">
        <v>0</v>
      </c>
    </row>
    <row r="735" spans="1:17" s="185" customFormat="1" ht="12" customHeight="1">
      <c r="A735" s="179" t="s">
        <v>431</v>
      </c>
      <c r="B735" s="179"/>
      <c r="C735" s="180">
        <v>511030120</v>
      </c>
      <c r="D735" s="180" t="s">
        <v>445</v>
      </c>
      <c r="E735" s="181" t="s">
        <v>627</v>
      </c>
      <c r="F735" s="181" t="s">
        <v>719</v>
      </c>
      <c r="G735" s="349">
        <f>IF(F735="I",IFERROR(VLOOKUP(C735,'Consolidado 06.2022'!B:H,7,FALSE),0),0)</f>
        <v>0</v>
      </c>
      <c r="H735" s="183"/>
      <c r="I735" s="184">
        <v>0</v>
      </c>
      <c r="J735" s="183"/>
      <c r="K735" s="182">
        <f>IF(F735="I",IFERROR(SUMIF(#REF!,Clasificaciones!C735,#REF!),0),0)</f>
        <v>0</v>
      </c>
      <c r="L735" s="183"/>
      <c r="M735" s="184">
        <v>0</v>
      </c>
      <c r="N735" s="183"/>
      <c r="O735" s="349">
        <f>IF(F735="I",IFERROR(VLOOKUP(C735,#REF!,7,FALSE),0),0)</f>
        <v>0</v>
      </c>
      <c r="P735" s="183"/>
      <c r="Q735" s="184">
        <v>0</v>
      </c>
    </row>
    <row r="736" spans="1:17" s="185" customFormat="1" ht="12" customHeight="1">
      <c r="A736" s="179" t="s">
        <v>431</v>
      </c>
      <c r="B736" s="179" t="s">
        <v>956</v>
      </c>
      <c r="C736" s="180">
        <v>51103012001</v>
      </c>
      <c r="D736" s="180" t="s">
        <v>382</v>
      </c>
      <c r="E736" s="181" t="s">
        <v>627</v>
      </c>
      <c r="F736" s="181" t="s">
        <v>722</v>
      </c>
      <c r="G736" s="349">
        <f>IF(F736="I",IFERROR(VLOOKUP(C736,'Consolidado 06.2022'!B:H,7,FALSE),0),0)</f>
        <v>1790228</v>
      </c>
      <c r="H736" s="183"/>
      <c r="I736" s="184">
        <v>0</v>
      </c>
      <c r="J736" s="183"/>
      <c r="K736" s="182">
        <f>IF(F736="I",IFERROR(SUMIF(#REF!,Clasificaciones!C736,#REF!),0),0)</f>
        <v>0</v>
      </c>
      <c r="L736" s="183"/>
      <c r="M736" s="184">
        <v>0</v>
      </c>
      <c r="N736" s="183"/>
      <c r="O736" s="349">
        <f>IF(F736="I",IFERROR(VLOOKUP(C736,#REF!,7,FALSE),0),0)</f>
        <v>0</v>
      </c>
      <c r="P736" s="183"/>
      <c r="Q736" s="184">
        <v>0</v>
      </c>
    </row>
    <row r="737" spans="1:17" s="185" customFormat="1" ht="12" customHeight="1">
      <c r="A737" s="179" t="s">
        <v>431</v>
      </c>
      <c r="B737" s="179" t="s">
        <v>956</v>
      </c>
      <c r="C737" s="180">
        <v>51103012002</v>
      </c>
      <c r="D737" s="180" t="s">
        <v>231</v>
      </c>
      <c r="E737" s="181" t="s">
        <v>727</v>
      </c>
      <c r="F737" s="181" t="s">
        <v>722</v>
      </c>
      <c r="G737" s="349">
        <f>IF(F737="I",IFERROR(VLOOKUP(C737,'Consolidado 06.2022'!B:H,7,FALSE),0),0)</f>
        <v>412022</v>
      </c>
      <c r="H737" s="183"/>
      <c r="I737" s="184">
        <v>0</v>
      </c>
      <c r="J737" s="183"/>
      <c r="K737" s="182">
        <f>IF(F737="I",IFERROR(SUMIF(#REF!,Clasificaciones!C737,#REF!),0),0)</f>
        <v>0</v>
      </c>
      <c r="L737" s="183"/>
      <c r="M737" s="184">
        <v>0</v>
      </c>
      <c r="N737" s="183"/>
      <c r="O737" s="349">
        <f>IF(F737="I",IFERROR(VLOOKUP(C737,#REF!,7,FALSE),0),0)</f>
        <v>0</v>
      </c>
      <c r="P737" s="183"/>
      <c r="Q737" s="184">
        <v>0</v>
      </c>
    </row>
    <row r="738" spans="1:17" s="185" customFormat="1" ht="12" customHeight="1">
      <c r="A738" s="179" t="s">
        <v>431</v>
      </c>
      <c r="B738" s="179"/>
      <c r="C738" s="180">
        <v>51103012003</v>
      </c>
      <c r="D738" s="180" t="s">
        <v>383</v>
      </c>
      <c r="E738" s="181" t="s">
        <v>627</v>
      </c>
      <c r="F738" s="181" t="s">
        <v>722</v>
      </c>
      <c r="G738" s="349">
        <f>IF(F738="I",IFERROR(VLOOKUP(C738,'Consolidado 06.2022'!B:H,7,FALSE),0),0)</f>
        <v>0</v>
      </c>
      <c r="H738" s="183"/>
      <c r="I738" s="184">
        <v>0</v>
      </c>
      <c r="J738" s="183"/>
      <c r="K738" s="182">
        <f>IF(F738="I",IFERROR(SUMIF(#REF!,Clasificaciones!C738,#REF!),0),0)</f>
        <v>0</v>
      </c>
      <c r="L738" s="183"/>
      <c r="M738" s="184">
        <v>0</v>
      </c>
      <c r="N738" s="183"/>
      <c r="O738" s="349">
        <f>IF(F738="I",IFERROR(VLOOKUP(C738,#REF!,7,FALSE),0),0)</f>
        <v>0</v>
      </c>
      <c r="P738" s="183"/>
      <c r="Q738" s="184">
        <v>0</v>
      </c>
    </row>
    <row r="739" spans="1:17" s="185" customFormat="1" ht="12" customHeight="1">
      <c r="A739" s="179" t="s">
        <v>431</v>
      </c>
      <c r="B739" s="179" t="s">
        <v>956</v>
      </c>
      <c r="C739" s="180">
        <v>51103012004</v>
      </c>
      <c r="D739" s="180" t="s">
        <v>194</v>
      </c>
      <c r="E739" s="181" t="s">
        <v>727</v>
      </c>
      <c r="F739" s="181" t="s">
        <v>722</v>
      </c>
      <c r="G739" s="349">
        <f>IF(F739="I",IFERROR(VLOOKUP(C739,'Consolidado 06.2022'!B:H,7,FALSE),0),0)</f>
        <v>225461360</v>
      </c>
      <c r="H739" s="183"/>
      <c r="I739" s="184">
        <v>0</v>
      </c>
      <c r="J739" s="183"/>
      <c r="K739" s="182">
        <f>IF(F739="I",IFERROR(SUMIF(#REF!,Clasificaciones!C739,#REF!),0),0)</f>
        <v>0</v>
      </c>
      <c r="L739" s="183"/>
      <c r="M739" s="184">
        <v>0</v>
      </c>
      <c r="N739" s="183"/>
      <c r="O739" s="349">
        <f>IF(F739="I",IFERROR(VLOOKUP(C739,#REF!,7,FALSE),0),0)</f>
        <v>0</v>
      </c>
      <c r="P739" s="183"/>
      <c r="Q739" s="184">
        <v>0</v>
      </c>
    </row>
    <row r="740" spans="1:17" s="185" customFormat="1" ht="12" customHeight="1">
      <c r="A740" s="179" t="s">
        <v>431</v>
      </c>
      <c r="B740" s="179" t="s">
        <v>956</v>
      </c>
      <c r="C740" s="180">
        <v>51103012005</v>
      </c>
      <c r="D740" s="180" t="s">
        <v>384</v>
      </c>
      <c r="E740" s="181" t="s">
        <v>627</v>
      </c>
      <c r="F740" s="181" t="s">
        <v>722</v>
      </c>
      <c r="G740" s="349">
        <f>IF(F740="I",IFERROR(VLOOKUP(C740,'Consolidado 06.2022'!B:H,7,FALSE),0),0)</f>
        <v>217504454</v>
      </c>
      <c r="H740" s="183"/>
      <c r="I740" s="184">
        <v>0</v>
      </c>
      <c r="J740" s="183"/>
      <c r="K740" s="182">
        <f>IF(F740="I",IFERROR(SUMIF(#REF!,Clasificaciones!C740,#REF!),0),0)</f>
        <v>0</v>
      </c>
      <c r="L740" s="183"/>
      <c r="M740" s="184">
        <v>0</v>
      </c>
      <c r="N740" s="183"/>
      <c r="O740" s="349">
        <f>IF(F740="I",IFERROR(VLOOKUP(C740,#REF!,7,FALSE),0),0)</f>
        <v>0</v>
      </c>
      <c r="P740" s="183"/>
      <c r="Q740" s="184">
        <v>0</v>
      </c>
    </row>
    <row r="741" spans="1:17" s="185" customFormat="1" ht="12" customHeight="1">
      <c r="A741" s="179" t="s">
        <v>431</v>
      </c>
      <c r="B741" s="179" t="s">
        <v>956</v>
      </c>
      <c r="C741" s="180">
        <v>51103012006</v>
      </c>
      <c r="D741" s="180" t="s">
        <v>197</v>
      </c>
      <c r="E741" s="181" t="s">
        <v>727</v>
      </c>
      <c r="F741" s="181" t="s">
        <v>722</v>
      </c>
      <c r="G741" s="349">
        <f>IF(F741="I",IFERROR(VLOOKUP(C741,'Consolidado 06.2022'!B:H,7,FALSE),0),0)</f>
        <v>691520558</v>
      </c>
      <c r="H741" s="183"/>
      <c r="I741" s="184">
        <v>0</v>
      </c>
      <c r="J741" s="183"/>
      <c r="K741" s="182">
        <f>IF(F741="I",IFERROR(SUMIF(#REF!,Clasificaciones!C741,#REF!),0),0)</f>
        <v>0</v>
      </c>
      <c r="L741" s="183"/>
      <c r="M741" s="184">
        <v>0</v>
      </c>
      <c r="N741" s="183"/>
      <c r="O741" s="349">
        <f>IF(F741="I",IFERROR(VLOOKUP(C741,#REF!,7,FALSE),0),0)</f>
        <v>0</v>
      </c>
      <c r="P741" s="183"/>
      <c r="Q741" s="184">
        <v>0</v>
      </c>
    </row>
    <row r="742" spans="1:17" s="185" customFormat="1" ht="12" customHeight="1">
      <c r="A742" s="179" t="s">
        <v>431</v>
      </c>
      <c r="B742" s="179" t="s">
        <v>956</v>
      </c>
      <c r="C742" s="180">
        <v>51103012007</v>
      </c>
      <c r="D742" s="180" t="s">
        <v>385</v>
      </c>
      <c r="E742" s="181" t="s">
        <v>627</v>
      </c>
      <c r="F742" s="181" t="s">
        <v>722</v>
      </c>
      <c r="G742" s="349">
        <f>IF(F742="I",IFERROR(VLOOKUP(C742,'Consolidado 06.2022'!B:H,7,FALSE),0),0)</f>
        <v>207495957</v>
      </c>
      <c r="H742" s="183"/>
      <c r="I742" s="184">
        <v>0</v>
      </c>
      <c r="J742" s="183"/>
      <c r="K742" s="182">
        <f>IF(F742="I",IFERROR(SUMIF(#REF!,Clasificaciones!C742,#REF!),0),0)</f>
        <v>0</v>
      </c>
      <c r="L742" s="183"/>
      <c r="M742" s="184">
        <v>0</v>
      </c>
      <c r="N742" s="183"/>
      <c r="O742" s="349">
        <f>IF(F742="I",IFERROR(VLOOKUP(C742,#REF!,7,FALSE),0),0)</f>
        <v>0</v>
      </c>
      <c r="P742" s="183"/>
      <c r="Q742" s="184">
        <v>0</v>
      </c>
    </row>
    <row r="743" spans="1:17" s="185" customFormat="1" ht="12" customHeight="1">
      <c r="A743" s="179" t="s">
        <v>431</v>
      </c>
      <c r="B743" s="179" t="s">
        <v>956</v>
      </c>
      <c r="C743" s="180">
        <v>51103012008</v>
      </c>
      <c r="D743" s="180" t="s">
        <v>386</v>
      </c>
      <c r="E743" s="181" t="s">
        <v>727</v>
      </c>
      <c r="F743" s="181" t="s">
        <v>722</v>
      </c>
      <c r="G743" s="349">
        <f>IF(F743="I",IFERROR(VLOOKUP(C743,'Consolidado 06.2022'!B:H,7,FALSE),0),0)</f>
        <v>8090895</v>
      </c>
      <c r="H743" s="183"/>
      <c r="I743" s="184">
        <v>0</v>
      </c>
      <c r="J743" s="183"/>
      <c r="K743" s="182">
        <f>IF(F743="I",IFERROR(SUMIF(#REF!,Clasificaciones!C743,#REF!),0),0)</f>
        <v>0</v>
      </c>
      <c r="L743" s="183"/>
      <c r="M743" s="184">
        <v>0</v>
      </c>
      <c r="N743" s="183"/>
      <c r="O743" s="349">
        <f>IF(F743="I",IFERROR(VLOOKUP(C743,#REF!,7,FALSE),0),0)</f>
        <v>0</v>
      </c>
      <c r="P743" s="183"/>
      <c r="Q743" s="184">
        <v>0</v>
      </c>
    </row>
    <row r="744" spans="1:17" s="185" customFormat="1" ht="12" customHeight="1">
      <c r="A744" s="179" t="s">
        <v>431</v>
      </c>
      <c r="B744" s="179" t="s">
        <v>956</v>
      </c>
      <c r="C744" s="180">
        <v>51103012009</v>
      </c>
      <c r="D744" s="180" t="s">
        <v>387</v>
      </c>
      <c r="E744" s="181" t="s">
        <v>627</v>
      </c>
      <c r="F744" s="181" t="s">
        <v>722</v>
      </c>
      <c r="G744" s="349">
        <f>IF(F744="I",IFERROR(VLOOKUP(C744,'Consolidado 06.2022'!B:H,7,FALSE),0),0)</f>
        <v>0</v>
      </c>
      <c r="H744" s="183"/>
      <c r="I744" s="184">
        <v>0</v>
      </c>
      <c r="J744" s="183"/>
      <c r="K744" s="182">
        <f>IF(F744="I",IFERROR(SUMIF(#REF!,Clasificaciones!C744,#REF!),0),0)</f>
        <v>0</v>
      </c>
      <c r="L744" s="183"/>
      <c r="M744" s="184">
        <v>0</v>
      </c>
      <c r="N744" s="183"/>
      <c r="O744" s="349">
        <f>IF(F744="I",IFERROR(VLOOKUP(C744,#REF!,7,FALSE),0),0)</f>
        <v>0</v>
      </c>
      <c r="P744" s="183"/>
      <c r="Q744" s="184">
        <v>0</v>
      </c>
    </row>
    <row r="745" spans="1:17" s="185" customFormat="1" ht="12" customHeight="1">
      <c r="A745" s="179" t="s">
        <v>431</v>
      </c>
      <c r="B745" s="179"/>
      <c r="C745" s="180">
        <v>51103012010</v>
      </c>
      <c r="D745" s="180" t="s">
        <v>744</v>
      </c>
      <c r="E745" s="181" t="s">
        <v>727</v>
      </c>
      <c r="F745" s="181" t="s">
        <v>722</v>
      </c>
      <c r="G745" s="349">
        <f>IF(F745="I",IFERROR(VLOOKUP(C745,'Consolidado 06.2022'!B:H,7,FALSE),0),0)</f>
        <v>0</v>
      </c>
      <c r="H745" s="183"/>
      <c r="I745" s="184">
        <v>0</v>
      </c>
      <c r="J745" s="183"/>
      <c r="K745" s="182">
        <f>IF(F745="I",IFERROR(SUMIF(#REF!,Clasificaciones!C745,#REF!),0),0)</f>
        <v>0</v>
      </c>
      <c r="L745" s="183"/>
      <c r="M745" s="184">
        <v>0</v>
      </c>
      <c r="N745" s="183"/>
      <c r="O745" s="349">
        <f>IF(F745="I",IFERROR(VLOOKUP(C745,#REF!,7,FALSE),0),0)</f>
        <v>0</v>
      </c>
      <c r="P745" s="183"/>
      <c r="Q745" s="184">
        <v>0</v>
      </c>
    </row>
    <row r="746" spans="1:17" s="185" customFormat="1" ht="12" customHeight="1">
      <c r="A746" s="179" t="s">
        <v>431</v>
      </c>
      <c r="B746" s="179"/>
      <c r="C746" s="180">
        <v>51103012011</v>
      </c>
      <c r="D746" s="180" t="s">
        <v>803</v>
      </c>
      <c r="E746" s="181" t="s">
        <v>627</v>
      </c>
      <c r="F746" s="181" t="s">
        <v>722</v>
      </c>
      <c r="G746" s="349">
        <f>IF(F746="I",IFERROR(VLOOKUP(C746,'Consolidado 06.2022'!B:H,7,FALSE),0),0)</f>
        <v>0</v>
      </c>
      <c r="H746" s="183"/>
      <c r="I746" s="184">
        <v>0</v>
      </c>
      <c r="J746" s="183"/>
      <c r="K746" s="182">
        <f>IF(F746="I",IFERROR(SUMIF(#REF!,Clasificaciones!C746,#REF!),0),0)</f>
        <v>0</v>
      </c>
      <c r="L746" s="183"/>
      <c r="M746" s="184">
        <v>0</v>
      </c>
      <c r="N746" s="183"/>
      <c r="O746" s="349">
        <f>IF(F746="I",IFERROR(VLOOKUP(C746,#REF!,7,FALSE),0),0)</f>
        <v>0</v>
      </c>
      <c r="P746" s="183"/>
      <c r="Q746" s="184">
        <v>0</v>
      </c>
    </row>
    <row r="747" spans="1:17" s="185" customFormat="1" ht="12" customHeight="1">
      <c r="A747" s="179" t="s">
        <v>431</v>
      </c>
      <c r="B747" s="179"/>
      <c r="C747" s="180">
        <v>51103012012</v>
      </c>
      <c r="D747" s="180" t="s">
        <v>747</v>
      </c>
      <c r="E747" s="181" t="s">
        <v>727</v>
      </c>
      <c r="F747" s="181" t="s">
        <v>722</v>
      </c>
      <c r="G747" s="349">
        <f>IF(F747="I",IFERROR(VLOOKUP(C747,'Consolidado 06.2022'!B:H,7,FALSE),0),0)</f>
        <v>0</v>
      </c>
      <c r="H747" s="183"/>
      <c r="I747" s="184">
        <v>0</v>
      </c>
      <c r="J747" s="183"/>
      <c r="K747" s="182">
        <f>IF(F747="I",IFERROR(SUMIF(#REF!,Clasificaciones!C747,#REF!),0),0)</f>
        <v>0</v>
      </c>
      <c r="L747" s="183"/>
      <c r="M747" s="184">
        <v>0</v>
      </c>
      <c r="N747" s="183"/>
      <c r="O747" s="349">
        <f>IF(F747="I",IFERROR(VLOOKUP(C747,#REF!,7,FALSE),0),0)</f>
        <v>0</v>
      </c>
      <c r="P747" s="183"/>
      <c r="Q747" s="184">
        <v>0</v>
      </c>
    </row>
    <row r="748" spans="1:17" s="185" customFormat="1" ht="12" customHeight="1">
      <c r="A748" s="179" t="s">
        <v>431</v>
      </c>
      <c r="B748" s="179" t="s">
        <v>956</v>
      </c>
      <c r="C748" s="180">
        <v>51103012013</v>
      </c>
      <c r="D748" s="180" t="s">
        <v>397</v>
      </c>
      <c r="E748" s="181" t="s">
        <v>627</v>
      </c>
      <c r="F748" s="181" t="s">
        <v>722</v>
      </c>
      <c r="G748" s="349">
        <f>IF(F748="I",IFERROR(VLOOKUP(C748,'Consolidado 06.2022'!B:H,7,FALSE),0),0)</f>
        <v>0</v>
      </c>
      <c r="H748" s="183"/>
      <c r="I748" s="184">
        <v>0</v>
      </c>
      <c r="J748" s="183"/>
      <c r="K748" s="182">
        <f>IF(F748="I",IFERROR(SUMIF(#REF!,Clasificaciones!C748,#REF!),0),0)</f>
        <v>0</v>
      </c>
      <c r="L748" s="183"/>
      <c r="M748" s="184">
        <v>0</v>
      </c>
      <c r="N748" s="183"/>
      <c r="O748" s="349">
        <f>IF(F748="I",IFERROR(VLOOKUP(C748,#REF!,7,FALSE),0),0)</f>
        <v>0</v>
      </c>
      <c r="P748" s="183"/>
      <c r="Q748" s="184">
        <v>0</v>
      </c>
    </row>
    <row r="749" spans="1:17" s="185" customFormat="1" ht="12" customHeight="1">
      <c r="A749" s="179" t="s">
        <v>431</v>
      </c>
      <c r="B749" s="179"/>
      <c r="C749" s="180">
        <v>51103012014</v>
      </c>
      <c r="D749" s="180" t="s">
        <v>388</v>
      </c>
      <c r="E749" s="181" t="s">
        <v>727</v>
      </c>
      <c r="F749" s="181" t="s">
        <v>722</v>
      </c>
      <c r="G749" s="349">
        <f>IF(F749="I",IFERROR(VLOOKUP(C749,'Consolidado 06.2022'!B:H,7,FALSE),0),0)</f>
        <v>0</v>
      </c>
      <c r="H749" s="183"/>
      <c r="I749" s="184">
        <v>0</v>
      </c>
      <c r="J749" s="183"/>
      <c r="K749" s="182">
        <f>IF(F749="I",IFERROR(SUMIF(#REF!,Clasificaciones!C749,#REF!),0),0)</f>
        <v>0</v>
      </c>
      <c r="L749" s="183"/>
      <c r="M749" s="184">
        <v>0</v>
      </c>
      <c r="N749" s="183"/>
      <c r="O749" s="349">
        <f>IF(F749="I",IFERROR(VLOOKUP(C749,#REF!,7,FALSE),0),0)</f>
        <v>0</v>
      </c>
      <c r="P749" s="183"/>
      <c r="Q749" s="184">
        <v>0</v>
      </c>
    </row>
    <row r="750" spans="1:17" s="185" customFormat="1" ht="12" customHeight="1">
      <c r="A750" s="179" t="s">
        <v>431</v>
      </c>
      <c r="B750" s="179"/>
      <c r="C750" s="180">
        <v>51103012015</v>
      </c>
      <c r="D750" s="180" t="s">
        <v>926</v>
      </c>
      <c r="E750" s="181" t="s">
        <v>627</v>
      </c>
      <c r="F750" s="181" t="s">
        <v>722</v>
      </c>
      <c r="G750" s="349">
        <f>IF(F750="I",IFERROR(VLOOKUP(C750,'Consolidado 06.2022'!B:H,7,FALSE),0),0)</f>
        <v>0</v>
      </c>
      <c r="H750" s="183"/>
      <c r="I750" s="184">
        <v>0</v>
      </c>
      <c r="J750" s="183"/>
      <c r="K750" s="182">
        <f>IF(F750="I",IFERROR(SUMIF(#REF!,Clasificaciones!C750,#REF!),0),0)</f>
        <v>0</v>
      </c>
      <c r="L750" s="183"/>
      <c r="M750" s="184">
        <v>0</v>
      </c>
      <c r="N750" s="183"/>
      <c r="O750" s="349">
        <f>IF(F750="I",IFERROR(VLOOKUP(C750,#REF!,7,FALSE),0),0)</f>
        <v>0</v>
      </c>
      <c r="P750" s="183"/>
      <c r="Q750" s="184">
        <v>0</v>
      </c>
    </row>
    <row r="751" spans="1:17" s="185" customFormat="1" ht="12" customHeight="1">
      <c r="A751" s="179" t="s">
        <v>431</v>
      </c>
      <c r="B751" s="179"/>
      <c r="C751" s="180">
        <v>51103012016</v>
      </c>
      <c r="D751" s="180" t="s">
        <v>389</v>
      </c>
      <c r="E751" s="181" t="s">
        <v>727</v>
      </c>
      <c r="F751" s="181" t="s">
        <v>722</v>
      </c>
      <c r="G751" s="349">
        <f>IF(F751="I",IFERROR(VLOOKUP(C751,'Consolidado 06.2022'!B:H,7,FALSE),0),0)</f>
        <v>0</v>
      </c>
      <c r="H751" s="183"/>
      <c r="I751" s="184">
        <v>0</v>
      </c>
      <c r="J751" s="183"/>
      <c r="K751" s="182">
        <f>IF(F751="I",IFERROR(SUMIF(#REF!,Clasificaciones!C751,#REF!),0),0)</f>
        <v>0</v>
      </c>
      <c r="L751" s="183"/>
      <c r="M751" s="184">
        <v>0</v>
      </c>
      <c r="N751" s="183"/>
      <c r="O751" s="349">
        <f>IF(F751="I",IFERROR(VLOOKUP(C751,#REF!,7,FALSE),0),0)</f>
        <v>0</v>
      </c>
      <c r="P751" s="183"/>
      <c r="Q751" s="184">
        <v>0</v>
      </c>
    </row>
    <row r="752" spans="1:17" s="185" customFormat="1" ht="12" customHeight="1">
      <c r="A752" s="179" t="s">
        <v>431</v>
      </c>
      <c r="B752" s="179" t="s">
        <v>956</v>
      </c>
      <c r="C752" s="180">
        <v>51103012017</v>
      </c>
      <c r="D752" s="180" t="s">
        <v>390</v>
      </c>
      <c r="E752" s="181" t="s">
        <v>627</v>
      </c>
      <c r="F752" s="181" t="s">
        <v>722</v>
      </c>
      <c r="G752" s="349">
        <f>IF(F752="I",IFERROR(VLOOKUP(C752,'Consolidado 06.2022'!B:H,7,FALSE),0),0)</f>
        <v>136176813</v>
      </c>
      <c r="H752" s="183"/>
      <c r="I752" s="184">
        <v>0</v>
      </c>
      <c r="J752" s="183"/>
      <c r="K752" s="182">
        <f>IF(F752="I",IFERROR(SUMIF(#REF!,Clasificaciones!C752,#REF!),0),0)</f>
        <v>0</v>
      </c>
      <c r="L752" s="183"/>
      <c r="M752" s="184">
        <v>0</v>
      </c>
      <c r="N752" s="183"/>
      <c r="O752" s="349">
        <f>IF(F752="I",IFERROR(VLOOKUP(C752,#REF!,7,FALSE),0),0)</f>
        <v>0</v>
      </c>
      <c r="P752" s="183"/>
      <c r="Q752" s="184">
        <v>0</v>
      </c>
    </row>
    <row r="753" spans="1:17" s="185" customFormat="1" ht="12" customHeight="1">
      <c r="A753" s="179" t="s">
        <v>431</v>
      </c>
      <c r="B753" s="179" t="s">
        <v>956</v>
      </c>
      <c r="C753" s="180">
        <v>51103012018</v>
      </c>
      <c r="D753" s="180" t="s">
        <v>391</v>
      </c>
      <c r="E753" s="181" t="s">
        <v>727</v>
      </c>
      <c r="F753" s="181" t="s">
        <v>722</v>
      </c>
      <c r="G753" s="349">
        <f>IF(F753="I",IFERROR(VLOOKUP(C753,'Consolidado 06.2022'!B:H,7,FALSE),0),0)</f>
        <v>0</v>
      </c>
      <c r="H753" s="183"/>
      <c r="I753" s="184">
        <v>0</v>
      </c>
      <c r="J753" s="183"/>
      <c r="K753" s="182">
        <f>IF(F753="I",IFERROR(SUMIF(#REF!,Clasificaciones!C753,#REF!),0),0)</f>
        <v>0</v>
      </c>
      <c r="L753" s="183"/>
      <c r="M753" s="184">
        <v>0</v>
      </c>
      <c r="N753" s="183"/>
      <c r="O753" s="349">
        <f>IF(F753="I",IFERROR(VLOOKUP(C753,#REF!,7,FALSE),0),0)</f>
        <v>0</v>
      </c>
      <c r="P753" s="183"/>
      <c r="Q753" s="184">
        <v>0</v>
      </c>
    </row>
    <row r="754" spans="1:17" s="185" customFormat="1" ht="12" customHeight="1">
      <c r="A754" s="179" t="s">
        <v>431</v>
      </c>
      <c r="B754" s="179" t="s">
        <v>956</v>
      </c>
      <c r="C754" s="180">
        <v>51103012019</v>
      </c>
      <c r="D754" s="180" t="s">
        <v>398</v>
      </c>
      <c r="E754" s="181" t="s">
        <v>627</v>
      </c>
      <c r="F754" s="181" t="s">
        <v>722</v>
      </c>
      <c r="G754" s="349">
        <f>IF(F754="I",IFERROR(VLOOKUP(C754,'Consolidado 06.2022'!B:H,7,FALSE),0),0)</f>
        <v>1096</v>
      </c>
      <c r="H754" s="183"/>
      <c r="I754" s="184">
        <v>0</v>
      </c>
      <c r="J754" s="183"/>
      <c r="K754" s="182">
        <f>IF(F754="I",IFERROR(SUMIF(#REF!,Clasificaciones!C754,#REF!),0),0)</f>
        <v>0</v>
      </c>
      <c r="L754" s="183"/>
      <c r="M754" s="184">
        <v>0</v>
      </c>
      <c r="N754" s="183"/>
      <c r="O754" s="349">
        <f>IF(F754="I",IFERROR(VLOOKUP(C754,#REF!,7,FALSE),0),0)</f>
        <v>0</v>
      </c>
      <c r="P754" s="183"/>
      <c r="Q754" s="184">
        <v>0</v>
      </c>
    </row>
    <row r="755" spans="1:17" s="185" customFormat="1" ht="12" customHeight="1">
      <c r="A755" s="179" t="s">
        <v>431</v>
      </c>
      <c r="B755" s="179"/>
      <c r="C755" s="180">
        <v>51103012020</v>
      </c>
      <c r="D755" s="180" t="s">
        <v>928</v>
      </c>
      <c r="E755" s="181" t="s">
        <v>727</v>
      </c>
      <c r="F755" s="181" t="s">
        <v>722</v>
      </c>
      <c r="G755" s="349">
        <f>IF(F755="I",IFERROR(VLOOKUP(C755,'Consolidado 06.2022'!B:H,7,FALSE),0),0)</f>
        <v>0</v>
      </c>
      <c r="H755" s="183"/>
      <c r="I755" s="184">
        <v>0</v>
      </c>
      <c r="J755" s="183"/>
      <c r="K755" s="182">
        <f>IF(F755="I",IFERROR(SUMIF(#REF!,Clasificaciones!C755,#REF!),0),0)</f>
        <v>0</v>
      </c>
      <c r="L755" s="183"/>
      <c r="M755" s="184">
        <v>0</v>
      </c>
      <c r="N755" s="183"/>
      <c r="O755" s="349">
        <f>IF(F755="I",IFERROR(VLOOKUP(C755,#REF!,7,FALSE),0),0)</f>
        <v>0</v>
      </c>
      <c r="P755" s="183"/>
      <c r="Q755" s="184">
        <v>0</v>
      </c>
    </row>
    <row r="756" spans="1:17" s="185" customFormat="1" ht="12" customHeight="1">
      <c r="A756" s="179" t="s">
        <v>431</v>
      </c>
      <c r="B756" s="179"/>
      <c r="C756" s="180">
        <v>51103012021</v>
      </c>
      <c r="D756" s="180" t="s">
        <v>399</v>
      </c>
      <c r="E756" s="181" t="s">
        <v>627</v>
      </c>
      <c r="F756" s="181" t="s">
        <v>722</v>
      </c>
      <c r="G756" s="349">
        <f>IF(F756="I",IFERROR(VLOOKUP(C756,'Consolidado 06.2022'!B:H,7,FALSE),0),0)</f>
        <v>0</v>
      </c>
      <c r="H756" s="183"/>
      <c r="I756" s="184">
        <v>0</v>
      </c>
      <c r="J756" s="183"/>
      <c r="K756" s="182">
        <f>IF(F756="I",IFERROR(SUMIF(#REF!,Clasificaciones!C756,#REF!),0),0)</f>
        <v>0</v>
      </c>
      <c r="L756" s="183"/>
      <c r="M756" s="184">
        <v>0</v>
      </c>
      <c r="N756" s="183"/>
      <c r="O756" s="349">
        <f>IF(F756="I",IFERROR(VLOOKUP(C756,#REF!,7,FALSE),0),0)</f>
        <v>0</v>
      </c>
      <c r="P756" s="183"/>
      <c r="Q756" s="184">
        <v>0</v>
      </c>
    </row>
    <row r="757" spans="1:17" s="185" customFormat="1" ht="12" customHeight="1">
      <c r="A757" s="179" t="s">
        <v>431</v>
      </c>
      <c r="B757" s="179"/>
      <c r="C757" s="180">
        <v>51103012022</v>
      </c>
      <c r="D757" s="180" t="s">
        <v>805</v>
      </c>
      <c r="E757" s="181" t="s">
        <v>727</v>
      </c>
      <c r="F757" s="181" t="s">
        <v>722</v>
      </c>
      <c r="G757" s="349">
        <f>IF(F757="I",IFERROR(VLOOKUP(C757,'Consolidado 06.2022'!B:H,7,FALSE),0),0)</f>
        <v>0</v>
      </c>
      <c r="H757" s="183"/>
      <c r="I757" s="184">
        <v>0</v>
      </c>
      <c r="J757" s="183"/>
      <c r="K757" s="182">
        <f>IF(F757="I",IFERROR(SUMIF(#REF!,Clasificaciones!C757,#REF!),0),0)</f>
        <v>0</v>
      </c>
      <c r="L757" s="183"/>
      <c r="M757" s="184">
        <v>0</v>
      </c>
      <c r="N757" s="183"/>
      <c r="O757" s="349">
        <f>IF(F757="I",IFERROR(VLOOKUP(C757,#REF!,7,FALSE),0),0)</f>
        <v>0</v>
      </c>
      <c r="P757" s="183"/>
      <c r="Q757" s="184">
        <v>0</v>
      </c>
    </row>
    <row r="758" spans="1:17" s="185" customFormat="1" ht="12" customHeight="1">
      <c r="A758" s="179" t="s">
        <v>431</v>
      </c>
      <c r="B758" s="179"/>
      <c r="C758" s="180">
        <v>51103012023</v>
      </c>
      <c r="D758" s="180" t="s">
        <v>929</v>
      </c>
      <c r="E758" s="181" t="s">
        <v>627</v>
      </c>
      <c r="F758" s="181" t="s">
        <v>722</v>
      </c>
      <c r="G758" s="349">
        <f>IF(F758="I",IFERROR(VLOOKUP(C758,'Consolidado 06.2022'!B:H,7,FALSE),0),0)</f>
        <v>0</v>
      </c>
      <c r="H758" s="183"/>
      <c r="I758" s="184">
        <v>0</v>
      </c>
      <c r="J758" s="183"/>
      <c r="K758" s="182">
        <f>IF(F758="I",IFERROR(SUMIF(#REF!,Clasificaciones!C758,#REF!),0),0)</f>
        <v>0</v>
      </c>
      <c r="L758" s="183"/>
      <c r="M758" s="184">
        <v>0</v>
      </c>
      <c r="N758" s="183"/>
      <c r="O758" s="349">
        <f>IF(F758="I",IFERROR(VLOOKUP(C758,#REF!,7,FALSE),0),0)</f>
        <v>0</v>
      </c>
      <c r="P758" s="183"/>
      <c r="Q758" s="184">
        <v>0</v>
      </c>
    </row>
    <row r="759" spans="1:17" s="185" customFormat="1" ht="12" customHeight="1">
      <c r="A759" s="179" t="s">
        <v>431</v>
      </c>
      <c r="B759" s="179"/>
      <c r="C759" s="180">
        <v>51103012024</v>
      </c>
      <c r="D759" s="180" t="s">
        <v>930</v>
      </c>
      <c r="E759" s="181" t="s">
        <v>727</v>
      </c>
      <c r="F759" s="181" t="s">
        <v>722</v>
      </c>
      <c r="G759" s="349">
        <f>IF(F759="I",IFERROR(VLOOKUP(C759,'Consolidado 06.2022'!B:H,7,FALSE),0),0)</f>
        <v>0</v>
      </c>
      <c r="H759" s="183"/>
      <c r="I759" s="184">
        <v>0</v>
      </c>
      <c r="J759" s="183"/>
      <c r="K759" s="182">
        <f>IF(F759="I",IFERROR(SUMIF(#REF!,Clasificaciones!C759,#REF!),0),0)</f>
        <v>0</v>
      </c>
      <c r="L759" s="183"/>
      <c r="M759" s="184">
        <v>0</v>
      </c>
      <c r="N759" s="183"/>
      <c r="O759" s="349">
        <f>IF(F759="I",IFERROR(VLOOKUP(C759,#REF!,7,FALSE),0),0)</f>
        <v>0</v>
      </c>
      <c r="P759" s="183"/>
      <c r="Q759" s="184">
        <v>0</v>
      </c>
    </row>
    <row r="760" spans="1:17" s="185" customFormat="1" ht="12" customHeight="1">
      <c r="A760" s="179" t="s">
        <v>431</v>
      </c>
      <c r="B760" s="179"/>
      <c r="C760" s="180">
        <v>51103012025</v>
      </c>
      <c r="D760" s="180" t="s">
        <v>931</v>
      </c>
      <c r="E760" s="181" t="s">
        <v>627</v>
      </c>
      <c r="F760" s="181" t="s">
        <v>722</v>
      </c>
      <c r="G760" s="349">
        <f>IF(F760="I",IFERROR(VLOOKUP(C760,'Consolidado 06.2022'!B:H,7,FALSE),0),0)</f>
        <v>0</v>
      </c>
      <c r="H760" s="183"/>
      <c r="I760" s="184">
        <v>0</v>
      </c>
      <c r="J760" s="183"/>
      <c r="K760" s="182">
        <f>IF(F760="I",IFERROR(SUMIF(#REF!,Clasificaciones!C760,#REF!),0),0)</f>
        <v>0</v>
      </c>
      <c r="L760" s="183"/>
      <c r="M760" s="184">
        <v>0</v>
      </c>
      <c r="N760" s="183"/>
      <c r="O760" s="349">
        <f>IF(F760="I",IFERROR(VLOOKUP(C760,#REF!,7,FALSE),0),0)</f>
        <v>0</v>
      </c>
      <c r="P760" s="183"/>
      <c r="Q760" s="184">
        <v>0</v>
      </c>
    </row>
    <row r="761" spans="1:17" s="185" customFormat="1" ht="12" customHeight="1">
      <c r="A761" s="179" t="s">
        <v>431</v>
      </c>
      <c r="B761" s="179"/>
      <c r="C761" s="180">
        <v>51103012026</v>
      </c>
      <c r="D761" s="180" t="s">
        <v>932</v>
      </c>
      <c r="E761" s="181" t="s">
        <v>727</v>
      </c>
      <c r="F761" s="181" t="s">
        <v>722</v>
      </c>
      <c r="G761" s="349">
        <f>IF(F761="I",IFERROR(VLOOKUP(C761,'Consolidado 06.2022'!B:H,7,FALSE),0),0)</f>
        <v>0</v>
      </c>
      <c r="H761" s="183"/>
      <c r="I761" s="184">
        <v>0</v>
      </c>
      <c r="J761" s="183"/>
      <c r="K761" s="182">
        <f>IF(F761="I",IFERROR(SUMIF(#REF!,Clasificaciones!C761,#REF!),0),0)</f>
        <v>0</v>
      </c>
      <c r="L761" s="183"/>
      <c r="M761" s="184">
        <v>0</v>
      </c>
      <c r="N761" s="183"/>
      <c r="O761" s="349">
        <f>IF(F761="I",IFERROR(VLOOKUP(C761,#REF!,7,FALSE),0),0)</f>
        <v>0</v>
      </c>
      <c r="P761" s="183"/>
      <c r="Q761" s="184">
        <v>0</v>
      </c>
    </row>
    <row r="762" spans="1:17" s="185" customFormat="1" ht="12" customHeight="1">
      <c r="A762" s="179" t="s">
        <v>431</v>
      </c>
      <c r="B762" s="179"/>
      <c r="C762" s="180">
        <v>51103012027</v>
      </c>
      <c r="D762" s="180" t="s">
        <v>933</v>
      </c>
      <c r="E762" s="181" t="s">
        <v>627</v>
      </c>
      <c r="F762" s="181" t="s">
        <v>722</v>
      </c>
      <c r="G762" s="349">
        <f>IF(F762="I",IFERROR(VLOOKUP(C762,'Consolidado 06.2022'!B:H,7,FALSE),0),0)</f>
        <v>0</v>
      </c>
      <c r="H762" s="183"/>
      <c r="I762" s="184">
        <v>0</v>
      </c>
      <c r="J762" s="183"/>
      <c r="K762" s="182">
        <f>IF(F762="I",IFERROR(SUMIF(#REF!,Clasificaciones!C762,#REF!),0),0)</f>
        <v>0</v>
      </c>
      <c r="L762" s="183"/>
      <c r="M762" s="184">
        <v>0</v>
      </c>
      <c r="N762" s="183"/>
      <c r="O762" s="349">
        <f>IF(F762="I",IFERROR(VLOOKUP(C762,#REF!,7,FALSE),0),0)</f>
        <v>0</v>
      </c>
      <c r="P762" s="183"/>
      <c r="Q762" s="184">
        <v>0</v>
      </c>
    </row>
    <row r="763" spans="1:17" s="185" customFormat="1" ht="12" customHeight="1">
      <c r="A763" s="179" t="s">
        <v>431</v>
      </c>
      <c r="B763" s="179"/>
      <c r="C763" s="180">
        <v>51103012028</v>
      </c>
      <c r="D763" s="180" t="s">
        <v>934</v>
      </c>
      <c r="E763" s="181" t="s">
        <v>727</v>
      </c>
      <c r="F763" s="181" t="s">
        <v>722</v>
      </c>
      <c r="G763" s="349">
        <f>IF(F763="I",IFERROR(VLOOKUP(C763,'Consolidado 06.2022'!B:H,7,FALSE),0),0)</f>
        <v>0</v>
      </c>
      <c r="H763" s="183"/>
      <c r="I763" s="184">
        <v>0</v>
      </c>
      <c r="J763" s="183"/>
      <c r="K763" s="182">
        <f>IF(F763="I",IFERROR(SUMIF(#REF!,Clasificaciones!C763,#REF!),0),0)</f>
        <v>0</v>
      </c>
      <c r="L763" s="183"/>
      <c r="M763" s="184">
        <v>0</v>
      </c>
      <c r="N763" s="183"/>
      <c r="O763" s="349">
        <f>IF(F763="I",IFERROR(VLOOKUP(C763,#REF!,7,FALSE),0),0)</f>
        <v>0</v>
      </c>
      <c r="P763" s="183"/>
      <c r="Q763" s="184">
        <v>0</v>
      </c>
    </row>
    <row r="764" spans="1:17" s="185" customFormat="1" ht="12" customHeight="1">
      <c r="A764" s="179" t="s">
        <v>431</v>
      </c>
      <c r="B764" s="179" t="s">
        <v>956</v>
      </c>
      <c r="C764" s="180">
        <v>51103012029</v>
      </c>
      <c r="D764" s="180" t="s">
        <v>188</v>
      </c>
      <c r="E764" s="181" t="s">
        <v>627</v>
      </c>
      <c r="F764" s="181" t="s">
        <v>722</v>
      </c>
      <c r="G764" s="349">
        <f>IF(F764="I",IFERROR(VLOOKUP(C764,'Consolidado 06.2022'!B:H,7,FALSE),0),0)</f>
        <v>33750148</v>
      </c>
      <c r="H764" s="183"/>
      <c r="I764" s="184">
        <v>0</v>
      </c>
      <c r="J764" s="183"/>
      <c r="K764" s="182">
        <f>IF(F764="I",IFERROR(SUMIF(#REF!,Clasificaciones!C764,#REF!),0),0)</f>
        <v>0</v>
      </c>
      <c r="L764" s="183"/>
      <c r="M764" s="184">
        <v>0</v>
      </c>
      <c r="N764" s="183"/>
      <c r="O764" s="349">
        <f>IF(F764="I",IFERROR(VLOOKUP(C764,#REF!,7,FALSE),0),0)</f>
        <v>0</v>
      </c>
      <c r="P764" s="183"/>
      <c r="Q764" s="184">
        <v>0</v>
      </c>
    </row>
    <row r="765" spans="1:17" s="185" customFormat="1" ht="12" customHeight="1">
      <c r="A765" s="179" t="s">
        <v>431</v>
      </c>
      <c r="B765" s="179"/>
      <c r="C765" s="180">
        <v>51103012030</v>
      </c>
      <c r="D765" s="180" t="s">
        <v>743</v>
      </c>
      <c r="E765" s="181" t="s">
        <v>727</v>
      </c>
      <c r="F765" s="181" t="s">
        <v>722</v>
      </c>
      <c r="G765" s="349">
        <f>IF(F765="I",IFERROR(VLOOKUP(C765,'Consolidado 06.2022'!B:H,7,FALSE),0),0)</f>
        <v>0</v>
      </c>
      <c r="H765" s="183"/>
      <c r="I765" s="184">
        <v>0</v>
      </c>
      <c r="J765" s="183"/>
      <c r="K765" s="182">
        <f>IF(F765="I",IFERROR(SUMIF(#REF!,Clasificaciones!C765,#REF!),0),0)</f>
        <v>0</v>
      </c>
      <c r="L765" s="183"/>
      <c r="M765" s="184">
        <v>0</v>
      </c>
      <c r="N765" s="183"/>
      <c r="O765" s="349">
        <f>IF(F765="I",IFERROR(VLOOKUP(C765,#REF!,7,FALSE),0),0)</f>
        <v>0</v>
      </c>
      <c r="P765" s="183"/>
      <c r="Q765" s="184">
        <v>0</v>
      </c>
    </row>
    <row r="766" spans="1:17" s="185" customFormat="1" ht="12" customHeight="1">
      <c r="A766" s="179" t="s">
        <v>431</v>
      </c>
      <c r="B766" s="179" t="s">
        <v>956</v>
      </c>
      <c r="C766" s="180">
        <v>51103012031</v>
      </c>
      <c r="D766" s="180" t="s">
        <v>794</v>
      </c>
      <c r="E766" s="181" t="s">
        <v>627</v>
      </c>
      <c r="F766" s="181" t="s">
        <v>722</v>
      </c>
      <c r="G766" s="349">
        <f>IF(F766="I",IFERROR(VLOOKUP(C766,'Consolidado 06.2022'!B:H,7,FALSE),0),0)</f>
        <v>0</v>
      </c>
      <c r="H766" s="183"/>
      <c r="I766" s="184">
        <v>0</v>
      </c>
      <c r="J766" s="183"/>
      <c r="K766" s="182">
        <f>IF(F766="I",IFERROR(SUMIF(#REF!,Clasificaciones!C766,#REF!),0),0)</f>
        <v>0</v>
      </c>
      <c r="L766" s="183"/>
      <c r="M766" s="184">
        <v>0</v>
      </c>
      <c r="N766" s="183"/>
      <c r="O766" s="349">
        <f>IF(F766="I",IFERROR(VLOOKUP(C766,#REF!,7,FALSE),0),0)</f>
        <v>0</v>
      </c>
      <c r="P766" s="183"/>
      <c r="Q766" s="184">
        <v>0</v>
      </c>
    </row>
    <row r="767" spans="1:17" s="185" customFormat="1" ht="12" customHeight="1">
      <c r="A767" s="179" t="s">
        <v>431</v>
      </c>
      <c r="B767" s="179" t="s">
        <v>956</v>
      </c>
      <c r="C767" s="180">
        <v>51103012032</v>
      </c>
      <c r="D767" s="180" t="s">
        <v>401</v>
      </c>
      <c r="E767" s="181" t="s">
        <v>627</v>
      </c>
      <c r="F767" s="181" t="s">
        <v>722</v>
      </c>
      <c r="G767" s="349">
        <f>IF(F767="I",IFERROR(VLOOKUP(C767,'Consolidado 06.2022'!B:H,7,FALSE),0),0)</f>
        <v>0</v>
      </c>
      <c r="H767" s="183"/>
      <c r="I767" s="184">
        <v>0</v>
      </c>
      <c r="J767" s="183"/>
      <c r="K767" s="182">
        <f>IF(F767="I",IFERROR(SUMIF(#REF!,Clasificaciones!C767,#REF!),0),0)</f>
        <v>0</v>
      </c>
      <c r="L767" s="183"/>
      <c r="M767" s="184">
        <v>0</v>
      </c>
      <c r="N767" s="183"/>
      <c r="O767" s="349">
        <f>IF(F767="I",IFERROR(VLOOKUP(C767,#REF!,7,FALSE),0),0)</f>
        <v>0</v>
      </c>
      <c r="P767" s="183"/>
      <c r="Q767" s="184">
        <v>0</v>
      </c>
    </row>
    <row r="768" spans="1:17" s="185" customFormat="1" ht="12" customHeight="1">
      <c r="A768" s="179" t="s">
        <v>431</v>
      </c>
      <c r="B768" s="179"/>
      <c r="C768" s="180">
        <v>51103012033</v>
      </c>
      <c r="D768" s="180" t="s">
        <v>941</v>
      </c>
      <c r="E768" s="181" t="s">
        <v>727</v>
      </c>
      <c r="F768" s="181" t="s">
        <v>722</v>
      </c>
      <c r="G768" s="349">
        <f>IF(F768="I",IFERROR(VLOOKUP(C768,'Consolidado 06.2022'!B:H,7,FALSE),0),0)</f>
        <v>0</v>
      </c>
      <c r="H768" s="183"/>
      <c r="I768" s="184">
        <v>0</v>
      </c>
      <c r="J768" s="183"/>
      <c r="K768" s="182">
        <f>IF(F768="I",IFERROR(SUMIF(#REF!,Clasificaciones!C768,#REF!),0),0)</f>
        <v>0</v>
      </c>
      <c r="L768" s="183"/>
      <c r="M768" s="184">
        <v>0</v>
      </c>
      <c r="N768" s="183"/>
      <c r="O768" s="349">
        <f>IF(F768="I",IFERROR(VLOOKUP(C768,#REF!,7,FALSE),0),0)</f>
        <v>0</v>
      </c>
      <c r="P768" s="183"/>
      <c r="Q768" s="184">
        <v>0</v>
      </c>
    </row>
    <row r="769" spans="1:17" s="185" customFormat="1" ht="12" customHeight="1">
      <c r="A769" s="179" t="s">
        <v>431</v>
      </c>
      <c r="B769" s="179"/>
      <c r="C769" s="180">
        <v>511030130</v>
      </c>
      <c r="D769" s="180" t="s">
        <v>957</v>
      </c>
      <c r="E769" s="181" t="s">
        <v>627</v>
      </c>
      <c r="F769" s="181" t="s">
        <v>719</v>
      </c>
      <c r="G769" s="349">
        <f>IF(F769="I",IFERROR(VLOOKUP(C769,'Consolidado 06.2022'!B:H,7,FALSE),0),0)</f>
        <v>0</v>
      </c>
      <c r="H769" s="183"/>
      <c r="I769" s="184">
        <v>0</v>
      </c>
      <c r="J769" s="183"/>
      <c r="K769" s="182">
        <f>IF(F769="I",IFERROR(SUMIF(#REF!,Clasificaciones!C769,#REF!),0),0)</f>
        <v>0</v>
      </c>
      <c r="L769" s="183"/>
      <c r="M769" s="184">
        <v>0</v>
      </c>
      <c r="N769" s="183"/>
      <c r="O769" s="349">
        <f>IF(F769="I",IFERROR(VLOOKUP(C769,#REF!,7,FALSE),0),0)</f>
        <v>0</v>
      </c>
      <c r="P769" s="183"/>
      <c r="Q769" s="184">
        <v>0</v>
      </c>
    </row>
    <row r="770" spans="1:17" s="185" customFormat="1" ht="12" customHeight="1">
      <c r="A770" s="179" t="s">
        <v>431</v>
      </c>
      <c r="B770" s="179" t="s">
        <v>956</v>
      </c>
      <c r="C770" s="180">
        <v>51103013001</v>
      </c>
      <c r="D770" s="180" t="s">
        <v>958</v>
      </c>
      <c r="E770" s="181" t="s">
        <v>627</v>
      </c>
      <c r="F770" s="181" t="s">
        <v>722</v>
      </c>
      <c r="G770" s="349">
        <f>IF(F770="I",IFERROR(VLOOKUP(C770,'Consolidado 06.2022'!B:H,7,FALSE),0),0)</f>
        <v>0</v>
      </c>
      <c r="H770" s="183"/>
      <c r="I770" s="184">
        <v>0</v>
      </c>
      <c r="J770" s="183"/>
      <c r="K770" s="182">
        <f>IF(F770="I",IFERROR(SUMIF(#REF!,Clasificaciones!C770,#REF!),0),0)</f>
        <v>0</v>
      </c>
      <c r="L770" s="183"/>
      <c r="M770" s="184">
        <v>0</v>
      </c>
      <c r="N770" s="183"/>
      <c r="O770" s="349">
        <f>IF(F770="I",IFERROR(VLOOKUP(C770,#REF!,7,FALSE),0),0)</f>
        <v>0</v>
      </c>
      <c r="P770" s="183"/>
      <c r="Q770" s="184">
        <v>0</v>
      </c>
    </row>
    <row r="771" spans="1:17" s="185" customFormat="1" ht="12" customHeight="1">
      <c r="A771" s="179" t="s">
        <v>431</v>
      </c>
      <c r="B771" s="179"/>
      <c r="C771" s="180">
        <v>51104</v>
      </c>
      <c r="D771" s="180" t="s">
        <v>446</v>
      </c>
      <c r="E771" s="181" t="s">
        <v>627</v>
      </c>
      <c r="F771" s="181" t="s">
        <v>719</v>
      </c>
      <c r="G771" s="349">
        <f>IF(F771="I",IFERROR(VLOOKUP(C771,'Consolidado 06.2022'!B:H,7,FALSE),0),0)</f>
        <v>0</v>
      </c>
      <c r="H771" s="183"/>
      <c r="I771" s="184">
        <v>0</v>
      </c>
      <c r="J771" s="183"/>
      <c r="K771" s="182">
        <f>IF(F771="I",IFERROR(SUMIF(#REF!,Clasificaciones!C771,#REF!),0),0)</f>
        <v>0</v>
      </c>
      <c r="L771" s="183"/>
      <c r="M771" s="184">
        <v>0</v>
      </c>
      <c r="N771" s="183"/>
      <c r="O771" s="349">
        <f>IF(F771="I",IFERROR(VLOOKUP(C771,#REF!,7,FALSE),0),0)</f>
        <v>0</v>
      </c>
      <c r="P771" s="183"/>
      <c r="Q771" s="184">
        <v>0</v>
      </c>
    </row>
    <row r="772" spans="1:17" s="185" customFormat="1" ht="12" customHeight="1">
      <c r="A772" s="179" t="s">
        <v>431</v>
      </c>
      <c r="B772" s="179" t="s">
        <v>956</v>
      </c>
      <c r="C772" s="180">
        <v>5110401</v>
      </c>
      <c r="D772" s="180" t="s">
        <v>446</v>
      </c>
      <c r="E772" s="181" t="s">
        <v>627</v>
      </c>
      <c r="F772" s="181" t="s">
        <v>722</v>
      </c>
      <c r="G772" s="349">
        <f>IF(F772="I",IFERROR(VLOOKUP(C772,'Consolidado 06.2022'!B:H,7,FALSE),0),0)</f>
        <v>7283420</v>
      </c>
      <c r="H772" s="183"/>
      <c r="I772" s="184">
        <v>0</v>
      </c>
      <c r="J772" s="183"/>
      <c r="K772" s="182">
        <f>IF(F772="I",IFERROR(SUMIF(#REF!,Clasificaciones!C772,#REF!),0),0)</f>
        <v>0</v>
      </c>
      <c r="L772" s="183"/>
      <c r="M772" s="184">
        <v>0</v>
      </c>
      <c r="N772" s="183"/>
      <c r="O772" s="349">
        <f>IF(F772="I",IFERROR(VLOOKUP(C772,#REF!,7,FALSE),0),0)</f>
        <v>0</v>
      </c>
      <c r="P772" s="183"/>
      <c r="Q772" s="184">
        <v>0</v>
      </c>
    </row>
    <row r="773" spans="1:17" s="185" customFormat="1" ht="12" customHeight="1">
      <c r="A773" s="179" t="s">
        <v>431</v>
      </c>
      <c r="B773" s="179"/>
      <c r="C773" s="180">
        <v>512</v>
      </c>
      <c r="D773" s="180" t="s">
        <v>447</v>
      </c>
      <c r="E773" s="181" t="s">
        <v>627</v>
      </c>
      <c r="F773" s="181" t="s">
        <v>719</v>
      </c>
      <c r="G773" s="349">
        <f>IF(F773="I",IFERROR(VLOOKUP(C773,'Consolidado 06.2022'!B:H,7,FALSE),0),0)</f>
        <v>0</v>
      </c>
      <c r="H773" s="183"/>
      <c r="I773" s="184">
        <v>0</v>
      </c>
      <c r="J773" s="183"/>
      <c r="K773" s="182">
        <f>IF(F773="I",IFERROR(SUMIF(#REF!,Clasificaciones!C773,#REF!),0),0)</f>
        <v>0</v>
      </c>
      <c r="L773" s="183"/>
      <c r="M773" s="184">
        <v>0</v>
      </c>
      <c r="N773" s="183"/>
      <c r="O773" s="349">
        <f>IF(F773="I",IFERROR(VLOOKUP(C773,#REF!,7,FALSE),0),0)</f>
        <v>0</v>
      </c>
      <c r="P773" s="183"/>
      <c r="Q773" s="184">
        <v>0</v>
      </c>
    </row>
    <row r="774" spans="1:17" s="185" customFormat="1" ht="12" customHeight="1">
      <c r="A774" s="179" t="s">
        <v>431</v>
      </c>
      <c r="B774" s="179" t="s">
        <v>959</v>
      </c>
      <c r="C774" s="180">
        <v>51201</v>
      </c>
      <c r="D774" s="180" t="s">
        <v>705</v>
      </c>
      <c r="E774" s="181" t="s">
        <v>627</v>
      </c>
      <c r="F774" s="181" t="s">
        <v>722</v>
      </c>
      <c r="G774" s="349">
        <f>IF(F774="I",IFERROR(VLOOKUP(C774,'Consolidado 06.2022'!B:H,7,FALSE),0),0)</f>
        <v>215974020</v>
      </c>
      <c r="H774" s="183"/>
      <c r="I774" s="184">
        <v>0</v>
      </c>
      <c r="J774" s="183"/>
      <c r="K774" s="182">
        <f>IF(F774="I",IFERROR(SUMIF(#REF!,Clasificaciones!C774,#REF!),0),0)</f>
        <v>0</v>
      </c>
      <c r="L774" s="183"/>
      <c r="M774" s="184">
        <v>0</v>
      </c>
      <c r="N774" s="183"/>
      <c r="O774" s="349">
        <f>IF(F774="I",IFERROR(VLOOKUP(C774,#REF!,7,FALSE),0),0)</f>
        <v>0</v>
      </c>
      <c r="P774" s="183"/>
      <c r="Q774" s="184">
        <v>0</v>
      </c>
    </row>
    <row r="775" spans="1:17" s="185" customFormat="1" ht="12" customHeight="1">
      <c r="A775" s="179" t="s">
        <v>431</v>
      </c>
      <c r="B775" s="179"/>
      <c r="C775" s="180">
        <v>51202</v>
      </c>
      <c r="D775" s="180" t="s">
        <v>960</v>
      </c>
      <c r="E775" s="181" t="s">
        <v>627</v>
      </c>
      <c r="F775" s="181" t="s">
        <v>722</v>
      </c>
      <c r="G775" s="349">
        <f>IF(F775="I",IFERROR(VLOOKUP(C775,'Consolidado 06.2022'!B:H,7,FALSE),0),0)</f>
        <v>0</v>
      </c>
      <c r="H775" s="183"/>
      <c r="I775" s="184">
        <v>0</v>
      </c>
      <c r="J775" s="183"/>
      <c r="K775" s="182">
        <f>IF(F775="I",IFERROR(SUMIF(#REF!,Clasificaciones!C775,#REF!),0),0)</f>
        <v>0</v>
      </c>
      <c r="L775" s="183"/>
      <c r="M775" s="184">
        <v>0</v>
      </c>
      <c r="N775" s="183"/>
      <c r="O775" s="349">
        <f>IF(F775="I",IFERROR(VLOOKUP(C775,#REF!,7,FALSE),0),0)</f>
        <v>0</v>
      </c>
      <c r="P775" s="183"/>
      <c r="Q775" s="184">
        <v>0</v>
      </c>
    </row>
    <row r="776" spans="1:17" s="185" customFormat="1" ht="12" customHeight="1">
      <c r="A776" s="179" t="s">
        <v>431</v>
      </c>
      <c r="B776" s="179" t="s">
        <v>961</v>
      </c>
      <c r="C776" s="180">
        <v>51203</v>
      </c>
      <c r="D776" s="180" t="s">
        <v>449</v>
      </c>
      <c r="E776" s="181" t="s">
        <v>627</v>
      </c>
      <c r="F776" s="181" t="s">
        <v>722</v>
      </c>
      <c r="G776" s="349">
        <f>IF(F776="I",IFERROR(VLOOKUP(C776,'Consolidado 06.2022'!B:H,7,FALSE),0),0)</f>
        <v>45608034</v>
      </c>
      <c r="H776" s="183"/>
      <c r="I776" s="184">
        <v>0</v>
      </c>
      <c r="J776" s="183"/>
      <c r="K776" s="182">
        <f>IF(F776="I",IFERROR(SUMIF(#REF!,Clasificaciones!C776,#REF!),0),0)</f>
        <v>0</v>
      </c>
      <c r="L776" s="183"/>
      <c r="M776" s="184">
        <v>0</v>
      </c>
      <c r="N776" s="183"/>
      <c r="O776" s="349">
        <f>IF(F776="I",IFERROR(VLOOKUP(C776,#REF!,7,FALSE),0),0)</f>
        <v>0</v>
      </c>
      <c r="P776" s="183"/>
      <c r="Q776" s="184">
        <v>0</v>
      </c>
    </row>
    <row r="777" spans="1:17" s="185" customFormat="1" ht="12" customHeight="1">
      <c r="A777" s="179" t="s">
        <v>431</v>
      </c>
      <c r="B777" s="179" t="s">
        <v>961</v>
      </c>
      <c r="C777" s="180">
        <v>51204</v>
      </c>
      <c r="D777" s="180" t="s">
        <v>450</v>
      </c>
      <c r="E777" s="181" t="s">
        <v>627</v>
      </c>
      <c r="F777" s="181" t="s">
        <v>722</v>
      </c>
      <c r="G777" s="349">
        <f>IF(F777="I",IFERROR(VLOOKUP(C777,'Consolidado 06.2022'!B:H,7,FALSE),0),0)</f>
        <v>59788331</v>
      </c>
      <c r="H777" s="183"/>
      <c r="I777" s="184">
        <v>0</v>
      </c>
      <c r="J777" s="183"/>
      <c r="K777" s="182">
        <f>IF(F777="I",IFERROR(SUMIF(#REF!,Clasificaciones!C777,#REF!),0),0)</f>
        <v>0</v>
      </c>
      <c r="L777" s="183"/>
      <c r="M777" s="184">
        <v>0</v>
      </c>
      <c r="N777" s="183"/>
      <c r="O777" s="349">
        <f>IF(F777="I",IFERROR(VLOOKUP(C777,#REF!,7,FALSE),0),0)</f>
        <v>0</v>
      </c>
      <c r="P777" s="183"/>
      <c r="Q777" s="184">
        <v>0</v>
      </c>
    </row>
    <row r="778" spans="1:17" s="185" customFormat="1" ht="12" customHeight="1">
      <c r="A778" s="179" t="s">
        <v>431</v>
      </c>
      <c r="B778" s="179"/>
      <c r="C778" s="180">
        <v>51205</v>
      </c>
      <c r="D778" s="180" t="s">
        <v>962</v>
      </c>
      <c r="E778" s="181" t="s">
        <v>627</v>
      </c>
      <c r="F778" s="181" t="s">
        <v>722</v>
      </c>
      <c r="G778" s="349">
        <f>IF(F778="I",IFERROR(VLOOKUP(C778,'Consolidado 06.2022'!B:H,7,FALSE),0),0)</f>
        <v>0</v>
      </c>
      <c r="H778" s="183"/>
      <c r="I778" s="184">
        <v>0</v>
      </c>
      <c r="J778" s="183"/>
      <c r="K778" s="182">
        <f>IF(F778="I",IFERROR(SUMIF(#REF!,Clasificaciones!C778,#REF!),0),0)</f>
        <v>0</v>
      </c>
      <c r="L778" s="183"/>
      <c r="M778" s="184">
        <v>0</v>
      </c>
      <c r="N778" s="183"/>
      <c r="O778" s="349">
        <f>IF(F778="I",IFERROR(VLOOKUP(C778,#REF!,7,FALSE),0),0)</f>
        <v>0</v>
      </c>
      <c r="P778" s="183"/>
      <c r="Q778" s="184">
        <v>0</v>
      </c>
    </row>
    <row r="779" spans="1:17" s="185" customFormat="1" ht="12" customHeight="1">
      <c r="A779" s="179" t="s">
        <v>431</v>
      </c>
      <c r="B779" s="179" t="s">
        <v>961</v>
      </c>
      <c r="C779" s="180">
        <v>51206</v>
      </c>
      <c r="D779" s="180" t="s">
        <v>656</v>
      </c>
      <c r="E779" s="181" t="s">
        <v>627</v>
      </c>
      <c r="F779" s="181" t="s">
        <v>722</v>
      </c>
      <c r="G779" s="349">
        <f>IF(F779="I",IFERROR(VLOOKUP(C779,'Consolidado 06.2022'!B:H,7,FALSE),0),0)</f>
        <v>200025200</v>
      </c>
      <c r="H779" s="183"/>
      <c r="I779" s="184">
        <v>0</v>
      </c>
      <c r="J779" s="183"/>
      <c r="K779" s="182">
        <f>IF(F779="I",IFERROR(SUMIF(#REF!,Clasificaciones!C779,#REF!),0),0)</f>
        <v>0</v>
      </c>
      <c r="L779" s="183"/>
      <c r="M779" s="184">
        <v>0</v>
      </c>
      <c r="N779" s="183"/>
      <c r="O779" s="349">
        <f>IF(F779="I",IFERROR(VLOOKUP(C779,#REF!,7,FALSE),0),0)</f>
        <v>0</v>
      </c>
      <c r="P779" s="183"/>
      <c r="Q779" s="184">
        <v>0</v>
      </c>
    </row>
    <row r="780" spans="1:17" s="185" customFormat="1" ht="12" customHeight="1">
      <c r="A780" s="179" t="s">
        <v>431</v>
      </c>
      <c r="B780" s="179" t="s">
        <v>961</v>
      </c>
      <c r="C780" s="180">
        <v>51207</v>
      </c>
      <c r="D780" s="180" t="s">
        <v>658</v>
      </c>
      <c r="E780" s="181" t="s">
        <v>627</v>
      </c>
      <c r="F780" s="181" t="s">
        <v>722</v>
      </c>
      <c r="G780" s="349">
        <f>IF(F780="I",IFERROR(VLOOKUP(C780,'Consolidado 06.2022'!B:H,7,FALSE),0),0)</f>
        <v>81666667</v>
      </c>
      <c r="H780" s="183"/>
      <c r="I780" s="184">
        <v>0</v>
      </c>
      <c r="J780" s="183"/>
      <c r="K780" s="182">
        <f>IF(F780="I",IFERROR(SUMIF(#REF!,Clasificaciones!C780,#REF!),0),0)</f>
        <v>0</v>
      </c>
      <c r="L780" s="183"/>
      <c r="M780" s="184">
        <v>0</v>
      </c>
      <c r="N780" s="183"/>
      <c r="O780" s="349">
        <f>IF(F780="I",IFERROR(VLOOKUP(C780,#REF!,7,FALSE),0),0)</f>
        <v>0</v>
      </c>
      <c r="P780" s="183"/>
      <c r="Q780" s="184">
        <v>0</v>
      </c>
    </row>
    <row r="781" spans="1:17" s="185" customFormat="1" ht="12" customHeight="1">
      <c r="A781" s="179" t="s">
        <v>431</v>
      </c>
      <c r="B781" s="179"/>
      <c r="C781" s="180">
        <v>51210</v>
      </c>
      <c r="D781" s="180" t="s">
        <v>963</v>
      </c>
      <c r="E781" s="181" t="s">
        <v>627</v>
      </c>
      <c r="F781" s="181" t="s">
        <v>722</v>
      </c>
      <c r="G781" s="349">
        <f>IF(F781="I",IFERROR(VLOOKUP(C781,'Consolidado 06.2022'!B:H,7,FALSE),0),0)</f>
        <v>0</v>
      </c>
      <c r="H781" s="183"/>
      <c r="I781" s="184">
        <v>0</v>
      </c>
      <c r="J781" s="183"/>
      <c r="K781" s="182">
        <f>IF(F781="I",IFERROR(SUMIF(#REF!,Clasificaciones!C781,#REF!),0),0)</f>
        <v>0</v>
      </c>
      <c r="L781" s="183"/>
      <c r="M781" s="184">
        <v>0</v>
      </c>
      <c r="N781" s="183"/>
      <c r="O781" s="349">
        <f>IF(F781="I",IFERROR(VLOOKUP(C781,#REF!,7,FALSE),0),0)</f>
        <v>0</v>
      </c>
      <c r="P781" s="183"/>
      <c r="Q781" s="184">
        <v>0</v>
      </c>
    </row>
    <row r="782" spans="1:17" s="185" customFormat="1" ht="12" customHeight="1">
      <c r="A782" s="179" t="s">
        <v>431</v>
      </c>
      <c r="B782" s="179"/>
      <c r="C782" s="180">
        <v>513</v>
      </c>
      <c r="D782" s="180" t="s">
        <v>452</v>
      </c>
      <c r="E782" s="181" t="s">
        <v>627</v>
      </c>
      <c r="F782" s="181" t="s">
        <v>719</v>
      </c>
      <c r="G782" s="349">
        <f>IF(F782="I",IFERROR(VLOOKUP(C782,'Consolidado 06.2022'!B:H,7,FALSE),0),0)</f>
        <v>0</v>
      </c>
      <c r="H782" s="183"/>
      <c r="I782" s="184">
        <v>0</v>
      </c>
      <c r="J782" s="183"/>
      <c r="K782" s="182">
        <f>IF(F782="I",IFERROR(SUMIF(#REF!,Clasificaciones!C782,#REF!),0),0)</f>
        <v>0</v>
      </c>
      <c r="L782" s="183"/>
      <c r="M782" s="184">
        <v>0</v>
      </c>
      <c r="N782" s="183"/>
      <c r="O782" s="349">
        <f>IF(F782="I",IFERROR(VLOOKUP(C782,#REF!,7,FALSE),0),0)</f>
        <v>0</v>
      </c>
      <c r="P782" s="183"/>
      <c r="Q782" s="184">
        <v>0</v>
      </c>
    </row>
    <row r="783" spans="1:17" s="185" customFormat="1" ht="12" customHeight="1">
      <c r="A783" s="179" t="s">
        <v>431</v>
      </c>
      <c r="B783" s="179"/>
      <c r="C783" s="180">
        <v>51301</v>
      </c>
      <c r="D783" s="180" t="s">
        <v>453</v>
      </c>
      <c r="E783" s="181" t="s">
        <v>627</v>
      </c>
      <c r="F783" s="181" t="s">
        <v>719</v>
      </c>
      <c r="G783" s="349">
        <f>IF(F783="I",IFERROR(VLOOKUP(C783,'Consolidado 06.2022'!B:H,7,FALSE),0),0)</f>
        <v>0</v>
      </c>
      <c r="H783" s="183"/>
      <c r="I783" s="184">
        <v>0</v>
      </c>
      <c r="J783" s="183"/>
      <c r="K783" s="182">
        <f>IF(F783="I",IFERROR(SUMIF(#REF!,Clasificaciones!C783,#REF!),0),0)</f>
        <v>0</v>
      </c>
      <c r="L783" s="183"/>
      <c r="M783" s="184">
        <v>0</v>
      </c>
      <c r="N783" s="183"/>
      <c r="O783" s="349">
        <f>IF(F783="I",IFERROR(VLOOKUP(C783,#REF!,7,FALSE),0),0)</f>
        <v>0</v>
      </c>
      <c r="P783" s="183"/>
      <c r="Q783" s="184">
        <v>0</v>
      </c>
    </row>
    <row r="784" spans="1:17" s="185" customFormat="1" ht="12" customHeight="1">
      <c r="A784" s="179" t="s">
        <v>431</v>
      </c>
      <c r="B784" s="179" t="s">
        <v>964</v>
      </c>
      <c r="C784" s="180">
        <v>5130101</v>
      </c>
      <c r="D784" s="180" t="s">
        <v>454</v>
      </c>
      <c r="E784" s="181" t="s">
        <v>627</v>
      </c>
      <c r="F784" s="181" t="s">
        <v>722</v>
      </c>
      <c r="G784" s="349">
        <f>IF(F784="I",IFERROR(VLOOKUP(C784,'Consolidado 06.2022'!B:H,7,FALSE),0),0)</f>
        <v>1607512000</v>
      </c>
      <c r="H784" s="183"/>
      <c r="I784" s="184">
        <v>0</v>
      </c>
      <c r="J784" s="183"/>
      <c r="K784" s="182">
        <f>IF(F784="I",IFERROR(SUMIF(#REF!,Clasificaciones!C784,#REF!),0),0)</f>
        <v>0</v>
      </c>
      <c r="L784" s="183"/>
      <c r="M784" s="184">
        <v>0</v>
      </c>
      <c r="N784" s="183"/>
      <c r="O784" s="349">
        <f>IF(F784="I",IFERROR(VLOOKUP(C784,#REF!,7,FALSE),0),0)</f>
        <v>0</v>
      </c>
      <c r="P784" s="183"/>
      <c r="Q784" s="184">
        <v>0</v>
      </c>
    </row>
    <row r="785" spans="1:17" s="185" customFormat="1" ht="12" customHeight="1">
      <c r="A785" s="179" t="s">
        <v>431</v>
      </c>
      <c r="B785" s="179"/>
      <c r="C785" s="180">
        <v>5130102</v>
      </c>
      <c r="D785" s="180" t="s">
        <v>965</v>
      </c>
      <c r="E785" s="181" t="s">
        <v>627</v>
      </c>
      <c r="F785" s="181" t="s">
        <v>722</v>
      </c>
      <c r="G785" s="349">
        <f>IF(F785="I",IFERROR(VLOOKUP(C785,'Consolidado 06.2022'!B:H,7,FALSE),0),0)</f>
        <v>0</v>
      </c>
      <c r="H785" s="183"/>
      <c r="I785" s="184">
        <v>0</v>
      </c>
      <c r="J785" s="183"/>
      <c r="K785" s="182">
        <f>IF(F785="I",IFERROR(SUMIF(#REF!,Clasificaciones!C785,#REF!),0),0)</f>
        <v>0</v>
      </c>
      <c r="L785" s="183"/>
      <c r="M785" s="184">
        <v>0</v>
      </c>
      <c r="N785" s="183"/>
      <c r="O785" s="349">
        <f>IF(F785="I",IFERROR(VLOOKUP(C785,#REF!,7,FALSE),0),0)</f>
        <v>0</v>
      </c>
      <c r="P785" s="183"/>
      <c r="Q785" s="184">
        <v>0</v>
      </c>
    </row>
    <row r="786" spans="1:17" s="185" customFormat="1" ht="12" customHeight="1">
      <c r="A786" s="179" t="s">
        <v>431</v>
      </c>
      <c r="B786" s="179"/>
      <c r="C786" s="180">
        <v>5130103</v>
      </c>
      <c r="D786" s="180" t="s">
        <v>966</v>
      </c>
      <c r="E786" s="181" t="s">
        <v>627</v>
      </c>
      <c r="F786" s="181" t="s">
        <v>722</v>
      </c>
      <c r="G786" s="349">
        <f>IF(F786="I",IFERROR(VLOOKUP(C786,'Consolidado 06.2022'!B:H,7,FALSE),0),0)</f>
        <v>0</v>
      </c>
      <c r="H786" s="183"/>
      <c r="I786" s="184">
        <v>0</v>
      </c>
      <c r="J786" s="183"/>
      <c r="K786" s="182">
        <f>IF(F786="I",IFERROR(SUMIF(#REF!,Clasificaciones!C786,#REF!),0),0)</f>
        <v>0</v>
      </c>
      <c r="L786" s="183"/>
      <c r="M786" s="184">
        <v>0</v>
      </c>
      <c r="N786" s="183"/>
      <c r="O786" s="349">
        <f>IF(F786="I",IFERROR(VLOOKUP(C786,#REF!,7,FALSE),0),0)</f>
        <v>0</v>
      </c>
      <c r="P786" s="183"/>
      <c r="Q786" s="184">
        <v>0</v>
      </c>
    </row>
    <row r="787" spans="1:17" s="185" customFormat="1" ht="12" customHeight="1">
      <c r="A787" s="179" t="s">
        <v>431</v>
      </c>
      <c r="B787" s="179" t="s">
        <v>964</v>
      </c>
      <c r="C787" s="180">
        <v>5130104</v>
      </c>
      <c r="D787" s="180" t="s">
        <v>455</v>
      </c>
      <c r="E787" s="181" t="s">
        <v>627</v>
      </c>
      <c r="F787" s="181" t="s">
        <v>722</v>
      </c>
      <c r="G787" s="349">
        <f>IF(F787="I",IFERROR(VLOOKUP(C787,'Consolidado 06.2022'!B:H,7,FALSE),0),0)</f>
        <v>148075325</v>
      </c>
      <c r="H787" s="183"/>
      <c r="I787" s="184">
        <v>0</v>
      </c>
      <c r="J787" s="183"/>
      <c r="K787" s="182">
        <f>IF(F787="I",IFERROR(SUMIF(#REF!,Clasificaciones!C787,#REF!),0),0)</f>
        <v>0</v>
      </c>
      <c r="L787" s="183"/>
      <c r="M787" s="184">
        <v>0</v>
      </c>
      <c r="N787" s="183"/>
      <c r="O787" s="349">
        <f>IF(F787="I",IFERROR(VLOOKUP(C787,#REF!,7,FALSE),0),0)</f>
        <v>0</v>
      </c>
      <c r="P787" s="183"/>
      <c r="Q787" s="184">
        <v>0</v>
      </c>
    </row>
    <row r="788" spans="1:17" s="185" customFormat="1" ht="12" customHeight="1">
      <c r="A788" s="179" t="s">
        <v>431</v>
      </c>
      <c r="B788" s="179" t="s">
        <v>964</v>
      </c>
      <c r="C788" s="180">
        <v>5130105</v>
      </c>
      <c r="D788" s="180" t="s">
        <v>456</v>
      </c>
      <c r="E788" s="181" t="s">
        <v>627</v>
      </c>
      <c r="F788" s="181" t="s">
        <v>722</v>
      </c>
      <c r="G788" s="349">
        <f>IF(F788="I",IFERROR(VLOOKUP(C788,'Consolidado 06.2022'!B:H,7,FALSE),0),0)</f>
        <v>24908000</v>
      </c>
      <c r="H788" s="183"/>
      <c r="I788" s="184">
        <v>0</v>
      </c>
      <c r="J788" s="183"/>
      <c r="K788" s="182">
        <f>IF(F788="I",IFERROR(SUMIF(#REF!,Clasificaciones!C788,#REF!),0),0)</f>
        <v>0</v>
      </c>
      <c r="L788" s="183"/>
      <c r="M788" s="184">
        <v>0</v>
      </c>
      <c r="N788" s="183"/>
      <c r="O788" s="349">
        <f>IF(F788="I",IFERROR(VLOOKUP(C788,#REF!,7,FALSE),0),0)</f>
        <v>0</v>
      </c>
      <c r="P788" s="183"/>
      <c r="Q788" s="184">
        <v>0</v>
      </c>
    </row>
    <row r="789" spans="1:17" s="185" customFormat="1" ht="12" customHeight="1">
      <c r="A789" s="179" t="s">
        <v>431</v>
      </c>
      <c r="B789" s="179"/>
      <c r="C789" s="180">
        <v>5130106</v>
      </c>
      <c r="D789" s="180" t="s">
        <v>967</v>
      </c>
      <c r="E789" s="181" t="s">
        <v>627</v>
      </c>
      <c r="F789" s="181" t="s">
        <v>722</v>
      </c>
      <c r="G789" s="349">
        <f>IF(F789="I",IFERROR(VLOOKUP(C789,'Consolidado 06.2022'!B:H,7,FALSE),0),0)</f>
        <v>0</v>
      </c>
      <c r="H789" s="183"/>
      <c r="I789" s="184">
        <v>0</v>
      </c>
      <c r="J789" s="183"/>
      <c r="K789" s="182">
        <f>IF(F789="I",IFERROR(SUMIF(#REF!,Clasificaciones!C789,#REF!),0),0)</f>
        <v>0</v>
      </c>
      <c r="L789" s="183"/>
      <c r="M789" s="184">
        <v>0</v>
      </c>
      <c r="N789" s="183"/>
      <c r="O789" s="349">
        <f>IF(F789="I",IFERROR(VLOOKUP(C789,#REF!,7,FALSE),0),0)</f>
        <v>0</v>
      </c>
      <c r="P789" s="183"/>
      <c r="Q789" s="184">
        <v>0</v>
      </c>
    </row>
    <row r="790" spans="1:17" s="185" customFormat="1" ht="12" customHeight="1">
      <c r="A790" s="179" t="s">
        <v>431</v>
      </c>
      <c r="B790" s="179"/>
      <c r="C790" s="180">
        <v>51302</v>
      </c>
      <c r="D790" s="180" t="s">
        <v>457</v>
      </c>
      <c r="E790" s="181" t="s">
        <v>627</v>
      </c>
      <c r="F790" s="181" t="s">
        <v>719</v>
      </c>
      <c r="G790" s="349">
        <f>IF(F790="I",IFERROR(VLOOKUP(C790,'Consolidado 06.2022'!B:H,7,FALSE),0),0)</f>
        <v>0</v>
      </c>
      <c r="H790" s="183"/>
      <c r="I790" s="184">
        <v>0</v>
      </c>
      <c r="J790" s="183"/>
      <c r="K790" s="182">
        <f>IF(F790="I",IFERROR(SUMIF(#REF!,Clasificaciones!C790,#REF!),0),0)</f>
        <v>0</v>
      </c>
      <c r="L790" s="183"/>
      <c r="M790" s="184">
        <v>0</v>
      </c>
      <c r="N790" s="183"/>
      <c r="O790" s="349">
        <f>IF(F790="I",IFERROR(VLOOKUP(C790,#REF!,7,FALSE),0),0)</f>
        <v>0</v>
      </c>
      <c r="P790" s="183"/>
      <c r="Q790" s="184">
        <v>0</v>
      </c>
    </row>
    <row r="791" spans="1:17" s="185" customFormat="1" ht="12" customHeight="1">
      <c r="A791" s="179" t="s">
        <v>431</v>
      </c>
      <c r="B791" s="179" t="s">
        <v>968</v>
      </c>
      <c r="C791" s="180">
        <v>5130201</v>
      </c>
      <c r="D791" s="180" t="s">
        <v>458</v>
      </c>
      <c r="E791" s="181" t="s">
        <v>627</v>
      </c>
      <c r="F791" s="181" t="s">
        <v>722</v>
      </c>
      <c r="G791" s="349">
        <f>IF(F791="I",IFERROR(VLOOKUP(C791,'Consolidado 06.2022'!B:H,7,FALSE),0),0)</f>
        <v>294220272</v>
      </c>
      <c r="H791" s="183"/>
      <c r="I791" s="184">
        <v>0</v>
      </c>
      <c r="J791" s="183"/>
      <c r="K791" s="182">
        <f>IF(F791="I",IFERROR(SUMIF(#REF!,Clasificaciones!C791,#REF!),0),0)</f>
        <v>0</v>
      </c>
      <c r="L791" s="183"/>
      <c r="M791" s="184">
        <v>0</v>
      </c>
      <c r="N791" s="183"/>
      <c r="O791" s="349">
        <f>IF(F791="I",IFERROR(VLOOKUP(C791,#REF!,7,FALSE),0),0)</f>
        <v>0</v>
      </c>
      <c r="P791" s="183"/>
      <c r="Q791" s="184">
        <v>0</v>
      </c>
    </row>
    <row r="792" spans="1:17" s="185" customFormat="1" ht="12" customHeight="1">
      <c r="A792" s="179" t="s">
        <v>431</v>
      </c>
      <c r="B792" s="179" t="s">
        <v>964</v>
      </c>
      <c r="C792" s="180">
        <v>5130202</v>
      </c>
      <c r="D792" s="180" t="s">
        <v>459</v>
      </c>
      <c r="E792" s="181" t="s">
        <v>627</v>
      </c>
      <c r="F792" s="181" t="s">
        <v>722</v>
      </c>
      <c r="G792" s="349">
        <f>IF(F792="I",IFERROR(VLOOKUP(C792,'Consolidado 06.2022'!B:H,7,FALSE),0),0)</f>
        <v>4500000</v>
      </c>
      <c r="H792" s="183"/>
      <c r="I792" s="184">
        <v>0</v>
      </c>
      <c r="J792" s="183"/>
      <c r="K792" s="182">
        <f>IF(F792="I",IFERROR(SUMIF(#REF!,Clasificaciones!C792,#REF!),0),0)</f>
        <v>0</v>
      </c>
      <c r="L792" s="183"/>
      <c r="M792" s="184">
        <v>0</v>
      </c>
      <c r="N792" s="183"/>
      <c r="O792" s="349">
        <f>IF(F792="I",IFERROR(VLOOKUP(C792,#REF!,7,FALSE),0),0)</f>
        <v>0</v>
      </c>
      <c r="P792" s="183"/>
      <c r="Q792" s="184">
        <v>0</v>
      </c>
    </row>
    <row r="793" spans="1:17" s="185" customFormat="1" ht="12" customHeight="1">
      <c r="A793" s="179" t="s">
        <v>431</v>
      </c>
      <c r="B793" s="179" t="s">
        <v>964</v>
      </c>
      <c r="C793" s="180">
        <v>5130203</v>
      </c>
      <c r="D793" s="180" t="s">
        <v>460</v>
      </c>
      <c r="E793" s="181" t="s">
        <v>627</v>
      </c>
      <c r="F793" s="181" t="s">
        <v>722</v>
      </c>
      <c r="G793" s="349">
        <f>IF(F793="I",IFERROR(VLOOKUP(C793,'Consolidado 06.2022'!B:H,7,FALSE),0),0)</f>
        <v>640416667</v>
      </c>
      <c r="H793" s="183"/>
      <c r="I793" s="184">
        <v>0</v>
      </c>
      <c r="J793" s="183"/>
      <c r="K793" s="182">
        <f>IF(F793="I",IFERROR(SUMIF(#REF!,Clasificaciones!C793,#REF!),0),0)</f>
        <v>0</v>
      </c>
      <c r="L793" s="183"/>
      <c r="M793" s="184">
        <v>0</v>
      </c>
      <c r="N793" s="183"/>
      <c r="O793" s="349">
        <f>IF(F793="I",IFERROR(VLOOKUP(C793,#REF!,7,FALSE),0),0)</f>
        <v>0</v>
      </c>
      <c r="P793" s="183"/>
      <c r="Q793" s="184">
        <v>0</v>
      </c>
    </row>
    <row r="794" spans="1:17" s="185" customFormat="1" ht="12" customHeight="1">
      <c r="A794" s="179" t="s">
        <v>431</v>
      </c>
      <c r="B794" s="179" t="s">
        <v>964</v>
      </c>
      <c r="C794" s="180">
        <v>5130204</v>
      </c>
      <c r="D794" s="180" t="s">
        <v>969</v>
      </c>
      <c r="E794" s="181" t="s">
        <v>627</v>
      </c>
      <c r="F794" s="181" t="s">
        <v>722</v>
      </c>
      <c r="G794" s="349">
        <f>IF(F794="I",IFERROR(VLOOKUP(C794,'Consolidado 06.2022'!B:H,7,FALSE),0),0)</f>
        <v>61083333</v>
      </c>
      <c r="H794" s="183"/>
      <c r="I794" s="184">
        <v>0</v>
      </c>
      <c r="J794" s="183"/>
      <c r="K794" s="182">
        <f>IF(F794="I",IFERROR(SUMIF(#REF!,Clasificaciones!C794,#REF!),0),0)</f>
        <v>0</v>
      </c>
      <c r="L794" s="183"/>
      <c r="M794" s="184">
        <v>0</v>
      </c>
      <c r="N794" s="183"/>
      <c r="O794" s="349">
        <f>IF(F794="I",IFERROR(VLOOKUP(C794,#REF!,7,FALSE),0),0)</f>
        <v>0</v>
      </c>
      <c r="P794" s="183"/>
      <c r="Q794" s="184">
        <v>0</v>
      </c>
    </row>
    <row r="795" spans="1:17" s="185" customFormat="1" ht="12" customHeight="1">
      <c r="A795" s="179" t="s">
        <v>431</v>
      </c>
      <c r="B795" s="179" t="s">
        <v>968</v>
      </c>
      <c r="C795" s="180">
        <v>5130205</v>
      </c>
      <c r="D795" s="180" t="s">
        <v>462</v>
      </c>
      <c r="E795" s="181" t="s">
        <v>627</v>
      </c>
      <c r="F795" s="181" t="s">
        <v>722</v>
      </c>
      <c r="G795" s="349">
        <f>IF(F795="I",IFERROR(VLOOKUP(C795,'Consolidado 06.2022'!B:H,7,FALSE),0),0)</f>
        <v>4120908</v>
      </c>
      <c r="H795" s="183"/>
      <c r="I795" s="184">
        <v>0</v>
      </c>
      <c r="J795" s="183"/>
      <c r="K795" s="182">
        <f>IF(F795="I",IFERROR(SUMIF(#REF!,Clasificaciones!C795,#REF!),0),0)</f>
        <v>0</v>
      </c>
      <c r="L795" s="183"/>
      <c r="M795" s="184">
        <v>0</v>
      </c>
      <c r="N795" s="183"/>
      <c r="O795" s="349">
        <f>IF(F795="I",IFERROR(VLOOKUP(C795,#REF!,7,FALSE),0),0)</f>
        <v>0</v>
      </c>
      <c r="P795" s="183"/>
      <c r="Q795" s="184">
        <v>0</v>
      </c>
    </row>
    <row r="796" spans="1:17" s="185" customFormat="1" ht="12" customHeight="1">
      <c r="A796" s="179" t="s">
        <v>431</v>
      </c>
      <c r="B796" s="179" t="s">
        <v>968</v>
      </c>
      <c r="C796" s="180">
        <v>5130206</v>
      </c>
      <c r="D796" s="180" t="s">
        <v>463</v>
      </c>
      <c r="E796" s="181" t="s">
        <v>627</v>
      </c>
      <c r="F796" s="181" t="s">
        <v>722</v>
      </c>
      <c r="G796" s="349">
        <f>IF(F796="I",IFERROR(VLOOKUP(C796,'Consolidado 06.2022'!B:H,7,FALSE),0),0)</f>
        <v>93176969</v>
      </c>
      <c r="H796" s="183"/>
      <c r="I796" s="184">
        <v>0</v>
      </c>
      <c r="J796" s="183"/>
      <c r="K796" s="182">
        <f>IF(F796="I",IFERROR(SUMIF(#REF!,Clasificaciones!C796,#REF!),0),0)</f>
        <v>0</v>
      </c>
      <c r="L796" s="183"/>
      <c r="M796" s="184">
        <v>0</v>
      </c>
      <c r="N796" s="183"/>
      <c r="O796" s="349">
        <f>IF(F796="I",IFERROR(VLOOKUP(C796,#REF!,7,FALSE),0),0)</f>
        <v>0</v>
      </c>
      <c r="P796" s="183"/>
      <c r="Q796" s="184">
        <v>0</v>
      </c>
    </row>
    <row r="797" spans="1:17" s="185" customFormat="1" ht="12" customHeight="1">
      <c r="A797" s="179" t="s">
        <v>431</v>
      </c>
      <c r="B797" s="179" t="s">
        <v>968</v>
      </c>
      <c r="C797" s="180">
        <v>5130207</v>
      </c>
      <c r="D797" s="180" t="s">
        <v>464</v>
      </c>
      <c r="E797" s="181" t="s">
        <v>627</v>
      </c>
      <c r="F797" s="181" t="s">
        <v>722</v>
      </c>
      <c r="G797" s="349">
        <f>IF(F797="I",IFERROR(VLOOKUP(C797,'Consolidado 06.2022'!B:H,7,FALSE),0),0)</f>
        <v>101957334</v>
      </c>
      <c r="H797" s="183"/>
      <c r="I797" s="184">
        <v>0</v>
      </c>
      <c r="J797" s="183"/>
      <c r="K797" s="182">
        <f>IF(F797="I",IFERROR(SUMIF(#REF!,Clasificaciones!C797,#REF!),0),0)</f>
        <v>0</v>
      </c>
      <c r="L797" s="183"/>
      <c r="M797" s="184">
        <v>0</v>
      </c>
      <c r="N797" s="183"/>
      <c r="O797" s="349">
        <f>IF(F797="I",IFERROR(VLOOKUP(C797,#REF!,7,FALSE),0),0)</f>
        <v>0</v>
      </c>
      <c r="P797" s="183"/>
      <c r="Q797" s="184">
        <v>0</v>
      </c>
    </row>
    <row r="798" spans="1:17" s="185" customFormat="1" ht="12" customHeight="1">
      <c r="A798" s="179" t="s">
        <v>431</v>
      </c>
      <c r="B798" s="179" t="s">
        <v>968</v>
      </c>
      <c r="C798" s="180">
        <v>5010113006</v>
      </c>
      <c r="D798" s="180" t="s">
        <v>606</v>
      </c>
      <c r="E798" s="181" t="s">
        <v>627</v>
      </c>
      <c r="F798" s="181" t="s">
        <v>722</v>
      </c>
      <c r="G798" s="349">
        <f>IF(F798="I",IFERROR(VLOOKUP(C798,'Consolidado 06.2022'!B:H,7,FALSE),0),0)</f>
        <v>805455</v>
      </c>
      <c r="H798" s="183"/>
      <c r="I798" s="184">
        <v>0</v>
      </c>
      <c r="J798" s="183"/>
      <c r="K798" s="182">
        <f>IF(F798="I",IFERROR(SUMIF(#REF!,Clasificaciones!C798,#REF!),0),0)</f>
        <v>0</v>
      </c>
      <c r="L798" s="183"/>
      <c r="M798" s="184">
        <v>0</v>
      </c>
      <c r="N798" s="183"/>
      <c r="O798" s="349">
        <f>IF(F798="I",IFERROR(VLOOKUP(C798,#REF!,7,FALSE),0),0)</f>
        <v>0</v>
      </c>
      <c r="P798" s="183"/>
      <c r="Q798" s="184">
        <v>0</v>
      </c>
    </row>
    <row r="799" spans="1:17" s="185" customFormat="1" ht="12" customHeight="1">
      <c r="A799" s="179" t="s">
        <v>431</v>
      </c>
      <c r="B799" s="179"/>
      <c r="C799" s="180">
        <v>51303</v>
      </c>
      <c r="D799" s="180" t="s">
        <v>465</v>
      </c>
      <c r="E799" s="181" t="s">
        <v>627</v>
      </c>
      <c r="F799" s="181" t="s">
        <v>719</v>
      </c>
      <c r="G799" s="349">
        <f>IF(F799="I",IFERROR(VLOOKUP(C799,'Consolidado 06.2022'!B:H,7,FALSE),0),0)</f>
        <v>0</v>
      </c>
      <c r="H799" s="183"/>
      <c r="I799" s="184">
        <v>0</v>
      </c>
      <c r="J799" s="183"/>
      <c r="K799" s="182">
        <f>IF(F799="I",IFERROR(SUMIF(#REF!,Clasificaciones!C799,#REF!),0),0)</f>
        <v>0</v>
      </c>
      <c r="L799" s="183"/>
      <c r="M799" s="184">
        <v>0</v>
      </c>
      <c r="N799" s="183"/>
      <c r="O799" s="349">
        <f>IF(F799="I",IFERROR(VLOOKUP(C799,#REF!,7,FALSE),0),0)</f>
        <v>0</v>
      </c>
      <c r="P799" s="183"/>
      <c r="Q799" s="184">
        <v>0</v>
      </c>
    </row>
    <row r="800" spans="1:17" s="185" customFormat="1" ht="12" customHeight="1">
      <c r="A800" s="179" t="s">
        <v>431</v>
      </c>
      <c r="B800" s="179" t="s">
        <v>964</v>
      </c>
      <c r="C800" s="180">
        <v>5130301</v>
      </c>
      <c r="D800" s="180" t="s">
        <v>466</v>
      </c>
      <c r="E800" s="181" t="s">
        <v>627</v>
      </c>
      <c r="F800" s="181" t="s">
        <v>722</v>
      </c>
      <c r="G800" s="349">
        <f>IF(F800="I",IFERROR(VLOOKUP(C800,'Consolidado 06.2022'!B:H,7,FALSE),0),0)</f>
        <v>395353205</v>
      </c>
      <c r="H800" s="183"/>
      <c r="I800" s="184">
        <v>0</v>
      </c>
      <c r="J800" s="183"/>
      <c r="K800" s="182">
        <f>IF(F800="I",IFERROR(SUMIF(#REF!,Clasificaciones!C800,#REF!),0),0)</f>
        <v>0</v>
      </c>
      <c r="L800" s="183"/>
      <c r="M800" s="184">
        <v>0</v>
      </c>
      <c r="N800" s="183"/>
      <c r="O800" s="349">
        <f>IF(F800="I",IFERROR(VLOOKUP(C800,#REF!,7,FALSE),0),0)</f>
        <v>0</v>
      </c>
      <c r="P800" s="183"/>
      <c r="Q800" s="184">
        <v>0</v>
      </c>
    </row>
    <row r="801" spans="1:17" s="185" customFormat="1" ht="12" customHeight="1">
      <c r="A801" s="179" t="s">
        <v>431</v>
      </c>
      <c r="B801" s="179"/>
      <c r="C801" s="180">
        <v>5130302</v>
      </c>
      <c r="D801" s="180" t="s">
        <v>970</v>
      </c>
      <c r="E801" s="181" t="s">
        <v>627</v>
      </c>
      <c r="F801" s="181" t="s">
        <v>722</v>
      </c>
      <c r="G801" s="349">
        <f>IF(F801="I",IFERROR(VLOOKUP(C801,'Consolidado 06.2022'!B:H,7,FALSE),0),0)</f>
        <v>0</v>
      </c>
      <c r="H801" s="183"/>
      <c r="I801" s="184">
        <v>0</v>
      </c>
      <c r="J801" s="183"/>
      <c r="K801" s="182">
        <f>IF(F801="I",IFERROR(SUMIF(#REF!,Clasificaciones!C801,#REF!),0),0)</f>
        <v>0</v>
      </c>
      <c r="L801" s="183"/>
      <c r="M801" s="184">
        <v>0</v>
      </c>
      <c r="N801" s="183"/>
      <c r="O801" s="349">
        <f>IF(F801="I",IFERROR(VLOOKUP(C801,#REF!,7,FALSE),0),0)</f>
        <v>0</v>
      </c>
      <c r="P801" s="183"/>
      <c r="Q801" s="184">
        <v>0</v>
      </c>
    </row>
    <row r="802" spans="1:17" s="185" customFormat="1" ht="12" customHeight="1">
      <c r="A802" s="179" t="s">
        <v>431</v>
      </c>
      <c r="B802" s="179" t="s">
        <v>964</v>
      </c>
      <c r="C802" s="180">
        <v>5130303</v>
      </c>
      <c r="D802" s="180" t="s">
        <v>467</v>
      </c>
      <c r="E802" s="181" t="s">
        <v>627</v>
      </c>
      <c r="F802" s="181" t="s">
        <v>722</v>
      </c>
      <c r="G802" s="349">
        <f>IF(F802="I",IFERROR(VLOOKUP(C802,'Consolidado 06.2022'!B:H,7,FALSE),0),0)</f>
        <v>22895196</v>
      </c>
      <c r="H802" s="183"/>
      <c r="I802" s="184">
        <v>0</v>
      </c>
      <c r="J802" s="183"/>
      <c r="K802" s="182">
        <f>IF(F802="I",IFERROR(SUMIF(#REF!,Clasificaciones!C802,#REF!),0),0)</f>
        <v>0</v>
      </c>
      <c r="L802" s="183"/>
      <c r="M802" s="184">
        <v>0</v>
      </c>
      <c r="N802" s="183"/>
      <c r="O802" s="349">
        <f>IF(F802="I",IFERROR(VLOOKUP(C802,#REF!,7,FALSE),0),0)</f>
        <v>0</v>
      </c>
      <c r="P802" s="183"/>
      <c r="Q802" s="184">
        <v>0</v>
      </c>
    </row>
    <row r="803" spans="1:17" s="185" customFormat="1" ht="12" customHeight="1">
      <c r="A803" s="179" t="s">
        <v>431</v>
      </c>
      <c r="B803" s="179" t="s">
        <v>964</v>
      </c>
      <c r="C803" s="180">
        <v>5130304</v>
      </c>
      <c r="D803" s="180" t="s">
        <v>465</v>
      </c>
      <c r="E803" s="181" t="s">
        <v>627</v>
      </c>
      <c r="F803" s="181" t="s">
        <v>722</v>
      </c>
      <c r="G803" s="349">
        <f>IF(F803="I",IFERROR(VLOOKUP(C803,'Consolidado 06.2022'!B:H,7,FALSE),0),0)</f>
        <v>114040548</v>
      </c>
      <c r="H803" s="183"/>
      <c r="I803" s="184">
        <v>0</v>
      </c>
      <c r="J803" s="183"/>
      <c r="K803" s="182">
        <f>IF(F803="I",IFERROR(SUMIF(#REF!,Clasificaciones!C803,#REF!),0),0)</f>
        <v>0</v>
      </c>
      <c r="L803" s="183"/>
      <c r="M803" s="184">
        <v>0</v>
      </c>
      <c r="N803" s="183"/>
      <c r="O803" s="349">
        <f>IF(F803="I",IFERROR(VLOOKUP(C803,#REF!,7,FALSE),0),0)</f>
        <v>0</v>
      </c>
      <c r="P803" s="183"/>
      <c r="Q803" s="184">
        <v>0</v>
      </c>
    </row>
    <row r="804" spans="1:17" s="185" customFormat="1" ht="12" customHeight="1">
      <c r="A804" s="179" t="s">
        <v>431</v>
      </c>
      <c r="B804" s="179"/>
      <c r="C804" s="180">
        <v>51304</v>
      </c>
      <c r="D804" s="180" t="s">
        <v>468</v>
      </c>
      <c r="E804" s="181" t="s">
        <v>627</v>
      </c>
      <c r="F804" s="181" t="s">
        <v>719</v>
      </c>
      <c r="G804" s="349">
        <f>IF(F804="I",IFERROR(VLOOKUP(C804,'Consolidado 06.2022'!B:H,7,FALSE),0),0)</f>
        <v>0</v>
      </c>
      <c r="H804" s="183"/>
      <c r="I804" s="184">
        <v>0</v>
      </c>
      <c r="J804" s="183"/>
      <c r="K804" s="182">
        <f>IF(F804="I",IFERROR(SUMIF(#REF!,Clasificaciones!C804,#REF!),0),0)</f>
        <v>0</v>
      </c>
      <c r="L804" s="183"/>
      <c r="M804" s="184">
        <v>0</v>
      </c>
      <c r="N804" s="183"/>
      <c r="O804" s="349">
        <f>IF(F804="I",IFERROR(VLOOKUP(C804,#REF!,7,FALSE),0),0)</f>
        <v>0</v>
      </c>
      <c r="P804" s="183"/>
      <c r="Q804" s="184">
        <v>0</v>
      </c>
    </row>
    <row r="805" spans="1:17" s="185" customFormat="1" ht="12" customHeight="1">
      <c r="A805" s="179" t="s">
        <v>431</v>
      </c>
      <c r="B805" s="179" t="s">
        <v>964</v>
      </c>
      <c r="C805" s="180">
        <v>5130401</v>
      </c>
      <c r="D805" s="180" t="s">
        <v>469</v>
      </c>
      <c r="E805" s="181" t="s">
        <v>627</v>
      </c>
      <c r="F805" s="181" t="s">
        <v>722</v>
      </c>
      <c r="G805" s="349">
        <f>IF(F805="I",IFERROR(VLOOKUP(C805,'Consolidado 06.2022'!B:H,7,FALSE),0),0)</f>
        <v>165000000</v>
      </c>
      <c r="H805" s="183"/>
      <c r="I805" s="184">
        <v>0</v>
      </c>
      <c r="J805" s="183"/>
      <c r="K805" s="182">
        <f>IF(F805="I",IFERROR(SUMIF(#REF!,Clasificaciones!C805,#REF!),0),0)</f>
        <v>0</v>
      </c>
      <c r="L805" s="183"/>
      <c r="M805" s="184">
        <v>0</v>
      </c>
      <c r="N805" s="183"/>
      <c r="O805" s="349">
        <f>IF(F805="I",IFERROR(VLOOKUP(C805,#REF!,7,FALSE),0),0)</f>
        <v>0</v>
      </c>
      <c r="P805" s="183"/>
      <c r="Q805" s="184">
        <v>0</v>
      </c>
    </row>
    <row r="806" spans="1:17" s="185" customFormat="1" ht="12" customHeight="1">
      <c r="A806" s="179" t="s">
        <v>431</v>
      </c>
      <c r="B806" s="179" t="s">
        <v>964</v>
      </c>
      <c r="C806" s="180">
        <v>5130402</v>
      </c>
      <c r="D806" s="180" t="s">
        <v>470</v>
      </c>
      <c r="E806" s="181" t="s">
        <v>627</v>
      </c>
      <c r="F806" s="181" t="s">
        <v>722</v>
      </c>
      <c r="G806" s="349">
        <f>IF(F806="I",IFERROR(VLOOKUP(C806,'Consolidado 06.2022'!B:H,7,FALSE),0),0)</f>
        <v>41101873</v>
      </c>
      <c r="H806" s="183"/>
      <c r="I806" s="184">
        <v>0</v>
      </c>
      <c r="J806" s="183"/>
      <c r="K806" s="182">
        <f>IF(F806="I",IFERROR(SUMIF(#REF!,Clasificaciones!C806,#REF!),0),0)</f>
        <v>0</v>
      </c>
      <c r="L806" s="183"/>
      <c r="M806" s="184">
        <v>0</v>
      </c>
      <c r="N806" s="183"/>
      <c r="O806" s="349">
        <f>IF(F806="I",IFERROR(VLOOKUP(C806,#REF!,7,FALSE),0),0)</f>
        <v>0</v>
      </c>
      <c r="P806" s="183"/>
      <c r="Q806" s="184">
        <v>0</v>
      </c>
    </row>
    <row r="807" spans="1:17" s="185" customFormat="1" ht="12" customHeight="1">
      <c r="A807" s="179" t="s">
        <v>431</v>
      </c>
      <c r="B807" s="179" t="s">
        <v>964</v>
      </c>
      <c r="C807" s="180">
        <v>5130403</v>
      </c>
      <c r="D807" s="180" t="s">
        <v>971</v>
      </c>
      <c r="E807" s="181" t="s">
        <v>627</v>
      </c>
      <c r="F807" s="181" t="s">
        <v>722</v>
      </c>
      <c r="G807" s="349">
        <f>IF(F807="I",IFERROR(VLOOKUP(C807,'Consolidado 06.2022'!B:H,7,FALSE),0),0)</f>
        <v>0</v>
      </c>
      <c r="H807" s="183"/>
      <c r="I807" s="184">
        <v>0</v>
      </c>
      <c r="J807" s="183"/>
      <c r="K807" s="182">
        <f>IF(F807="I",IFERROR(SUMIF(#REF!,Clasificaciones!C807,#REF!),0),0)</f>
        <v>0</v>
      </c>
      <c r="L807" s="183"/>
      <c r="M807" s="184">
        <v>0</v>
      </c>
      <c r="N807" s="183"/>
      <c r="O807" s="349">
        <f>IF(F807="I",IFERROR(VLOOKUP(C807,#REF!,7,FALSE),0),0)</f>
        <v>0</v>
      </c>
      <c r="P807" s="183"/>
      <c r="Q807" s="184">
        <v>0</v>
      </c>
    </row>
    <row r="808" spans="1:17" s="185" customFormat="1" ht="12" customHeight="1">
      <c r="A808" s="179" t="s">
        <v>431</v>
      </c>
      <c r="B808" s="179" t="s">
        <v>964</v>
      </c>
      <c r="C808" s="180">
        <v>5130404</v>
      </c>
      <c r="D808" s="180" t="s">
        <v>472</v>
      </c>
      <c r="E808" s="181" t="s">
        <v>627</v>
      </c>
      <c r="F808" s="181" t="s">
        <v>722</v>
      </c>
      <c r="G808" s="349">
        <f>IF(F808="I",IFERROR(VLOOKUP(C808,'Consolidado 06.2022'!B:H,7,FALSE),0),0)</f>
        <v>2987384</v>
      </c>
      <c r="H808" s="183"/>
      <c r="I808" s="184">
        <v>0</v>
      </c>
      <c r="J808" s="183"/>
      <c r="K808" s="182">
        <f>IF(F808="I",IFERROR(SUMIF(#REF!,Clasificaciones!C808,#REF!),0),0)</f>
        <v>0</v>
      </c>
      <c r="L808" s="183"/>
      <c r="M808" s="184">
        <v>0</v>
      </c>
      <c r="N808" s="183"/>
      <c r="O808" s="349">
        <f>IF(F808="I",IFERROR(VLOOKUP(C808,#REF!,7,FALSE),0),0)</f>
        <v>0</v>
      </c>
      <c r="P808" s="183"/>
      <c r="Q808" s="184">
        <v>0</v>
      </c>
    </row>
    <row r="809" spans="1:17" s="185" customFormat="1" ht="12" customHeight="1">
      <c r="A809" s="179" t="s">
        <v>431</v>
      </c>
      <c r="B809" s="179" t="s">
        <v>964</v>
      </c>
      <c r="C809" s="180">
        <v>5130405</v>
      </c>
      <c r="D809" s="180" t="s">
        <v>473</v>
      </c>
      <c r="E809" s="181" t="s">
        <v>627</v>
      </c>
      <c r="F809" s="181" t="s">
        <v>722</v>
      </c>
      <c r="G809" s="349">
        <f>IF(F809="I",IFERROR(VLOOKUP(C809,'Consolidado 06.2022'!B:H,7,FALSE),0),0)</f>
        <v>267614442</v>
      </c>
      <c r="H809" s="183"/>
      <c r="I809" s="184">
        <v>0</v>
      </c>
      <c r="J809" s="183"/>
      <c r="K809" s="182">
        <f>IF(F809="I",IFERROR(SUMIF(#REF!,Clasificaciones!C809,#REF!),0),0)</f>
        <v>0</v>
      </c>
      <c r="L809" s="183"/>
      <c r="M809" s="184">
        <v>0</v>
      </c>
      <c r="N809" s="183"/>
      <c r="O809" s="349">
        <f>IF(F809="I",IFERROR(VLOOKUP(C809,#REF!,7,FALSE),0),0)</f>
        <v>0</v>
      </c>
      <c r="P809" s="183"/>
      <c r="Q809" s="184">
        <v>0</v>
      </c>
    </row>
    <row r="810" spans="1:17" s="185" customFormat="1" ht="12" customHeight="1">
      <c r="A810" s="179" t="s">
        <v>431</v>
      </c>
      <c r="B810" s="179" t="s">
        <v>657</v>
      </c>
      <c r="C810" s="180">
        <v>5130406</v>
      </c>
      <c r="D810" s="180" t="s">
        <v>489</v>
      </c>
      <c r="E810" s="181" t="s">
        <v>627</v>
      </c>
      <c r="F810" s="181" t="s">
        <v>722</v>
      </c>
      <c r="G810" s="349">
        <f>IF(F810="I",IFERROR(VLOOKUP(C810,'Consolidado 06.2022'!B:H,7,FALSE),0),0)</f>
        <v>131227798</v>
      </c>
      <c r="H810" s="183"/>
      <c r="I810" s="184">
        <v>0</v>
      </c>
      <c r="J810" s="183"/>
      <c r="K810" s="182">
        <f>IF(F810="I",IFERROR(SUMIF(#REF!,Clasificaciones!C810,#REF!),0),0)</f>
        <v>0</v>
      </c>
      <c r="L810" s="183"/>
      <c r="M810" s="184">
        <v>0</v>
      </c>
      <c r="N810" s="183"/>
      <c r="O810" s="349">
        <f>IF(F810="I",IFERROR(VLOOKUP(C810,#REF!,7,FALSE),0),0)</f>
        <v>0</v>
      </c>
      <c r="P810" s="183"/>
      <c r="Q810" s="184">
        <v>0</v>
      </c>
    </row>
    <row r="811" spans="1:17" s="185" customFormat="1" ht="12" customHeight="1">
      <c r="A811" s="179" t="s">
        <v>431</v>
      </c>
      <c r="B811" s="179" t="s">
        <v>964</v>
      </c>
      <c r="C811" s="180">
        <v>5130407</v>
      </c>
      <c r="D811" s="180" t="s">
        <v>474</v>
      </c>
      <c r="E811" s="181" t="s">
        <v>627</v>
      </c>
      <c r="F811" s="181" t="s">
        <v>722</v>
      </c>
      <c r="G811" s="349">
        <f>IF(F811="I",IFERROR(VLOOKUP(C811,'Consolidado 06.2022'!B:H,7,FALSE),0),0)</f>
        <v>95905281</v>
      </c>
      <c r="H811" s="183"/>
      <c r="I811" s="184">
        <v>0</v>
      </c>
      <c r="J811" s="183"/>
      <c r="K811" s="182">
        <f>IF(F811="I",IFERROR(SUMIF(#REF!,Clasificaciones!C811,#REF!),0),0)</f>
        <v>0</v>
      </c>
      <c r="L811" s="183"/>
      <c r="M811" s="184">
        <v>0</v>
      </c>
      <c r="N811" s="183"/>
      <c r="O811" s="349">
        <f>IF(F811="I",IFERROR(VLOOKUP(C811,#REF!,7,FALSE),0),0)</f>
        <v>0</v>
      </c>
      <c r="P811" s="183"/>
      <c r="Q811" s="184">
        <v>0</v>
      </c>
    </row>
    <row r="812" spans="1:17" s="185" customFormat="1" ht="12" customHeight="1">
      <c r="A812" s="179" t="s">
        <v>431</v>
      </c>
      <c r="B812" s="179"/>
      <c r="C812" s="180">
        <v>51305</v>
      </c>
      <c r="D812" s="180" t="s">
        <v>475</v>
      </c>
      <c r="E812" s="181" t="s">
        <v>627</v>
      </c>
      <c r="F812" s="181" t="s">
        <v>719</v>
      </c>
      <c r="G812" s="349">
        <f>IF(F812="I",IFERROR(VLOOKUP(C812,'Consolidado 06.2022'!B:H,7,FALSE),0),0)</f>
        <v>0</v>
      </c>
      <c r="H812" s="183"/>
      <c r="I812" s="184">
        <v>0</v>
      </c>
      <c r="J812" s="183"/>
      <c r="K812" s="182">
        <f>IF(F812="I",IFERROR(SUMIF(#REF!,Clasificaciones!C812,#REF!),0),0)</f>
        <v>0</v>
      </c>
      <c r="L812" s="183"/>
      <c r="M812" s="184">
        <v>0</v>
      </c>
      <c r="N812" s="183"/>
      <c r="O812" s="349">
        <f>IF(F812="I",IFERROR(VLOOKUP(C812,#REF!,7,FALSE),0),0)</f>
        <v>0</v>
      </c>
      <c r="P812" s="183"/>
      <c r="Q812" s="184">
        <v>0</v>
      </c>
    </row>
    <row r="813" spans="1:17" s="185" customFormat="1" ht="12" customHeight="1">
      <c r="A813" s="179" t="s">
        <v>431</v>
      </c>
      <c r="B813" s="179"/>
      <c r="C813" s="180">
        <v>5130501</v>
      </c>
      <c r="D813" s="180" t="s">
        <v>476</v>
      </c>
      <c r="E813" s="181" t="s">
        <v>627</v>
      </c>
      <c r="F813" s="181" t="s">
        <v>719</v>
      </c>
      <c r="G813" s="349">
        <f>IF(F813="I",IFERROR(VLOOKUP(C813,'Consolidado 06.2022'!B:H,7,FALSE),0),0)</f>
        <v>0</v>
      </c>
      <c r="H813" s="183"/>
      <c r="I813" s="184">
        <v>0</v>
      </c>
      <c r="J813" s="183"/>
      <c r="K813" s="182">
        <f>IF(F813="I",IFERROR(SUMIF(#REF!,Clasificaciones!C813,#REF!),0),0)</f>
        <v>0</v>
      </c>
      <c r="L813" s="183"/>
      <c r="M813" s="184">
        <v>0</v>
      </c>
      <c r="N813" s="183"/>
      <c r="O813" s="349">
        <f>IF(F813="I",IFERROR(VLOOKUP(C813,#REF!,7,FALSE),0),0)</f>
        <v>0</v>
      </c>
      <c r="P813" s="183"/>
      <c r="Q813" s="184">
        <v>0</v>
      </c>
    </row>
    <row r="814" spans="1:17" s="185" customFormat="1" ht="12" customHeight="1">
      <c r="A814" s="179" t="s">
        <v>431</v>
      </c>
      <c r="B814" s="179" t="s">
        <v>972</v>
      </c>
      <c r="C814" s="180">
        <v>513050101</v>
      </c>
      <c r="D814" s="180" t="s">
        <v>477</v>
      </c>
      <c r="E814" s="181" t="s">
        <v>627</v>
      </c>
      <c r="F814" s="181" t="s">
        <v>722</v>
      </c>
      <c r="G814" s="349">
        <f>IF(F814="I",IFERROR(VLOOKUP(C814,'Consolidado 06.2022'!B:H,7,FALSE),0),0)</f>
        <v>37302276</v>
      </c>
      <c r="H814" s="183"/>
      <c r="I814" s="184">
        <v>0</v>
      </c>
      <c r="J814" s="183"/>
      <c r="K814" s="182">
        <f>IF(F814="I",IFERROR(SUMIF(#REF!,Clasificaciones!C814,#REF!),0),0)</f>
        <v>0</v>
      </c>
      <c r="L814" s="183"/>
      <c r="M814" s="184">
        <v>0</v>
      </c>
      <c r="N814" s="183"/>
      <c r="O814" s="349">
        <f>IF(F814="I",IFERROR(VLOOKUP(C814,#REF!,7,FALSE),0),0)</f>
        <v>0</v>
      </c>
      <c r="P814" s="183"/>
      <c r="Q814" s="184">
        <v>0</v>
      </c>
    </row>
    <row r="815" spans="1:17" s="185" customFormat="1" ht="12" customHeight="1">
      <c r="A815" s="179" t="s">
        <v>431</v>
      </c>
      <c r="B815" s="179"/>
      <c r="C815" s="180">
        <v>513050102</v>
      </c>
      <c r="D815" s="180" t="s">
        <v>973</v>
      </c>
      <c r="E815" s="181" t="s">
        <v>627</v>
      </c>
      <c r="F815" s="181" t="s">
        <v>722</v>
      </c>
      <c r="G815" s="349">
        <f>IF(F815="I",IFERROR(VLOOKUP(C815,'Consolidado 06.2022'!B:H,7,FALSE),0),0)</f>
        <v>0</v>
      </c>
      <c r="H815" s="183"/>
      <c r="I815" s="184">
        <v>0</v>
      </c>
      <c r="J815" s="183"/>
      <c r="K815" s="182">
        <f>IF(F815="I",IFERROR(SUMIF(#REF!,Clasificaciones!C815,#REF!),0),0)</f>
        <v>0</v>
      </c>
      <c r="L815" s="183"/>
      <c r="M815" s="184">
        <v>0</v>
      </c>
      <c r="N815" s="183"/>
      <c r="O815" s="349">
        <f>IF(F815="I",IFERROR(VLOOKUP(C815,#REF!,7,FALSE),0),0)</f>
        <v>0</v>
      </c>
      <c r="P815" s="183"/>
      <c r="Q815" s="184">
        <v>0</v>
      </c>
    </row>
    <row r="816" spans="1:17" s="185" customFormat="1" ht="12" customHeight="1">
      <c r="A816" s="179" t="s">
        <v>431</v>
      </c>
      <c r="B816" s="179" t="s">
        <v>972</v>
      </c>
      <c r="C816" s="180">
        <v>513050103</v>
      </c>
      <c r="D816" s="180" t="s">
        <v>478</v>
      </c>
      <c r="E816" s="181" t="s">
        <v>627</v>
      </c>
      <c r="F816" s="181" t="s">
        <v>722</v>
      </c>
      <c r="G816" s="349">
        <f>IF(F816="I",IFERROR(VLOOKUP(C816,'Consolidado 06.2022'!B:H,7,FALSE),0),0)</f>
        <v>32175738</v>
      </c>
      <c r="H816" s="183"/>
      <c r="I816" s="184">
        <v>0</v>
      </c>
      <c r="J816" s="183"/>
      <c r="K816" s="182">
        <f>IF(F816="I",IFERROR(SUMIF(#REF!,Clasificaciones!C816,#REF!),0),0)</f>
        <v>0</v>
      </c>
      <c r="L816" s="183"/>
      <c r="M816" s="184">
        <v>0</v>
      </c>
      <c r="N816" s="183"/>
      <c r="O816" s="349">
        <f>IF(F816="I",IFERROR(VLOOKUP(C816,#REF!,7,FALSE),0),0)</f>
        <v>0</v>
      </c>
      <c r="P816" s="183"/>
      <c r="Q816" s="184">
        <v>0</v>
      </c>
    </row>
    <row r="817" spans="1:17" s="185" customFormat="1" ht="12" customHeight="1">
      <c r="A817" s="179" t="s">
        <v>431</v>
      </c>
      <c r="B817" s="179"/>
      <c r="C817" s="180">
        <v>513050104</v>
      </c>
      <c r="D817" s="180" t="s">
        <v>974</v>
      </c>
      <c r="E817" s="181" t="s">
        <v>627</v>
      </c>
      <c r="F817" s="181" t="s">
        <v>722</v>
      </c>
      <c r="G817" s="349">
        <f>IF(F817="I",IFERROR(VLOOKUP(C817,'Consolidado 06.2022'!B:H,7,FALSE),0),0)</f>
        <v>0</v>
      </c>
      <c r="H817" s="183"/>
      <c r="I817" s="184">
        <v>0</v>
      </c>
      <c r="J817" s="183"/>
      <c r="K817" s="182">
        <f>IF(F817="I",IFERROR(SUMIF(#REF!,Clasificaciones!C817,#REF!),0),0)</f>
        <v>0</v>
      </c>
      <c r="L817" s="183"/>
      <c r="M817" s="184">
        <v>0</v>
      </c>
      <c r="N817" s="183"/>
      <c r="O817" s="349">
        <f>IF(F817="I",IFERROR(VLOOKUP(C817,#REF!,7,FALSE),0),0)</f>
        <v>0</v>
      </c>
      <c r="P817" s="183"/>
      <c r="Q817" s="184">
        <v>0</v>
      </c>
    </row>
    <row r="818" spans="1:17" s="185" customFormat="1" ht="12" customHeight="1">
      <c r="A818" s="179" t="s">
        <v>431</v>
      </c>
      <c r="B818" s="179"/>
      <c r="C818" s="180">
        <v>513050105</v>
      </c>
      <c r="D818" s="180" t="s">
        <v>975</v>
      </c>
      <c r="E818" s="181" t="s">
        <v>627</v>
      </c>
      <c r="F818" s="181" t="s">
        <v>722</v>
      </c>
      <c r="G818" s="349">
        <f>IF(F818="I",IFERROR(VLOOKUP(C818,'Consolidado 06.2022'!B:H,7,FALSE),0),0)</f>
        <v>0</v>
      </c>
      <c r="H818" s="183"/>
      <c r="I818" s="184">
        <v>0</v>
      </c>
      <c r="J818" s="183"/>
      <c r="K818" s="182">
        <f>IF(F818="I",IFERROR(SUMIF(#REF!,Clasificaciones!C818,#REF!),0),0)</f>
        <v>0</v>
      </c>
      <c r="L818" s="183"/>
      <c r="M818" s="184">
        <v>0</v>
      </c>
      <c r="N818" s="183"/>
      <c r="O818" s="349">
        <f>IF(F818="I",IFERROR(VLOOKUP(C818,#REF!,7,FALSE),0),0)</f>
        <v>0</v>
      </c>
      <c r="P818" s="183"/>
      <c r="Q818" s="184">
        <v>0</v>
      </c>
    </row>
    <row r="819" spans="1:17" s="185" customFormat="1" ht="12" customHeight="1">
      <c r="A819" s="179" t="s">
        <v>431</v>
      </c>
      <c r="B819" s="179"/>
      <c r="C819" s="180">
        <v>513050106</v>
      </c>
      <c r="D819" s="180" t="s">
        <v>976</v>
      </c>
      <c r="E819" s="181" t="s">
        <v>627</v>
      </c>
      <c r="F819" s="181" t="s">
        <v>722</v>
      </c>
      <c r="G819" s="349">
        <f>IF(F819="I",IFERROR(VLOOKUP(C819,'Consolidado 06.2022'!B:H,7,FALSE),0),0)</f>
        <v>0</v>
      </c>
      <c r="H819" s="183"/>
      <c r="I819" s="184">
        <v>0</v>
      </c>
      <c r="J819" s="183"/>
      <c r="K819" s="182">
        <f>IF(F819="I",IFERROR(SUMIF(#REF!,Clasificaciones!C819,#REF!),0),0)</f>
        <v>0</v>
      </c>
      <c r="L819" s="183"/>
      <c r="M819" s="184">
        <v>0</v>
      </c>
      <c r="N819" s="183"/>
      <c r="O819" s="349">
        <f>IF(F819="I",IFERROR(VLOOKUP(C819,#REF!,7,FALSE),0),0)</f>
        <v>0</v>
      </c>
      <c r="P819" s="183"/>
      <c r="Q819" s="184">
        <v>0</v>
      </c>
    </row>
    <row r="820" spans="1:17" s="185" customFormat="1" ht="12" customHeight="1">
      <c r="A820" s="179" t="s">
        <v>431</v>
      </c>
      <c r="B820" s="179"/>
      <c r="C820" s="180">
        <v>513050107</v>
      </c>
      <c r="D820" s="180" t="s">
        <v>859</v>
      </c>
      <c r="E820" s="181" t="s">
        <v>627</v>
      </c>
      <c r="F820" s="181" t="s">
        <v>722</v>
      </c>
      <c r="G820" s="349">
        <f>IF(F820="I",IFERROR(VLOOKUP(C820,'Consolidado 06.2022'!B:H,7,FALSE),0),0)</f>
        <v>0</v>
      </c>
      <c r="H820" s="183"/>
      <c r="I820" s="184">
        <v>0</v>
      </c>
      <c r="J820" s="183"/>
      <c r="K820" s="182">
        <f>IF(F820="I",IFERROR(SUMIF(#REF!,Clasificaciones!C820,#REF!),0),0)</f>
        <v>0</v>
      </c>
      <c r="L820" s="183"/>
      <c r="M820" s="184">
        <v>0</v>
      </c>
      <c r="N820" s="183"/>
      <c r="O820" s="349">
        <f>IF(F820="I",IFERROR(VLOOKUP(C820,#REF!,7,FALSE),0),0)</f>
        <v>0</v>
      </c>
      <c r="P820" s="183"/>
      <c r="Q820" s="184">
        <v>0</v>
      </c>
    </row>
    <row r="821" spans="1:17" s="185" customFormat="1" ht="12" customHeight="1">
      <c r="A821" s="179" t="s">
        <v>431</v>
      </c>
      <c r="B821" s="179"/>
      <c r="C821" s="180">
        <v>513050108</v>
      </c>
      <c r="D821" s="180" t="s">
        <v>860</v>
      </c>
      <c r="E821" s="181" t="s">
        <v>627</v>
      </c>
      <c r="F821" s="181" t="s">
        <v>722</v>
      </c>
      <c r="G821" s="349">
        <f>IF(F821="I",IFERROR(VLOOKUP(C821,'Consolidado 06.2022'!B:H,7,FALSE),0),0)</f>
        <v>0</v>
      </c>
      <c r="H821" s="183"/>
      <c r="I821" s="184">
        <v>0</v>
      </c>
      <c r="J821" s="183"/>
      <c r="K821" s="182">
        <f>IF(F821="I",IFERROR(SUMIF(#REF!,Clasificaciones!C821,#REF!),0),0)</f>
        <v>0</v>
      </c>
      <c r="L821" s="183"/>
      <c r="M821" s="184">
        <v>0</v>
      </c>
      <c r="N821" s="183"/>
      <c r="O821" s="349">
        <f>IF(F821="I",IFERROR(VLOOKUP(C821,#REF!,7,FALSE),0),0)</f>
        <v>0</v>
      </c>
      <c r="P821" s="183"/>
      <c r="Q821" s="184">
        <v>0</v>
      </c>
    </row>
    <row r="822" spans="1:17" s="185" customFormat="1" ht="12" customHeight="1">
      <c r="A822" s="179" t="s">
        <v>431</v>
      </c>
      <c r="B822" s="179" t="s">
        <v>972</v>
      </c>
      <c r="C822" s="180">
        <v>513050109</v>
      </c>
      <c r="D822" s="180" t="s">
        <v>1456</v>
      </c>
      <c r="E822" s="181" t="s">
        <v>627</v>
      </c>
      <c r="F822" s="181" t="s">
        <v>722</v>
      </c>
      <c r="G822" s="349">
        <f>IF(F822="I",IFERROR(VLOOKUP(C822,'Consolidado 06.2022'!B:H,7,FALSE),0),0)</f>
        <v>5514324</v>
      </c>
      <c r="H822" s="183"/>
      <c r="I822" s="184">
        <v>0</v>
      </c>
      <c r="J822" s="183"/>
      <c r="K822" s="182">
        <f>IF(F822="I",IFERROR(SUMIF(#REF!,Clasificaciones!C822,#REF!),0),0)</f>
        <v>0</v>
      </c>
      <c r="L822" s="183"/>
      <c r="M822" s="184">
        <v>0</v>
      </c>
      <c r="N822" s="183"/>
      <c r="O822" s="349">
        <f>IF(F822="I",IFERROR(VLOOKUP(C822,#REF!,7,FALSE),0),0)</f>
        <v>0</v>
      </c>
      <c r="P822" s="183"/>
      <c r="Q822" s="184">
        <v>0</v>
      </c>
    </row>
    <row r="823" spans="1:17" s="185" customFormat="1" ht="12" customHeight="1">
      <c r="A823" s="179" t="s">
        <v>431</v>
      </c>
      <c r="B823" s="179" t="s">
        <v>972</v>
      </c>
      <c r="C823" s="180">
        <v>513050110</v>
      </c>
      <c r="D823" s="180" t="s">
        <v>1457</v>
      </c>
      <c r="E823" s="181" t="s">
        <v>627</v>
      </c>
      <c r="F823" s="181" t="s">
        <v>722</v>
      </c>
      <c r="G823" s="349">
        <f>IF(F823="I",IFERROR(VLOOKUP(C823,'Consolidado 06.2022'!B:H,7,FALSE),0),0)</f>
        <v>14243514</v>
      </c>
      <c r="H823" s="183"/>
      <c r="I823" s="184">
        <v>0</v>
      </c>
      <c r="J823" s="183"/>
      <c r="K823" s="182">
        <f>IF(F823="I",IFERROR(SUMIF(#REF!,Clasificaciones!C823,#REF!),0),0)</f>
        <v>0</v>
      </c>
      <c r="L823" s="183"/>
      <c r="M823" s="184">
        <v>0</v>
      </c>
      <c r="N823" s="183"/>
      <c r="O823" s="349">
        <f>IF(F823="I",IFERROR(VLOOKUP(C823,#REF!,7,FALSE),0),0)</f>
        <v>0</v>
      </c>
      <c r="P823" s="183"/>
      <c r="Q823" s="184">
        <v>0</v>
      </c>
    </row>
    <row r="824" spans="1:17" s="185" customFormat="1" ht="12" customHeight="1">
      <c r="A824" s="179" t="s">
        <v>431</v>
      </c>
      <c r="B824" s="179"/>
      <c r="C824" s="180">
        <v>5130502</v>
      </c>
      <c r="D824" s="180" t="s">
        <v>479</v>
      </c>
      <c r="E824" s="181" t="s">
        <v>627</v>
      </c>
      <c r="F824" s="181" t="s">
        <v>719</v>
      </c>
      <c r="G824" s="349">
        <f>IF(F824="I",IFERROR(VLOOKUP(C824,'Consolidado 06.2022'!B:H,7,FALSE),0),0)</f>
        <v>0</v>
      </c>
      <c r="H824" s="183"/>
      <c r="I824" s="184">
        <v>0</v>
      </c>
      <c r="J824" s="183"/>
      <c r="K824" s="182">
        <f>IF(F824="I",IFERROR(SUMIF(#REF!,Clasificaciones!C824,#REF!),0),0)</f>
        <v>0</v>
      </c>
      <c r="L824" s="183"/>
      <c r="M824" s="184">
        <v>0</v>
      </c>
      <c r="N824" s="183"/>
      <c r="O824" s="349">
        <f>IF(F824="I",IFERROR(VLOOKUP(C824,#REF!,7,FALSE),0),0)</f>
        <v>0</v>
      </c>
      <c r="P824" s="183"/>
      <c r="Q824" s="184">
        <v>0</v>
      </c>
    </row>
    <row r="825" spans="1:17" s="185" customFormat="1" ht="12" customHeight="1">
      <c r="A825" s="179" t="s">
        <v>431</v>
      </c>
      <c r="B825" s="179" t="s">
        <v>972</v>
      </c>
      <c r="C825" s="180">
        <v>513050201</v>
      </c>
      <c r="D825" s="180" t="s">
        <v>480</v>
      </c>
      <c r="E825" s="181" t="s">
        <v>627</v>
      </c>
      <c r="F825" s="181" t="s">
        <v>722</v>
      </c>
      <c r="G825" s="349">
        <f>IF(F825="I",IFERROR(VLOOKUP(C825,'Consolidado 06.2022'!B:H,7,FALSE),0),0)</f>
        <v>43598634</v>
      </c>
      <c r="H825" s="183"/>
      <c r="I825" s="184">
        <v>0</v>
      </c>
      <c r="J825" s="183"/>
      <c r="K825" s="182">
        <f>IF(F825="I",IFERROR(SUMIF(#REF!,Clasificaciones!C825,#REF!),0),0)</f>
        <v>0</v>
      </c>
      <c r="L825" s="183"/>
      <c r="M825" s="184">
        <v>0</v>
      </c>
      <c r="N825" s="183"/>
      <c r="O825" s="349">
        <f>IF(F825="I",IFERROR(VLOOKUP(C825,#REF!,7,FALSE),0),0)</f>
        <v>0</v>
      </c>
      <c r="P825" s="183"/>
      <c r="Q825" s="184">
        <v>0</v>
      </c>
    </row>
    <row r="826" spans="1:17" s="185" customFormat="1" ht="12" customHeight="1">
      <c r="A826" s="179" t="s">
        <v>431</v>
      </c>
      <c r="B826" s="179" t="s">
        <v>972</v>
      </c>
      <c r="C826" s="180">
        <v>513050202</v>
      </c>
      <c r="D826" s="180" t="s">
        <v>481</v>
      </c>
      <c r="E826" s="181" t="s">
        <v>627</v>
      </c>
      <c r="F826" s="181" t="s">
        <v>722</v>
      </c>
      <c r="G826" s="349">
        <f>IF(F826="I",IFERROR(VLOOKUP(C826,'Consolidado 06.2022'!B:H,7,FALSE),0),0)</f>
        <v>69061152</v>
      </c>
      <c r="H826" s="183"/>
      <c r="I826" s="184">
        <v>0</v>
      </c>
      <c r="J826" s="183"/>
      <c r="K826" s="182">
        <f>IF(F826="I",IFERROR(SUMIF(#REF!,Clasificaciones!C826,#REF!),0),0)</f>
        <v>0</v>
      </c>
      <c r="L826" s="183"/>
      <c r="M826" s="184">
        <v>0</v>
      </c>
      <c r="N826" s="183"/>
      <c r="O826" s="349">
        <f>IF(F826="I",IFERROR(VLOOKUP(C826,#REF!,7,FALSE),0),0)</f>
        <v>0</v>
      </c>
      <c r="P826" s="183"/>
      <c r="Q826" s="184">
        <v>0</v>
      </c>
    </row>
    <row r="827" spans="1:17" s="185" customFormat="1" ht="12" customHeight="1">
      <c r="A827" s="179" t="s">
        <v>431</v>
      </c>
      <c r="B827" s="179" t="s">
        <v>972</v>
      </c>
      <c r="C827" s="180">
        <v>513050203</v>
      </c>
      <c r="D827" s="180" t="s">
        <v>482</v>
      </c>
      <c r="E827" s="181" t="s">
        <v>627</v>
      </c>
      <c r="F827" s="181" t="s">
        <v>722</v>
      </c>
      <c r="G827" s="349">
        <f>IF(F827="I",IFERROR(VLOOKUP(C827,'Consolidado 06.2022'!B:H,7,FALSE),0),0)</f>
        <v>60193992</v>
      </c>
      <c r="H827" s="183"/>
      <c r="I827" s="184">
        <v>0</v>
      </c>
      <c r="J827" s="183"/>
      <c r="K827" s="182">
        <f>IF(F827="I",IFERROR(SUMIF(#REF!,Clasificaciones!C827,#REF!),0),0)</f>
        <v>0</v>
      </c>
      <c r="L827" s="183"/>
      <c r="M827" s="184">
        <v>0</v>
      </c>
      <c r="N827" s="183"/>
      <c r="O827" s="349">
        <f>IF(F827="I",IFERROR(VLOOKUP(C827,#REF!,7,FALSE),0),0)</f>
        <v>0</v>
      </c>
      <c r="P827" s="183"/>
      <c r="Q827" s="184">
        <v>0</v>
      </c>
    </row>
    <row r="828" spans="1:17" s="185" customFormat="1" ht="12" customHeight="1">
      <c r="A828" s="179" t="s">
        <v>431</v>
      </c>
      <c r="B828" s="179" t="s">
        <v>972</v>
      </c>
      <c r="C828" s="180">
        <v>513050204</v>
      </c>
      <c r="D828" s="180" t="s">
        <v>483</v>
      </c>
      <c r="E828" s="181" t="s">
        <v>627</v>
      </c>
      <c r="F828" s="181" t="s">
        <v>722</v>
      </c>
      <c r="G828" s="349">
        <f>IF(F828="I",IFERROR(VLOOKUP(C828,'Consolidado 06.2022'!B:H,7,FALSE),0),0)</f>
        <v>799998</v>
      </c>
      <c r="H828" s="183"/>
      <c r="I828" s="184">
        <v>0</v>
      </c>
      <c r="J828" s="183"/>
      <c r="K828" s="182">
        <f>IF(F828="I",IFERROR(SUMIF(#REF!,Clasificaciones!C828,#REF!),0),0)</f>
        <v>0</v>
      </c>
      <c r="L828" s="183"/>
      <c r="M828" s="184">
        <v>0</v>
      </c>
      <c r="N828" s="183"/>
      <c r="O828" s="349">
        <f>IF(F828="I",IFERROR(VLOOKUP(C828,#REF!,7,FALSE),0),0)</f>
        <v>0</v>
      </c>
      <c r="P828" s="183"/>
      <c r="Q828" s="184">
        <v>0</v>
      </c>
    </row>
    <row r="829" spans="1:17" s="185" customFormat="1" ht="12" customHeight="1">
      <c r="A829" s="179" t="s">
        <v>431</v>
      </c>
      <c r="B829" s="179"/>
      <c r="C829" s="180">
        <v>51306</v>
      </c>
      <c r="D829" s="180" t="s">
        <v>484</v>
      </c>
      <c r="E829" s="181" t="s">
        <v>627</v>
      </c>
      <c r="F829" s="181" t="s">
        <v>719</v>
      </c>
      <c r="G829" s="349">
        <f>IF(F829="I",IFERROR(VLOOKUP(C829,'Consolidado 06.2022'!B:H,7,FALSE),0),0)</f>
        <v>0</v>
      </c>
      <c r="H829" s="183"/>
      <c r="I829" s="184">
        <v>0</v>
      </c>
      <c r="J829" s="183"/>
      <c r="K829" s="182">
        <f>IF(F829="I",IFERROR(SUMIF(#REF!,Clasificaciones!C829,#REF!),0),0)</f>
        <v>0</v>
      </c>
      <c r="L829" s="183"/>
      <c r="M829" s="184">
        <v>0</v>
      </c>
      <c r="N829" s="183"/>
      <c r="O829" s="349">
        <f>IF(F829="I",IFERROR(VLOOKUP(C829,#REF!,7,FALSE),0),0)</f>
        <v>0</v>
      </c>
      <c r="P829" s="183"/>
      <c r="Q829" s="184">
        <v>0</v>
      </c>
    </row>
    <row r="830" spans="1:17" s="185" customFormat="1" ht="12" customHeight="1">
      <c r="A830" s="179" t="s">
        <v>431</v>
      </c>
      <c r="B830" s="179" t="s">
        <v>977</v>
      </c>
      <c r="C830" s="180">
        <v>5130601</v>
      </c>
      <c r="D830" s="180" t="s">
        <v>485</v>
      </c>
      <c r="E830" s="181" t="s">
        <v>627</v>
      </c>
      <c r="F830" s="181" t="s">
        <v>722</v>
      </c>
      <c r="G830" s="349">
        <f>IF(F830="I",IFERROR(VLOOKUP(C830,'Consolidado 06.2022'!B:H,7,FALSE),0),0)</f>
        <v>500000</v>
      </c>
      <c r="H830" s="183"/>
      <c r="I830" s="184">
        <v>0</v>
      </c>
      <c r="J830" s="183"/>
      <c r="K830" s="182">
        <f>IF(F830="I",IFERROR(SUMIF(#REF!,Clasificaciones!C830,#REF!),0),0)</f>
        <v>0</v>
      </c>
      <c r="L830" s="183"/>
      <c r="M830" s="184">
        <v>0</v>
      </c>
      <c r="N830" s="183"/>
      <c r="O830" s="349">
        <f>IF(F830="I",IFERROR(VLOOKUP(C830,#REF!,7,FALSE),0),0)</f>
        <v>0</v>
      </c>
      <c r="P830" s="183"/>
      <c r="Q830" s="184">
        <v>0</v>
      </c>
    </row>
    <row r="831" spans="1:17" s="185" customFormat="1" ht="12" customHeight="1">
      <c r="A831" s="179" t="s">
        <v>431</v>
      </c>
      <c r="B831" s="179"/>
      <c r="C831" s="180">
        <v>5130602</v>
      </c>
      <c r="D831" s="180" t="s">
        <v>978</v>
      </c>
      <c r="E831" s="181" t="s">
        <v>627</v>
      </c>
      <c r="F831" s="181" t="s">
        <v>722</v>
      </c>
      <c r="G831" s="349">
        <f>IF(F831="I",IFERROR(VLOOKUP(C831,'Consolidado 06.2022'!B:H,7,FALSE),0),0)</f>
        <v>0</v>
      </c>
      <c r="H831" s="183"/>
      <c r="I831" s="184">
        <v>0</v>
      </c>
      <c r="J831" s="183"/>
      <c r="K831" s="182">
        <f>IF(F831="I",IFERROR(SUMIF(#REF!,Clasificaciones!C831,#REF!),0),0)</f>
        <v>0</v>
      </c>
      <c r="L831" s="183"/>
      <c r="M831" s="184">
        <v>0</v>
      </c>
      <c r="N831" s="183"/>
      <c r="O831" s="349">
        <f>IF(F831="I",IFERROR(VLOOKUP(C831,#REF!,7,FALSE),0),0)</f>
        <v>0</v>
      </c>
      <c r="P831" s="183"/>
      <c r="Q831" s="184">
        <v>0</v>
      </c>
    </row>
    <row r="832" spans="1:17" s="185" customFormat="1" ht="12" customHeight="1">
      <c r="A832" s="179" t="s">
        <v>431</v>
      </c>
      <c r="B832" s="179" t="s">
        <v>977</v>
      </c>
      <c r="C832" s="180">
        <v>5130603</v>
      </c>
      <c r="D832" s="180" t="s">
        <v>486</v>
      </c>
      <c r="E832" s="181" t="s">
        <v>627</v>
      </c>
      <c r="F832" s="181" t="s">
        <v>722</v>
      </c>
      <c r="G832" s="349">
        <f>IF(F832="I",IFERROR(VLOOKUP(C832,'Consolidado 06.2022'!B:H,7,FALSE),0),0)</f>
        <v>79215368</v>
      </c>
      <c r="H832" s="183"/>
      <c r="I832" s="184">
        <v>0</v>
      </c>
      <c r="J832" s="183"/>
      <c r="K832" s="182">
        <f>IF(F832="I",IFERROR(SUMIF(#REF!,Clasificaciones!C832,#REF!),0),0)</f>
        <v>0</v>
      </c>
      <c r="L832" s="183"/>
      <c r="M832" s="184">
        <v>0</v>
      </c>
      <c r="N832" s="183"/>
      <c r="O832" s="349">
        <f>IF(F832="I",IFERROR(VLOOKUP(C832,#REF!,7,FALSE),0),0)</f>
        <v>0</v>
      </c>
      <c r="P832" s="183"/>
      <c r="Q832" s="184">
        <v>0</v>
      </c>
    </row>
    <row r="833" spans="1:17" s="185" customFormat="1" ht="12" customHeight="1">
      <c r="A833" s="179" t="s">
        <v>431</v>
      </c>
      <c r="B833" s="179"/>
      <c r="C833" s="180">
        <v>5130604</v>
      </c>
      <c r="D833" s="180" t="s">
        <v>851</v>
      </c>
      <c r="E833" s="181" t="s">
        <v>627</v>
      </c>
      <c r="F833" s="181" t="s">
        <v>722</v>
      </c>
      <c r="G833" s="349">
        <f>IF(F833="I",IFERROR(VLOOKUP(C833,'Consolidado 06.2022'!B:H,7,FALSE),0),0)</f>
        <v>0</v>
      </c>
      <c r="H833" s="183"/>
      <c r="I833" s="184">
        <v>0</v>
      </c>
      <c r="J833" s="183"/>
      <c r="K833" s="182">
        <f>IF(F833="I",IFERROR(SUMIF(#REF!,Clasificaciones!C833,#REF!),0),0)</f>
        <v>0</v>
      </c>
      <c r="L833" s="183"/>
      <c r="M833" s="184">
        <v>0</v>
      </c>
      <c r="N833" s="183"/>
      <c r="O833" s="349">
        <f>IF(F833="I",IFERROR(VLOOKUP(C833,#REF!,7,FALSE),0),0)</f>
        <v>0</v>
      </c>
      <c r="P833" s="183"/>
      <c r="Q833" s="184">
        <v>0</v>
      </c>
    </row>
    <row r="834" spans="1:17" s="185" customFormat="1" ht="12" customHeight="1">
      <c r="A834" s="179" t="s">
        <v>431</v>
      </c>
      <c r="B834" s="179" t="s">
        <v>977</v>
      </c>
      <c r="C834" s="180">
        <v>5130605</v>
      </c>
      <c r="D834" s="180" t="s">
        <v>487</v>
      </c>
      <c r="E834" s="181" t="s">
        <v>627</v>
      </c>
      <c r="F834" s="181" t="s">
        <v>722</v>
      </c>
      <c r="G834" s="349">
        <f>IF(F834="I",IFERROR(VLOOKUP(C834,'Consolidado 06.2022'!B:H,7,FALSE),0),0)</f>
        <v>0</v>
      </c>
      <c r="H834" s="183"/>
      <c r="I834" s="184">
        <v>0</v>
      </c>
      <c r="J834" s="183"/>
      <c r="K834" s="182">
        <f>IF(F834="I",IFERROR(SUMIF(#REF!,Clasificaciones!C834,#REF!),0),0)</f>
        <v>0</v>
      </c>
      <c r="L834" s="183"/>
      <c r="M834" s="184">
        <v>0</v>
      </c>
      <c r="N834" s="183"/>
      <c r="O834" s="349">
        <f>IF(F834="I",IFERROR(VLOOKUP(C834,#REF!,7,FALSE),0),0)</f>
        <v>0</v>
      </c>
      <c r="P834" s="183"/>
      <c r="Q834" s="184">
        <v>0</v>
      </c>
    </row>
    <row r="835" spans="1:17" s="185" customFormat="1" ht="12" customHeight="1">
      <c r="A835" s="179" t="s">
        <v>431</v>
      </c>
      <c r="B835" s="179"/>
      <c r="C835" s="180">
        <v>51307</v>
      </c>
      <c r="D835" s="180" t="s">
        <v>488</v>
      </c>
      <c r="E835" s="181" t="s">
        <v>627</v>
      </c>
      <c r="F835" s="181" t="s">
        <v>719</v>
      </c>
      <c r="G835" s="349">
        <f>IF(F835="I",IFERROR(VLOOKUP(C835,'Consolidado 06.2022'!B:H,7,FALSE),0),0)</f>
        <v>0</v>
      </c>
      <c r="H835" s="183"/>
      <c r="I835" s="184">
        <v>0</v>
      </c>
      <c r="J835" s="183"/>
      <c r="K835" s="182">
        <f>IF(F835="I",IFERROR(SUMIF(#REF!,Clasificaciones!C835,#REF!),0),0)</f>
        <v>0</v>
      </c>
      <c r="L835" s="183"/>
      <c r="M835" s="184">
        <v>0</v>
      </c>
      <c r="N835" s="183"/>
      <c r="O835" s="349">
        <f>IF(F835="I",IFERROR(VLOOKUP(C835,#REF!,7,FALSE),0),0)</f>
        <v>0</v>
      </c>
      <c r="P835" s="183"/>
      <c r="Q835" s="184">
        <v>0</v>
      </c>
    </row>
    <row r="836" spans="1:17" s="185" customFormat="1" ht="12" customHeight="1">
      <c r="A836" s="179" t="s">
        <v>431</v>
      </c>
      <c r="B836" s="179" t="s">
        <v>657</v>
      </c>
      <c r="C836" s="180">
        <v>5130701</v>
      </c>
      <c r="D836" s="180" t="s">
        <v>489</v>
      </c>
      <c r="E836" s="181" t="s">
        <v>627</v>
      </c>
      <c r="F836" s="181" t="s">
        <v>722</v>
      </c>
      <c r="G836" s="349">
        <f>IF(F836="I",IFERROR(VLOOKUP(C836,'Consolidado 06.2022'!B:H,7,FALSE),0),0)</f>
        <v>102003747</v>
      </c>
      <c r="H836" s="183"/>
      <c r="I836" s="184">
        <v>0</v>
      </c>
      <c r="J836" s="183"/>
      <c r="K836" s="182">
        <f>IF(F836="I",IFERROR(SUMIF(#REF!,Clasificaciones!C836,#REF!),0),0)</f>
        <v>0</v>
      </c>
      <c r="L836" s="183"/>
      <c r="M836" s="184">
        <v>0</v>
      </c>
      <c r="N836" s="183"/>
      <c r="O836" s="349">
        <f>IF(F836="I",IFERROR(VLOOKUP(C836,#REF!,7,FALSE),0),0)</f>
        <v>0</v>
      </c>
      <c r="P836" s="183"/>
      <c r="Q836" s="184">
        <v>0</v>
      </c>
    </row>
    <row r="837" spans="1:17" s="185" customFormat="1" ht="12" customHeight="1">
      <c r="A837" s="179" t="s">
        <v>431</v>
      </c>
      <c r="B837" s="179" t="s">
        <v>657</v>
      </c>
      <c r="C837" s="180">
        <v>5130702</v>
      </c>
      <c r="D837" s="180" t="s">
        <v>490</v>
      </c>
      <c r="E837" s="181" t="s">
        <v>627</v>
      </c>
      <c r="F837" s="181" t="s">
        <v>722</v>
      </c>
      <c r="G837" s="349">
        <f>IF(F837="I",IFERROR(VLOOKUP(C837,'Consolidado 06.2022'!B:H,7,FALSE),0),0)</f>
        <v>3994732</v>
      </c>
      <c r="H837" s="183"/>
      <c r="I837" s="184">
        <v>0</v>
      </c>
      <c r="J837" s="183"/>
      <c r="K837" s="182">
        <f>IF(F837="I",IFERROR(SUMIF(#REF!,Clasificaciones!C837,#REF!),0),0)</f>
        <v>0</v>
      </c>
      <c r="L837" s="183"/>
      <c r="M837" s="184">
        <v>0</v>
      </c>
      <c r="N837" s="183"/>
      <c r="O837" s="349">
        <f>IF(F837="I",IFERROR(VLOOKUP(C837,#REF!,7,FALSE),0),0)</f>
        <v>0</v>
      </c>
      <c r="P837" s="183"/>
      <c r="Q837" s="184">
        <v>0</v>
      </c>
    </row>
    <row r="838" spans="1:17" s="185" customFormat="1" ht="12" customHeight="1">
      <c r="A838" s="179" t="s">
        <v>431</v>
      </c>
      <c r="B838" s="179" t="s">
        <v>657</v>
      </c>
      <c r="C838" s="180">
        <v>5130703</v>
      </c>
      <c r="D838" s="180" t="s">
        <v>491</v>
      </c>
      <c r="E838" s="181" t="s">
        <v>627</v>
      </c>
      <c r="F838" s="181" t="s">
        <v>722</v>
      </c>
      <c r="G838" s="349">
        <f>IF(F838="I",IFERROR(VLOOKUP(C838,'Consolidado 06.2022'!B:H,7,FALSE),0),0)</f>
        <v>12201721</v>
      </c>
      <c r="H838" s="183"/>
      <c r="I838" s="184">
        <v>0</v>
      </c>
      <c r="J838" s="183"/>
      <c r="K838" s="182">
        <f>IF(F838="I",IFERROR(SUMIF(#REF!,Clasificaciones!C838,#REF!),0),0)</f>
        <v>0</v>
      </c>
      <c r="L838" s="183"/>
      <c r="M838" s="184">
        <v>0</v>
      </c>
      <c r="N838" s="183"/>
      <c r="O838" s="349">
        <f>IF(F838="I",IFERROR(VLOOKUP(C838,#REF!,7,FALSE),0),0)</f>
        <v>0</v>
      </c>
      <c r="P838" s="183"/>
      <c r="Q838" s="184">
        <v>0</v>
      </c>
    </row>
    <row r="839" spans="1:17" s="185" customFormat="1" ht="12" customHeight="1">
      <c r="A839" s="179" t="s">
        <v>431</v>
      </c>
      <c r="B839" s="186"/>
      <c r="C839" s="180">
        <v>51308</v>
      </c>
      <c r="D839" s="180" t="s">
        <v>492</v>
      </c>
      <c r="E839" s="181" t="s">
        <v>627</v>
      </c>
      <c r="F839" s="181" t="s">
        <v>719</v>
      </c>
      <c r="G839" s="349">
        <f>IF(F839="I",IFERROR(VLOOKUP(C839,'Consolidado 06.2022'!B:H,7,FALSE),0),0)</f>
        <v>0</v>
      </c>
      <c r="H839" s="183"/>
      <c r="I839" s="184">
        <v>0</v>
      </c>
      <c r="J839" s="183"/>
      <c r="K839" s="182">
        <f>IF(F839="I",IFERROR(SUMIF(#REF!,Clasificaciones!C839,#REF!),0),0)</f>
        <v>0</v>
      </c>
      <c r="L839" s="183"/>
      <c r="M839" s="184">
        <v>0</v>
      </c>
      <c r="N839" s="183"/>
      <c r="O839" s="349">
        <f>IF(F839="I",IFERROR(VLOOKUP(C839,#REF!,7,FALSE),0),0)</f>
        <v>0</v>
      </c>
      <c r="P839" s="183"/>
      <c r="Q839" s="184">
        <v>0</v>
      </c>
    </row>
    <row r="840" spans="1:17" s="185" customFormat="1" ht="12" customHeight="1">
      <c r="A840" s="179" t="s">
        <v>431</v>
      </c>
      <c r="B840" s="179" t="s">
        <v>492</v>
      </c>
      <c r="C840" s="180">
        <v>5130801</v>
      </c>
      <c r="D840" s="180" t="s">
        <v>493</v>
      </c>
      <c r="E840" s="181" t="s">
        <v>627</v>
      </c>
      <c r="F840" s="181" t="s">
        <v>722</v>
      </c>
      <c r="G840" s="349">
        <f>IF(F840="I",IFERROR(VLOOKUP(C840,'Consolidado 06.2022'!B:H,7,FALSE),0),0)</f>
        <v>3668369</v>
      </c>
      <c r="H840" s="183"/>
      <c r="I840" s="184">
        <v>0</v>
      </c>
      <c r="J840" s="183"/>
      <c r="K840" s="182">
        <f>IF(F840="I",IFERROR(SUMIF(#REF!,Clasificaciones!C840,#REF!),0),0)</f>
        <v>0</v>
      </c>
      <c r="L840" s="183"/>
      <c r="M840" s="184">
        <v>0</v>
      </c>
      <c r="N840" s="183"/>
      <c r="O840" s="349">
        <f>IF(F840="I",IFERROR(VLOOKUP(C840,#REF!,7,FALSE),0),0)</f>
        <v>0</v>
      </c>
      <c r="P840" s="183"/>
      <c r="Q840" s="184">
        <v>0</v>
      </c>
    </row>
    <row r="841" spans="1:17" s="185" customFormat="1" ht="12" customHeight="1">
      <c r="A841" s="179" t="s">
        <v>431</v>
      </c>
      <c r="B841" s="179"/>
      <c r="C841" s="180">
        <v>51309</v>
      </c>
      <c r="D841" s="180" t="s">
        <v>494</v>
      </c>
      <c r="E841" s="181" t="s">
        <v>627</v>
      </c>
      <c r="F841" s="181" t="s">
        <v>719</v>
      </c>
      <c r="G841" s="349">
        <f>IF(F841="I",IFERROR(VLOOKUP(C841,'Consolidado 06.2022'!B:H,7,FALSE),0),0)</f>
        <v>0</v>
      </c>
      <c r="H841" s="183"/>
      <c r="I841" s="184">
        <v>0</v>
      </c>
      <c r="J841" s="183"/>
      <c r="K841" s="182">
        <f>IF(F841="I",IFERROR(SUMIF(#REF!,Clasificaciones!C841,#REF!),0),0)</f>
        <v>0</v>
      </c>
      <c r="L841" s="183"/>
      <c r="M841" s="184">
        <v>0</v>
      </c>
      <c r="N841" s="183"/>
      <c r="O841" s="349">
        <f>IF(F841="I",IFERROR(VLOOKUP(C841,#REF!,7,FALSE),0),0)</f>
        <v>0</v>
      </c>
      <c r="P841" s="183"/>
      <c r="Q841" s="184">
        <v>0</v>
      </c>
    </row>
    <row r="842" spans="1:17" s="185" customFormat="1" ht="12" customHeight="1">
      <c r="A842" s="179" t="s">
        <v>431</v>
      </c>
      <c r="B842" s="179"/>
      <c r="C842" s="180">
        <v>5130901</v>
      </c>
      <c r="D842" s="180" t="s">
        <v>979</v>
      </c>
      <c r="E842" s="181" t="s">
        <v>627</v>
      </c>
      <c r="F842" s="181" t="s">
        <v>722</v>
      </c>
      <c r="G842" s="349">
        <f>IF(F842="I",IFERROR(VLOOKUP(C842,'Consolidado 06.2022'!B:H,7,FALSE),0),0)</f>
        <v>0</v>
      </c>
      <c r="H842" s="183"/>
      <c r="I842" s="184">
        <v>0</v>
      </c>
      <c r="J842" s="183"/>
      <c r="K842" s="182">
        <f>IF(F842="I",IFERROR(SUMIF(#REF!,Clasificaciones!C842,#REF!),0),0)</f>
        <v>0</v>
      </c>
      <c r="L842" s="183"/>
      <c r="M842" s="184">
        <v>0</v>
      </c>
      <c r="N842" s="183"/>
      <c r="O842" s="349">
        <f>IF(F842="I",IFERROR(VLOOKUP(C842,#REF!,7,FALSE),0),0)</f>
        <v>0</v>
      </c>
      <c r="P842" s="183"/>
      <c r="Q842" s="184">
        <v>0</v>
      </c>
    </row>
    <row r="843" spans="1:17" s="185" customFormat="1" ht="12" customHeight="1">
      <c r="A843" s="179" t="s">
        <v>431</v>
      </c>
      <c r="B843" s="179" t="s">
        <v>494</v>
      </c>
      <c r="C843" s="180">
        <v>5130902</v>
      </c>
      <c r="D843" s="180" t="s">
        <v>495</v>
      </c>
      <c r="E843" s="181" t="s">
        <v>627</v>
      </c>
      <c r="F843" s="181" t="s">
        <v>722</v>
      </c>
      <c r="G843" s="349">
        <f>IF(F843="I",IFERROR(VLOOKUP(C843,'Consolidado 06.2022'!B:H,7,FALSE),0),0)</f>
        <v>26505038</v>
      </c>
      <c r="H843" s="183"/>
      <c r="I843" s="184">
        <v>0</v>
      </c>
      <c r="J843" s="183"/>
      <c r="K843" s="182">
        <f>IF(F843="I",IFERROR(SUMIF(#REF!,Clasificaciones!C843,#REF!),0),0)</f>
        <v>0</v>
      </c>
      <c r="L843" s="183"/>
      <c r="M843" s="184">
        <v>0</v>
      </c>
      <c r="N843" s="183"/>
      <c r="O843" s="349">
        <f>IF(F843="I",IFERROR(VLOOKUP(C843,#REF!,7,FALSE),0),0)</f>
        <v>0</v>
      </c>
      <c r="P843" s="183"/>
      <c r="Q843" s="184">
        <v>0</v>
      </c>
    </row>
    <row r="844" spans="1:17" s="185" customFormat="1" ht="12" customHeight="1">
      <c r="A844" s="179" t="s">
        <v>431</v>
      </c>
      <c r="B844" s="179"/>
      <c r="C844" s="180">
        <v>5130903</v>
      </c>
      <c r="D844" s="180" t="s">
        <v>980</v>
      </c>
      <c r="E844" s="181" t="s">
        <v>627</v>
      </c>
      <c r="F844" s="181" t="s">
        <v>722</v>
      </c>
      <c r="G844" s="349">
        <f>IF(F844="I",IFERROR(VLOOKUP(C844,'Consolidado 06.2022'!B:H,7,FALSE),0),0)</f>
        <v>0</v>
      </c>
      <c r="H844" s="183"/>
      <c r="I844" s="184">
        <v>0</v>
      </c>
      <c r="J844" s="183"/>
      <c r="K844" s="182">
        <f>IF(F844="I",IFERROR(SUMIF(#REF!,Clasificaciones!C844,#REF!),0),0)</f>
        <v>0</v>
      </c>
      <c r="L844" s="183"/>
      <c r="M844" s="184">
        <v>0</v>
      </c>
      <c r="N844" s="183"/>
      <c r="O844" s="349">
        <f>IF(F844="I",IFERROR(VLOOKUP(C844,#REF!,7,FALSE),0),0)</f>
        <v>0</v>
      </c>
      <c r="P844" s="183"/>
      <c r="Q844" s="184">
        <v>0</v>
      </c>
    </row>
    <row r="845" spans="1:17" s="185" customFormat="1" ht="12" customHeight="1">
      <c r="A845" s="179" t="s">
        <v>431</v>
      </c>
      <c r="B845" s="179" t="s">
        <v>494</v>
      </c>
      <c r="C845" s="180">
        <v>5130904</v>
      </c>
      <c r="D845" s="180" t="s">
        <v>496</v>
      </c>
      <c r="E845" s="181" t="s">
        <v>627</v>
      </c>
      <c r="F845" s="181" t="s">
        <v>722</v>
      </c>
      <c r="G845" s="349">
        <f>IF(F845="I",IFERROR(VLOOKUP(C845,'Consolidado 06.2022'!B:H,7,FALSE),0),0)</f>
        <v>0</v>
      </c>
      <c r="H845" s="183"/>
      <c r="I845" s="184">
        <v>0</v>
      </c>
      <c r="J845" s="183"/>
      <c r="K845" s="182">
        <f>IF(F845="I",IFERROR(SUMIF(#REF!,Clasificaciones!C845,#REF!),0),0)</f>
        <v>0</v>
      </c>
      <c r="L845" s="183"/>
      <c r="M845" s="184">
        <v>0</v>
      </c>
      <c r="N845" s="183"/>
      <c r="O845" s="349">
        <f>IF(F845="I",IFERROR(VLOOKUP(C845,#REF!,7,FALSE),0),0)</f>
        <v>0</v>
      </c>
      <c r="P845" s="183"/>
      <c r="Q845" s="184">
        <v>0</v>
      </c>
    </row>
    <row r="846" spans="1:17" s="185" customFormat="1" ht="12" customHeight="1">
      <c r="A846" s="179" t="s">
        <v>431</v>
      </c>
      <c r="B846" s="179"/>
      <c r="C846" s="180">
        <v>51310</v>
      </c>
      <c r="D846" s="180" t="s">
        <v>497</v>
      </c>
      <c r="E846" s="181" t="s">
        <v>627</v>
      </c>
      <c r="F846" s="181" t="s">
        <v>719</v>
      </c>
      <c r="G846" s="349">
        <f>IF(F846="I",IFERROR(VLOOKUP(C846,'Consolidado 06.2022'!B:H,7,FALSE),0),0)</f>
        <v>0</v>
      </c>
      <c r="H846" s="183"/>
      <c r="I846" s="184">
        <v>0</v>
      </c>
      <c r="J846" s="183"/>
      <c r="K846" s="182">
        <f>IF(F846="I",IFERROR(SUMIF(#REF!,Clasificaciones!C846,#REF!),0),0)</f>
        <v>0</v>
      </c>
      <c r="L846" s="183"/>
      <c r="M846" s="184">
        <v>0</v>
      </c>
      <c r="N846" s="183"/>
      <c r="O846" s="349">
        <f>IF(F846="I",IFERROR(VLOOKUP(C846,#REF!,7,FALSE),0),0)</f>
        <v>0</v>
      </c>
      <c r="P846" s="183"/>
      <c r="Q846" s="184">
        <v>0</v>
      </c>
    </row>
    <row r="847" spans="1:17" s="185" customFormat="1" ht="12" customHeight="1">
      <c r="A847" s="179" t="s">
        <v>431</v>
      </c>
      <c r="B847" s="179" t="s">
        <v>981</v>
      </c>
      <c r="C847" s="180">
        <v>5131001</v>
      </c>
      <c r="D847" s="180" t="s">
        <v>498</v>
      </c>
      <c r="E847" s="181" t="s">
        <v>627</v>
      </c>
      <c r="F847" s="181" t="s">
        <v>722</v>
      </c>
      <c r="G847" s="349">
        <f>IF(F847="I",IFERROR(VLOOKUP(C847,'Consolidado 06.2022'!B:H,7,FALSE),0),0)</f>
        <v>7848438</v>
      </c>
      <c r="H847" s="183"/>
      <c r="I847" s="184">
        <v>0</v>
      </c>
      <c r="J847" s="183"/>
      <c r="K847" s="182">
        <f>IF(F847="I",IFERROR(SUMIF(#REF!,Clasificaciones!C847,#REF!),0),0)</f>
        <v>0</v>
      </c>
      <c r="L847" s="183"/>
      <c r="M847" s="184">
        <v>0</v>
      </c>
      <c r="N847" s="183"/>
      <c r="O847" s="349">
        <f>IF(F847="I",IFERROR(VLOOKUP(C847,#REF!,7,FALSE),0),0)</f>
        <v>0</v>
      </c>
      <c r="P847" s="183"/>
      <c r="Q847" s="184">
        <v>0</v>
      </c>
    </row>
    <row r="848" spans="1:17" s="185" customFormat="1" ht="12" customHeight="1">
      <c r="A848" s="179" t="s">
        <v>431</v>
      </c>
      <c r="B848" s="179" t="s">
        <v>981</v>
      </c>
      <c r="C848" s="180">
        <v>5131002</v>
      </c>
      <c r="D848" s="180" t="s">
        <v>499</v>
      </c>
      <c r="E848" s="181" t="s">
        <v>627</v>
      </c>
      <c r="F848" s="181" t="s">
        <v>722</v>
      </c>
      <c r="G848" s="349">
        <f>IF(F848="I",IFERROR(VLOOKUP(C848,'Consolidado 06.2022'!B:H,7,FALSE),0),0)</f>
        <v>25905866</v>
      </c>
      <c r="H848" s="183"/>
      <c r="I848" s="184">
        <v>0</v>
      </c>
      <c r="J848" s="183"/>
      <c r="K848" s="182">
        <f>IF(F848="I",IFERROR(SUMIF(#REF!,Clasificaciones!C848,#REF!),0),0)</f>
        <v>0</v>
      </c>
      <c r="L848" s="183"/>
      <c r="M848" s="184">
        <v>0</v>
      </c>
      <c r="N848" s="183"/>
      <c r="O848" s="349">
        <f>IF(F848="I",IFERROR(VLOOKUP(C848,#REF!,7,FALSE),0),0)</f>
        <v>0</v>
      </c>
      <c r="P848" s="183"/>
      <c r="Q848" s="184">
        <v>0</v>
      </c>
    </row>
    <row r="849" spans="1:17" s="185" customFormat="1" ht="12" customHeight="1">
      <c r="A849" s="179" t="s">
        <v>431</v>
      </c>
      <c r="B849" s="179"/>
      <c r="C849" s="180">
        <v>5131003</v>
      </c>
      <c r="D849" s="180" t="s">
        <v>982</v>
      </c>
      <c r="E849" s="181" t="s">
        <v>627</v>
      </c>
      <c r="F849" s="181" t="s">
        <v>722</v>
      </c>
      <c r="G849" s="349">
        <f>IF(F849="I",IFERROR(VLOOKUP(C849,'Consolidado 06.2022'!B:H,7,FALSE),0),0)</f>
        <v>0</v>
      </c>
      <c r="H849" s="183"/>
      <c r="I849" s="184">
        <v>0</v>
      </c>
      <c r="J849" s="183"/>
      <c r="K849" s="182">
        <f>IF(F849="I",IFERROR(SUMIF(#REF!,Clasificaciones!C849,#REF!),0),0)</f>
        <v>0</v>
      </c>
      <c r="L849" s="183"/>
      <c r="M849" s="184">
        <v>0</v>
      </c>
      <c r="N849" s="183"/>
      <c r="O849" s="349">
        <f>IF(F849="I",IFERROR(VLOOKUP(C849,#REF!,7,FALSE),0),0)</f>
        <v>0</v>
      </c>
      <c r="P849" s="183"/>
      <c r="Q849" s="184">
        <v>0</v>
      </c>
    </row>
    <row r="850" spans="1:17" s="185" customFormat="1" ht="12" customHeight="1">
      <c r="A850" s="179" t="s">
        <v>431</v>
      </c>
      <c r="B850" s="179"/>
      <c r="C850" s="180">
        <v>5131004</v>
      </c>
      <c r="D850" s="180" t="s">
        <v>983</v>
      </c>
      <c r="E850" s="181" t="s">
        <v>627</v>
      </c>
      <c r="F850" s="181" t="s">
        <v>722</v>
      </c>
      <c r="G850" s="349">
        <f>IF(F850="I",IFERROR(VLOOKUP(C850,'Consolidado 06.2022'!B:H,7,FALSE),0),0)</f>
        <v>0</v>
      </c>
      <c r="H850" s="183"/>
      <c r="I850" s="184">
        <v>0</v>
      </c>
      <c r="J850" s="183"/>
      <c r="K850" s="182">
        <f>IF(F850="I",IFERROR(SUMIF(#REF!,Clasificaciones!C850,#REF!),0),0)</f>
        <v>0</v>
      </c>
      <c r="L850" s="183"/>
      <c r="M850" s="184">
        <v>0</v>
      </c>
      <c r="N850" s="183"/>
      <c r="O850" s="349">
        <f>IF(F850="I",IFERROR(VLOOKUP(C850,#REF!,7,FALSE),0),0)</f>
        <v>0</v>
      </c>
      <c r="P850" s="183"/>
      <c r="Q850" s="184">
        <v>0</v>
      </c>
    </row>
    <row r="851" spans="1:17" s="185" customFormat="1" ht="12" customHeight="1">
      <c r="A851" s="179" t="s">
        <v>431</v>
      </c>
      <c r="B851" s="179" t="s">
        <v>968</v>
      </c>
      <c r="C851" s="180">
        <v>5131005</v>
      </c>
      <c r="D851" s="180" t="s">
        <v>984</v>
      </c>
      <c r="E851" s="181" t="s">
        <v>627</v>
      </c>
      <c r="F851" s="181" t="s">
        <v>722</v>
      </c>
      <c r="G851" s="349">
        <f>IF(F851="I",IFERROR(VLOOKUP(C851,'Consolidado 06.2022'!B:H,7,FALSE),0),0)</f>
        <v>299092</v>
      </c>
      <c r="H851" s="183"/>
      <c r="I851" s="184">
        <v>0</v>
      </c>
      <c r="J851" s="183"/>
      <c r="K851" s="182">
        <f>IF(F851="I",IFERROR(SUMIF(#REF!,Clasificaciones!C851,#REF!),0),0)</f>
        <v>0</v>
      </c>
      <c r="L851" s="183"/>
      <c r="M851" s="184">
        <v>0</v>
      </c>
      <c r="N851" s="183"/>
      <c r="O851" s="349">
        <f>IF(F851="I",IFERROR(VLOOKUP(C851,#REF!,7,FALSE),0),0)</f>
        <v>0</v>
      </c>
      <c r="P851" s="183"/>
      <c r="Q851" s="184">
        <v>0</v>
      </c>
    </row>
    <row r="852" spans="1:17" s="185" customFormat="1" ht="12" customHeight="1">
      <c r="A852" s="179" t="s">
        <v>431</v>
      </c>
      <c r="B852" s="179" t="s">
        <v>981</v>
      </c>
      <c r="C852" s="180">
        <v>5131006</v>
      </c>
      <c r="D852" s="180" t="s">
        <v>500</v>
      </c>
      <c r="E852" s="181" t="s">
        <v>627</v>
      </c>
      <c r="F852" s="181" t="s">
        <v>722</v>
      </c>
      <c r="G852" s="349">
        <f>IF(F852="I",IFERROR(VLOOKUP(C852,'Consolidado 06.2022'!B:H,7,FALSE),0),0)</f>
        <v>10850650</v>
      </c>
      <c r="H852" s="183"/>
      <c r="I852" s="184">
        <v>0</v>
      </c>
      <c r="J852" s="183"/>
      <c r="K852" s="182">
        <f>IF(F852="I",IFERROR(SUMIF(#REF!,Clasificaciones!C852,#REF!),0),0)</f>
        <v>0</v>
      </c>
      <c r="L852" s="183"/>
      <c r="M852" s="184">
        <v>0</v>
      </c>
      <c r="N852" s="183"/>
      <c r="O852" s="349">
        <f>IF(F852="I",IFERROR(VLOOKUP(C852,#REF!,7,FALSE),0),0)</f>
        <v>0</v>
      </c>
      <c r="P852" s="183"/>
      <c r="Q852" s="184">
        <v>0</v>
      </c>
    </row>
    <row r="853" spans="1:17" s="185" customFormat="1" ht="12" customHeight="1">
      <c r="A853" s="179" t="s">
        <v>431</v>
      </c>
      <c r="B853" s="179" t="s">
        <v>981</v>
      </c>
      <c r="C853" s="180">
        <v>5131007</v>
      </c>
      <c r="D853" s="180" t="s">
        <v>260</v>
      </c>
      <c r="E853" s="181" t="s">
        <v>627</v>
      </c>
      <c r="F853" s="181" t="s">
        <v>722</v>
      </c>
      <c r="G853" s="349">
        <f>IF(F853="I",IFERROR(VLOOKUP(C853,'Consolidado 06.2022'!B:H,7,FALSE),0),0)</f>
        <v>4478763</v>
      </c>
      <c r="H853" s="183"/>
      <c r="I853" s="184">
        <v>0</v>
      </c>
      <c r="J853" s="183"/>
      <c r="K853" s="182">
        <f>IF(F853="I",IFERROR(SUMIF(#REF!,Clasificaciones!C853,#REF!),0),0)</f>
        <v>0</v>
      </c>
      <c r="L853" s="183"/>
      <c r="M853" s="184">
        <v>0</v>
      </c>
      <c r="N853" s="183"/>
      <c r="O853" s="349">
        <f>IF(F853="I",IFERROR(VLOOKUP(C853,#REF!,7,FALSE),0),0)</f>
        <v>0</v>
      </c>
      <c r="P853" s="183"/>
      <c r="Q853" s="184">
        <v>0</v>
      </c>
    </row>
    <row r="854" spans="1:17" s="185" customFormat="1" ht="12" customHeight="1">
      <c r="A854" s="179" t="s">
        <v>431</v>
      </c>
      <c r="B854" s="179" t="s">
        <v>981</v>
      </c>
      <c r="C854" s="180">
        <v>5131008</v>
      </c>
      <c r="D854" s="180" t="s">
        <v>501</v>
      </c>
      <c r="E854" s="181" t="s">
        <v>627</v>
      </c>
      <c r="F854" s="181" t="s">
        <v>722</v>
      </c>
      <c r="G854" s="349">
        <f>IF(F854="I",IFERROR(VLOOKUP(C854,'Consolidado 06.2022'!B:H,7,FALSE),0),0)</f>
        <v>2769000</v>
      </c>
      <c r="H854" s="183"/>
      <c r="I854" s="184">
        <v>0</v>
      </c>
      <c r="J854" s="183"/>
      <c r="K854" s="182">
        <f>IF(F854="I",IFERROR(SUMIF(#REF!,Clasificaciones!C854,#REF!),0),0)</f>
        <v>0</v>
      </c>
      <c r="L854" s="183"/>
      <c r="M854" s="184">
        <v>0</v>
      </c>
      <c r="N854" s="183"/>
      <c r="O854" s="349">
        <f>IF(F854="I",IFERROR(VLOOKUP(C854,#REF!,7,FALSE),0),0)</f>
        <v>0</v>
      </c>
      <c r="P854" s="183"/>
      <c r="Q854" s="184">
        <v>0</v>
      </c>
    </row>
    <row r="855" spans="1:17" s="185" customFormat="1" ht="12" customHeight="1">
      <c r="A855" s="179" t="s">
        <v>431</v>
      </c>
      <c r="B855" s="179"/>
      <c r="C855" s="180">
        <v>5131009</v>
      </c>
      <c r="D855" s="180" t="s">
        <v>985</v>
      </c>
      <c r="E855" s="181" t="s">
        <v>627</v>
      </c>
      <c r="F855" s="181" t="s">
        <v>722</v>
      </c>
      <c r="G855" s="349">
        <f>IF(F855="I",IFERROR(VLOOKUP(C855,'Consolidado 06.2022'!B:H,7,FALSE),0),0)</f>
        <v>0</v>
      </c>
      <c r="H855" s="183"/>
      <c r="I855" s="184">
        <v>0</v>
      </c>
      <c r="J855" s="183"/>
      <c r="K855" s="182">
        <f>IF(F855="I",IFERROR(SUMIF(#REF!,Clasificaciones!C855,#REF!),0),0)</f>
        <v>0</v>
      </c>
      <c r="L855" s="183"/>
      <c r="M855" s="184">
        <v>0</v>
      </c>
      <c r="N855" s="183"/>
      <c r="O855" s="349">
        <f>IF(F855="I",IFERROR(VLOOKUP(C855,#REF!,7,FALSE),0),0)</f>
        <v>0</v>
      </c>
      <c r="P855" s="183"/>
      <c r="Q855" s="184">
        <v>0</v>
      </c>
    </row>
    <row r="856" spans="1:17" s="185" customFormat="1" ht="12" customHeight="1">
      <c r="A856" s="179" t="s">
        <v>431</v>
      </c>
      <c r="B856" s="179" t="s">
        <v>968</v>
      </c>
      <c r="C856" s="180">
        <v>5131010</v>
      </c>
      <c r="D856" s="180" t="s">
        <v>502</v>
      </c>
      <c r="E856" s="181" t="s">
        <v>627</v>
      </c>
      <c r="F856" s="181" t="s">
        <v>722</v>
      </c>
      <c r="G856" s="349">
        <f>IF(F856="I",IFERROR(VLOOKUP(C856,'Consolidado 06.2022'!B:H,7,FALSE),0),0)</f>
        <v>34589688</v>
      </c>
      <c r="H856" s="183"/>
      <c r="I856" s="184">
        <v>0</v>
      </c>
      <c r="J856" s="183"/>
      <c r="K856" s="182">
        <f>IF(F856="I",IFERROR(SUMIF(#REF!,Clasificaciones!C856,#REF!),0),0)</f>
        <v>0</v>
      </c>
      <c r="L856" s="183"/>
      <c r="M856" s="184">
        <v>0</v>
      </c>
      <c r="N856" s="183"/>
      <c r="O856" s="349">
        <f>IF(F856="I",IFERROR(VLOOKUP(C856,#REF!,7,FALSE),0),0)</f>
        <v>0</v>
      </c>
      <c r="P856" s="183"/>
      <c r="Q856" s="184">
        <v>0</v>
      </c>
    </row>
    <row r="857" spans="1:17" s="185" customFormat="1" ht="12" customHeight="1">
      <c r="A857" s="179" t="s">
        <v>431</v>
      </c>
      <c r="B857" s="179"/>
      <c r="C857" s="180">
        <v>5131011</v>
      </c>
      <c r="D857" s="180" t="s">
        <v>986</v>
      </c>
      <c r="E857" s="181" t="s">
        <v>627</v>
      </c>
      <c r="F857" s="181" t="s">
        <v>722</v>
      </c>
      <c r="G857" s="349">
        <f>IF(F857="I",IFERROR(VLOOKUP(C857,'Consolidado 06.2022'!B:H,7,FALSE),0),0)</f>
        <v>0</v>
      </c>
      <c r="H857" s="183"/>
      <c r="I857" s="184">
        <v>0</v>
      </c>
      <c r="J857" s="183"/>
      <c r="K857" s="182">
        <f>IF(F857="I",IFERROR(SUMIF(#REF!,Clasificaciones!C857,#REF!),0),0)</f>
        <v>0</v>
      </c>
      <c r="L857" s="183"/>
      <c r="M857" s="184">
        <v>0</v>
      </c>
      <c r="N857" s="183"/>
      <c r="O857" s="349">
        <f>IF(F857="I",IFERROR(VLOOKUP(C857,#REF!,7,FALSE),0),0)</f>
        <v>0</v>
      </c>
      <c r="P857" s="183"/>
      <c r="Q857" s="184">
        <v>0</v>
      </c>
    </row>
    <row r="858" spans="1:17" s="185" customFormat="1" ht="12" customHeight="1">
      <c r="A858" s="179" t="s">
        <v>431</v>
      </c>
      <c r="B858" s="179" t="s">
        <v>968</v>
      </c>
      <c r="C858" s="180">
        <v>5131012</v>
      </c>
      <c r="D858" s="180" t="s">
        <v>503</v>
      </c>
      <c r="E858" s="181" t="s">
        <v>627</v>
      </c>
      <c r="F858" s="181" t="s">
        <v>722</v>
      </c>
      <c r="G858" s="349">
        <f>IF(F858="I",IFERROR(VLOOKUP(C858,'Consolidado 06.2022'!B:H,7,FALSE),0),0)</f>
        <v>3061819</v>
      </c>
      <c r="H858" s="183"/>
      <c r="I858" s="184">
        <v>0</v>
      </c>
      <c r="J858" s="183"/>
      <c r="K858" s="182">
        <f>IF(F858="I",IFERROR(SUMIF(#REF!,Clasificaciones!C858,#REF!),0),0)</f>
        <v>0</v>
      </c>
      <c r="L858" s="183"/>
      <c r="M858" s="184">
        <v>0</v>
      </c>
      <c r="N858" s="183"/>
      <c r="O858" s="349">
        <f>IF(F858="I",IFERROR(VLOOKUP(C858,#REF!,7,FALSE),0),0)</f>
        <v>0</v>
      </c>
      <c r="P858" s="183"/>
      <c r="Q858" s="184">
        <v>0</v>
      </c>
    </row>
    <row r="859" spans="1:17" s="185" customFormat="1" ht="12" customHeight="1">
      <c r="A859" s="179" t="s">
        <v>431</v>
      </c>
      <c r="B859" s="179"/>
      <c r="C859" s="180">
        <v>5131013</v>
      </c>
      <c r="D859" s="180" t="s">
        <v>987</v>
      </c>
      <c r="E859" s="181" t="s">
        <v>627</v>
      </c>
      <c r="F859" s="181" t="s">
        <v>722</v>
      </c>
      <c r="G859" s="349">
        <f>IF(F859="I",IFERROR(VLOOKUP(C859,'Consolidado 06.2022'!B:H,7,FALSE),0),0)</f>
        <v>0</v>
      </c>
      <c r="H859" s="183"/>
      <c r="I859" s="184">
        <v>0</v>
      </c>
      <c r="J859" s="183"/>
      <c r="K859" s="182">
        <f>IF(F859="I",IFERROR(SUMIF(#REF!,Clasificaciones!C859,#REF!),0),0)</f>
        <v>0</v>
      </c>
      <c r="L859" s="183"/>
      <c r="M859" s="184">
        <v>0</v>
      </c>
      <c r="N859" s="183"/>
      <c r="O859" s="349">
        <f>IF(F859="I",IFERROR(VLOOKUP(C859,#REF!,7,FALSE),0),0)</f>
        <v>0</v>
      </c>
      <c r="P859" s="183"/>
      <c r="Q859" s="184">
        <v>0</v>
      </c>
    </row>
    <row r="860" spans="1:17" s="185" customFormat="1" ht="12" customHeight="1">
      <c r="A860" s="179" t="s">
        <v>431</v>
      </c>
      <c r="B860" s="179" t="s">
        <v>981</v>
      </c>
      <c r="C860" s="180">
        <v>5131014</v>
      </c>
      <c r="D860" s="180" t="s">
        <v>504</v>
      </c>
      <c r="E860" s="181" t="s">
        <v>627</v>
      </c>
      <c r="F860" s="181" t="s">
        <v>722</v>
      </c>
      <c r="G860" s="349">
        <f>IF(F860="I",IFERROR(VLOOKUP(C860,'Consolidado 06.2022'!B:H,7,FALSE),0),0)</f>
        <v>8900741</v>
      </c>
      <c r="H860" s="183"/>
      <c r="I860" s="184">
        <v>0</v>
      </c>
      <c r="J860" s="183"/>
      <c r="K860" s="182">
        <f>IF(F860="I",IFERROR(SUMIF(#REF!,Clasificaciones!C860,#REF!),0),0)</f>
        <v>0</v>
      </c>
      <c r="L860" s="183"/>
      <c r="M860" s="184">
        <v>0</v>
      </c>
      <c r="N860" s="183"/>
      <c r="O860" s="349">
        <f>IF(F860="I",IFERROR(VLOOKUP(C860,#REF!,7,FALSE),0),0)</f>
        <v>0</v>
      </c>
      <c r="P860" s="183"/>
      <c r="Q860" s="184">
        <v>0</v>
      </c>
    </row>
    <row r="861" spans="1:17" s="185" customFormat="1" ht="12" customHeight="1">
      <c r="A861" s="179" t="s">
        <v>431</v>
      </c>
      <c r="B861" s="179" t="s">
        <v>981</v>
      </c>
      <c r="C861" s="180">
        <v>5131015</v>
      </c>
      <c r="D861" s="180" t="s">
        <v>505</v>
      </c>
      <c r="E861" s="181" t="s">
        <v>627</v>
      </c>
      <c r="F861" s="181" t="s">
        <v>722</v>
      </c>
      <c r="G861" s="349">
        <f>IF(F861="I",IFERROR(VLOOKUP(C861,'Consolidado 06.2022'!B:H,7,FALSE),0),0)</f>
        <v>17719364</v>
      </c>
      <c r="H861" s="183"/>
      <c r="I861" s="184">
        <v>0</v>
      </c>
      <c r="J861" s="183"/>
      <c r="K861" s="182">
        <f>IF(F861="I",IFERROR(SUMIF(#REF!,Clasificaciones!C861,#REF!),0),0)</f>
        <v>0</v>
      </c>
      <c r="L861" s="183"/>
      <c r="M861" s="184">
        <v>0</v>
      </c>
      <c r="N861" s="183"/>
      <c r="O861" s="349">
        <f>IF(F861="I",IFERROR(VLOOKUP(C861,#REF!,7,FALSE),0),0)</f>
        <v>0</v>
      </c>
      <c r="P861" s="183"/>
      <c r="Q861" s="184">
        <v>0</v>
      </c>
    </row>
    <row r="862" spans="1:17" s="185" customFormat="1" ht="12" customHeight="1">
      <c r="A862" s="179" t="s">
        <v>431</v>
      </c>
      <c r="B862" s="179" t="s">
        <v>981</v>
      </c>
      <c r="C862" s="180">
        <v>5131016</v>
      </c>
      <c r="D862" s="180" t="s">
        <v>506</v>
      </c>
      <c r="E862" s="181" t="s">
        <v>627</v>
      </c>
      <c r="F862" s="181" t="s">
        <v>722</v>
      </c>
      <c r="G862" s="349">
        <f>IF(F862="I",IFERROR(VLOOKUP(C862,'Consolidado 06.2022'!B:H,7,FALSE),0),0)</f>
        <v>600000</v>
      </c>
      <c r="H862" s="183"/>
      <c r="I862" s="184">
        <v>0</v>
      </c>
      <c r="J862" s="183"/>
      <c r="K862" s="182">
        <f>IF(F862="I",IFERROR(SUMIF(#REF!,Clasificaciones!C862,#REF!),0),0)</f>
        <v>0</v>
      </c>
      <c r="L862" s="183"/>
      <c r="M862" s="184">
        <v>0</v>
      </c>
      <c r="N862" s="183"/>
      <c r="O862" s="349">
        <f>IF(F862="I",IFERROR(VLOOKUP(C862,#REF!,7,FALSE),0),0)</f>
        <v>0</v>
      </c>
      <c r="P862" s="183"/>
      <c r="Q862" s="184">
        <v>0</v>
      </c>
    </row>
    <row r="863" spans="1:17" s="185" customFormat="1" ht="12" customHeight="1">
      <c r="A863" s="179" t="s">
        <v>431</v>
      </c>
      <c r="B863" s="179" t="s">
        <v>977</v>
      </c>
      <c r="C863" s="180">
        <v>5131017</v>
      </c>
      <c r="D863" s="180" t="s">
        <v>659</v>
      </c>
      <c r="E863" s="181" t="s">
        <v>627</v>
      </c>
      <c r="F863" s="181" t="s">
        <v>722</v>
      </c>
      <c r="G863" s="349">
        <f>IF(F863="I",IFERROR(VLOOKUP(C863,'Consolidado 06.2022'!B:H,7,FALSE),0),0)</f>
        <v>0</v>
      </c>
      <c r="H863" s="183"/>
      <c r="I863" s="184">
        <v>0</v>
      </c>
      <c r="J863" s="183"/>
      <c r="K863" s="182">
        <f>IF(F863="I",IFERROR(SUMIF(#REF!,Clasificaciones!C863,#REF!),0),0)</f>
        <v>0</v>
      </c>
      <c r="L863" s="183"/>
      <c r="M863" s="184">
        <v>0</v>
      </c>
      <c r="N863" s="183"/>
      <c r="O863" s="349">
        <f>IF(F863="I",IFERROR(VLOOKUP(C863,#REF!,7,FALSE),0),0)</f>
        <v>0</v>
      </c>
      <c r="P863" s="183"/>
      <c r="Q863" s="184">
        <v>0</v>
      </c>
    </row>
    <row r="864" spans="1:17" s="185" customFormat="1" ht="12" customHeight="1">
      <c r="A864" s="179" t="s">
        <v>431</v>
      </c>
      <c r="B864" s="179" t="s">
        <v>968</v>
      </c>
      <c r="C864" s="180">
        <v>5131018</v>
      </c>
      <c r="D864" s="180" t="s">
        <v>706</v>
      </c>
      <c r="E864" s="181" t="s">
        <v>627</v>
      </c>
      <c r="F864" s="181" t="s">
        <v>722</v>
      </c>
      <c r="G864" s="349">
        <f>IF(F864="I",IFERROR(VLOOKUP(C864,'Consolidado 06.2022'!B:H,7,FALSE),0),0)</f>
        <v>2500000</v>
      </c>
      <c r="H864" s="183"/>
      <c r="I864" s="184">
        <v>0</v>
      </c>
      <c r="J864" s="183"/>
      <c r="K864" s="182">
        <f>IF(F864="I",IFERROR(SUMIF(#REF!,Clasificaciones!C864,#REF!),0),0)</f>
        <v>0</v>
      </c>
      <c r="L864" s="183"/>
      <c r="M864" s="184">
        <v>0</v>
      </c>
      <c r="N864" s="183"/>
      <c r="O864" s="349">
        <f>IF(F864="I",IFERROR(VLOOKUP(C864,#REF!,7,FALSE),0),0)</f>
        <v>0</v>
      </c>
      <c r="P864" s="183"/>
      <c r="Q864" s="184">
        <v>0</v>
      </c>
    </row>
    <row r="865" spans="1:17" s="185" customFormat="1" ht="12" customHeight="1">
      <c r="A865" s="179" t="s">
        <v>431</v>
      </c>
      <c r="B865" s="179" t="s">
        <v>968</v>
      </c>
      <c r="C865" s="180">
        <v>5131019</v>
      </c>
      <c r="D865" s="180" t="s">
        <v>507</v>
      </c>
      <c r="E865" s="181" t="s">
        <v>627</v>
      </c>
      <c r="F865" s="181" t="s">
        <v>722</v>
      </c>
      <c r="G865" s="349">
        <f>IF(F865="I",IFERROR(VLOOKUP(C865,'Consolidado 06.2022'!B:H,7,FALSE),0),0)</f>
        <v>0</v>
      </c>
      <c r="H865" s="183"/>
      <c r="I865" s="184">
        <v>0</v>
      </c>
      <c r="J865" s="183"/>
      <c r="K865" s="182">
        <f>IF(F865="I",IFERROR(SUMIF(#REF!,Clasificaciones!C865,#REF!),0),0)</f>
        <v>0</v>
      </c>
      <c r="L865" s="183"/>
      <c r="M865" s="184">
        <v>0</v>
      </c>
      <c r="N865" s="183"/>
      <c r="O865" s="349">
        <f>IF(F865="I",IFERROR(VLOOKUP(C865,#REF!,7,FALSE),0),0)</f>
        <v>0</v>
      </c>
      <c r="P865" s="183"/>
      <c r="Q865" s="184">
        <v>0</v>
      </c>
    </row>
    <row r="866" spans="1:17" s="185" customFormat="1" ht="12" customHeight="1">
      <c r="A866" s="179" t="s">
        <v>431</v>
      </c>
      <c r="B866" s="179" t="s">
        <v>968</v>
      </c>
      <c r="C866" s="180">
        <v>5131020</v>
      </c>
      <c r="D866" s="180" t="s">
        <v>508</v>
      </c>
      <c r="E866" s="181" t="s">
        <v>627</v>
      </c>
      <c r="F866" s="181" t="s">
        <v>722</v>
      </c>
      <c r="G866" s="349">
        <f>IF(F866="I",IFERROR(VLOOKUP(C866,'Consolidado 06.2022'!B:H,7,FALSE),0),0)</f>
        <v>4999998</v>
      </c>
      <c r="H866" s="183"/>
      <c r="I866" s="184">
        <v>0</v>
      </c>
      <c r="J866" s="183"/>
      <c r="K866" s="182">
        <f>IF(F866="I",IFERROR(SUMIF(#REF!,Clasificaciones!C866,#REF!),0),0)</f>
        <v>0</v>
      </c>
      <c r="L866" s="183"/>
      <c r="M866" s="184">
        <v>0</v>
      </c>
      <c r="N866" s="183"/>
      <c r="O866" s="349">
        <f>IF(F866="I",IFERROR(VLOOKUP(C866,#REF!,7,FALSE),0),0)</f>
        <v>0</v>
      </c>
      <c r="P866" s="183"/>
      <c r="Q866" s="184">
        <v>0</v>
      </c>
    </row>
    <row r="867" spans="1:17" s="185" customFormat="1" ht="12" customHeight="1">
      <c r="A867" s="179" t="s">
        <v>431</v>
      </c>
      <c r="B867" s="179" t="s">
        <v>968</v>
      </c>
      <c r="C867" s="180">
        <v>5131021</v>
      </c>
      <c r="D867" s="180" t="s">
        <v>509</v>
      </c>
      <c r="E867" s="181" t="s">
        <v>627</v>
      </c>
      <c r="F867" s="181" t="s">
        <v>722</v>
      </c>
      <c r="G867" s="349">
        <f>IF(F867="I",IFERROR(VLOOKUP(C867,'Consolidado 06.2022'!B:H,7,FALSE),0),0)</f>
        <v>833340</v>
      </c>
      <c r="H867" s="183"/>
      <c r="I867" s="184">
        <v>0</v>
      </c>
      <c r="J867" s="183"/>
      <c r="K867" s="182">
        <f>IF(F867="I",IFERROR(SUMIF(#REF!,Clasificaciones!C867,#REF!),0),0)</f>
        <v>0</v>
      </c>
      <c r="L867" s="183"/>
      <c r="M867" s="184">
        <v>0</v>
      </c>
      <c r="N867" s="183"/>
      <c r="O867" s="349">
        <f>IF(F867="I",IFERROR(VLOOKUP(C867,#REF!,7,FALSE),0),0)</f>
        <v>0</v>
      </c>
      <c r="P867" s="183"/>
      <c r="Q867" s="184">
        <v>0</v>
      </c>
    </row>
    <row r="868" spans="1:17" s="185" customFormat="1" ht="12" customHeight="1">
      <c r="A868" s="179" t="s">
        <v>431</v>
      </c>
      <c r="B868" s="179" t="s">
        <v>968</v>
      </c>
      <c r="C868" s="180">
        <v>5010113003</v>
      </c>
      <c r="D868" s="180" t="s">
        <v>707</v>
      </c>
      <c r="E868" s="181" t="s">
        <v>627</v>
      </c>
      <c r="F868" s="181" t="s">
        <v>722</v>
      </c>
      <c r="G868" s="349">
        <f>IF(F868="I",IFERROR(VLOOKUP(C868,'Consolidado 06.2022'!B:H,7,FALSE),0),0)</f>
        <v>0</v>
      </c>
      <c r="H868" s="183"/>
      <c r="I868" s="184">
        <v>0</v>
      </c>
      <c r="J868" s="183"/>
      <c r="K868" s="182">
        <f>IF(F868="I",IFERROR(SUMIF(#REF!,Clasificaciones!C868,#REF!),0),0)</f>
        <v>0</v>
      </c>
      <c r="L868" s="183"/>
      <c r="M868" s="184">
        <v>0</v>
      </c>
      <c r="N868" s="183"/>
      <c r="O868" s="349">
        <f>IF(F868="I",IFERROR(VLOOKUP(C868,#REF!,7,FALSE),0),0)</f>
        <v>0</v>
      </c>
      <c r="P868" s="183"/>
      <c r="Q868" s="184">
        <v>0</v>
      </c>
    </row>
    <row r="869" spans="1:17" s="185" customFormat="1" ht="12" customHeight="1">
      <c r="A869" s="179" t="s">
        <v>431</v>
      </c>
      <c r="B869" s="179" t="s">
        <v>968</v>
      </c>
      <c r="C869" s="180">
        <v>501010208</v>
      </c>
      <c r="D869" s="180" t="s">
        <v>594</v>
      </c>
      <c r="E869" s="181" t="s">
        <v>627</v>
      </c>
      <c r="F869" s="181" t="s">
        <v>722</v>
      </c>
      <c r="G869" s="349">
        <f>IF(F869="I",IFERROR(VLOOKUP(C869,'Consolidado 06.2022'!B:H,7,FALSE),0),0)</f>
        <v>0</v>
      </c>
      <c r="H869" s="183"/>
      <c r="I869" s="184">
        <v>0</v>
      </c>
      <c r="J869" s="183"/>
      <c r="K869" s="182">
        <f>IF(F869="I",IFERROR(SUMIF(#REF!,Clasificaciones!C869,#REF!),0),0)</f>
        <v>0</v>
      </c>
      <c r="L869" s="183"/>
      <c r="M869" s="184">
        <v>0</v>
      </c>
      <c r="N869" s="183"/>
      <c r="O869" s="349">
        <f>IF(F869="I",IFERROR(VLOOKUP(C869,#REF!,7,FALSE),0),0)</f>
        <v>0</v>
      </c>
      <c r="P869" s="183"/>
      <c r="Q869" s="184">
        <v>0</v>
      </c>
    </row>
    <row r="870" spans="1:17" s="185" customFormat="1" ht="12" customHeight="1">
      <c r="A870" s="179" t="s">
        <v>431</v>
      </c>
      <c r="B870" s="179" t="s">
        <v>968</v>
      </c>
      <c r="C870" s="180">
        <v>5131099</v>
      </c>
      <c r="D870" s="180" t="s">
        <v>510</v>
      </c>
      <c r="E870" s="181" t="s">
        <v>627</v>
      </c>
      <c r="F870" s="181" t="s">
        <v>722</v>
      </c>
      <c r="G870" s="349">
        <f>IF(F870="I",IFERROR(VLOOKUP(C870,'Consolidado 06.2022'!B:H,7,FALSE),0),0)</f>
        <v>4829401</v>
      </c>
      <c r="H870" s="183"/>
      <c r="I870" s="184">
        <v>0</v>
      </c>
      <c r="J870" s="183"/>
      <c r="K870" s="182">
        <f>IF(F870="I",IFERROR(SUMIF(#REF!,Clasificaciones!C870,#REF!),0),0)</f>
        <v>0</v>
      </c>
      <c r="L870" s="183"/>
      <c r="M870" s="184">
        <v>0</v>
      </c>
      <c r="N870" s="183"/>
      <c r="O870" s="349">
        <f>IF(F870="I",IFERROR(VLOOKUP(C870,#REF!,7,FALSE),0),0)</f>
        <v>0</v>
      </c>
      <c r="P870" s="183"/>
      <c r="Q870" s="184">
        <v>0</v>
      </c>
    </row>
    <row r="871" spans="1:17" s="185" customFormat="1" ht="12" customHeight="1">
      <c r="A871" s="179" t="s">
        <v>431</v>
      </c>
      <c r="B871" s="179"/>
      <c r="C871" s="180">
        <v>514</v>
      </c>
      <c r="D871" s="180" t="s">
        <v>511</v>
      </c>
      <c r="E871" s="181" t="s">
        <v>627</v>
      </c>
      <c r="F871" s="181" t="s">
        <v>719</v>
      </c>
      <c r="G871" s="349">
        <f>IF(F871="I",IFERROR(VLOOKUP(C871,'Consolidado 06.2022'!B:H,7,FALSE),0),0)</f>
        <v>0</v>
      </c>
      <c r="H871" s="183"/>
      <c r="I871" s="184">
        <v>0</v>
      </c>
      <c r="J871" s="183"/>
      <c r="K871" s="182">
        <f>IF(F871="I",IFERROR(SUMIF(#REF!,Clasificaciones!C871,#REF!),0),0)</f>
        <v>0</v>
      </c>
      <c r="L871" s="183"/>
      <c r="M871" s="184">
        <v>0</v>
      </c>
      <c r="N871" s="183"/>
      <c r="O871" s="349">
        <f>IF(F871="I",IFERROR(VLOOKUP(C871,#REF!,7,FALSE),0),0)</f>
        <v>0</v>
      </c>
      <c r="P871" s="183"/>
      <c r="Q871" s="184">
        <v>0</v>
      </c>
    </row>
    <row r="872" spans="1:17" s="185" customFormat="1">
      <c r="A872" s="179" t="s">
        <v>431</v>
      </c>
      <c r="B872" s="179"/>
      <c r="C872" s="180">
        <v>51401</v>
      </c>
      <c r="D872" s="180" t="s">
        <v>988</v>
      </c>
      <c r="E872" s="181" t="s">
        <v>627</v>
      </c>
      <c r="F872" s="181" t="s">
        <v>722</v>
      </c>
      <c r="G872" s="349">
        <f>IF(F872="I",IFERROR(VLOOKUP(C872,'Consolidado 06.2022'!B:H,7,FALSE),0),0)</f>
        <v>0</v>
      </c>
      <c r="H872" s="183"/>
      <c r="I872" s="184">
        <v>0</v>
      </c>
      <c r="J872" s="183"/>
      <c r="K872" s="182">
        <f>IF(F872="I",IFERROR(SUMIF(#REF!,Clasificaciones!C872,#REF!),0),0)</f>
        <v>0</v>
      </c>
      <c r="L872" s="183"/>
      <c r="M872" s="184">
        <v>0</v>
      </c>
      <c r="N872" s="183"/>
      <c r="O872" s="349">
        <f>IF(F872="I",IFERROR(VLOOKUP(C872,#REF!,7,FALSE),0),0)</f>
        <v>0</v>
      </c>
      <c r="P872" s="183"/>
      <c r="Q872" s="184">
        <v>0</v>
      </c>
    </row>
    <row r="873" spans="1:17" s="185" customFormat="1">
      <c r="A873" s="179" t="s">
        <v>431</v>
      </c>
      <c r="B873" s="179"/>
      <c r="C873" s="180">
        <v>51402</v>
      </c>
      <c r="D873" s="180" t="s">
        <v>989</v>
      </c>
      <c r="E873" s="181" t="s">
        <v>627</v>
      </c>
      <c r="F873" s="181" t="s">
        <v>722</v>
      </c>
      <c r="G873" s="349">
        <f>IF(F873="I",IFERROR(VLOOKUP(C873,'Consolidado 06.2022'!B:H,7,FALSE),0),0)</f>
        <v>0</v>
      </c>
      <c r="H873" s="183"/>
      <c r="I873" s="184">
        <v>0</v>
      </c>
      <c r="J873" s="183"/>
      <c r="K873" s="182">
        <f>IF(F873="I",IFERROR(SUMIF(#REF!,Clasificaciones!C873,#REF!),0),0)</f>
        <v>0</v>
      </c>
      <c r="L873" s="183"/>
      <c r="M873" s="184">
        <v>0</v>
      </c>
      <c r="N873" s="183"/>
      <c r="O873" s="349">
        <f>IF(F873="I",IFERROR(VLOOKUP(C873,#REF!,7,FALSE),0),0)</f>
        <v>0</v>
      </c>
      <c r="P873" s="183"/>
      <c r="Q873" s="184">
        <v>0</v>
      </c>
    </row>
    <row r="874" spans="1:17" s="185" customFormat="1">
      <c r="A874" s="179" t="s">
        <v>431</v>
      </c>
      <c r="B874" s="179" t="s">
        <v>990</v>
      </c>
      <c r="C874" s="180">
        <v>51403</v>
      </c>
      <c r="D874" s="180" t="s">
        <v>512</v>
      </c>
      <c r="E874" s="181" t="s">
        <v>627</v>
      </c>
      <c r="F874" s="181" t="s">
        <v>722</v>
      </c>
      <c r="G874" s="349">
        <f>IF(F874="I",IFERROR(VLOOKUP(C874,'Consolidado 06.2022'!B:H,7,FALSE),0),0)</f>
        <v>3722682</v>
      </c>
      <c r="H874" s="183"/>
      <c r="I874" s="184">
        <v>0</v>
      </c>
      <c r="J874" s="183"/>
      <c r="K874" s="182">
        <f>IF(F874="I",IFERROR(SUMIF(#REF!,Clasificaciones!C874,#REF!),0),0)</f>
        <v>0</v>
      </c>
      <c r="L874" s="183"/>
      <c r="M874" s="184">
        <v>0</v>
      </c>
      <c r="N874" s="183"/>
      <c r="O874" s="349">
        <f>IF(F874="I",IFERROR(VLOOKUP(C874,#REF!,7,FALSE),0),0)</f>
        <v>0</v>
      </c>
      <c r="P874" s="183"/>
      <c r="Q874" s="184">
        <v>0</v>
      </c>
    </row>
    <row r="875" spans="1:17" s="185" customFormat="1" ht="12" customHeight="1">
      <c r="A875" s="179" t="s">
        <v>431</v>
      </c>
      <c r="B875" s="179" t="s">
        <v>990</v>
      </c>
      <c r="C875" s="180">
        <v>51404</v>
      </c>
      <c r="D875" s="180" t="s">
        <v>513</v>
      </c>
      <c r="E875" s="181" t="s">
        <v>627</v>
      </c>
      <c r="F875" s="181" t="s">
        <v>722</v>
      </c>
      <c r="G875" s="349">
        <f>IF(F875="I",IFERROR(VLOOKUP(C875,'Consolidado 06.2022'!B:H,7,FALSE),0),0)</f>
        <v>250540859</v>
      </c>
      <c r="H875" s="183"/>
      <c r="I875" s="184">
        <v>0</v>
      </c>
      <c r="J875" s="183"/>
      <c r="K875" s="182">
        <f>IF(F875="I",IFERROR(SUMIF(#REF!,Clasificaciones!C875,#REF!),0),0)</f>
        <v>0</v>
      </c>
      <c r="L875" s="183"/>
      <c r="M875" s="184">
        <v>0</v>
      </c>
      <c r="N875" s="183"/>
      <c r="O875" s="349">
        <f>IF(F875="I",IFERROR(VLOOKUP(C875,#REF!,7,FALSE),0),0)</f>
        <v>0</v>
      </c>
      <c r="P875" s="183"/>
      <c r="Q875" s="184">
        <v>0</v>
      </c>
    </row>
    <row r="876" spans="1:17" s="185" customFormat="1" ht="12" customHeight="1">
      <c r="A876" s="179" t="s">
        <v>431</v>
      </c>
      <c r="B876" s="179" t="s">
        <v>968</v>
      </c>
      <c r="C876" s="180">
        <v>51405</v>
      </c>
      <c r="D876" s="180" t="s">
        <v>514</v>
      </c>
      <c r="E876" s="181" t="s">
        <v>627</v>
      </c>
      <c r="F876" s="181" t="s">
        <v>722</v>
      </c>
      <c r="G876" s="349">
        <f>IF(F876="I",IFERROR(VLOOKUP(C876,'Consolidado 06.2022'!B:H,7,FALSE),0),0)</f>
        <v>8152536</v>
      </c>
      <c r="H876" s="183"/>
      <c r="I876" s="184">
        <v>0</v>
      </c>
      <c r="J876" s="183"/>
      <c r="K876" s="182">
        <f>IF(F876="I",IFERROR(SUMIF(#REF!,Clasificaciones!C876,#REF!),0),0)</f>
        <v>0</v>
      </c>
      <c r="L876" s="183"/>
      <c r="M876" s="184">
        <v>0</v>
      </c>
      <c r="N876" s="183"/>
      <c r="O876" s="349">
        <f>IF(F876="I",IFERROR(VLOOKUP(C876,#REF!,7,FALSE),0),0)</f>
        <v>0</v>
      </c>
      <c r="P876" s="183"/>
      <c r="Q876" s="184">
        <v>0</v>
      </c>
    </row>
    <row r="877" spans="1:17" s="185" customFormat="1" ht="12" customHeight="1">
      <c r="A877" s="179" t="s">
        <v>431</v>
      </c>
      <c r="B877" s="179" t="s">
        <v>968</v>
      </c>
      <c r="C877" s="180">
        <v>51406</v>
      </c>
      <c r="D877" s="180" t="s">
        <v>515</v>
      </c>
      <c r="E877" s="181" t="s">
        <v>627</v>
      </c>
      <c r="F877" s="181" t="s">
        <v>722</v>
      </c>
      <c r="G877" s="349">
        <f>IF(F877="I",IFERROR(VLOOKUP(C877,'Consolidado 06.2022'!B:H,7,FALSE),0),0)</f>
        <v>25318166</v>
      </c>
      <c r="H877" s="183"/>
      <c r="I877" s="184">
        <v>0</v>
      </c>
      <c r="J877" s="183"/>
      <c r="K877" s="182">
        <f>IF(F877="I",IFERROR(SUMIF(#REF!,Clasificaciones!C877,#REF!),0),0)</f>
        <v>0</v>
      </c>
      <c r="L877" s="183"/>
      <c r="M877" s="184">
        <v>0</v>
      </c>
      <c r="N877" s="183"/>
      <c r="O877" s="349">
        <f>IF(F877="I",IFERROR(VLOOKUP(C877,#REF!,7,FALSE),0),0)</f>
        <v>0</v>
      </c>
      <c r="P877" s="183"/>
      <c r="Q877" s="184">
        <v>0</v>
      </c>
    </row>
    <row r="878" spans="1:17" s="185" customFormat="1" ht="12" customHeight="1">
      <c r="A878" s="179" t="s">
        <v>431</v>
      </c>
      <c r="B878" s="179"/>
      <c r="C878" s="180">
        <v>51407</v>
      </c>
      <c r="D878" s="180" t="s">
        <v>516</v>
      </c>
      <c r="E878" s="181" t="s">
        <v>627</v>
      </c>
      <c r="F878" s="181" t="s">
        <v>719</v>
      </c>
      <c r="G878" s="349">
        <f>IF(F878="I",IFERROR(VLOOKUP(C878,'Consolidado 06.2022'!B:H,7,FALSE),0),0)</f>
        <v>0</v>
      </c>
      <c r="H878" s="183"/>
      <c r="I878" s="184">
        <v>0</v>
      </c>
      <c r="J878" s="183"/>
      <c r="K878" s="182">
        <f>IF(F878="I",IFERROR(SUMIF(#REF!,Clasificaciones!C878,#REF!),0),0)</f>
        <v>0</v>
      </c>
      <c r="L878" s="183"/>
      <c r="M878" s="184">
        <v>0</v>
      </c>
      <c r="N878" s="183"/>
      <c r="O878" s="349">
        <f>IF(F878="I",IFERROR(VLOOKUP(C878,#REF!,7,FALSE),0),0)</f>
        <v>0</v>
      </c>
      <c r="P878" s="183"/>
      <c r="Q878" s="184">
        <v>0</v>
      </c>
    </row>
    <row r="879" spans="1:17" s="185" customFormat="1" ht="12" customHeight="1">
      <c r="A879" s="179" t="s">
        <v>431</v>
      </c>
      <c r="B879" s="179" t="s">
        <v>948</v>
      </c>
      <c r="C879" s="180">
        <v>5140701</v>
      </c>
      <c r="D879" s="180" t="s">
        <v>423</v>
      </c>
      <c r="E879" s="181" t="s">
        <v>627</v>
      </c>
      <c r="F879" s="181" t="s">
        <v>722</v>
      </c>
      <c r="G879" s="349">
        <f>IF(F879="I",IFERROR(VLOOKUP(C879,'Consolidado 06.2022'!B:H,7,FALSE),0),0)</f>
        <v>8339764397</v>
      </c>
      <c r="H879" s="183"/>
      <c r="I879" s="184">
        <v>0</v>
      </c>
      <c r="J879" s="183"/>
      <c r="K879" s="182">
        <f>IF(F879="I",IFERROR(SUMIF(#REF!,Clasificaciones!C879,#REF!),0),0)</f>
        <v>0</v>
      </c>
      <c r="L879" s="183"/>
      <c r="M879" s="184">
        <v>0</v>
      </c>
      <c r="N879" s="183"/>
      <c r="O879" s="349">
        <f>IF(F879="I",IFERROR(VLOOKUP(C879,#REF!,7,FALSE),0),0)</f>
        <v>0</v>
      </c>
      <c r="P879" s="183"/>
      <c r="Q879" s="184">
        <v>0</v>
      </c>
    </row>
    <row r="880" spans="1:17" s="185" customFormat="1" ht="12" customHeight="1">
      <c r="A880" s="179" t="s">
        <v>431</v>
      </c>
      <c r="B880" s="179" t="s">
        <v>948</v>
      </c>
      <c r="C880" s="180">
        <v>5140702</v>
      </c>
      <c r="D880" s="180" t="s">
        <v>424</v>
      </c>
      <c r="E880" s="181" t="s">
        <v>627</v>
      </c>
      <c r="F880" s="181" t="s">
        <v>722</v>
      </c>
      <c r="G880" s="349">
        <f>IF(F880="I",IFERROR(VLOOKUP(C880,'Consolidado 06.2022'!B:H,7,FALSE),0),0)</f>
        <v>892847407</v>
      </c>
      <c r="H880" s="183"/>
      <c r="I880" s="184">
        <v>0</v>
      </c>
      <c r="J880" s="183"/>
      <c r="K880" s="182">
        <f>IF(F880="I",IFERROR(SUMIF(#REF!,Clasificaciones!C880,#REF!),0),0)</f>
        <v>0</v>
      </c>
      <c r="L880" s="183"/>
      <c r="M880" s="184">
        <v>0</v>
      </c>
      <c r="N880" s="183"/>
      <c r="O880" s="349">
        <f>IF(F880="I",IFERROR(VLOOKUP(C880,#REF!,7,FALSE),0),0)</f>
        <v>0</v>
      </c>
      <c r="P880" s="183"/>
      <c r="Q880" s="184">
        <v>0</v>
      </c>
    </row>
    <row r="881" spans="1:17" s="185" customFormat="1" ht="12" customHeight="1">
      <c r="A881" s="179" t="s">
        <v>431</v>
      </c>
      <c r="B881" s="179"/>
      <c r="C881" s="180">
        <v>515</v>
      </c>
      <c r="D881" s="180" t="s">
        <v>517</v>
      </c>
      <c r="E881" s="181" t="s">
        <v>627</v>
      </c>
      <c r="F881" s="181" t="s">
        <v>719</v>
      </c>
      <c r="G881" s="349">
        <f>IF(F881="I",IFERROR(VLOOKUP(C881,'Consolidado 06.2022'!B:H,7,FALSE),0),0)</f>
        <v>0</v>
      </c>
      <c r="H881" s="183"/>
      <c r="I881" s="184">
        <v>0</v>
      </c>
      <c r="J881" s="183"/>
      <c r="K881" s="182">
        <f>IF(F881="I",IFERROR(SUMIF(#REF!,Clasificaciones!C881,#REF!),0),0)</f>
        <v>0</v>
      </c>
      <c r="L881" s="183"/>
      <c r="M881" s="184">
        <v>0</v>
      </c>
      <c r="N881" s="183"/>
      <c r="O881" s="349">
        <f>IF(F881="I",IFERROR(VLOOKUP(C881,#REF!,7,FALSE),0),0)</f>
        <v>0</v>
      </c>
      <c r="P881" s="183"/>
      <c r="Q881" s="184">
        <v>0</v>
      </c>
    </row>
    <row r="882" spans="1:17" s="185" customFormat="1" ht="12" customHeight="1">
      <c r="A882" s="179" t="s">
        <v>431</v>
      </c>
      <c r="B882" s="179" t="s">
        <v>991</v>
      </c>
      <c r="C882" s="180">
        <v>51501</v>
      </c>
      <c r="D882" s="180" t="s">
        <v>518</v>
      </c>
      <c r="E882" s="181" t="s">
        <v>627</v>
      </c>
      <c r="F882" s="181" t="s">
        <v>722</v>
      </c>
      <c r="G882" s="349">
        <f>IF(F882="I",IFERROR(VLOOKUP(C882,'Consolidado 06.2022'!B:H,7,FALSE),0),0)</f>
        <v>321898350</v>
      </c>
      <c r="H882" s="183"/>
      <c r="I882" s="184">
        <v>0</v>
      </c>
      <c r="J882" s="183"/>
      <c r="K882" s="182">
        <f>IF(F882="I",IFERROR(SUMIF(#REF!,Clasificaciones!C882,#REF!),0),0)</f>
        <v>0</v>
      </c>
      <c r="L882" s="183"/>
      <c r="M882" s="184">
        <v>0</v>
      </c>
      <c r="N882" s="183"/>
      <c r="O882" s="349">
        <f>IF(F882="I",IFERROR(VLOOKUP(C882,#REF!,7,FALSE),0),0)</f>
        <v>0</v>
      </c>
      <c r="P882" s="183"/>
      <c r="Q882" s="184">
        <v>0</v>
      </c>
    </row>
    <row r="883" spans="1:17" s="185" customFormat="1" ht="12" customHeight="1">
      <c r="A883" s="179" t="s">
        <v>431</v>
      </c>
      <c r="B883" s="179" t="s">
        <v>968</v>
      </c>
      <c r="C883" s="180">
        <v>51502</v>
      </c>
      <c r="D883" s="180" t="s">
        <v>519</v>
      </c>
      <c r="E883" s="181" t="s">
        <v>627</v>
      </c>
      <c r="F883" s="181" t="s">
        <v>722</v>
      </c>
      <c r="G883" s="349">
        <f>IF(F883="I",IFERROR(VLOOKUP(C883,'Consolidado 06.2022'!B:H,7,FALSE),0),0)</f>
        <v>29774643</v>
      </c>
      <c r="H883" s="183"/>
      <c r="I883" s="184">
        <v>0</v>
      </c>
      <c r="J883" s="183"/>
      <c r="K883" s="182">
        <f>IF(F883="I",IFERROR(SUMIF(#REF!,Clasificaciones!C883,#REF!),0),0)</f>
        <v>0</v>
      </c>
      <c r="L883" s="183"/>
      <c r="M883" s="184">
        <v>0</v>
      </c>
      <c r="N883" s="183"/>
      <c r="O883" s="349">
        <f>IF(F883="I",IFERROR(VLOOKUP(C883,#REF!,7,FALSE),0),0)</f>
        <v>0</v>
      </c>
      <c r="P883" s="183"/>
      <c r="Q883" s="184">
        <v>0</v>
      </c>
    </row>
    <row r="884" spans="1:17" s="185" customFormat="1" ht="12" customHeight="1">
      <c r="A884" s="179" t="s">
        <v>431</v>
      </c>
      <c r="B884" s="179"/>
      <c r="C884" s="180">
        <v>51503</v>
      </c>
      <c r="D884" s="180" t="s">
        <v>520</v>
      </c>
      <c r="E884" s="181" t="s">
        <v>627</v>
      </c>
      <c r="F884" s="181" t="s">
        <v>719</v>
      </c>
      <c r="G884" s="349">
        <f>IF(F884="I",IFERROR(VLOOKUP(C884,'Consolidado 06.2022'!B:H,7,FALSE),0),0)</f>
        <v>0</v>
      </c>
      <c r="H884" s="183"/>
      <c r="I884" s="184">
        <v>0</v>
      </c>
      <c r="J884" s="183"/>
      <c r="K884" s="182">
        <f>IF(F884="I",IFERROR(SUMIF(#REF!,Clasificaciones!C884,#REF!),0),0)</f>
        <v>0</v>
      </c>
      <c r="L884" s="183"/>
      <c r="M884" s="184">
        <v>0</v>
      </c>
      <c r="N884" s="183"/>
      <c r="O884" s="349">
        <f>IF(F884="I",IFERROR(VLOOKUP(C884,#REF!,7,FALSE),0),0)</f>
        <v>0</v>
      </c>
      <c r="P884" s="183"/>
      <c r="Q884" s="184">
        <v>0</v>
      </c>
    </row>
    <row r="885" spans="1:17" s="185" customFormat="1" ht="12" customHeight="1">
      <c r="A885" s="179" t="s">
        <v>431</v>
      </c>
      <c r="B885" s="179" t="s">
        <v>968</v>
      </c>
      <c r="C885" s="180">
        <v>5150301</v>
      </c>
      <c r="D885" s="180" t="s">
        <v>521</v>
      </c>
      <c r="E885" s="181" t="s">
        <v>627</v>
      </c>
      <c r="F885" s="181" t="s">
        <v>722</v>
      </c>
      <c r="G885" s="349">
        <f>IF(F885="I",IFERROR(VLOOKUP(C885,'Consolidado 06.2022'!B:H,7,FALSE),0),0)</f>
        <v>14596370</v>
      </c>
      <c r="H885" s="183"/>
      <c r="I885" s="184">
        <v>0</v>
      </c>
      <c r="J885" s="183"/>
      <c r="K885" s="182">
        <f>IF(F885="I",IFERROR(SUMIF(#REF!,Clasificaciones!C885,#REF!),0),0)</f>
        <v>0</v>
      </c>
      <c r="L885" s="183"/>
      <c r="M885" s="184">
        <v>0</v>
      </c>
      <c r="N885" s="183"/>
      <c r="O885" s="349">
        <f>IF(F885="I",IFERROR(VLOOKUP(C885,#REF!,7,FALSE),0),0)</f>
        <v>0</v>
      </c>
      <c r="P885" s="183"/>
      <c r="Q885" s="184">
        <v>0</v>
      </c>
    </row>
    <row r="886" spans="1:17" s="185" customFormat="1" ht="12" customHeight="1">
      <c r="A886" s="179" t="s">
        <v>431</v>
      </c>
      <c r="B886" s="179" t="s">
        <v>968</v>
      </c>
      <c r="C886" s="180">
        <v>5150302</v>
      </c>
      <c r="D886" s="180" t="s">
        <v>522</v>
      </c>
      <c r="E886" s="181" t="s">
        <v>727</v>
      </c>
      <c r="F886" s="181" t="s">
        <v>722</v>
      </c>
      <c r="G886" s="349">
        <f>IF(F886="I",IFERROR(VLOOKUP(C886,'Consolidado 06.2022'!B:H,7,FALSE),0),0)</f>
        <v>578358</v>
      </c>
      <c r="H886" s="183"/>
      <c r="I886" s="184">
        <v>0</v>
      </c>
      <c r="J886" s="183"/>
      <c r="K886" s="182">
        <f>IF(F886="I",IFERROR(SUMIF(#REF!,Clasificaciones!C886,#REF!),0),0)</f>
        <v>0</v>
      </c>
      <c r="L886" s="183"/>
      <c r="M886" s="184">
        <v>0</v>
      </c>
      <c r="N886" s="183"/>
      <c r="O886" s="349">
        <f>IF(F886="I",IFERROR(VLOOKUP(C886,#REF!,7,FALSE),0),0)</f>
        <v>0</v>
      </c>
      <c r="P886" s="183"/>
      <c r="Q886" s="184">
        <v>0</v>
      </c>
    </row>
    <row r="887" spans="1:17" s="185" customFormat="1" ht="12" customHeight="1">
      <c r="A887" s="179" t="s">
        <v>431</v>
      </c>
      <c r="B887" s="179" t="s">
        <v>968</v>
      </c>
      <c r="C887" s="180">
        <v>51504</v>
      </c>
      <c r="D887" s="180" t="s">
        <v>523</v>
      </c>
      <c r="E887" s="181" t="s">
        <v>627</v>
      </c>
      <c r="F887" s="181" t="s">
        <v>722</v>
      </c>
      <c r="G887" s="349">
        <f>IF(F887="I",IFERROR(VLOOKUP(C887,'Consolidado 06.2022'!B:H,7,FALSE),0),0)</f>
        <v>181710809</v>
      </c>
      <c r="H887" s="183"/>
      <c r="I887" s="184">
        <v>0</v>
      </c>
      <c r="J887" s="183"/>
      <c r="K887" s="182">
        <f>IF(F887="I",IFERROR(SUMIF(#REF!,Clasificaciones!C887,#REF!),0),0)</f>
        <v>0</v>
      </c>
      <c r="L887" s="183"/>
      <c r="M887" s="184">
        <v>0</v>
      </c>
      <c r="N887" s="183"/>
      <c r="O887" s="349">
        <f>IF(F887="I",IFERROR(VLOOKUP(C887,#REF!,7,FALSE),0),0)</f>
        <v>0</v>
      </c>
      <c r="P887" s="183"/>
      <c r="Q887" s="184">
        <v>0</v>
      </c>
    </row>
    <row r="888" spans="1:17" s="185" customFormat="1" ht="12" customHeight="1">
      <c r="A888" s="179" t="s">
        <v>431</v>
      </c>
      <c r="B888" s="179" t="s">
        <v>992</v>
      </c>
      <c r="C888" s="180">
        <v>51505</v>
      </c>
      <c r="D888" s="180" t="s">
        <v>524</v>
      </c>
      <c r="E888" s="181" t="s">
        <v>627</v>
      </c>
      <c r="F888" s="181" t="s">
        <v>722</v>
      </c>
      <c r="G888" s="349">
        <f>IF(F888="I",IFERROR(VLOOKUP(C888,'Consolidado 06.2022'!B:H,7,FALSE),0),0)</f>
        <v>670717</v>
      </c>
      <c r="H888" s="183"/>
      <c r="I888" s="184">
        <v>0</v>
      </c>
      <c r="J888" s="183"/>
      <c r="K888" s="182">
        <f>IF(F888="I",IFERROR(SUMIF(#REF!,Clasificaciones!C888,#REF!),0),0)</f>
        <v>0</v>
      </c>
      <c r="L888" s="183"/>
      <c r="M888" s="184">
        <v>0</v>
      </c>
      <c r="N888" s="183"/>
      <c r="O888" s="349">
        <f>IF(F888="I",IFERROR(VLOOKUP(C888,#REF!,7,FALSE),0),0)</f>
        <v>0</v>
      </c>
      <c r="P888" s="183"/>
      <c r="Q888" s="184">
        <v>0</v>
      </c>
    </row>
    <row r="889" spans="1:17" s="185" customFormat="1" ht="12" customHeight="1">
      <c r="A889" s="179" t="s">
        <v>431</v>
      </c>
      <c r="B889" s="179"/>
      <c r="C889" s="180">
        <v>52</v>
      </c>
      <c r="D889" s="180" t="s">
        <v>525</v>
      </c>
      <c r="E889" s="181" t="s">
        <v>627</v>
      </c>
      <c r="F889" s="181" t="s">
        <v>719</v>
      </c>
      <c r="G889" s="349">
        <f>IF(F889="I",IFERROR(VLOOKUP(C889,'Consolidado 06.2022'!B:H,7,FALSE),0),0)</f>
        <v>0</v>
      </c>
      <c r="H889" s="183"/>
      <c r="I889" s="184">
        <v>0</v>
      </c>
      <c r="J889" s="183"/>
      <c r="K889" s="182">
        <f>IF(F889="I",IFERROR(SUMIF(#REF!,Clasificaciones!C889,#REF!),0),0)</f>
        <v>0</v>
      </c>
      <c r="L889" s="183"/>
      <c r="M889" s="184">
        <v>0</v>
      </c>
      <c r="N889" s="183"/>
      <c r="O889" s="349">
        <f>IF(F889="I",IFERROR(VLOOKUP(C889,#REF!,7,FALSE),0),0)</f>
        <v>0</v>
      </c>
      <c r="P889" s="183"/>
      <c r="Q889" s="184">
        <v>0</v>
      </c>
    </row>
    <row r="890" spans="1:17" s="185" customFormat="1" ht="12" customHeight="1">
      <c r="A890" s="179" t="s">
        <v>431</v>
      </c>
      <c r="B890" s="179"/>
      <c r="C890" s="180">
        <v>5201</v>
      </c>
      <c r="D890" s="180" t="s">
        <v>993</v>
      </c>
      <c r="E890" s="181" t="s">
        <v>627</v>
      </c>
      <c r="F890" s="181" t="s">
        <v>722</v>
      </c>
      <c r="G890" s="349">
        <f>IF(F890="I",IFERROR(VLOOKUP(C890,'Consolidado 06.2022'!B:H,7,FALSE),0),0)</f>
        <v>0</v>
      </c>
      <c r="H890" s="183"/>
      <c r="I890" s="184">
        <v>0</v>
      </c>
      <c r="J890" s="183"/>
      <c r="K890" s="182">
        <f>IF(F890="I",IFERROR(SUMIF(#REF!,Clasificaciones!C890,#REF!),0),0)</f>
        <v>0</v>
      </c>
      <c r="L890" s="183"/>
      <c r="M890" s="184">
        <v>0</v>
      </c>
      <c r="N890" s="183"/>
      <c r="O890" s="349">
        <f>IF(F890="I",IFERROR(VLOOKUP(C890,#REF!,7,FALSE),0),0)</f>
        <v>0</v>
      </c>
      <c r="P890" s="183"/>
      <c r="Q890" s="184">
        <v>0</v>
      </c>
    </row>
    <row r="891" spans="1:17" s="185" customFormat="1" ht="12" customHeight="1">
      <c r="A891" s="179" t="s">
        <v>431</v>
      </c>
      <c r="B891" s="179"/>
      <c r="C891" s="180">
        <v>5202</v>
      </c>
      <c r="D891" s="180" t="s">
        <v>994</v>
      </c>
      <c r="E891" s="181" t="s">
        <v>627</v>
      </c>
      <c r="F891" s="181" t="s">
        <v>722</v>
      </c>
      <c r="G891" s="349">
        <f>IF(F891="I",IFERROR(VLOOKUP(C891,'Consolidado 06.2022'!B:H,7,FALSE),0),0)</f>
        <v>0</v>
      </c>
      <c r="H891" s="183"/>
      <c r="I891" s="184">
        <v>0</v>
      </c>
      <c r="J891" s="183"/>
      <c r="K891" s="182">
        <f>IF(F891="I",IFERROR(SUMIF(#REF!,Clasificaciones!C891,#REF!),0),0)</f>
        <v>0</v>
      </c>
      <c r="L891" s="183"/>
      <c r="M891" s="184">
        <v>0</v>
      </c>
      <c r="N891" s="183"/>
      <c r="O891" s="349">
        <f>IF(F891="I",IFERROR(VLOOKUP(C891,#REF!,7,FALSE),0),0)</f>
        <v>0</v>
      </c>
      <c r="P891" s="183"/>
      <c r="Q891" s="184">
        <v>0</v>
      </c>
    </row>
    <row r="892" spans="1:17" s="185" customFormat="1" ht="12" customHeight="1">
      <c r="A892" s="179" t="s">
        <v>431</v>
      </c>
      <c r="B892" s="179"/>
      <c r="C892" s="180">
        <v>5203</v>
      </c>
      <c r="D892" s="180" t="s">
        <v>862</v>
      </c>
      <c r="E892" s="181" t="s">
        <v>627</v>
      </c>
      <c r="F892" s="181" t="s">
        <v>722</v>
      </c>
      <c r="G892" s="349">
        <f>IF(F892="I",IFERROR(VLOOKUP(C892,'Consolidado 06.2022'!B:H,7,FALSE),0),0)</f>
        <v>0</v>
      </c>
      <c r="H892" s="183"/>
      <c r="I892" s="184">
        <v>0</v>
      </c>
      <c r="J892" s="183"/>
      <c r="K892" s="182">
        <f>IF(F892="I",IFERROR(SUMIF(#REF!,Clasificaciones!C892,#REF!),0),0)</f>
        <v>0</v>
      </c>
      <c r="L892" s="183"/>
      <c r="M892" s="184">
        <v>0</v>
      </c>
      <c r="N892" s="183"/>
      <c r="O892" s="349">
        <f>IF(F892="I",IFERROR(VLOOKUP(C892,#REF!,7,FALSE),0),0)</f>
        <v>0</v>
      </c>
      <c r="P892" s="183"/>
      <c r="Q892" s="184">
        <v>0</v>
      </c>
    </row>
    <row r="893" spans="1:17" s="185" customFormat="1" ht="12" customHeight="1">
      <c r="A893" s="179" t="s">
        <v>431</v>
      </c>
      <c r="B893" s="179" t="s">
        <v>995</v>
      </c>
      <c r="C893" s="180">
        <v>5204</v>
      </c>
      <c r="D893" s="180" t="s">
        <v>526</v>
      </c>
      <c r="E893" s="181" t="s">
        <v>627</v>
      </c>
      <c r="F893" s="181" t="s">
        <v>722</v>
      </c>
      <c r="G893" s="349">
        <f>IF(F893="I",IFERROR(VLOOKUP(C893,'Consolidado 06.2022'!B:H,7,FALSE),0),0)</f>
        <v>10255</v>
      </c>
      <c r="H893" s="183"/>
      <c r="I893" s="184">
        <v>0</v>
      </c>
      <c r="J893" s="183"/>
      <c r="K893" s="182">
        <f>IF(F893="I",IFERROR(SUMIF(#REF!,Clasificaciones!C893,#REF!),0),0)</f>
        <v>0</v>
      </c>
      <c r="L893" s="183"/>
      <c r="M893" s="184">
        <v>0</v>
      </c>
      <c r="N893" s="183"/>
      <c r="O893" s="349">
        <f>IF(F893="I",IFERROR(VLOOKUP(C893,#REF!,7,FALSE),0),0)</f>
        <v>0</v>
      </c>
      <c r="P893" s="183"/>
      <c r="Q893" s="184">
        <v>0</v>
      </c>
    </row>
    <row r="894" spans="1:17" s="185" customFormat="1" ht="12" customHeight="1">
      <c r="A894" s="179" t="s">
        <v>431</v>
      </c>
      <c r="B894" s="179"/>
      <c r="C894" s="180">
        <v>5205</v>
      </c>
      <c r="D894" s="180" t="s">
        <v>996</v>
      </c>
      <c r="E894" s="181" t="s">
        <v>627</v>
      </c>
      <c r="F894" s="181" t="s">
        <v>722</v>
      </c>
      <c r="G894" s="349">
        <f>IF(F894="I",IFERROR(VLOOKUP(C894,'Consolidado 06.2022'!B:H,7,FALSE),0),0)</f>
        <v>0</v>
      </c>
      <c r="H894" s="183"/>
      <c r="I894" s="184">
        <v>0</v>
      </c>
      <c r="J894" s="183"/>
      <c r="K894" s="182">
        <f>IF(F894="I",IFERROR(SUMIF(#REF!,Clasificaciones!C894,#REF!),0),0)</f>
        <v>0</v>
      </c>
      <c r="L894" s="183"/>
      <c r="M894" s="184">
        <v>0</v>
      </c>
      <c r="N894" s="183"/>
      <c r="O894" s="349">
        <f>IF(F894="I",IFERROR(VLOOKUP(C894,#REF!,7,FALSE),0),0)</f>
        <v>0</v>
      </c>
      <c r="P894" s="183"/>
      <c r="Q894" s="184">
        <v>0</v>
      </c>
    </row>
    <row r="895" spans="1:17" s="185" customFormat="1" ht="12" customHeight="1">
      <c r="A895" s="179" t="s">
        <v>431</v>
      </c>
      <c r="B895" s="179"/>
      <c r="C895" s="180">
        <v>5206</v>
      </c>
      <c r="D895" s="180" t="s">
        <v>997</v>
      </c>
      <c r="E895" s="181" t="s">
        <v>627</v>
      </c>
      <c r="F895" s="181" t="s">
        <v>722</v>
      </c>
      <c r="G895" s="349">
        <f>IF(F895="I",IFERROR(VLOOKUP(C895,'Consolidado 06.2022'!B:H,7,FALSE),0),0)</f>
        <v>0</v>
      </c>
      <c r="H895" s="183"/>
      <c r="I895" s="184">
        <v>0</v>
      </c>
      <c r="J895" s="183"/>
      <c r="K895" s="182">
        <f>IF(F895="I",IFERROR(SUMIF(#REF!,Clasificaciones!C895,#REF!),0),0)</f>
        <v>0</v>
      </c>
      <c r="L895" s="183"/>
      <c r="M895" s="184">
        <v>0</v>
      </c>
      <c r="N895" s="183"/>
      <c r="O895" s="349">
        <f>IF(F895="I",IFERROR(VLOOKUP(C895,#REF!,7,FALSE),0),0)</f>
        <v>0</v>
      </c>
      <c r="P895" s="183"/>
      <c r="Q895" s="184">
        <v>0</v>
      </c>
    </row>
    <row r="896" spans="1:17" s="185" customFormat="1" ht="12" customHeight="1">
      <c r="A896" s="179" t="s">
        <v>431</v>
      </c>
      <c r="B896" s="179"/>
      <c r="C896" s="180">
        <v>5207</v>
      </c>
      <c r="D896" s="180" t="s">
        <v>998</v>
      </c>
      <c r="E896" s="181" t="s">
        <v>627</v>
      </c>
      <c r="F896" s="181" t="s">
        <v>722</v>
      </c>
      <c r="G896" s="349">
        <f>IF(F896="I",IFERROR(VLOOKUP(C896,'Consolidado 06.2022'!B:H,7,FALSE),0),0)</f>
        <v>0</v>
      </c>
      <c r="H896" s="183"/>
      <c r="I896" s="184">
        <v>0</v>
      </c>
      <c r="J896" s="183"/>
      <c r="K896" s="182">
        <f>IF(F896="I",IFERROR(SUMIF(#REF!,Clasificaciones!C896,#REF!),0),0)</f>
        <v>0</v>
      </c>
      <c r="L896" s="183"/>
      <c r="M896" s="184">
        <v>0</v>
      </c>
      <c r="N896" s="183"/>
      <c r="O896" s="349">
        <f>IF(F896="I",IFERROR(VLOOKUP(C896,#REF!,7,FALSE),0),0)</f>
        <v>0</v>
      </c>
      <c r="P896" s="183"/>
      <c r="Q896" s="184">
        <v>0</v>
      </c>
    </row>
    <row r="897" spans="1:17" s="185" customFormat="1" ht="12" customHeight="1">
      <c r="A897" s="179" t="s">
        <v>999</v>
      </c>
      <c r="B897" s="179"/>
      <c r="C897" s="180">
        <v>6</v>
      </c>
      <c r="D897" s="180" t="s">
        <v>349</v>
      </c>
      <c r="E897" s="181" t="s">
        <v>627</v>
      </c>
      <c r="F897" s="181" t="s">
        <v>719</v>
      </c>
      <c r="G897" s="349">
        <f>IF(F897="I",IFERROR(VLOOKUP(C897,'Consolidado 06.2022'!B:H,7,FALSE),0),0)</f>
        <v>0</v>
      </c>
      <c r="H897" s="183"/>
      <c r="I897" s="184">
        <v>0</v>
      </c>
      <c r="J897" s="183"/>
      <c r="K897" s="182">
        <f>IF(F897="I",IFERROR(SUMIF(#REF!,Clasificaciones!C897,#REF!),0),0)</f>
        <v>0</v>
      </c>
      <c r="L897" s="183"/>
      <c r="M897" s="184">
        <v>0</v>
      </c>
      <c r="N897" s="183"/>
      <c r="O897" s="349">
        <f>IF(F897="I",IFERROR(VLOOKUP(C897,#REF!,7,FALSE),0),0)</f>
        <v>0</v>
      </c>
      <c r="P897" s="183"/>
      <c r="Q897" s="184">
        <v>0</v>
      </c>
    </row>
    <row r="898" spans="1:17" s="185" customFormat="1" ht="12" customHeight="1">
      <c r="A898" s="179" t="s">
        <v>999</v>
      </c>
      <c r="B898" s="179"/>
      <c r="C898" s="180">
        <v>611</v>
      </c>
      <c r="D898" s="180" t="s">
        <v>1000</v>
      </c>
      <c r="E898" s="181" t="s">
        <v>627</v>
      </c>
      <c r="F898" s="181" t="s">
        <v>722</v>
      </c>
      <c r="G898" s="349">
        <f>IF(F898="I",IFERROR(VLOOKUP(C898,'Consolidado 06.2022'!B:H,7,FALSE),0),0)</f>
        <v>0</v>
      </c>
      <c r="H898" s="183"/>
      <c r="I898" s="184">
        <v>0</v>
      </c>
      <c r="J898" s="183"/>
      <c r="K898" s="182">
        <f>IF(F898="I",IFERROR(SUMIF(#REF!,Clasificaciones!C898,#REF!),0),0)</f>
        <v>0</v>
      </c>
      <c r="L898" s="183"/>
      <c r="M898" s="184">
        <v>0</v>
      </c>
      <c r="N898" s="183"/>
      <c r="O898" s="349">
        <f>IF(F898="I",IFERROR(VLOOKUP(C898,#REF!,7,FALSE),0),0)</f>
        <v>0</v>
      </c>
      <c r="P898" s="183"/>
      <c r="Q898" s="184">
        <v>0</v>
      </c>
    </row>
    <row r="899" spans="1:17" s="185" customFormat="1" ht="12" customHeight="1">
      <c r="A899" s="179" t="s">
        <v>999</v>
      </c>
      <c r="B899" s="179" t="s">
        <v>1001</v>
      </c>
      <c r="C899" s="180">
        <v>621</v>
      </c>
      <c r="D899" s="180" t="s">
        <v>648</v>
      </c>
      <c r="E899" s="181" t="s">
        <v>627</v>
      </c>
      <c r="F899" s="181" t="s">
        <v>722</v>
      </c>
      <c r="G899" s="349">
        <f>IF(F899="I",IFERROR(VLOOKUP(C899,'Consolidado 06.2022'!B:H,7,FALSE),0),0)</f>
        <v>0</v>
      </c>
      <c r="H899" s="183"/>
      <c r="I899" s="184">
        <v>0</v>
      </c>
      <c r="J899" s="183"/>
      <c r="K899" s="182">
        <f>IF(F899="I",IFERROR(SUMIF(#REF!,Clasificaciones!C899,#REF!),0),0)</f>
        <v>0</v>
      </c>
      <c r="L899" s="183"/>
      <c r="M899" s="184">
        <v>0</v>
      </c>
      <c r="N899" s="183"/>
      <c r="O899" s="349">
        <f>IF(F899="I",IFERROR(VLOOKUP(C899,#REF!,7,FALSE),0),0)</f>
        <v>0</v>
      </c>
      <c r="P899" s="183"/>
      <c r="Q899" s="184">
        <v>0</v>
      </c>
    </row>
    <row r="900" spans="1:17" s="185" customFormat="1" ht="12" customHeight="1">
      <c r="A900" s="179" t="s">
        <v>999</v>
      </c>
      <c r="B900" s="179" t="s">
        <v>1001</v>
      </c>
      <c r="C900" s="180">
        <v>622</v>
      </c>
      <c r="D900" s="180" t="s">
        <v>1002</v>
      </c>
      <c r="E900" s="181" t="s">
        <v>727</v>
      </c>
      <c r="F900" s="181" t="s">
        <v>722</v>
      </c>
      <c r="G900" s="349">
        <f>IF(F900="I",IFERROR(VLOOKUP(C900,'Consolidado 06.2022'!B:H,7,FALSE),0),0)</f>
        <v>0</v>
      </c>
      <c r="H900" s="183"/>
      <c r="I900" s="184">
        <v>0</v>
      </c>
      <c r="J900" s="183"/>
      <c r="K900" s="182">
        <f>IF(F900="I",IFERROR(SUMIF(#REF!,Clasificaciones!C900,#REF!),0),0)</f>
        <v>0</v>
      </c>
      <c r="L900" s="183"/>
      <c r="M900" s="184">
        <v>0</v>
      </c>
      <c r="N900" s="183"/>
      <c r="O900" s="349">
        <f>IF(F900="I",IFERROR(VLOOKUP(C900,#REF!,7,FALSE),0),0)</f>
        <v>0</v>
      </c>
      <c r="P900" s="183"/>
      <c r="Q900" s="184">
        <v>0</v>
      </c>
    </row>
    <row r="901" spans="1:17" s="185" customFormat="1" ht="12" customHeight="1">
      <c r="A901" s="179" t="s">
        <v>999</v>
      </c>
      <c r="B901" s="179"/>
      <c r="C901" s="180">
        <v>631</v>
      </c>
      <c r="D901" s="180" t="s">
        <v>1003</v>
      </c>
      <c r="E901" s="181" t="s">
        <v>627</v>
      </c>
      <c r="F901" s="181" t="s">
        <v>722</v>
      </c>
      <c r="G901" s="349">
        <f>IF(F901="I",IFERROR(VLOOKUP(C901,'Consolidado 06.2022'!B:H,7,FALSE),0),0)</f>
        <v>0</v>
      </c>
      <c r="H901" s="183"/>
      <c r="I901" s="184">
        <v>0</v>
      </c>
      <c r="J901" s="183"/>
      <c r="K901" s="182">
        <f>IF(F901="I",IFERROR(SUMIF(#REF!,Clasificaciones!C901,#REF!),0),0)</f>
        <v>0</v>
      </c>
      <c r="L901" s="183"/>
      <c r="M901" s="184">
        <v>0</v>
      </c>
      <c r="N901" s="183"/>
      <c r="O901" s="349">
        <f>IF(F901="I",IFERROR(VLOOKUP(C901,#REF!,7,FALSE),0),0)</f>
        <v>0</v>
      </c>
      <c r="P901" s="183"/>
      <c r="Q901" s="184">
        <v>0</v>
      </c>
    </row>
    <row r="902" spans="1:17" s="185" customFormat="1" ht="12" customHeight="1">
      <c r="A902" s="179" t="s">
        <v>999</v>
      </c>
      <c r="B902" s="179"/>
      <c r="C902" s="180">
        <v>641</v>
      </c>
      <c r="D902" s="180" t="s">
        <v>1004</v>
      </c>
      <c r="E902" s="181" t="s">
        <v>627</v>
      </c>
      <c r="F902" s="181" t="s">
        <v>722</v>
      </c>
      <c r="G902" s="349">
        <f>IF(F902="I",IFERROR(VLOOKUP(C902,'Consolidado 06.2022'!B:H,7,FALSE),0),0)</f>
        <v>0</v>
      </c>
      <c r="H902" s="183"/>
      <c r="I902" s="184">
        <v>0</v>
      </c>
      <c r="J902" s="183"/>
      <c r="K902" s="182">
        <f>IF(F902="I",IFERROR(SUMIF(#REF!,Clasificaciones!C902,#REF!),0),0)</f>
        <v>0</v>
      </c>
      <c r="L902" s="183"/>
      <c r="M902" s="184">
        <v>0</v>
      </c>
      <c r="N902" s="183"/>
      <c r="O902" s="349">
        <f>IF(F902="I",IFERROR(VLOOKUP(C902,#REF!,7,FALSE),0),0)</f>
        <v>0</v>
      </c>
      <c r="P902" s="183"/>
      <c r="Q902" s="184">
        <v>0</v>
      </c>
    </row>
    <row r="903" spans="1:17" s="185" customFormat="1" ht="12" customHeight="1">
      <c r="A903" s="179" t="s">
        <v>999</v>
      </c>
      <c r="B903" s="179" t="s">
        <v>1001</v>
      </c>
      <c r="C903" s="180">
        <v>651</v>
      </c>
      <c r="D903" s="180" t="s">
        <v>350</v>
      </c>
      <c r="E903" s="181" t="s">
        <v>627</v>
      </c>
      <c r="F903" s="181" t="s">
        <v>722</v>
      </c>
      <c r="G903" s="349">
        <f>IF(F903="I",IFERROR(VLOOKUP(C903,'Consolidado 06.2022'!B:H,7,FALSE),0),0)</f>
        <v>0</v>
      </c>
      <c r="H903" s="183"/>
      <c r="I903" s="184">
        <v>0</v>
      </c>
      <c r="J903" s="183"/>
      <c r="K903" s="182">
        <f>IF(F903="I",IFERROR(SUMIF(#REF!,Clasificaciones!C903,#REF!),0),0)</f>
        <v>0</v>
      </c>
      <c r="L903" s="183"/>
      <c r="M903" s="184">
        <v>0</v>
      </c>
      <c r="N903" s="183"/>
      <c r="O903" s="349">
        <f>IF(F903="I",IFERROR(VLOOKUP(C903,#REF!,7,FALSE),0),0)</f>
        <v>0</v>
      </c>
      <c r="P903" s="183"/>
      <c r="Q903" s="184">
        <v>0</v>
      </c>
    </row>
    <row r="904" spans="1:17" s="185" customFormat="1" ht="12" customHeight="1">
      <c r="A904" s="179" t="s">
        <v>999</v>
      </c>
      <c r="B904" s="179" t="s">
        <v>1001</v>
      </c>
      <c r="C904" s="180">
        <v>661</v>
      </c>
      <c r="D904" s="180" t="s">
        <v>649</v>
      </c>
      <c r="E904" s="181" t="s">
        <v>627</v>
      </c>
      <c r="F904" s="181" t="s">
        <v>722</v>
      </c>
      <c r="G904" s="349">
        <f>IF(F904="I",IFERROR(VLOOKUP(C904,'Consolidado 06.2022'!B:H,7,FALSE),0),0)</f>
        <v>0</v>
      </c>
      <c r="H904" s="183"/>
      <c r="I904" s="184">
        <v>0</v>
      </c>
      <c r="J904" s="183"/>
      <c r="K904" s="182">
        <f>IF(F904="I",IFERROR(SUMIF(#REF!,Clasificaciones!C904,#REF!),0),0)</f>
        <v>0</v>
      </c>
      <c r="L904" s="183"/>
      <c r="M904" s="184">
        <v>0</v>
      </c>
      <c r="N904" s="183"/>
      <c r="O904" s="349">
        <f>IF(F904="I",IFERROR(VLOOKUP(C904,#REF!,7,FALSE),0),0)</f>
        <v>0</v>
      </c>
      <c r="P904" s="183"/>
      <c r="Q904" s="184">
        <v>0</v>
      </c>
    </row>
    <row r="905" spans="1:17" s="185" customFormat="1" ht="12" customHeight="1">
      <c r="A905" s="179" t="s">
        <v>999</v>
      </c>
      <c r="B905" s="179"/>
      <c r="C905" s="180">
        <v>7</v>
      </c>
      <c r="D905" s="180" t="s">
        <v>351</v>
      </c>
      <c r="E905" s="181" t="s">
        <v>627</v>
      </c>
      <c r="F905" s="181" t="s">
        <v>719</v>
      </c>
      <c r="G905" s="349">
        <f>IF(F905="I",IFERROR(VLOOKUP(C905,'Consolidado 06.2022'!B:H,7,FALSE),0),0)</f>
        <v>0</v>
      </c>
      <c r="H905" s="183"/>
      <c r="I905" s="184">
        <v>0</v>
      </c>
      <c r="J905" s="183"/>
      <c r="K905" s="182">
        <f>IF(F905="I",IFERROR(SUMIF(#REF!,Clasificaciones!C905,#REF!),0),0)</f>
        <v>0</v>
      </c>
      <c r="L905" s="183"/>
      <c r="M905" s="184">
        <v>0</v>
      </c>
      <c r="N905" s="183"/>
      <c r="O905" s="349">
        <f>IF(F905="I",IFERROR(VLOOKUP(C905,#REF!,7,FALSE),0),0)</f>
        <v>0</v>
      </c>
      <c r="P905" s="183"/>
      <c r="Q905" s="184">
        <v>0</v>
      </c>
    </row>
    <row r="906" spans="1:17" s="185" customFormat="1" ht="12" customHeight="1">
      <c r="A906" s="179" t="s">
        <v>999</v>
      </c>
      <c r="B906" s="179"/>
      <c r="C906" s="180">
        <v>711</v>
      </c>
      <c r="D906" s="180" t="s">
        <v>1005</v>
      </c>
      <c r="E906" s="181" t="s">
        <v>627</v>
      </c>
      <c r="F906" s="181" t="s">
        <v>722</v>
      </c>
      <c r="G906" s="349">
        <f>IF(F906="I",IFERROR(VLOOKUP(C906,'Consolidado 06.2022'!B:H,7,FALSE),0),0)</f>
        <v>0</v>
      </c>
      <c r="H906" s="183"/>
      <c r="I906" s="184">
        <v>0</v>
      </c>
      <c r="J906" s="183"/>
      <c r="K906" s="182">
        <f>IF(F906="I",IFERROR(SUMIF(#REF!,Clasificaciones!C906,#REF!),0),0)</f>
        <v>0</v>
      </c>
      <c r="L906" s="183"/>
      <c r="M906" s="184">
        <v>0</v>
      </c>
      <c r="N906" s="183"/>
      <c r="O906" s="349">
        <f>IF(F906="I",IFERROR(VLOOKUP(C906,#REF!,7,FALSE),0),0)</f>
        <v>0</v>
      </c>
      <c r="P906" s="183"/>
      <c r="Q906" s="184">
        <v>0</v>
      </c>
    </row>
    <row r="907" spans="1:17" s="185" customFormat="1" ht="12" customHeight="1">
      <c r="A907" s="179" t="s">
        <v>999</v>
      </c>
      <c r="B907" s="179" t="s">
        <v>1006</v>
      </c>
      <c r="C907" s="180">
        <v>721</v>
      </c>
      <c r="D907" s="180" t="s">
        <v>1007</v>
      </c>
      <c r="E907" s="181" t="s">
        <v>627</v>
      </c>
      <c r="F907" s="181" t="s">
        <v>722</v>
      </c>
      <c r="G907" s="349">
        <f>IF(F907="I",IFERROR(VLOOKUP(C907,'Consolidado 06.2022'!B:H,7,FALSE),0),0)</f>
        <v>0</v>
      </c>
      <c r="H907" s="183"/>
      <c r="I907" s="184">
        <v>0</v>
      </c>
      <c r="J907" s="183"/>
      <c r="K907" s="182">
        <f>IF(F907="I",IFERROR(SUMIF(#REF!,Clasificaciones!C907,#REF!),0),0)</f>
        <v>0</v>
      </c>
      <c r="L907" s="183"/>
      <c r="M907" s="184">
        <v>0</v>
      </c>
      <c r="N907" s="183"/>
      <c r="O907" s="349">
        <f>IF(F907="I",IFERROR(VLOOKUP(C907,#REF!,7,FALSE),0),0)</f>
        <v>0</v>
      </c>
      <c r="P907" s="183"/>
      <c r="Q907" s="184">
        <v>0</v>
      </c>
    </row>
    <row r="908" spans="1:17" s="185" customFormat="1" ht="12" customHeight="1">
      <c r="A908" s="179" t="s">
        <v>999</v>
      </c>
      <c r="B908" s="179" t="s">
        <v>1006</v>
      </c>
      <c r="C908" s="180">
        <v>722</v>
      </c>
      <c r="D908" s="180" t="s">
        <v>650</v>
      </c>
      <c r="E908" s="181" t="s">
        <v>627</v>
      </c>
      <c r="F908" s="181" t="s">
        <v>722</v>
      </c>
      <c r="G908" s="349">
        <f>IF(F908="I",IFERROR(VLOOKUP(C908,'Consolidado 06.2022'!B:H,7,FALSE),0),0)</f>
        <v>0</v>
      </c>
      <c r="H908" s="183"/>
      <c r="I908" s="184">
        <v>0</v>
      </c>
      <c r="J908" s="183"/>
      <c r="K908" s="182">
        <f>IF(F908="I",IFERROR(SUMIF(#REF!,Clasificaciones!C908,#REF!),0),0)</f>
        <v>0</v>
      </c>
      <c r="L908" s="183"/>
      <c r="M908" s="184">
        <v>0</v>
      </c>
      <c r="N908" s="183"/>
      <c r="O908" s="349">
        <f>IF(F908="I",IFERROR(VLOOKUP(C908,#REF!,7,FALSE),0),0)</f>
        <v>0</v>
      </c>
      <c r="P908" s="183"/>
      <c r="Q908" s="184">
        <v>0</v>
      </c>
    </row>
    <row r="909" spans="1:17" s="185" customFormat="1" ht="12" customHeight="1">
      <c r="A909" s="179" t="s">
        <v>999</v>
      </c>
      <c r="B909" s="179"/>
      <c r="C909" s="180">
        <v>731</v>
      </c>
      <c r="D909" s="180" t="s">
        <v>1008</v>
      </c>
      <c r="E909" s="181" t="s">
        <v>627</v>
      </c>
      <c r="F909" s="181" t="s">
        <v>722</v>
      </c>
      <c r="G909" s="349">
        <f>IF(F909="I",IFERROR(VLOOKUP(C909,'Consolidado 06.2022'!B:H,7,FALSE),0),0)</f>
        <v>0</v>
      </c>
      <c r="H909" s="183"/>
      <c r="I909" s="184">
        <v>0</v>
      </c>
      <c r="J909" s="183"/>
      <c r="K909" s="182">
        <f>IF(F909="I",IFERROR(SUMIF(#REF!,Clasificaciones!C909,#REF!),0),0)</f>
        <v>0</v>
      </c>
      <c r="L909" s="183"/>
      <c r="M909" s="184">
        <v>0</v>
      </c>
      <c r="N909" s="183"/>
      <c r="O909" s="349">
        <f>IF(F909="I",IFERROR(VLOOKUP(C909,#REF!,7,FALSE),0),0)</f>
        <v>0</v>
      </c>
      <c r="P909" s="183"/>
      <c r="Q909" s="184">
        <v>0</v>
      </c>
    </row>
    <row r="910" spans="1:17" s="185" customFormat="1" ht="12" customHeight="1">
      <c r="A910" s="179" t="s">
        <v>999</v>
      </c>
      <c r="B910" s="179"/>
      <c r="C910" s="180">
        <v>741</v>
      </c>
      <c r="D910" s="180" t="s">
        <v>1009</v>
      </c>
      <c r="E910" s="181" t="s">
        <v>627</v>
      </c>
      <c r="F910" s="181" t="s">
        <v>722</v>
      </c>
      <c r="G910" s="349">
        <f>IF(F910="I",IFERROR(VLOOKUP(C910,'Consolidado 06.2022'!B:H,7,FALSE),0),0)</f>
        <v>0</v>
      </c>
      <c r="H910" s="183"/>
      <c r="I910" s="184">
        <v>0</v>
      </c>
      <c r="J910" s="183"/>
      <c r="K910" s="182">
        <f>IF(F910="I",IFERROR(SUMIF(#REF!,Clasificaciones!C910,#REF!),0),0)</f>
        <v>0</v>
      </c>
      <c r="L910" s="183"/>
      <c r="M910" s="184">
        <v>0</v>
      </c>
      <c r="N910" s="183"/>
      <c r="O910" s="349">
        <f>IF(F910="I",IFERROR(VLOOKUP(C910,#REF!,7,FALSE),0),0)</f>
        <v>0</v>
      </c>
      <c r="P910" s="183"/>
      <c r="Q910" s="184">
        <v>0</v>
      </c>
    </row>
    <row r="911" spans="1:17" s="185" customFormat="1" ht="12" customHeight="1">
      <c r="A911" s="179" t="s">
        <v>999</v>
      </c>
      <c r="B911" s="179" t="s">
        <v>1006</v>
      </c>
      <c r="C911" s="180">
        <v>751</v>
      </c>
      <c r="D911" s="180" t="s">
        <v>352</v>
      </c>
      <c r="E911" s="181" t="s">
        <v>627</v>
      </c>
      <c r="F911" s="181" t="s">
        <v>722</v>
      </c>
      <c r="G911" s="349">
        <f>IF(F911="I",IFERROR(VLOOKUP(C911,'Consolidado 06.2022'!B:H,7,FALSE),0),0)</f>
        <v>0</v>
      </c>
      <c r="H911" s="183"/>
      <c r="I911" s="184">
        <v>0</v>
      </c>
      <c r="J911" s="183"/>
      <c r="K911" s="182">
        <f>IF(F911="I",IFERROR(SUMIF(#REF!,Clasificaciones!C911,#REF!),0),0)</f>
        <v>0</v>
      </c>
      <c r="L911" s="183"/>
      <c r="M911" s="184">
        <v>0</v>
      </c>
      <c r="N911" s="183"/>
      <c r="O911" s="349">
        <f>IF(F911="I",IFERROR(VLOOKUP(C911,#REF!,7,FALSE),0),0)</f>
        <v>0</v>
      </c>
      <c r="P911" s="183"/>
      <c r="Q911" s="184">
        <v>0</v>
      </c>
    </row>
    <row r="912" spans="1:17" s="185" customFormat="1" ht="12" customHeight="1">
      <c r="A912" s="179" t="s">
        <v>999</v>
      </c>
      <c r="B912" s="179" t="s">
        <v>1006</v>
      </c>
      <c r="C912" s="180">
        <v>761</v>
      </c>
      <c r="D912" s="180" t="s">
        <v>651</v>
      </c>
      <c r="E912" s="181" t="s">
        <v>627</v>
      </c>
      <c r="F912" s="181" t="s">
        <v>722</v>
      </c>
      <c r="G912" s="349">
        <f>IF(F912="I",IFERROR(VLOOKUP(C912,'Consolidado 06.2022'!B:H,7,FALSE),0),0)</f>
        <v>0</v>
      </c>
      <c r="H912" s="183"/>
      <c r="I912" s="184">
        <v>0</v>
      </c>
      <c r="J912" s="183"/>
      <c r="K912" s="182">
        <f>IF(F912="I",IFERROR(SUMIF(#REF!,Clasificaciones!C912,#REF!),0),0)</f>
        <v>0</v>
      </c>
      <c r="L912" s="183"/>
      <c r="M912" s="184">
        <v>0</v>
      </c>
      <c r="N912" s="183"/>
      <c r="O912" s="349">
        <f>IF(F912="I",IFERROR(VLOOKUP(C912,#REF!,7,FALSE),0),0)</f>
        <v>0</v>
      </c>
      <c r="P912" s="183"/>
      <c r="Q912" s="184">
        <v>0</v>
      </c>
    </row>
    <row r="913" spans="3:17">
      <c r="I913" s="187"/>
      <c r="M913" s="187"/>
      <c r="Q913" s="187"/>
    </row>
    <row r="914" spans="3:17">
      <c r="C914" s="188"/>
      <c r="D914" s="188">
        <f>+'Consolidado 06.2022'!H6</f>
        <v>201609076185</v>
      </c>
      <c r="E914" s="189" t="s">
        <v>146</v>
      </c>
      <c r="F914" s="189"/>
      <c r="G914" s="190">
        <f>SUMIF(A:A,E914,G:G)</f>
        <v>201609076184</v>
      </c>
      <c r="I914" s="191">
        <f>SUMIF(A:A,E914,I:I)</f>
        <v>0</v>
      </c>
      <c r="J914" s="192"/>
      <c r="K914" s="190"/>
      <c r="M914" s="191">
        <f>SUMIF(A:A,E914,M:M)</f>
        <v>0</v>
      </c>
      <c r="N914" s="192"/>
      <c r="O914" s="190">
        <v>0</v>
      </c>
      <c r="Q914" s="191">
        <v>0</v>
      </c>
    </row>
    <row r="915" spans="3:17">
      <c r="C915" s="188"/>
      <c r="D915" s="188">
        <f>+'Consolidado 06.2022'!H216</f>
        <v>170644405516</v>
      </c>
      <c r="E915" s="189" t="s">
        <v>297</v>
      </c>
      <c r="F915" s="189"/>
      <c r="G915" s="190">
        <f>SUMIF(A:A,E915,G:G)</f>
        <v>-170644405516</v>
      </c>
      <c r="I915" s="191">
        <f>SUMIF(A:A,E915,I:I)</f>
        <v>0</v>
      </c>
      <c r="J915" s="192"/>
      <c r="K915" s="190"/>
      <c r="M915" s="191">
        <f>SUMIF(A:A,E915,M:M)</f>
        <v>0</v>
      </c>
      <c r="N915" s="192"/>
      <c r="O915" s="190">
        <v>0</v>
      </c>
      <c r="Q915" s="191">
        <v>0</v>
      </c>
    </row>
    <row r="916" spans="3:17">
      <c r="C916" s="188"/>
      <c r="D916" s="188">
        <f>+'Consolidado 06.2022'!H291</f>
        <v>30964670668</v>
      </c>
      <c r="E916" s="189" t="s">
        <v>909</v>
      </c>
      <c r="F916" s="189"/>
      <c r="G916" s="190">
        <f>SUMIF(A:A,E916,G:G)</f>
        <v>-30964670668</v>
      </c>
      <c r="I916" s="191">
        <f>SUMIF(A:A,E916,I:I)</f>
        <v>0</v>
      </c>
      <c r="J916" s="192"/>
      <c r="K916" s="190"/>
      <c r="M916" s="191">
        <f>SUMIF(A:A,E916,M:M)</f>
        <v>0</v>
      </c>
      <c r="N916" s="192"/>
      <c r="O916" s="190">
        <v>0</v>
      </c>
      <c r="Q916" s="191">
        <v>0</v>
      </c>
    </row>
    <row r="917" spans="3:17" ht="12">
      <c r="E917" s="193" t="s">
        <v>1010</v>
      </c>
      <c r="F917" s="193"/>
      <c r="G917" s="173">
        <f>+G914+G915+G916</f>
        <v>0</v>
      </c>
      <c r="H917" s="169" t="s">
        <v>1011</v>
      </c>
      <c r="I917" s="187">
        <f>+I914-I915-I916</f>
        <v>0</v>
      </c>
      <c r="J917" s="169" t="s">
        <v>1011</v>
      </c>
      <c r="M917" s="187">
        <f>+M914-M915-M916</f>
        <v>0</v>
      </c>
      <c r="O917" s="173">
        <f>+O914-O915-O916</f>
        <v>0</v>
      </c>
      <c r="Q917" s="187">
        <f>+Q914-Q915-Q916</f>
        <v>0</v>
      </c>
    </row>
    <row r="918" spans="3:17">
      <c r="C918" s="188"/>
      <c r="D918" s="423">
        <f>+'Consolidado 06.2022'!H308</f>
        <v>20253356371</v>
      </c>
      <c r="E918" s="194" t="s">
        <v>365</v>
      </c>
      <c r="F918" s="189"/>
      <c r="G918" s="190">
        <f>SUMIF(A:A,E918,G:G)</f>
        <v>-20253356371</v>
      </c>
      <c r="I918" s="191">
        <f>SUMIF(A:A,E918,I:I)</f>
        <v>0</v>
      </c>
      <c r="J918" s="192"/>
      <c r="K918" s="190"/>
      <c r="M918" s="191">
        <f>SUMIF(E:E,I918,M:M)</f>
        <v>0</v>
      </c>
      <c r="N918" s="192"/>
      <c r="O918" s="350">
        <f>SUMIF(A:A,E918,O:O)</f>
        <v>0</v>
      </c>
      <c r="Q918" s="191">
        <f>SUMIF(A:A,E918,Q:Q)</f>
        <v>0</v>
      </c>
    </row>
    <row r="919" spans="3:17">
      <c r="C919" s="188"/>
      <c r="D919" s="423">
        <f>+'Consolidado 06.2022'!H408</f>
        <v>19633070727</v>
      </c>
      <c r="E919" s="194" t="s">
        <v>431</v>
      </c>
      <c r="F919" s="189"/>
      <c r="G919" s="190">
        <f>SUMIF(A:A,E919,G:G)</f>
        <v>19633070727</v>
      </c>
      <c r="I919" s="191">
        <f>SUMIF(A:A,E919,I:I)</f>
        <v>0</v>
      </c>
      <c r="J919" s="192"/>
      <c r="K919" s="190"/>
      <c r="L919" s="195"/>
      <c r="M919" s="191">
        <f>SUMIF(E:E,I919,M:M)</f>
        <v>0</v>
      </c>
      <c r="N919" s="192"/>
      <c r="O919" s="350">
        <f>SUMIF(A:A,E919,O:O)</f>
        <v>0</v>
      </c>
      <c r="Q919" s="191">
        <f>SUMIF(A:A,E919,Q:Q)</f>
        <v>0</v>
      </c>
    </row>
    <row r="920" spans="3:17" ht="12">
      <c r="E920" s="193" t="s">
        <v>1010</v>
      </c>
      <c r="F920" s="193"/>
      <c r="G920" s="173">
        <f>+G918+G919+'Consolidado 06.2022'!H546</f>
        <v>0</v>
      </c>
      <c r="H920" s="169" t="s">
        <v>1011</v>
      </c>
      <c r="I920" s="187">
        <v>0</v>
      </c>
      <c r="J920" s="169" t="s">
        <v>1011</v>
      </c>
      <c r="M920" s="187">
        <f>+M918-M919</f>
        <v>0</v>
      </c>
      <c r="Q920" s="187">
        <v>0</v>
      </c>
    </row>
    <row r="921" spans="3:17">
      <c r="I921" s="187"/>
      <c r="M921" s="187"/>
      <c r="Q921" s="187"/>
    </row>
    <row r="922" spans="3:17">
      <c r="D922" s="169"/>
    </row>
  </sheetData>
  <autoFilter ref="A4:Q920" xr:uid="{A55D312B-0A07-4F90-8066-F798136C14E7}"/>
  <mergeCells count="3">
    <mergeCell ref="G3:I3"/>
    <mergeCell ref="K3:M3"/>
    <mergeCell ref="O3:Q3"/>
  </mergeCells>
  <conditionalFormatting sqref="E886:F886">
    <cfRule type="colorScale" priority="2">
      <colorScale>
        <cfvo type="min"/>
        <cfvo type="percentile" val="50"/>
        <cfvo type="max"/>
        <color rgb="FFF8696B"/>
        <color rgb="FFFCFCFF"/>
        <color rgb="FF63BE7B"/>
      </colorScale>
    </cfRule>
  </conditionalFormatting>
  <conditionalFormatting sqref="E397:F397">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ignoredErrors>
    <ignoredError sqref="G290:G301 G98:G103 G403 G25 G61 G441 G443 G495 G589:G590 G669:G674 G565:G566 G645 G569:G579 G582 G585:G586 G592:G594 G597 G603:G604 G647 G649:G657 G659:G664 G676:G677 G679:G683 G686 G689 G692 G694 G697 G917 I917"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D578B-8BD2-431F-93C6-0802B2DEC705}">
  <sheetPr>
    <tabColor rgb="FF0070C0"/>
    <pageSetUpPr fitToPage="1"/>
  </sheetPr>
  <dimension ref="B1:V101"/>
  <sheetViews>
    <sheetView showGridLines="0" tabSelected="1" topLeftCell="A54" zoomScale="70" zoomScaleNormal="70" zoomScaleSheetLayoutView="80" workbookViewId="0">
      <selection activeCell="H86" sqref="H86"/>
    </sheetView>
  </sheetViews>
  <sheetFormatPr baseColWidth="10" defaultColWidth="11.44140625" defaultRowHeight="15.6"/>
  <cols>
    <col min="1" max="1" width="1.44140625" style="21" customWidth="1"/>
    <col min="2" max="2" width="63" style="21" customWidth="1"/>
    <col min="3" max="3" width="11.109375" style="21" customWidth="1"/>
    <col min="4" max="4" width="20.109375" style="21" customWidth="1"/>
    <col min="5" max="5" width="2" style="21" customWidth="1"/>
    <col min="6" max="6" width="20.109375" style="21" customWidth="1"/>
    <col min="7" max="7" width="0.6640625" style="21" customWidth="1"/>
    <col min="8" max="8" width="63" style="21" customWidth="1"/>
    <col min="9" max="9" width="11.109375" style="21" customWidth="1"/>
    <col min="10" max="10" width="20.109375" style="21" customWidth="1"/>
    <col min="11" max="11" width="2.33203125" style="21" customWidth="1"/>
    <col min="12" max="12" width="20.109375" style="21" customWidth="1"/>
    <col min="13" max="13" width="19.77734375" style="21" bestFit="1" customWidth="1"/>
    <col min="14" max="14" width="17.6640625" style="21" customWidth="1"/>
    <col min="15" max="15" width="16.6640625" style="23" customWidth="1"/>
    <col min="16" max="16" width="18.88671875" style="23" bestFit="1" customWidth="1"/>
    <col min="17" max="17" width="13.5546875" style="21" bestFit="1" customWidth="1"/>
    <col min="18" max="16384" width="11.44140625" style="21"/>
  </cols>
  <sheetData>
    <row r="1" spans="2:22" s="25" customFormat="1" ht="13.8"/>
    <row r="2" spans="2:22" ht="20.399999999999999" customHeight="1">
      <c r="B2" s="22"/>
      <c r="C2" s="22"/>
      <c r="D2" s="22"/>
      <c r="E2" s="22"/>
      <c r="F2" s="22"/>
      <c r="G2" s="22"/>
      <c r="H2" s="22"/>
      <c r="I2" s="22"/>
      <c r="J2" s="22"/>
      <c r="K2" s="22"/>
      <c r="L2" s="22"/>
      <c r="M2" s="22"/>
      <c r="N2" s="22"/>
      <c r="O2" s="22"/>
      <c r="P2" s="22"/>
      <c r="Q2" s="22"/>
      <c r="R2" s="22"/>
      <c r="S2" s="22"/>
      <c r="T2" s="22"/>
      <c r="U2" s="22"/>
      <c r="V2" s="22"/>
    </row>
    <row r="3" spans="2:22" ht="18">
      <c r="B3" s="725"/>
      <c r="C3" s="725"/>
      <c r="D3" s="725"/>
      <c r="E3" s="725"/>
      <c r="F3" s="725"/>
      <c r="G3" s="725"/>
      <c r="H3" s="725"/>
      <c r="I3" s="725"/>
      <c r="J3" s="725"/>
      <c r="K3" s="725"/>
      <c r="L3" s="725"/>
    </row>
    <row r="4" spans="2:22" ht="18">
      <c r="B4" s="725"/>
      <c r="C4" s="725"/>
      <c r="D4" s="725"/>
      <c r="E4" s="725"/>
      <c r="F4" s="725"/>
      <c r="G4" s="725"/>
      <c r="H4" s="725"/>
      <c r="I4" s="725"/>
      <c r="J4" s="725"/>
      <c r="K4" s="725"/>
      <c r="L4" s="725"/>
    </row>
    <row r="5" spans="2:22" ht="18.600000000000001" customHeight="1">
      <c r="B5" s="725"/>
      <c r="C5" s="725"/>
      <c r="D5" s="725"/>
      <c r="E5" s="725"/>
      <c r="F5" s="725"/>
      <c r="G5" s="725"/>
      <c r="H5" s="725"/>
      <c r="I5" s="725"/>
      <c r="J5" s="725"/>
      <c r="K5" s="725"/>
      <c r="L5" s="725"/>
    </row>
    <row r="6" spans="2:22" ht="20.399999999999999" customHeight="1">
      <c r="B6" s="24"/>
      <c r="C6" s="24"/>
      <c r="D6" s="24"/>
      <c r="E6" s="24"/>
      <c r="F6" s="24"/>
      <c r="G6" s="24"/>
      <c r="H6" s="24"/>
      <c r="I6" s="24"/>
      <c r="J6" s="24"/>
      <c r="K6" s="24"/>
      <c r="L6" s="24"/>
      <c r="M6" s="24"/>
      <c r="N6" s="24"/>
      <c r="O6" s="24"/>
      <c r="P6" s="24"/>
      <c r="Q6" s="24"/>
      <c r="R6" s="24"/>
      <c r="S6" s="24"/>
      <c r="T6" s="24"/>
      <c r="U6" s="24"/>
      <c r="V6" s="24"/>
    </row>
    <row r="7" spans="2:22" s="199" customFormat="1" ht="10.8" customHeight="1">
      <c r="B7" s="196"/>
      <c r="C7" s="197"/>
      <c r="D7" s="196"/>
      <c r="E7" s="196"/>
      <c r="F7" s="196"/>
      <c r="G7" s="198"/>
      <c r="H7" s="196"/>
      <c r="I7" s="196"/>
      <c r="J7" s="196"/>
      <c r="K7" s="196"/>
      <c r="L7" s="26"/>
      <c r="M7" s="196"/>
      <c r="O7" s="200"/>
      <c r="P7" s="200"/>
    </row>
    <row r="8" spans="2:22" s="199" customFormat="1" ht="19.2">
      <c r="B8" s="196" t="s">
        <v>15</v>
      </c>
      <c r="C8" s="197"/>
      <c r="D8" s="196"/>
      <c r="E8" s="196"/>
      <c r="F8" s="196"/>
      <c r="G8" s="198"/>
      <c r="H8" s="196"/>
      <c r="I8" s="196"/>
      <c r="J8" s="196"/>
      <c r="K8" s="196"/>
      <c r="L8" s="26" t="s">
        <v>14</v>
      </c>
      <c r="M8" s="196"/>
      <c r="O8" s="200"/>
      <c r="P8" s="200"/>
    </row>
    <row r="9" spans="2:22" s="199" customFormat="1">
      <c r="B9" s="201" t="s">
        <v>1012</v>
      </c>
      <c r="D9" s="201"/>
      <c r="E9" s="201"/>
      <c r="F9" s="201"/>
      <c r="G9" s="201"/>
      <c r="H9" s="201"/>
      <c r="I9" s="201"/>
      <c r="J9" s="201"/>
      <c r="K9" s="201"/>
      <c r="L9" s="201"/>
      <c r="O9" s="200"/>
      <c r="P9" s="200"/>
    </row>
    <row r="10" spans="2:22" s="199" customFormat="1">
      <c r="B10" s="201" t="s">
        <v>1562</v>
      </c>
      <c r="D10" s="201"/>
      <c r="E10" s="201"/>
      <c r="F10" s="201"/>
      <c r="G10" s="201"/>
      <c r="H10" s="201"/>
      <c r="I10" s="201"/>
      <c r="J10" s="201"/>
      <c r="K10" s="201"/>
      <c r="L10" s="201"/>
      <c r="O10" s="200"/>
      <c r="P10" s="200"/>
    </row>
    <row r="11" spans="2:22" s="199" customFormat="1">
      <c r="B11" s="202" t="s">
        <v>1013</v>
      </c>
      <c r="C11" s="202"/>
      <c r="D11" s="202"/>
      <c r="E11" s="202"/>
      <c r="F11" s="202"/>
      <c r="G11" s="202"/>
      <c r="H11" s="202"/>
      <c r="I11" s="202"/>
      <c r="J11" s="202"/>
      <c r="K11" s="202"/>
      <c r="L11" s="202"/>
      <c r="O11" s="200"/>
      <c r="P11" s="200"/>
    </row>
    <row r="12" spans="2:22" ht="9.6" customHeight="1"/>
    <row r="13" spans="2:22" ht="18">
      <c r="B13" s="203" t="s">
        <v>146</v>
      </c>
      <c r="C13" s="204"/>
      <c r="D13" s="205">
        <v>44742</v>
      </c>
      <c r="E13" s="205"/>
      <c r="F13" s="205">
        <v>44561</v>
      </c>
      <c r="G13" s="206"/>
      <c r="H13" s="203" t="s">
        <v>297</v>
      </c>
      <c r="I13" s="207"/>
      <c r="J13" s="205">
        <v>44742</v>
      </c>
      <c r="K13" s="205"/>
      <c r="L13" s="205">
        <v>44561</v>
      </c>
    </row>
    <row r="14" spans="2:22">
      <c r="B14" s="208" t="s">
        <v>147</v>
      </c>
      <c r="C14" s="209"/>
      <c r="D14" s="10"/>
      <c r="E14" s="10"/>
      <c r="F14" s="210"/>
      <c r="G14" s="211"/>
      <c r="H14" s="212" t="s">
        <v>298</v>
      </c>
      <c r="I14" s="212"/>
      <c r="J14" s="213"/>
      <c r="K14" s="213"/>
      <c r="L14" s="10"/>
      <c r="O14" s="21"/>
      <c r="P14" s="21"/>
    </row>
    <row r="15" spans="2:22">
      <c r="B15" s="208" t="s">
        <v>1014</v>
      </c>
      <c r="C15" s="214" t="s">
        <v>1015</v>
      </c>
      <c r="D15" s="215">
        <f>+SUM(D16:D18)</f>
        <v>1534433320</v>
      </c>
      <c r="E15" s="215"/>
      <c r="F15" s="215">
        <v>4366934062</v>
      </c>
      <c r="G15" s="216"/>
      <c r="H15" s="212" t="s">
        <v>1016</v>
      </c>
      <c r="I15" s="212"/>
      <c r="J15" s="215">
        <f>+SUM(J16:J20)</f>
        <v>854706687</v>
      </c>
      <c r="K15" s="215"/>
      <c r="L15" s="215">
        <v>502735911</v>
      </c>
      <c r="O15" s="21"/>
      <c r="P15" s="21"/>
    </row>
    <row r="16" spans="2:22">
      <c r="B16" s="209" t="s">
        <v>720</v>
      </c>
      <c r="C16" s="217"/>
      <c r="D16" s="218">
        <f>SUMIF(Clasificaciones!B:B,'Balance General'!B16,Clasificaciones!G:G)</f>
        <v>0</v>
      </c>
      <c r="E16" s="218"/>
      <c r="F16" s="218">
        <v>0</v>
      </c>
      <c r="G16" s="219"/>
      <c r="H16" s="220" t="s">
        <v>865</v>
      </c>
      <c r="I16" s="221" t="s">
        <v>1017</v>
      </c>
      <c r="J16" s="218">
        <f>-ROUND(SUMIF(Clasificaciones!B:B,'Balance General'!H16,Clasificaciones!G:G),1)</f>
        <v>596517673</v>
      </c>
      <c r="K16" s="218"/>
      <c r="L16" s="218">
        <v>130598370</v>
      </c>
      <c r="O16" s="222"/>
      <c r="P16" s="222"/>
    </row>
    <row r="17" spans="2:16">
      <c r="B17" s="209" t="s">
        <v>1018</v>
      </c>
      <c r="C17" s="217"/>
      <c r="D17" s="218">
        <f>SUMIF(Clasificaciones!B:B,'Balance General'!B17,Clasificaciones!G:G)</f>
        <v>0</v>
      </c>
      <c r="E17" s="218"/>
      <c r="F17" s="218">
        <v>0</v>
      </c>
      <c r="G17" s="219"/>
      <c r="H17" s="220" t="s">
        <v>873</v>
      </c>
      <c r="I17" s="221" t="s">
        <v>1019</v>
      </c>
      <c r="J17" s="218">
        <f>-ROUND(SUMIF(Clasificaciones!B:B,'Balance General'!H17,Clasificaciones!G:G),1)</f>
        <v>245248295</v>
      </c>
      <c r="K17" s="218"/>
      <c r="L17" s="218">
        <v>368078438</v>
      </c>
      <c r="O17" s="222"/>
      <c r="P17" s="222"/>
    </row>
    <row r="18" spans="2:16">
      <c r="B18" s="209" t="s">
        <v>149</v>
      </c>
      <c r="C18" s="217"/>
      <c r="D18" s="218">
        <f>SUMIF(Clasificaciones!B:B,'Balance General'!B18,Clasificaciones!G:G)</f>
        <v>1534433320</v>
      </c>
      <c r="E18" s="218"/>
      <c r="F18" s="218">
        <v>4366934062</v>
      </c>
      <c r="G18" s="219"/>
      <c r="H18" s="220" t="s">
        <v>870</v>
      </c>
      <c r="I18" s="221" t="s">
        <v>1020</v>
      </c>
      <c r="J18" s="218">
        <f>-ROUND(SUMIF(Clasificaciones!B:B,'Balance General'!H18,Clasificaciones!G:G),1)</f>
        <v>12940719</v>
      </c>
      <c r="K18" s="223"/>
      <c r="L18" s="218">
        <v>4059103</v>
      </c>
      <c r="O18" s="222"/>
      <c r="P18" s="222"/>
    </row>
    <row r="19" spans="2:16">
      <c r="B19" s="209"/>
      <c r="C19" s="217"/>
      <c r="D19" s="218"/>
      <c r="E19" s="218"/>
      <c r="F19" s="218"/>
      <c r="G19" s="216"/>
      <c r="H19" s="220" t="s">
        <v>1021</v>
      </c>
      <c r="I19" s="221" t="s">
        <v>1022</v>
      </c>
      <c r="J19" s="218">
        <f>-ROUND(SUMIF(Clasificaciones!B:B,'Balance General'!H19,Clasificaciones!G:G),1)</f>
        <v>0</v>
      </c>
      <c r="K19" s="223"/>
      <c r="L19" s="218">
        <v>0</v>
      </c>
      <c r="O19" s="21"/>
      <c r="P19" s="222"/>
    </row>
    <row r="20" spans="2:16">
      <c r="B20" s="208" t="s">
        <v>1023</v>
      </c>
      <c r="C20" s="214" t="s">
        <v>1024</v>
      </c>
      <c r="D20" s="215">
        <f>+SUM(D21:D24)</f>
        <v>195920834536</v>
      </c>
      <c r="E20" s="215"/>
      <c r="F20" s="215">
        <v>92404436055</v>
      </c>
      <c r="G20" s="219"/>
      <c r="H20" s="220" t="s">
        <v>1025</v>
      </c>
      <c r="I20" s="221" t="s">
        <v>1026</v>
      </c>
      <c r="J20" s="218">
        <f>-ROUND(SUMIF(Clasificaciones!B:B,'Balance General'!H20,Clasificaciones!G:G),1)</f>
        <v>0</v>
      </c>
      <c r="K20" s="223"/>
      <c r="L20" s="218">
        <v>0</v>
      </c>
      <c r="O20" s="21"/>
      <c r="P20" s="21"/>
    </row>
    <row r="21" spans="2:16">
      <c r="B21" s="209" t="s">
        <v>795</v>
      </c>
      <c r="C21" s="217"/>
      <c r="D21" s="218">
        <f>SUMIF(Clasificaciones!B:B,'Balance General'!B21,Clasificaciones!G:G)</f>
        <v>0</v>
      </c>
      <c r="E21" s="218"/>
      <c r="F21" s="218">
        <v>0</v>
      </c>
      <c r="G21" s="219"/>
      <c r="H21" s="209"/>
      <c r="I21" s="209"/>
      <c r="J21" s="218"/>
      <c r="K21" s="218"/>
      <c r="L21" s="218"/>
      <c r="O21" s="222"/>
      <c r="P21" s="222"/>
    </row>
    <row r="22" spans="2:16">
      <c r="B22" s="209" t="s">
        <v>742</v>
      </c>
      <c r="C22" s="217"/>
      <c r="D22" s="218">
        <f>SUMIF(Clasificaciones!B:B,'Balance General'!B22,Clasificaciones!G:G)</f>
        <v>36347546624</v>
      </c>
      <c r="E22" s="218"/>
      <c r="F22" s="218">
        <v>21151693704</v>
      </c>
      <c r="G22" s="219"/>
      <c r="H22" s="212" t="s">
        <v>1027</v>
      </c>
      <c r="I22" s="221" t="s">
        <v>1028</v>
      </c>
      <c r="J22" s="215">
        <f>+SUM(J23:J24)</f>
        <v>13436558606</v>
      </c>
      <c r="K22" s="215"/>
      <c r="L22" s="215">
        <v>1848050034</v>
      </c>
      <c r="O22" s="222"/>
      <c r="P22" s="222"/>
    </row>
    <row r="23" spans="2:16">
      <c r="B23" s="209" t="s">
        <v>801</v>
      </c>
      <c r="C23" s="214" t="s">
        <v>1024</v>
      </c>
      <c r="D23" s="218">
        <f>SUMIF(Clasificaciones!B:B,'Balance General'!B23,Clasificaciones!G:G)</f>
        <v>159573287912</v>
      </c>
      <c r="E23" s="218"/>
      <c r="F23" s="218">
        <v>71252742351</v>
      </c>
      <c r="G23" s="219"/>
      <c r="H23" s="220" t="s">
        <v>314</v>
      </c>
      <c r="I23" s="221"/>
      <c r="J23" s="218">
        <f>-ROUND(SUMIF(Clasificaciones!B:B,'Balance General'!H23,Clasificaciones!G:G),1)</f>
        <v>13436558606</v>
      </c>
      <c r="K23" s="218"/>
      <c r="L23" s="218">
        <v>1848050034</v>
      </c>
      <c r="O23" s="222"/>
      <c r="P23" s="222"/>
    </row>
    <row r="24" spans="2:16">
      <c r="B24" s="209" t="s">
        <v>1029</v>
      </c>
      <c r="C24" s="217"/>
      <c r="D24" s="218">
        <f>SUMIF(Clasificaciones!B:B,'Balance General'!B24,Clasificaciones!G:G)</f>
        <v>0</v>
      </c>
      <c r="E24" s="218"/>
      <c r="F24" s="218">
        <v>0</v>
      </c>
      <c r="G24" s="219"/>
      <c r="H24" s="220" t="s">
        <v>1030</v>
      </c>
      <c r="I24" s="221"/>
      <c r="J24" s="218">
        <f>-ROUND(SUMIF(Clasificaciones!B:B,'Balance General'!H24,Clasificaciones!G:G),1)</f>
        <v>0</v>
      </c>
      <c r="K24" s="218"/>
      <c r="L24" s="218">
        <v>0</v>
      </c>
      <c r="O24" s="222"/>
      <c r="P24" s="222"/>
    </row>
    <row r="25" spans="2:16">
      <c r="B25" s="209"/>
      <c r="C25" s="217"/>
      <c r="D25" s="218"/>
      <c r="E25" s="218"/>
      <c r="F25" s="218"/>
      <c r="G25" s="219"/>
      <c r="H25" s="10"/>
      <c r="I25" s="10"/>
      <c r="J25" s="10"/>
      <c r="K25" s="10"/>
      <c r="L25" s="10"/>
      <c r="O25" s="222"/>
      <c r="P25" s="222"/>
    </row>
    <row r="26" spans="2:16">
      <c r="B26" s="209"/>
      <c r="C26" s="217"/>
      <c r="D26" s="218"/>
      <c r="E26" s="218"/>
      <c r="F26" s="218"/>
      <c r="G26" s="219"/>
      <c r="H26" s="212" t="s">
        <v>1031</v>
      </c>
      <c r="I26" s="221" t="s">
        <v>1032</v>
      </c>
      <c r="J26" s="215">
        <f>+SUM(J27:J30)</f>
        <v>434114867</v>
      </c>
      <c r="K26" s="215"/>
      <c r="L26" s="215">
        <v>504138423</v>
      </c>
      <c r="O26" s="21"/>
      <c r="P26" s="21"/>
    </row>
    <row r="27" spans="2:16">
      <c r="B27" s="208" t="s">
        <v>1033</v>
      </c>
      <c r="C27" s="217"/>
      <c r="D27" s="215">
        <f>SUM(D28:D35)</f>
        <v>425950695</v>
      </c>
      <c r="E27" s="215"/>
      <c r="F27" s="215">
        <v>2067793250</v>
      </c>
      <c r="G27" s="219"/>
      <c r="H27" s="220" t="s">
        <v>336</v>
      </c>
      <c r="I27" s="10"/>
      <c r="J27" s="218">
        <f>-ROUND(SUMIF(Clasificaciones!B:B,'Balance General'!H27,Clasificaciones!G:G),1)</f>
        <v>321898350</v>
      </c>
      <c r="K27" s="10"/>
      <c r="L27" s="218">
        <v>375314625</v>
      </c>
      <c r="O27" s="21"/>
      <c r="P27" s="21"/>
    </row>
    <row r="28" spans="2:16">
      <c r="B28" s="209" t="s">
        <v>808</v>
      </c>
      <c r="C28" s="214" t="s">
        <v>1034</v>
      </c>
      <c r="D28" s="218">
        <f>SUMIF(Clasificaciones!B:B,'Balance General'!B28,Clasificaciones!G:G)</f>
        <v>417811676</v>
      </c>
      <c r="E28" s="218"/>
      <c r="F28" s="218">
        <v>555949359</v>
      </c>
      <c r="G28" s="216"/>
      <c r="H28" s="220" t="s">
        <v>894</v>
      </c>
      <c r="I28" s="220"/>
      <c r="J28" s="218">
        <f>-ROUND(SUMIF(Clasificaciones!B:B,'Balance General'!H28,Clasificaciones!G:G),1)</f>
        <v>31034055</v>
      </c>
      <c r="K28" s="218"/>
      <c r="L28" s="218">
        <v>42002436</v>
      </c>
      <c r="O28" s="21"/>
      <c r="P28" s="21"/>
    </row>
    <row r="29" spans="2:16">
      <c r="B29" s="209" t="s">
        <v>809</v>
      </c>
      <c r="C29" s="214" t="s">
        <v>1035</v>
      </c>
      <c r="D29" s="218">
        <f>SUMIF(Clasificaciones!B:B,'Balance General'!B29,Clasificaciones!G:G)</f>
        <v>8139019</v>
      </c>
      <c r="E29" s="218"/>
      <c r="F29" s="218">
        <v>1509567153</v>
      </c>
      <c r="G29" s="219"/>
      <c r="H29" s="220" t="s">
        <v>895</v>
      </c>
      <c r="I29" s="10"/>
      <c r="J29" s="218">
        <f>-ROUND(SUMIF(Clasificaciones!B:B,'Balance General'!H29,Clasificaciones!G:G),1)</f>
        <v>3031698</v>
      </c>
      <c r="K29" s="10"/>
      <c r="L29" s="218">
        <v>16334400</v>
      </c>
      <c r="O29" s="222"/>
      <c r="P29" s="222"/>
    </row>
    <row r="30" spans="2:16">
      <c r="B30" s="209" t="s">
        <v>838</v>
      </c>
      <c r="C30" s="214" t="s">
        <v>1036</v>
      </c>
      <c r="D30" s="218">
        <v>0</v>
      </c>
      <c r="E30" s="218"/>
      <c r="F30" s="218">
        <v>0</v>
      </c>
      <c r="G30" s="219"/>
      <c r="H30" s="220" t="s">
        <v>333</v>
      </c>
      <c r="I30" s="220"/>
      <c r="J30" s="218">
        <f>-ROUND(SUMIF(Clasificaciones!B:B,'Balance General'!H30,Clasificaciones!G:G),1)</f>
        <v>78150764</v>
      </c>
      <c r="K30" s="218"/>
      <c r="L30" s="218">
        <v>70486962</v>
      </c>
      <c r="O30" s="222"/>
      <c r="P30" s="222"/>
    </row>
    <row r="31" spans="2:16">
      <c r="B31" s="209" t="s">
        <v>1037</v>
      </c>
      <c r="C31" s="217"/>
      <c r="D31" s="218">
        <f>SUMIF(Clasificaciones!B:B,'Balance General'!B31,Clasificaciones!G:G)</f>
        <v>0</v>
      </c>
      <c r="E31" s="218"/>
      <c r="F31" s="218">
        <v>0</v>
      </c>
      <c r="G31" s="219"/>
      <c r="H31" s="220"/>
      <c r="I31" s="220"/>
      <c r="J31" s="218"/>
      <c r="K31" s="218"/>
      <c r="L31" s="218"/>
      <c r="M31" s="222"/>
      <c r="O31" s="222"/>
      <c r="P31" s="222"/>
    </row>
    <row r="32" spans="2:16">
      <c r="B32" s="209" t="s">
        <v>817</v>
      </c>
      <c r="C32" s="214" t="s">
        <v>1038</v>
      </c>
      <c r="D32" s="218">
        <f>SUMIF(Clasificaciones!B:B,'Balance General'!B32,Clasificaciones!G:G)</f>
        <v>0</v>
      </c>
      <c r="E32" s="218"/>
      <c r="F32" s="218">
        <v>2276738</v>
      </c>
      <c r="G32" s="219"/>
      <c r="H32" s="212" t="s">
        <v>1039</v>
      </c>
      <c r="I32" s="212"/>
      <c r="J32" s="215">
        <f>+SUM(J33:J36)</f>
        <v>155919025356</v>
      </c>
      <c r="K32" s="215"/>
      <c r="L32" s="215">
        <v>69253389494</v>
      </c>
      <c r="O32" s="224"/>
      <c r="P32" s="222"/>
    </row>
    <row r="33" spans="2:17">
      <c r="B33" s="209" t="s">
        <v>1040</v>
      </c>
      <c r="C33" s="217"/>
      <c r="D33" s="218"/>
      <c r="E33" s="218"/>
      <c r="F33" s="218"/>
      <c r="G33" s="219"/>
      <c r="H33" s="220" t="s">
        <v>1041</v>
      </c>
      <c r="I33" s="220"/>
      <c r="J33" s="218">
        <f>-ROUND(SUMIF(Clasificaciones!B:B,'Balance General'!H33,Clasificaciones!G:G),1)</f>
        <v>0</v>
      </c>
      <c r="K33" s="218"/>
      <c r="L33" s="218">
        <v>0</v>
      </c>
      <c r="O33" s="224"/>
      <c r="P33" s="21"/>
    </row>
    <row r="34" spans="2:17">
      <c r="B34" s="209" t="s">
        <v>1042</v>
      </c>
      <c r="C34" s="217"/>
      <c r="D34" s="218">
        <f>SUMIF(Clasificaciones!B:B,'Balance General'!B34,Clasificaciones!G:G)</f>
        <v>0</v>
      </c>
      <c r="E34" s="218"/>
      <c r="F34" s="218">
        <v>0</v>
      </c>
      <c r="G34" s="219"/>
      <c r="H34" s="220" t="s">
        <v>1043</v>
      </c>
      <c r="I34" s="220"/>
      <c r="J34" s="218">
        <f>-ROUND(SUMIF(Clasificaciones!B:B,'Balance General'!H34,Clasificaciones!G:G),1)</f>
        <v>0</v>
      </c>
      <c r="K34" s="218"/>
      <c r="L34" s="218">
        <v>0</v>
      </c>
      <c r="O34" s="224"/>
      <c r="P34" s="21"/>
    </row>
    <row r="35" spans="2:17">
      <c r="B35" s="209" t="s">
        <v>1044</v>
      </c>
      <c r="C35" s="214" t="s">
        <v>1045</v>
      </c>
      <c r="D35" s="218">
        <f>SUMIF(Clasificaciones!B:B,'Balance General'!B35,Clasificaciones!G:G)</f>
        <v>0</v>
      </c>
      <c r="E35" s="218"/>
      <c r="F35" s="218">
        <v>0</v>
      </c>
      <c r="G35" s="219"/>
      <c r="H35" s="220" t="s">
        <v>888</v>
      </c>
      <c r="I35" s="221" t="s">
        <v>1046</v>
      </c>
      <c r="J35" s="218">
        <f>-ROUND(SUMIF(Clasificaciones!B:B,'Balance General'!H35,Clasificaciones!G:G),1)</f>
        <v>1378778833</v>
      </c>
      <c r="K35" s="218"/>
      <c r="L35" s="218">
        <v>1148953441</v>
      </c>
      <c r="O35" s="224"/>
      <c r="P35" s="21"/>
    </row>
    <row r="36" spans="2:17">
      <c r="B36" s="209"/>
      <c r="C36" s="217"/>
      <c r="D36" s="218"/>
      <c r="E36" s="218"/>
      <c r="F36" s="218"/>
      <c r="G36" s="219"/>
      <c r="H36" s="220" t="s">
        <v>884</v>
      </c>
      <c r="I36" s="221"/>
      <c r="J36" s="218">
        <f>-ROUND(SUMIF(Clasificaciones!B:B,'Balance General'!H36,Clasificaciones!G:G),1)</f>
        <v>154540246523</v>
      </c>
      <c r="K36" s="218"/>
      <c r="L36" s="218">
        <v>68104436053</v>
      </c>
      <c r="O36" s="224"/>
      <c r="P36" s="21"/>
    </row>
    <row r="37" spans="2:17">
      <c r="B37" s="209"/>
      <c r="C37" s="217"/>
      <c r="D37" s="218"/>
      <c r="E37" s="218"/>
      <c r="F37" s="218"/>
      <c r="G37" s="219"/>
      <c r="H37" s="220"/>
      <c r="I37" s="221"/>
      <c r="J37" s="218"/>
      <c r="K37" s="218"/>
      <c r="L37" s="218"/>
      <c r="O37" s="224"/>
      <c r="P37" s="21"/>
    </row>
    <row r="38" spans="2:17">
      <c r="B38" s="208" t="s">
        <v>1047</v>
      </c>
      <c r="C38" s="217"/>
      <c r="D38" s="215">
        <f>+SUM(D39)</f>
        <v>381248503</v>
      </c>
      <c r="E38" s="215"/>
      <c r="F38" s="215">
        <v>334551704</v>
      </c>
      <c r="G38" s="219"/>
      <c r="H38" s="212" t="s">
        <v>1048</v>
      </c>
      <c r="I38" s="212"/>
      <c r="J38" s="215">
        <f>+J15+J22+J26+J32</f>
        <v>170644405516</v>
      </c>
      <c r="K38" s="215"/>
      <c r="L38" s="215">
        <v>72108313862</v>
      </c>
      <c r="O38" s="224"/>
      <c r="P38" s="21"/>
    </row>
    <row r="39" spans="2:17">
      <c r="B39" s="209" t="s">
        <v>824</v>
      </c>
      <c r="C39" s="214" t="s">
        <v>1049</v>
      </c>
      <c r="D39" s="218">
        <f>SUMIF(Clasificaciones!B:B,'Balance General'!B39,Clasificaciones!G:G)</f>
        <v>381248503</v>
      </c>
      <c r="E39" s="218"/>
      <c r="F39" s="218">
        <v>334551704</v>
      </c>
      <c r="G39" s="219"/>
      <c r="H39" s="220"/>
      <c r="I39" s="220"/>
      <c r="J39" s="218"/>
      <c r="K39" s="218"/>
      <c r="L39" s="218"/>
      <c r="O39" s="224"/>
      <c r="P39" s="21"/>
    </row>
    <row r="40" spans="2:17">
      <c r="B40" s="10"/>
      <c r="C40" s="217"/>
      <c r="D40" s="10"/>
      <c r="E40" s="10"/>
      <c r="F40" s="10"/>
      <c r="G40" s="216"/>
      <c r="H40" s="208" t="s">
        <v>1050</v>
      </c>
      <c r="I40" s="208"/>
      <c r="J40" s="218"/>
      <c r="K40" s="218"/>
      <c r="L40" s="218"/>
      <c r="O40" s="224"/>
      <c r="P40" s="222"/>
      <c r="Q40" s="222"/>
    </row>
    <row r="41" spans="2:17">
      <c r="B41" s="209"/>
      <c r="C41" s="217"/>
      <c r="D41" s="218"/>
      <c r="E41" s="218"/>
      <c r="F41" s="218"/>
      <c r="G41" s="219"/>
      <c r="H41" s="208" t="s">
        <v>1051</v>
      </c>
      <c r="I41" s="208"/>
      <c r="J41" s="218">
        <f>+SUM(J42:J47)</f>
        <v>0</v>
      </c>
      <c r="K41" s="218"/>
      <c r="L41" s="218">
        <v>0</v>
      </c>
      <c r="O41" s="222"/>
      <c r="P41" s="222"/>
    </row>
    <row r="42" spans="2:17">
      <c r="B42" s="208" t="s">
        <v>1052</v>
      </c>
      <c r="C42" s="217"/>
      <c r="D42" s="215">
        <f>+D15+D20+D27+D38</f>
        <v>198262467054</v>
      </c>
      <c r="E42" s="215"/>
      <c r="F42" s="215">
        <v>99173715071</v>
      </c>
      <c r="G42" s="219"/>
      <c r="H42" s="225" t="s">
        <v>1021</v>
      </c>
      <c r="I42" s="225"/>
      <c r="J42" s="218">
        <f>+SUMIF(Clasificaciones!B:B,'Balance General'!H42,Clasificaciones!G:G)</f>
        <v>0</v>
      </c>
      <c r="K42" s="218"/>
      <c r="L42" s="218">
        <v>0</v>
      </c>
      <c r="O42" s="222"/>
      <c r="P42" s="222"/>
    </row>
    <row r="43" spans="2:17">
      <c r="B43" s="209"/>
      <c r="C43" s="217"/>
      <c r="D43" s="218"/>
      <c r="E43" s="218"/>
      <c r="F43" s="218"/>
      <c r="G43" s="219"/>
      <c r="H43" s="225" t="s">
        <v>1053</v>
      </c>
      <c r="I43" s="225"/>
      <c r="J43" s="218">
        <f>+SUMIF(Clasificaciones!B:B,'Balance General'!H43,Clasificaciones!G:G)</f>
        <v>0</v>
      </c>
      <c r="K43" s="218"/>
      <c r="L43" s="218">
        <v>0</v>
      </c>
      <c r="O43" s="222"/>
      <c r="P43" s="21"/>
    </row>
    <row r="44" spans="2:17">
      <c r="B44" s="208" t="s">
        <v>266</v>
      </c>
      <c r="C44" s="217"/>
      <c r="D44" s="218"/>
      <c r="E44" s="218"/>
      <c r="F44" s="218"/>
      <c r="G44" s="219"/>
      <c r="H44" s="225" t="s">
        <v>1025</v>
      </c>
      <c r="I44" s="225"/>
      <c r="J44" s="218">
        <f>+SUMIF(Clasificaciones!B:B,'Balance General'!H44,Clasificaciones!G:G)</f>
        <v>0</v>
      </c>
      <c r="K44" s="218"/>
      <c r="L44" s="218">
        <v>0</v>
      </c>
      <c r="O44" s="222"/>
      <c r="P44" s="21"/>
    </row>
    <row r="45" spans="2:17">
      <c r="B45" s="208" t="s">
        <v>1054</v>
      </c>
      <c r="C45" s="217" t="s">
        <v>1024</v>
      </c>
      <c r="D45" s="215">
        <f>+SUM(D46:D49)</f>
        <v>900000000</v>
      </c>
      <c r="E45" s="215"/>
      <c r="F45" s="215">
        <v>900000000</v>
      </c>
      <c r="G45" s="216"/>
      <c r="H45" s="225" t="s">
        <v>870</v>
      </c>
      <c r="I45" s="225"/>
      <c r="J45" s="218">
        <v>0</v>
      </c>
      <c r="K45" s="218"/>
      <c r="L45" s="218">
        <v>0</v>
      </c>
      <c r="O45" s="21"/>
      <c r="P45" s="21"/>
    </row>
    <row r="46" spans="2:17">
      <c r="B46" s="209" t="s">
        <v>837</v>
      </c>
      <c r="C46" s="217"/>
      <c r="D46" s="218">
        <f>SUMIF(Clasificaciones!B:B,'Balance General'!B46,Clasificaciones!G:G)</f>
        <v>0</v>
      </c>
      <c r="E46" s="218"/>
      <c r="F46" s="218">
        <v>0</v>
      </c>
      <c r="G46" s="219"/>
      <c r="H46" s="225" t="s">
        <v>1055</v>
      </c>
      <c r="I46" s="225"/>
      <c r="J46" s="218">
        <v>0</v>
      </c>
      <c r="K46" s="218"/>
      <c r="L46" s="218">
        <v>0</v>
      </c>
      <c r="O46" s="21"/>
      <c r="P46" s="21"/>
    </row>
    <row r="47" spans="2:17">
      <c r="B47" s="209" t="s">
        <v>1056</v>
      </c>
      <c r="C47" s="217"/>
      <c r="D47" s="218">
        <v>0</v>
      </c>
      <c r="E47" s="218"/>
      <c r="F47" s="218">
        <v>0</v>
      </c>
      <c r="G47" s="219"/>
      <c r="H47" s="225"/>
      <c r="I47" s="225"/>
      <c r="J47" s="218"/>
      <c r="K47" s="218"/>
      <c r="L47" s="218"/>
      <c r="O47" s="21"/>
      <c r="P47" s="21"/>
    </row>
    <row r="48" spans="2:17">
      <c r="B48" s="209" t="s">
        <v>848</v>
      </c>
      <c r="C48" s="217"/>
      <c r="D48" s="218">
        <f>SUMIF(Clasificaciones!B:B,'Balance General'!B48,Clasificaciones!G:G)</f>
        <v>900000000</v>
      </c>
      <c r="E48" s="218"/>
      <c r="F48" s="218">
        <v>900000000</v>
      </c>
      <c r="G48" s="216"/>
      <c r="H48" s="225"/>
      <c r="I48" s="225"/>
      <c r="J48" s="218"/>
      <c r="K48" s="218"/>
      <c r="L48" s="218"/>
      <c r="O48" s="21"/>
      <c r="P48" s="21"/>
    </row>
    <row r="49" spans="2:16">
      <c r="B49" s="209" t="s">
        <v>1029</v>
      </c>
      <c r="C49" s="217"/>
      <c r="D49" s="218">
        <f>SUMIF(Clasificaciones!B:B,'Balance General'!B49,Clasificaciones!G:G)</f>
        <v>0</v>
      </c>
      <c r="E49" s="218"/>
      <c r="F49" s="218">
        <v>0</v>
      </c>
      <c r="G49" s="219"/>
      <c r="H49" s="208" t="s">
        <v>1057</v>
      </c>
      <c r="I49" s="208"/>
      <c r="J49" s="215">
        <f>+SUM(J50:J51)</f>
        <v>0</v>
      </c>
      <c r="K49" s="215"/>
      <c r="L49" s="218">
        <v>0</v>
      </c>
      <c r="O49" s="222"/>
      <c r="P49" s="21"/>
    </row>
    <row r="50" spans="2:16">
      <c r="B50" s="209"/>
      <c r="C50" s="217"/>
      <c r="D50" s="218"/>
      <c r="E50" s="218"/>
      <c r="F50" s="218"/>
      <c r="G50" s="219"/>
      <c r="H50" s="225" t="s">
        <v>1058</v>
      </c>
      <c r="I50" s="225"/>
      <c r="J50" s="218">
        <f>+SUMIF(Clasificaciones!B:B,'Balance General'!H50,Clasificaciones!G:G)</f>
        <v>0</v>
      </c>
      <c r="K50" s="218"/>
      <c r="L50" s="218">
        <v>0</v>
      </c>
      <c r="O50" s="222"/>
      <c r="P50" s="21"/>
    </row>
    <row r="51" spans="2:16">
      <c r="B51" s="208" t="s">
        <v>1059</v>
      </c>
      <c r="C51" s="217"/>
      <c r="D51" s="215">
        <f>+SUM(D52:D59)</f>
        <v>0</v>
      </c>
      <c r="E51" s="215"/>
      <c r="F51" s="215">
        <v>0</v>
      </c>
      <c r="G51" s="219"/>
      <c r="H51" s="225" t="s">
        <v>1060</v>
      </c>
      <c r="I51" s="225"/>
      <c r="J51" s="218">
        <v>0</v>
      </c>
      <c r="K51" s="218"/>
      <c r="L51" s="218">
        <v>0</v>
      </c>
      <c r="O51" s="222"/>
      <c r="P51" s="21"/>
    </row>
    <row r="52" spans="2:16">
      <c r="B52" s="209" t="s">
        <v>1061</v>
      </c>
      <c r="C52" s="217"/>
      <c r="D52" s="218">
        <f>SUMIF(Clasificaciones!B:B,'Balance General'!B52,Clasificaciones!G:G)</f>
        <v>0</v>
      </c>
      <c r="E52" s="218"/>
      <c r="F52" s="218">
        <v>0</v>
      </c>
      <c r="G52" s="219"/>
      <c r="H52" s="225"/>
      <c r="I52" s="225"/>
      <c r="J52" s="218"/>
      <c r="K52" s="218"/>
      <c r="L52" s="218"/>
      <c r="O52" s="222"/>
      <c r="P52" s="21"/>
    </row>
    <row r="53" spans="2:16">
      <c r="B53" s="209" t="s">
        <v>1062</v>
      </c>
      <c r="C53" s="217"/>
      <c r="D53" s="218">
        <v>0</v>
      </c>
      <c r="E53" s="218"/>
      <c r="F53" s="218">
        <v>0</v>
      </c>
      <c r="G53" s="219"/>
      <c r="H53" s="208" t="s">
        <v>1063</v>
      </c>
      <c r="I53" s="208"/>
      <c r="J53" s="215">
        <f>+SUM(J54:J56)</f>
        <v>0</v>
      </c>
      <c r="K53" s="215"/>
      <c r="L53" s="218">
        <v>0</v>
      </c>
      <c r="O53" s="21"/>
      <c r="P53" s="21"/>
    </row>
    <row r="54" spans="2:16">
      <c r="B54" s="209" t="s">
        <v>1064</v>
      </c>
      <c r="C54" s="217"/>
      <c r="D54" s="218">
        <f>SUMIF(Clasificaciones!B:B,'Balance General'!B54,Clasificaciones!G:G)</f>
        <v>0</v>
      </c>
      <c r="E54" s="218"/>
      <c r="F54" s="218">
        <v>0</v>
      </c>
      <c r="G54" s="216"/>
      <c r="H54" s="225" t="s">
        <v>1065</v>
      </c>
      <c r="I54" s="225"/>
      <c r="J54" s="218">
        <f>+SUMIF(Clasificaciones!B:B,'Balance General'!H54,Clasificaciones!G:G)</f>
        <v>0</v>
      </c>
      <c r="K54" s="218"/>
      <c r="L54" s="218">
        <v>0</v>
      </c>
      <c r="O54" s="21"/>
      <c r="P54" s="21"/>
    </row>
    <row r="55" spans="2:16">
      <c r="B55" s="209" t="s">
        <v>1066</v>
      </c>
      <c r="C55" s="217"/>
      <c r="D55" s="218">
        <f>SUMIF(Clasificaciones!B:B,'Balance General'!B55,Clasificaciones!G:G)</f>
        <v>0</v>
      </c>
      <c r="E55" s="218"/>
      <c r="F55" s="218">
        <v>0</v>
      </c>
      <c r="G55" s="219"/>
      <c r="H55" s="225" t="s">
        <v>1067</v>
      </c>
      <c r="I55" s="225"/>
      <c r="J55" s="218">
        <f>+SUMIF(Clasificaciones!B:B,'Balance General'!H55,Clasificaciones!G:G)</f>
        <v>0</v>
      </c>
      <c r="K55" s="218"/>
      <c r="L55" s="218">
        <v>0</v>
      </c>
      <c r="O55" s="21"/>
      <c r="P55" s="21"/>
    </row>
    <row r="56" spans="2:16">
      <c r="B56" s="209" t="s">
        <v>1068</v>
      </c>
      <c r="C56" s="217"/>
      <c r="D56" s="218">
        <f>SUMIF(Clasificaciones!B:B,'Balance General'!B56,Clasificaciones!G:G)</f>
        <v>0</v>
      </c>
      <c r="E56" s="218"/>
      <c r="F56" s="218">
        <v>0</v>
      </c>
      <c r="G56" s="219"/>
      <c r="H56" s="225" t="s">
        <v>1069</v>
      </c>
      <c r="I56" s="225"/>
      <c r="J56" s="218">
        <f>+SUMIF(Clasificaciones!B:B,'Balance General'!H56,Clasificaciones!G:G)</f>
        <v>0</v>
      </c>
      <c r="K56" s="218"/>
      <c r="L56" s="218">
        <v>0</v>
      </c>
      <c r="O56" s="21"/>
      <c r="P56" s="21"/>
    </row>
    <row r="57" spans="2:16">
      <c r="B57" s="209" t="s">
        <v>1040</v>
      </c>
      <c r="C57" s="217"/>
      <c r="D57" s="218"/>
      <c r="E57" s="218"/>
      <c r="F57" s="218"/>
      <c r="G57" s="219"/>
      <c r="H57" s="212" t="s">
        <v>1070</v>
      </c>
      <c r="I57" s="212"/>
      <c r="J57" s="215">
        <v>0</v>
      </c>
      <c r="K57" s="215"/>
      <c r="L57" s="218">
        <v>0</v>
      </c>
      <c r="O57" s="21"/>
      <c r="P57" s="21"/>
    </row>
    <row r="58" spans="2:16">
      <c r="B58" s="209" t="s">
        <v>1071</v>
      </c>
      <c r="C58" s="217"/>
      <c r="D58" s="218">
        <f>SUMIF(Clasificaciones!B:B,'Balance General'!B58,Clasificaciones!G:G)</f>
        <v>0</v>
      </c>
      <c r="E58" s="218"/>
      <c r="F58" s="218">
        <v>0</v>
      </c>
      <c r="G58" s="219"/>
      <c r="H58" s="212" t="s">
        <v>1072</v>
      </c>
      <c r="I58" s="212"/>
      <c r="J58" s="215">
        <f>+J57+J38</f>
        <v>170644405516</v>
      </c>
      <c r="K58" s="215"/>
      <c r="L58" s="215">
        <v>72108313862</v>
      </c>
      <c r="M58" s="222"/>
      <c r="O58" s="21"/>
      <c r="P58" s="21"/>
    </row>
    <row r="59" spans="2:16">
      <c r="B59" s="209" t="s">
        <v>1073</v>
      </c>
      <c r="C59" s="217"/>
      <c r="D59" s="218">
        <f>SUMIF(Clasificaciones!B:B,'Balance General'!B59,Clasificaciones!G:G)</f>
        <v>0</v>
      </c>
      <c r="E59" s="218"/>
      <c r="F59" s="218">
        <v>0</v>
      </c>
      <c r="G59" s="219"/>
      <c r="H59" s="209"/>
      <c r="I59" s="209"/>
      <c r="J59" s="218"/>
      <c r="K59" s="218"/>
      <c r="L59" s="218"/>
      <c r="O59" s="21"/>
      <c r="P59" s="21"/>
    </row>
    <row r="60" spans="2:16">
      <c r="B60" s="209"/>
      <c r="C60" s="217"/>
      <c r="D60" s="218"/>
      <c r="E60" s="218"/>
      <c r="F60" s="218"/>
      <c r="G60" s="219"/>
      <c r="H60" s="212" t="s">
        <v>353</v>
      </c>
      <c r="I60" s="212"/>
      <c r="J60" s="218"/>
      <c r="K60" s="218"/>
      <c r="L60" s="218"/>
      <c r="O60" s="21"/>
      <c r="P60" s="21"/>
    </row>
    <row r="61" spans="2:16">
      <c r="B61" s="212" t="s">
        <v>850</v>
      </c>
      <c r="C61" s="226" t="s">
        <v>1074</v>
      </c>
      <c r="D61" s="227">
        <f>SUMIF(Clasificaciones!B:B,'Balance General'!B61,Clasificaciones!G:G)</f>
        <v>1157964391</v>
      </c>
      <c r="E61" s="227"/>
      <c r="F61" s="227">
        <v>1045579988</v>
      </c>
      <c r="G61" s="219"/>
      <c r="H61" s="228" t="s">
        <v>1075</v>
      </c>
      <c r="I61" s="229" t="s">
        <v>1076</v>
      </c>
      <c r="J61" s="215">
        <f>+'Consolidado 06.2022'!H291-J64</f>
        <v>30963389261</v>
      </c>
      <c r="K61" s="215"/>
      <c r="L61" s="215">
        <v>30343385023.631874</v>
      </c>
      <c r="O61" s="21"/>
      <c r="P61" s="21"/>
    </row>
    <row r="62" spans="2:16">
      <c r="B62" s="220" t="s">
        <v>855</v>
      </c>
      <c r="C62" s="226"/>
      <c r="D62" s="230">
        <f>SUMIF(Clasificaciones!B:B,'Balance General'!B62,Clasificaciones!G:G)</f>
        <v>-99777440</v>
      </c>
      <c r="E62" s="230"/>
      <c r="F62" s="230">
        <v>-10541588</v>
      </c>
      <c r="G62" s="219"/>
      <c r="H62" s="228"/>
      <c r="I62" s="229"/>
      <c r="J62" s="215"/>
      <c r="K62" s="215"/>
      <c r="L62" s="215"/>
      <c r="O62" s="21"/>
      <c r="P62" s="21"/>
    </row>
    <row r="63" spans="2:16">
      <c r="B63" s="10"/>
      <c r="C63" s="217"/>
      <c r="D63" s="10"/>
      <c r="E63" s="10"/>
      <c r="F63" s="10"/>
      <c r="G63" s="219"/>
      <c r="H63" s="209"/>
      <c r="I63" s="209"/>
      <c r="J63" s="218"/>
      <c r="K63" s="218"/>
      <c r="L63" s="218"/>
      <c r="O63" s="21"/>
      <c r="P63" s="21"/>
    </row>
    <row r="64" spans="2:16">
      <c r="B64" s="208" t="s">
        <v>1077</v>
      </c>
      <c r="C64" s="217" t="s">
        <v>1078</v>
      </c>
      <c r="D64" s="215">
        <f>+SUM(D65:D69)</f>
        <v>1376047261</v>
      </c>
      <c r="E64" s="215"/>
      <c r="F64" s="215">
        <v>1332155637</v>
      </c>
      <c r="G64" s="219"/>
      <c r="H64" s="209" t="s">
        <v>911</v>
      </c>
      <c r="I64" s="209"/>
      <c r="J64" s="218">
        <f>+'Consolidado 06.2022'!F552</f>
        <v>1281407</v>
      </c>
      <c r="K64" s="218"/>
      <c r="L64" s="218">
        <v>1585140.47342857</v>
      </c>
      <c r="O64" s="21"/>
      <c r="P64" s="21"/>
    </row>
    <row r="65" spans="2:16">
      <c r="B65" s="209" t="s">
        <v>286</v>
      </c>
      <c r="C65" s="217"/>
      <c r="D65" s="230">
        <f>SUMIF(Clasificaciones!B:B,'Balance General'!B65,Clasificaciones!G:G)</f>
        <v>684291915</v>
      </c>
      <c r="E65" s="215"/>
      <c r="F65" s="218">
        <v>601939952</v>
      </c>
      <c r="G65" s="219"/>
      <c r="H65" s="209"/>
      <c r="I65" s="209"/>
      <c r="J65" s="339"/>
      <c r="K65" s="218"/>
      <c r="L65" s="338"/>
      <c r="O65" s="21"/>
      <c r="P65" s="21"/>
    </row>
    <row r="66" spans="2:16">
      <c r="B66" s="209" t="s">
        <v>289</v>
      </c>
      <c r="C66" s="217"/>
      <c r="D66" s="230">
        <f>SUMIF(Clasificaciones!B:B,'Balance General'!B66,Clasificaciones!G:G)</f>
        <v>8000000</v>
      </c>
      <c r="E66" s="215"/>
      <c r="F66" s="218">
        <v>8000000</v>
      </c>
      <c r="G66" s="219"/>
      <c r="H66" s="209"/>
      <c r="I66" s="209"/>
      <c r="J66" s="218"/>
      <c r="K66" s="218"/>
      <c r="L66" s="338"/>
      <c r="O66" s="21"/>
      <c r="P66" s="21"/>
    </row>
    <row r="67" spans="2:16">
      <c r="B67" s="209" t="s">
        <v>290</v>
      </c>
      <c r="C67" s="217"/>
      <c r="D67" s="230">
        <f>SUMIF(Clasificaciones!B:B,'Balance General'!B67,Clasificaciones!G:G)</f>
        <v>457571471</v>
      </c>
      <c r="E67" s="215"/>
      <c r="F67" s="218">
        <v>457571471</v>
      </c>
      <c r="G67" s="219"/>
      <c r="H67" s="209"/>
      <c r="I67" s="209"/>
      <c r="J67" s="218"/>
      <c r="K67" s="218"/>
      <c r="L67" s="218"/>
      <c r="M67" s="231"/>
      <c r="O67" s="21"/>
      <c r="P67" s="21"/>
    </row>
    <row r="68" spans="2:16">
      <c r="B68" s="209" t="s">
        <v>294</v>
      </c>
      <c r="C68" s="217"/>
      <c r="D68" s="230">
        <f>SUMIF(Clasificaciones!B:B,'Balance General'!B68,Clasificaciones!G:G)</f>
        <v>856114402</v>
      </c>
      <c r="E68" s="215"/>
      <c r="F68" s="218">
        <v>736036747</v>
      </c>
      <c r="G68" s="219"/>
      <c r="H68" s="209"/>
      <c r="I68" s="209"/>
      <c r="J68" s="218"/>
      <c r="K68" s="218"/>
      <c r="L68" s="218"/>
      <c r="O68" s="21"/>
      <c r="P68" s="21"/>
    </row>
    <row r="69" spans="2:16">
      <c r="B69" s="209" t="s">
        <v>863</v>
      </c>
      <c r="C69" s="217"/>
      <c r="D69" s="230">
        <f>SUMIF(Clasificaciones!B:B,'Balance General'!B69,Clasificaciones!G:G)</f>
        <v>-629930527</v>
      </c>
      <c r="E69" s="218"/>
      <c r="F69" s="218">
        <v>-471392533</v>
      </c>
      <c r="G69" s="219"/>
      <c r="H69" s="12"/>
      <c r="I69" s="12"/>
      <c r="J69" s="218"/>
      <c r="K69" s="218"/>
      <c r="L69" s="218"/>
      <c r="O69" s="21"/>
      <c r="P69" s="21"/>
    </row>
    <row r="70" spans="2:16">
      <c r="B70" s="209"/>
      <c r="C70" s="217"/>
      <c r="D70" s="218"/>
      <c r="E70" s="218"/>
      <c r="F70" s="218"/>
      <c r="G70" s="219"/>
      <c r="H70" s="12"/>
      <c r="I70" s="12"/>
      <c r="J70" s="218"/>
      <c r="K70" s="218"/>
      <c r="L70" s="218"/>
      <c r="O70" s="21"/>
      <c r="P70" s="21"/>
    </row>
    <row r="71" spans="2:16">
      <c r="B71" s="208" t="s">
        <v>1079</v>
      </c>
      <c r="C71" s="217" t="s">
        <v>1080</v>
      </c>
      <c r="D71" s="215">
        <f>+SUM(D72)</f>
        <v>12374918</v>
      </c>
      <c r="E71" s="218"/>
      <c r="F71" s="215">
        <v>12374918</v>
      </c>
      <c r="G71" s="219"/>
      <c r="H71" s="12"/>
      <c r="I71" s="12"/>
      <c r="J71" s="218"/>
      <c r="K71" s="218"/>
      <c r="L71" s="218"/>
      <c r="O71" s="21"/>
      <c r="P71" s="21"/>
    </row>
    <row r="72" spans="2:16">
      <c r="B72" s="209" t="s">
        <v>864</v>
      </c>
      <c r="C72" s="217"/>
      <c r="D72" s="230">
        <f>SUMIF(Clasificaciones!B:B,'Balance General'!B72,Clasificaciones!G:G)</f>
        <v>12374918</v>
      </c>
      <c r="E72" s="218"/>
      <c r="F72" s="218">
        <v>12374918</v>
      </c>
      <c r="G72" s="219"/>
      <c r="H72" s="12"/>
      <c r="I72" s="12"/>
      <c r="J72" s="218"/>
      <c r="K72" s="218"/>
      <c r="L72" s="218"/>
      <c r="O72" s="21"/>
      <c r="P72" s="21"/>
    </row>
    <row r="73" spans="2:16">
      <c r="B73" s="209"/>
      <c r="C73" s="217"/>
      <c r="D73" s="218"/>
      <c r="E73" s="218"/>
      <c r="F73" s="218"/>
      <c r="G73" s="219"/>
      <c r="H73" s="12"/>
      <c r="I73" s="12"/>
      <c r="J73" s="218"/>
      <c r="K73" s="218"/>
      <c r="L73" s="218"/>
      <c r="O73" s="21"/>
      <c r="P73" s="21"/>
    </row>
    <row r="74" spans="2:16">
      <c r="B74" s="208" t="s">
        <v>1081</v>
      </c>
      <c r="C74" s="217"/>
      <c r="D74" s="215">
        <f>+D45+D61+D64+D51+D62+D71</f>
        <v>3346609130</v>
      </c>
      <c r="E74" s="215"/>
      <c r="F74" s="215">
        <v>3279568955</v>
      </c>
      <c r="G74" s="219"/>
      <c r="H74" s="12"/>
      <c r="I74" s="12"/>
      <c r="J74" s="218"/>
      <c r="K74" s="218"/>
      <c r="L74" s="218"/>
      <c r="O74" s="21"/>
      <c r="P74" s="21"/>
    </row>
    <row r="75" spans="2:16">
      <c r="B75" s="208"/>
      <c r="C75" s="217"/>
      <c r="D75" s="215"/>
      <c r="E75" s="215"/>
      <c r="F75" s="215"/>
      <c r="G75" s="216"/>
      <c r="H75" s="10"/>
      <c r="I75" s="10"/>
      <c r="J75" s="218"/>
      <c r="K75" s="218"/>
      <c r="L75" s="218"/>
      <c r="O75" s="21"/>
      <c r="P75" s="21"/>
    </row>
    <row r="76" spans="2:16" ht="16.2" thickBot="1">
      <c r="B76" s="208" t="s">
        <v>634</v>
      </c>
      <c r="C76" s="209"/>
      <c r="D76" s="232">
        <f>+D74+D42</f>
        <v>201609076184</v>
      </c>
      <c r="E76" s="232"/>
      <c r="F76" s="232">
        <v>102453284026</v>
      </c>
      <c r="G76" s="216"/>
      <c r="H76" s="212" t="s">
        <v>653</v>
      </c>
      <c r="I76" s="212"/>
      <c r="J76" s="232">
        <f>+J58+J61+J64</f>
        <v>201609076184</v>
      </c>
      <c r="K76" s="232"/>
      <c r="L76" s="232">
        <v>102453284026.1053</v>
      </c>
      <c r="M76" s="222"/>
      <c r="N76" s="222"/>
      <c r="O76" s="233"/>
      <c r="P76" s="21"/>
    </row>
    <row r="77" spans="2:16" ht="16.2" thickTop="1">
      <c r="B77" s="208"/>
      <c r="C77" s="209"/>
      <c r="D77" s="215"/>
      <c r="E77" s="215"/>
      <c r="F77" s="215"/>
      <c r="G77" s="216"/>
      <c r="H77" s="10"/>
      <c r="I77" s="10"/>
      <c r="J77" s="234"/>
      <c r="K77" s="234"/>
      <c r="L77" s="10"/>
      <c r="M77" s="233"/>
      <c r="N77" s="233"/>
      <c r="O77" s="233"/>
      <c r="P77" s="21"/>
    </row>
    <row r="78" spans="2:16">
      <c r="D78" s="235"/>
      <c r="E78" s="235"/>
      <c r="F78" s="235"/>
      <c r="G78" s="235"/>
      <c r="N78" s="236"/>
      <c r="O78" s="236"/>
      <c r="P78" s="21"/>
    </row>
    <row r="79" spans="2:16">
      <c r="B79" s="237" t="s">
        <v>1082</v>
      </c>
      <c r="C79" s="238"/>
      <c r="D79" s="238"/>
      <c r="E79" s="238"/>
      <c r="F79" s="238"/>
      <c r="G79" s="238"/>
      <c r="O79" s="21"/>
      <c r="P79" s="21"/>
    </row>
    <row r="80" spans="2:16">
      <c r="B80" s="237"/>
      <c r="C80" s="238"/>
      <c r="D80" s="238"/>
      <c r="E80" s="238"/>
      <c r="F80" s="238"/>
      <c r="G80" s="238"/>
      <c r="O80" s="21"/>
      <c r="P80" s="21"/>
    </row>
    <row r="81" spans="2:16" ht="18">
      <c r="B81" s="239" t="s">
        <v>146</v>
      </c>
      <c r="C81" s="240"/>
      <c r="D81" s="241">
        <v>44742</v>
      </c>
      <c r="E81" s="241"/>
      <c r="F81" s="241">
        <v>44561</v>
      </c>
      <c r="G81" s="242"/>
      <c r="H81" s="239" t="s">
        <v>297</v>
      </c>
      <c r="I81" s="239"/>
      <c r="J81" s="241">
        <v>44742</v>
      </c>
      <c r="K81" s="241"/>
      <c r="L81" s="241">
        <v>44561</v>
      </c>
      <c r="O81" s="21"/>
      <c r="P81" s="21"/>
    </row>
    <row r="82" spans="2:16" ht="18">
      <c r="B82" s="243" t="s">
        <v>1001</v>
      </c>
      <c r="C82" s="244"/>
      <c r="D82" s="247">
        <v>497283364136</v>
      </c>
      <c r="E82" s="245"/>
      <c r="F82" s="246">
        <v>1153596897526.0789</v>
      </c>
      <c r="G82" s="242"/>
      <c r="H82" s="243" t="s">
        <v>1006</v>
      </c>
      <c r="I82" s="244"/>
      <c r="J82" s="245">
        <f>+D82</f>
        <v>497283364136</v>
      </c>
      <c r="K82" s="245"/>
      <c r="L82" s="245">
        <f>+F82</f>
        <v>1153596897526.0789</v>
      </c>
      <c r="M82" s="236"/>
      <c r="O82" s="21"/>
      <c r="P82" s="21"/>
    </row>
    <row r="83" spans="2:16">
      <c r="O83" s="21"/>
      <c r="P83" s="21"/>
    </row>
    <row r="84" spans="2:16">
      <c r="B84" s="248"/>
      <c r="C84" s="248"/>
      <c r="J84" s="249"/>
      <c r="K84" s="249"/>
      <c r="O84" s="21"/>
      <c r="P84" s="21"/>
    </row>
    <row r="85" spans="2:16">
      <c r="B85" s="248"/>
      <c r="C85" s="248"/>
      <c r="J85" s="249"/>
      <c r="K85" s="249"/>
      <c r="O85" s="21"/>
      <c r="P85" s="21"/>
    </row>
    <row r="86" spans="2:16">
      <c r="B86" s="248"/>
      <c r="C86" s="248"/>
      <c r="J86" s="249"/>
      <c r="K86" s="249"/>
      <c r="O86" s="21"/>
      <c r="P86" s="21"/>
    </row>
    <row r="87" spans="2:16">
      <c r="B87" s="250"/>
      <c r="C87" s="251"/>
      <c r="D87" s="250"/>
      <c r="E87" s="250"/>
      <c r="F87" s="250"/>
      <c r="G87" s="250"/>
      <c r="H87" s="250"/>
      <c r="I87" s="250"/>
      <c r="J87" s="250"/>
      <c r="K87" s="250"/>
      <c r="L87" s="250"/>
      <c r="O87" s="21"/>
      <c r="P87" s="21"/>
    </row>
    <row r="88" spans="2:16" s="252" customFormat="1">
      <c r="B88" s="254" t="s">
        <v>1083</v>
      </c>
      <c r="C88" s="253"/>
      <c r="E88" s="250"/>
      <c r="H88" s="254"/>
      <c r="J88" s="254" t="s">
        <v>1084</v>
      </c>
      <c r="K88" s="254"/>
      <c r="L88" s="254"/>
    </row>
    <row r="89" spans="2:16" s="238" customFormat="1">
      <c r="B89" s="253" t="s">
        <v>1705</v>
      </c>
      <c r="C89" s="253"/>
      <c r="E89" s="251"/>
      <c r="H89" s="253"/>
      <c r="J89" s="253" t="s">
        <v>1085</v>
      </c>
      <c r="K89" s="253"/>
      <c r="L89" s="253"/>
    </row>
    <row r="90" spans="2:16" ht="4.5" customHeight="1">
      <c r="B90" s="248"/>
      <c r="C90" s="248"/>
      <c r="O90" s="21"/>
      <c r="P90" s="21"/>
    </row>
    <row r="91" spans="2:16">
      <c r="B91" s="248"/>
      <c r="C91" s="248"/>
      <c r="O91" s="21"/>
      <c r="P91" s="21"/>
    </row>
    <row r="92" spans="2:16">
      <c r="B92" s="248"/>
      <c r="C92" s="248"/>
      <c r="O92" s="21"/>
      <c r="P92" s="21"/>
    </row>
    <row r="93" spans="2:16">
      <c r="F93" s="255"/>
      <c r="G93" s="255"/>
      <c r="O93" s="21"/>
      <c r="P93" s="21"/>
    </row>
    <row r="94" spans="2:16">
      <c r="O94" s="21"/>
      <c r="P94" s="21"/>
    </row>
    <row r="95" spans="2:16">
      <c r="O95" s="21"/>
      <c r="P95" s="21"/>
    </row>
    <row r="96" spans="2:16">
      <c r="O96" s="21"/>
      <c r="P96" s="21"/>
    </row>
    <row r="97" spans="2:16">
      <c r="J97" s="222"/>
      <c r="K97" s="222"/>
      <c r="O97" s="21"/>
      <c r="P97" s="21"/>
    </row>
    <row r="98" spans="2:16">
      <c r="J98" s="222"/>
      <c r="K98" s="222"/>
      <c r="O98" s="21"/>
      <c r="P98" s="21"/>
    </row>
    <row r="99" spans="2:16">
      <c r="B99" s="340"/>
    </row>
    <row r="100" spans="2:16">
      <c r="B100" s="341"/>
    </row>
    <row r="101" spans="2:16">
      <c r="B101" s="342"/>
    </row>
  </sheetData>
  <mergeCells count="3">
    <mergeCell ref="B3:L3"/>
    <mergeCell ref="B4:L4"/>
    <mergeCell ref="B5:L5"/>
  </mergeCells>
  <hyperlinks>
    <hyperlink ref="L8" location="Índice!A1" display="Índice" xr:uid="{83574BE3-93C7-49B8-8CBA-74943B125135}"/>
  </hyperlinks>
  <printOptions horizontalCentered="1" verticalCentered="1"/>
  <pageMargins left="0.62992125984251968" right="0.23622047244094491" top="0.74803149606299213" bottom="0.74803149606299213" header="0.31496062992125984" footer="0.31496062992125984"/>
  <pageSetup paperSize="9" scale="42" orientation="landscape" r:id="rId1"/>
  <colBreaks count="1" manualBreakCount="1">
    <brk id="12" max="1048575" man="1"/>
  </colBreaks>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uO9A1ONTYcMIv4ZV9+7BWfv+sugEP+0BZBS3GDgm3hg=</DigestValue>
    </Reference>
    <Reference Type="http://www.w3.org/2000/09/xmldsig#Object" URI="#idOfficeObject">
      <DigestMethod Algorithm="http://www.w3.org/2001/04/xmlenc#sha256"/>
      <DigestValue>pr9GkpvONlUluTTjb70+t6LTQWyHJ+NuVw9ZCrlt55Q=</DigestValue>
    </Reference>
    <Reference Type="http://uri.etsi.org/01903#SignedProperties" URI="#idSignedProperties">
      <Transforms>
        <Transform Algorithm="http://www.w3.org/TR/2001/REC-xml-c14n-20010315"/>
      </Transforms>
      <DigestMethod Algorithm="http://www.w3.org/2001/04/xmlenc#sha256"/>
      <DigestValue>km3ika1xgbSsVQSKwpTsbOo9TaiacucpSpVJieyW39s=</DigestValue>
    </Reference>
    <Reference Type="http://www.w3.org/2000/09/xmldsig#Object" URI="#idValidSigLnImg">
      <DigestMethod Algorithm="http://www.w3.org/2001/04/xmlenc#sha256"/>
      <DigestValue>sqwEcLDRer/jkUkpryWkD/CcgMFtZ/1LMDkmpGQ7mcM=</DigestValue>
    </Reference>
    <Reference Type="http://www.w3.org/2000/09/xmldsig#Object" URI="#idInvalidSigLnImg">
      <DigestMethod Algorithm="http://www.w3.org/2001/04/xmlenc#sha256"/>
      <DigestValue>khEa8u/Xd1ri2YJm31Yy52VentPAvMf15xc1DAaXrhM=</DigestValue>
    </Reference>
  </SignedInfo>
  <SignatureValue>X5WIZlW2AMoMV4EAqk7EnVQDbhzmS7gPLqq+YFI5RuUgdjwkQ+jiJkynKlksoYtVhttO1ZTs4x8M
ZyvGagHpkLCs5k7xX1UDJNtt5Z9nGUmVim39jotIPzXuqK3ax0hToPUvzL1mtLQaKzoNpXF3/FBM
HevuIhDeBcxP+rQ+fFh7nVihtGb3VKvXA3mbG4hMZMvmZaTtPNhFoe2wQAeX9Qp94+rfQq1g/VLj
8Ojz0sJrAA/eIT1UcBi6iOVhV++j6mxBGlRNRiU3oeqtPMk3Qvb/vcg5H9i1ilzPMCtTy7JL/CBX
TH/mXM+KL2Gfo3T9si4lT2kTO+xO1DhLFRwCnA==</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Kxh/whRVG0HzLK1CoJjGEC0X6BqKuyVXOwet0dZXYj0=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gFfeqwamM25+Fvm4soG/GGqnzMqGsvCzfb3WapD3ZDw=</DigestValue>
      </Reference>
      <Reference URI="/xl/drawings/drawing1.xml?ContentType=application/vnd.openxmlformats-officedocument.drawing+xml">
        <DigestMethod Algorithm="http://www.w3.org/2001/04/xmlenc#sha256"/>
        <DigestValue>uoGU9OeIdP8rVMXJvDoZdJtk4lzqrx028y0vy0BLq+g=</DigestValue>
      </Reference>
      <Reference URI="/xl/drawings/drawing2.xml?ContentType=application/vnd.openxmlformats-officedocument.drawing+xml">
        <DigestMethod Algorithm="http://www.w3.org/2001/04/xmlenc#sha256"/>
        <DigestValue>OHrRbuvTmAnYFsrR8MwgYWWAjAu44cONjT0zeqpIhNc=</DigestValue>
      </Reference>
      <Reference URI="/xl/drawings/drawing3.xml?ContentType=application/vnd.openxmlformats-officedocument.drawing+xml">
        <DigestMethod Algorithm="http://www.w3.org/2001/04/xmlenc#sha256"/>
        <DigestValue>VamFdvk3MJvtnxqMHViM61NGvnFI+sKPWh26VKV1CmI=</DigestValue>
      </Reference>
      <Reference URI="/xl/drawings/drawing4.xml?ContentType=application/vnd.openxmlformats-officedocument.drawing+xml">
        <DigestMethod Algorithm="http://www.w3.org/2001/04/xmlenc#sha256"/>
        <DigestValue>u9M43qV2ut/5DghhkOF9OM5jV25fH03tIrnwsARBWyQ=</DigestValue>
      </Reference>
      <Reference URI="/xl/drawings/drawing5.xml?ContentType=application/vnd.openxmlformats-officedocument.drawing+xml">
        <DigestMethod Algorithm="http://www.w3.org/2001/04/xmlenc#sha256"/>
        <DigestValue>GKs3hrNx6CuGYbOY9QeBYHRNSA38MRyqGQuOy8gDrUE=</DigestValue>
      </Reference>
      <Reference URI="/xl/drawings/drawing6.xml?ContentType=application/vnd.openxmlformats-officedocument.drawing+xml">
        <DigestMethod Algorithm="http://www.w3.org/2001/04/xmlenc#sha256"/>
        <DigestValue>rFeyy7CaGXutn3tnU0l9HbxFdMVc5IyRdBC6eeXqBlo=</DigestValue>
      </Reference>
      <Reference URI="/xl/drawings/drawing7.xml?ContentType=application/vnd.openxmlformats-officedocument.drawing+xml">
        <DigestMethod Algorithm="http://www.w3.org/2001/04/xmlenc#sha256"/>
        <DigestValue>sDkDwBrsbi0us2/Y55EI+MJJ/UbZ+wgI/fOrew+4kfs=</DigestValue>
      </Reference>
      <Reference URI="/xl/drawings/vmlDrawing1.vml?ContentType=application/vnd.openxmlformats-officedocument.vmlDrawing">
        <DigestMethod Algorithm="http://www.w3.org/2001/04/xmlenc#sha256"/>
        <DigestValue>5M5CfDZrQtZFzfzhy9C+XpgElLE7IC7n1FujUYfoayc=</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png?ContentType=image/png">
        <DigestMethod Algorithm="http://www.w3.org/2001/04/xmlenc#sha256"/>
        <DigestValue>5v657sv2r+xjv32phNITx0nJvU2jiKdbeuY61L2ctro=</DigestValue>
      </Reference>
      <Reference URI="/xl/media/image4.emf?ContentType=image/x-emf">
        <DigestMethod Algorithm="http://www.w3.org/2001/04/xmlenc#sha256"/>
        <DigestValue>mSU3WqOT8iO/07hsI8+rq330FPwTaJCbh+AaD715I8w=</DigestValue>
      </Reference>
      <Reference URI="/xl/media/image5.emf?ContentType=image/x-emf">
        <DigestMethod Algorithm="http://www.w3.org/2001/04/xmlenc#sha256"/>
        <DigestValue>WIjBkdkBAV0gIBMHaMTsXMacP54xHMcfmf+SbLmO+KM=</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jWWxhhVa7vazfmDSyEWBQI1jl9gXdOteC4C/xm0muHY=</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BURr3s4kJKfByVqBJOk12txnI73I4lKyZyEinb+ldQA=</DigestValue>
      </Reference>
      <Reference URI="/xl/printerSettings/printerSettings13.bin?ContentType=application/vnd.openxmlformats-officedocument.spreadsheetml.printerSettings">
        <DigestMethod Algorithm="http://www.w3.org/2001/04/xmlenc#sha256"/>
        <DigestValue>jZAxV9BKicsRkBpueMuvwjQVVa8/mEG1tJG2hvHdbbs=</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UYvDf6FjXaXV0L/Qv12AY4Hti4aXM1/GsRnHAEfkOno=</DigestValue>
      </Reference>
      <Reference URI="/xl/printerSettings/printerSettings4.bin?ContentType=application/vnd.openxmlformats-officedocument.spreadsheetml.printerSettings">
        <DigestMethod Algorithm="http://www.w3.org/2001/04/xmlenc#sha256"/>
        <DigestValue>+CD8yXTcV7R0UPktSQ1iysCJtCvCSVF2j80e6m46HpQ=</DigestValue>
      </Reference>
      <Reference URI="/xl/printerSettings/printerSettings5.bin?ContentType=application/vnd.openxmlformats-officedocument.spreadsheetml.printerSettings">
        <DigestMethod Algorithm="http://www.w3.org/2001/04/xmlenc#sha256"/>
        <DigestValue>vgaglTYY8ldDI3np+fkDPkAMI9Om5H1Khp+orjrXFAQ=</DigestValue>
      </Reference>
      <Reference URI="/xl/printerSettings/printerSettings6.bin?ContentType=application/vnd.openxmlformats-officedocument.spreadsheetml.printerSettings">
        <DigestMethod Algorithm="http://www.w3.org/2001/04/xmlenc#sha256"/>
        <DigestValue>AJzHPuZjWFngczH/xsUd62OVqmQdA8sSRt3Y8JhmUCw=</DigestValue>
      </Reference>
      <Reference URI="/xl/printerSettings/printerSettings7.bin?ContentType=application/vnd.openxmlformats-officedocument.spreadsheetml.printerSettings">
        <DigestMethod Algorithm="http://www.w3.org/2001/04/xmlenc#sha256"/>
        <DigestValue>Wqm1fOu3+29IrP0cdXD6iyyxD6yTInd4sr2seUanF8w=</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HacesXolgVwrEUR34UcLCbpaTnL7CVD05Z1EbyhZoY0=</DigestValue>
      </Reference>
      <Reference URI="/xl/styles.xml?ContentType=application/vnd.openxmlformats-officedocument.spreadsheetml.styles+xml">
        <DigestMethod Algorithm="http://www.w3.org/2001/04/xmlenc#sha256"/>
        <DigestValue>+xkjsgUaLOAa143gPv4TqAgk7tTgJ1H5K3K0iEHf9BY=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jYpjRasoMQp8j5jwypgxrqsUPK7Nb0bZ+j2yq6haVy0=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6gPXSSmocvTKfi59YgjGWVmVZYgejq3lh59HUyQJ6Ts=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h9h4UunWNdYx+Bk2/HHk8MoLu038GIMjBRfxz9UL+dE=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dvTvcjO6X9RJyss/SBUOO/04GiXxPSIUKvf5ly9VsQw=</DigestValue>
      </Reference>
      <Reference URI="/xl/worksheets/sheet1.xml?ContentType=application/vnd.openxmlformats-officedocument.spreadsheetml.worksheet+xml">
        <DigestMethod Algorithm="http://www.w3.org/2001/04/xmlenc#sha256"/>
        <DigestValue>VQT7qoEa9rOctWxXjX+EaoAVPeoFvJ5CarZV7KoUaBA=</DigestValue>
      </Reference>
      <Reference URI="/xl/worksheets/sheet10.xml?ContentType=application/vnd.openxmlformats-officedocument.spreadsheetml.worksheet+xml">
        <DigestMethod Algorithm="http://www.w3.org/2001/04/xmlenc#sha256"/>
        <DigestValue>er4ctSvbKr9/+Ou7Cm86PQGOMJdZ36wyW4Q9dUlNp3k=</DigestValue>
      </Reference>
      <Reference URI="/xl/worksheets/sheet11.xml?ContentType=application/vnd.openxmlformats-officedocument.spreadsheetml.worksheet+xml">
        <DigestMethod Algorithm="http://www.w3.org/2001/04/xmlenc#sha256"/>
        <DigestValue>A7eh301jTEljAqUIc6Cs18mubbBMRsotxwTuBlca0PI=</DigestValue>
      </Reference>
      <Reference URI="/xl/worksheets/sheet12.xml?ContentType=application/vnd.openxmlformats-officedocument.spreadsheetml.worksheet+xml">
        <DigestMethod Algorithm="http://www.w3.org/2001/04/xmlenc#sha256"/>
        <DigestValue>4fscV3XB7IKcA1x1Z4pLHuJ1sEy1bl292IvJHp1fh9c=</DigestValue>
      </Reference>
      <Reference URI="/xl/worksheets/sheet13.xml?ContentType=application/vnd.openxmlformats-officedocument.spreadsheetml.worksheet+xml">
        <DigestMethod Algorithm="http://www.w3.org/2001/04/xmlenc#sha256"/>
        <DigestValue>knWGX2f4YD9d6qFBAvMxSl9uG2H48Z5ytX3oXbEIWlI=</DigestValue>
      </Reference>
      <Reference URI="/xl/worksheets/sheet2.xml?ContentType=application/vnd.openxmlformats-officedocument.spreadsheetml.worksheet+xml">
        <DigestMethod Algorithm="http://www.w3.org/2001/04/xmlenc#sha256"/>
        <DigestValue>glBZoxHAhLnDrQknrlJK+Niiamj9czHbYcB5flzF/dg=</DigestValue>
      </Reference>
      <Reference URI="/xl/worksheets/sheet3.xml?ContentType=application/vnd.openxmlformats-officedocument.spreadsheetml.worksheet+xml">
        <DigestMethod Algorithm="http://www.w3.org/2001/04/xmlenc#sha256"/>
        <DigestValue>n/DjG6c7fRb4tsXpYCMrsaHH3DSZBlCqRLFYnGgROzc=</DigestValue>
      </Reference>
      <Reference URI="/xl/worksheets/sheet4.xml?ContentType=application/vnd.openxmlformats-officedocument.spreadsheetml.worksheet+xml">
        <DigestMethod Algorithm="http://www.w3.org/2001/04/xmlenc#sha256"/>
        <DigestValue>EZsT1hcNoWxv/2euOtjOgHe3hH85sTEDhWGDuzDKwr8=</DigestValue>
      </Reference>
      <Reference URI="/xl/worksheets/sheet5.xml?ContentType=application/vnd.openxmlformats-officedocument.spreadsheetml.worksheet+xml">
        <DigestMethod Algorithm="http://www.w3.org/2001/04/xmlenc#sha256"/>
        <DigestValue>AZvKZHiWDKE8YEa7SIGUxBtJQ/AVBQ35Xp/IBH20ihg=</DigestValue>
      </Reference>
      <Reference URI="/xl/worksheets/sheet6.xml?ContentType=application/vnd.openxmlformats-officedocument.spreadsheetml.worksheet+xml">
        <DigestMethod Algorithm="http://www.w3.org/2001/04/xmlenc#sha256"/>
        <DigestValue>QYgfHjzpce/vt25cl7Ai1Pujz3ip1cTxnVh5sdMt6Zk=</DigestValue>
      </Reference>
      <Reference URI="/xl/worksheets/sheet7.xml?ContentType=application/vnd.openxmlformats-officedocument.spreadsheetml.worksheet+xml">
        <DigestMethod Algorithm="http://www.w3.org/2001/04/xmlenc#sha256"/>
        <DigestValue>ZwPS5jIGAGOVkqBhwzTmmTTq3YCkTXKJEPvEV9TB1mI=</DigestValue>
      </Reference>
      <Reference URI="/xl/worksheets/sheet8.xml?ContentType=application/vnd.openxmlformats-officedocument.spreadsheetml.worksheet+xml">
        <DigestMethod Algorithm="http://www.w3.org/2001/04/xmlenc#sha256"/>
        <DigestValue>y9xOR/LVfcoR+1H3+oB28JrC55C1Y/qXCZf+3vsJb/k=</DigestValue>
      </Reference>
      <Reference URI="/xl/worksheets/sheet9.xml?ContentType=application/vnd.openxmlformats-officedocument.spreadsheetml.worksheet+xml">
        <DigestMethod Algorithm="http://www.w3.org/2001/04/xmlenc#sha256"/>
        <DigestValue>3eg30Gywt0grI9bkexiXhqLBCy97B4QrAd61CmHFYDA=</DigestValue>
      </Reference>
    </Manifest>
    <SignatureProperties>
      <SignatureProperty Id="idSignatureTime" Target="#idPackageSignature">
        <mdssi:SignatureTime xmlns:mdssi="http://schemas.openxmlformats.org/package/2006/digital-signature">
          <mdssi:Format>YYYY-MM-DDThh:mm:ssTZD</mdssi:Format>
          <mdssi:Value>2022-08-16T20:09:41Z</mdssi:Value>
        </mdssi:SignatureTime>
      </SignatureProperty>
    </SignatureProperties>
  </Object>
  <Object Id="idOfficeObject">
    <SignatureProperties>
      <SignatureProperty Id="idOfficeV1Details" Target="#idPackageSignature">
        <SignatureInfoV1 xmlns="http://schemas.microsoft.com/office/2006/digsig">
          <SetupID>{65C0F7B9-F404-43FD-8C84-C62865746623}</SetupID>
          <SignatureText>Shirley Vichini</SignatureText>
          <SignatureImage/>
          <SignatureComments/>
          <WindowsVersion>10.0</WindowsVersion>
          <OfficeVersion>16.0.15427/23</OfficeVersion>
          <ApplicationVersion>16.0.15427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2022-08-16T20:09:41Z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s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gDf/+38AAACAN//7fwAAtBka//t/AAAAADt//H8AALHsif77fwAAMBY7f/x/AAC0GRr/+38AANgWAAAAAAAAQAAAwPt/AAAAADt//H8AAIHvif77fwAABAAAAAAAAAAwFjt//H8AAKC11eZKAAAAtBka/wAAAABIAAAAAAAAALQZGv/7fwAAoIM3//t/AAAAHhr/+38AAAEAAAAAAAAAgEMa//t/AAAAADt//H8AAAAAAAAAAAAAAAAAAEoAAAAAutXmSgAAANC2AbMWAgAAC6cGfvx/AACAttXmSgAAABm31eZKAAAAAAAAAAAAAAAAAAAAZHYACAAAAAAlAAAADAAAAAEAAAAYAAAADAAAAAAAAAASAAAADAAAAAEAAAAeAAAAGAAAAO4AAAAFAAAAMgEAABYAAAAlAAAADAAAAAEAAABUAAAAiAAAAO8AAAAFAAAAMAEAABUAAAABAAAAVVWPQYX2jkHvAAAABQAAAAoAAABMAAAAAAAAAAAAAAAAAAAA//////////9gAAAAMQA2AC8AMAA4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GDmFLAWAgAAAAAAAAAAAAABAAAAFgIAAIgOKn78fwAAAAAAAAAAAACAPzt//H8AAAkAAAABAAAACQAAAAAAAAAAAAAAAAAAAAAAAAAAAAAAXO01b/T/AAARAAAAAAAAAECKCMUWAgAA0COcxxYCAADQtgGzFgIAAHDW1eYAAAAAAAAAAAAAAAAHAAAAAAAAAAAAAAAAAAAArNXV5koAAADp1dXmSgAAANG3An78fwAAKKIv//t/AAAAAHL+AAAAAIiDN//7fwAAQNXV5koAAADQtgGzFgIAAAunBn78fwAAUNXV5koAAADp1dXmSgAAAHB5oMcWAg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wAAAAAAAAACgAAAAAAAAAiA4qfvx/AAAAAAAAAAAAAOmy1eZKAAAAAwAAAAAAAADHs2GA/H8AAAAAAAAAAAAAAAAAAAAAAAD8jjVv9P8AAAAAAAD7fwAAMLiO1RYCAADg////AAAAANC2AbMWAgAA6LTV5gAAAAAAAAAAAAAAAAYAAAAAAAAAAAAAAAAAAAAMtNXmSgAAAEm01eZKAAAA0bcCfvx/AAAAAAAA+38AACBgrdUAAAAAAQAAAAAAAAAAAAAAAAAAANC2AbMWAgAAC6cGfvx/AACws9XmSgAAAEm01eZKAAAAkBe90BYCAAAAAAAAZHYACAAAAAAlAAAADAAAAAMAAAAYAAAADAAAAAAAAAASAAAADAAAAAEAAAAWAAAADAAAAAgAAABUAAAAVAAAAAwAAAA3AAAAIAAAAFoAAAABAAAAVVWPQYX2jkEMAAAAWwAAAAEAAABMAAAABAAAAAsAAAA3AAAAIgAAAFsAAABQAAAAWAAdZx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DAaK3VFgIAAAAAAAAAAAAAAAgAAAAAAACIDip+/H8AAAAAAAAAAAAA0EYB/vt/AACgxa/QFgIAAM0Ddf37fwAAAAAAAAAAAAAAAAAAAAAAAFyONW/0/wAAebPV5koAAACoRgH++38AAOz///8AAAAA0LYBsxYCAACItdXmAAAAAAAAAAAAAAAACQAAAAAAAAAAAAAAAAAAAKy01eZKAAAA6bTV5koAAADRtwJ+/H8AAAABAQD/////CAAAAAAAAACoRgH++38AAEg10opI0wAA0LYBsxYCAAALpwZ+/H8AAFC01eZKAAAA6bTV5koAAABQwrLLFgIAAAAAAABkdgAIAAAAACUAAAAMAAAABAAAABgAAAAMAAAAAAAAABIAAAAMAAAAAQAAAB4AAAAYAAAAMAAAADsAAACsAAAAVwAAACUAAAAMAAAABAAAAFQAAACoAAAAMQAAADsAAACqAAAAVgAAAAEAAABVVY9BhfaOQTEAAAA7AAAADwAAAEwAAAAAAAAAAAAAAAAAAAD//////////2wAAABTAGgAaQByAGwAZQB5ACAAVgBpAGMAaABpAG4AaQAJKw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hfaOQQ8AAABhAAAADwAAAEwAAAAAAAAAAAAAAAAAAAD//////////2wAAABTAGgAaQByAGwAZQB5ACAAVgBpAGMAaABpAG4AaQAAAA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GF9o5BDwAAAHYAAAAJAAAATAAAAAAAAAAAAAAAAAAAAP//////////YAAAAEMAbwBuAHQAYQBkAG8AcgBhAAAACAAAAAgAAAAHAAAABAAAAAcAAAAIAAAACAAAAAUAAAAHAAAASwAAAEAAAAAwAAAABQAAACAAAAABAAAAAQAAABAAAAAAAAAAAAAAAEABAACgAAAAAAAAAAAAAABAAQAAoAAAACUAAAAMAAAAAg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YX2jk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mFgAALAsAACBFTUYAAAEAL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CAN//7fwAAAIA3//t/AAC0GRr/+38AAAAAO3/8fwAAseyJ/vt/AAAwFjt//H8AALQZGv/7fwAA2BYAAAAAAABAAADA+38AAAAAO3/8fwAAge+J/vt/AAAEAAAAAAAAADAWO3/8fwAAoLXV5koAAAC0GRr/AAAAAEgAAAAAAAAAtBka//t/AACggzf/+38AAAAeGv/7fwAAAQAAAAAAAACAQxr/+38AAAAAO3/8fwAAAAAAAAAAAAAAAAAASgAAAAC61eZKAAAA0LYBsxYCAAALpwZ+/H8AAIC21eZKAAAAGbfV5koAAAAAAAAAAAAAAAAAAABkdgAIAAAAACUAAAAMAAAAAQAAABgAAAAMAAAA/wAAABIAAAAMAAAAAQAAAB4AAAAYAAAAMAAAAAUAAACLAAAAFgAAACUAAAAMAAAAAQAAAFQAAACoAAAAMQAAAAUAAACJAAAAFQAAAAEAAABVVY9BhfaO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Bg5hSwFgIAAAAAAAAAAAAAAQAAABYCAACIDip+/H8AAAAAAAAAAAAAgD87f/x/AAAJAAAAAQAAAAkAAAAAAAAAAAAAAAAAAAAAAAAAAAAAAFztNW/0/wAAEQAAAAAAAABAigjFFgIAANAjnMcWAgAA0LYBsxYCAABw1tXmAAAAAAAAAAAAAAAABwAAAAAAAAAAAAAAAAAAAKzV1eZKAAAA6dXV5koAAADRtwJ+/H8AACiiL//7fwAAAABy/gAAAACIgzf/+38AAEDV1eZKAAAA0LYBsxYCAAALpwZ+/H8AAFDV1eZKAAAA6dXV5koAAABweaDHFgI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MAAAAAAAAAAoAAAAAAAAAIgOKn78fwAAAAAAAAAAAADpstXmSgAAAAMAAAAAAAAAx7NhgPx/AAAAAAAAAAAAAAAAAAAAAAAA/I41b/T/AAAAAAAA+38AADC4jtUWAgAA4P///wAAAADQtgGzFgIAAOi01eYAAAAAAAAAAAAAAAAGAAAAAAAAAAAAAAAAAAAADLTV5koAAABJtNXmSgAAANG3An78fwAAAAAAAPt/AAAgYK3VAAAAAAEAAAAAAAAAAAAAAAAAAADQtgGzFgIAAAunBn78fwAAsLPV5koAAABJtNXmSgAAAJAXvdAWAg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wGit1RYCAAAAAAAAAAAAAAAIAAAAAAAAiA4qfvx/AAAAAAAAAAAAANBGAf77fwAAoMWv0BYCAADNA3X9+38AAAAAAAAAAAAAAAAAAAAAAABcjjVv9P8AAHmz1eZKAAAAqEYB/vt/AADs////AAAAANC2AbMWAgAAiLXV5gAAAAAAAAAAAAAAAAkAAAAAAAAAAAAAAAAAAACstNXmSgAAAOm01eZKAAAA0bcCfvx/AAAAAQEA/////wgAAAAAAAAAqEYB/vt/AABINdKKSNMAANC2AbMWAgAAC6cGfvx/AABQtNXmSgAAAOm01eZKAAAAUMKyyxYCAAAAAAAAZHYACAAAAAAlAAAADAAAAAQAAAAYAAAADAAAAAAAAAASAAAADAAAAAEAAAAeAAAAGAAAADAAAAA7AAAArAAAAFcAAAAlAAAADAAAAAQAAABUAAAAqAAAADEAAAA7AAAAqgAAAFYAAAABAAAAVVWPQYX2jk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YX2jk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GF9o5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10/zhK5Ig/zRUU0W1cvD5Z4MCCApkwDoZK9zurMkf1Q=</DigestValue>
    </Reference>
    <Reference Type="http://www.w3.org/2000/09/xmldsig#Object" URI="#idOfficeObject">
      <DigestMethod Algorithm="http://www.w3.org/2001/04/xmlenc#sha256"/>
      <DigestValue>LzBPFTUkBEOoXD+6DcVhnDir86wcSpx3QzvS9ZF5RXU=</DigestValue>
    </Reference>
    <Reference Type="http://uri.etsi.org/01903#SignedProperties" URI="#idSignedProperties">
      <Transforms>
        <Transform Algorithm="http://www.w3.org/TR/2001/REC-xml-c14n-20010315"/>
      </Transforms>
      <DigestMethod Algorithm="http://www.w3.org/2001/04/xmlenc#sha256"/>
      <DigestValue>srAcnSbTfE6hpEz16QjpTads68bAJVQZrRFPfbJWrZY=</DigestValue>
    </Reference>
    <Reference Type="http://www.w3.org/2000/09/xmldsig#Object" URI="#idValidSigLnImg">
      <DigestMethod Algorithm="http://www.w3.org/2001/04/xmlenc#sha256"/>
      <DigestValue>aA+Z/tgqNviQQxhdw5ugABLMG6OMepIwoo3CYGn0wpU=</DigestValue>
    </Reference>
    <Reference Type="http://www.w3.org/2000/09/xmldsig#Object" URI="#idInvalidSigLnImg">
      <DigestMethod Algorithm="http://www.w3.org/2001/04/xmlenc#sha256"/>
      <DigestValue>DhZIcHjK++ilVZ7QDwPCOcjsnvU+D1BqVnlKgIXKqfc=</DigestValue>
    </Reference>
  </SignedInfo>
  <SignatureValue>jLWDkWXHkZEJXDDObRnRyoiVdbt1SZ85hXC/ozGlJlsoAf0ka/4L1hqRyQyyt6tNUAOBYdnDhXhJ
FzVZ8K3pNPjGV8iHDYOQqsrcBfhIr7Xm8bii0TVXTaZpte48saingm3syN41cuICPMsL1GIQJRNO
uSwhuZm+OLsf352XuFGyJ6tryfKEAhpqGuqWiMyE/7N7Lou1Fr2v31n9lx2MpYv3KuZ02WOfsHqG
HRHumasPfq4ZHi3W2ivvf860apGUylahb9QHG750T5yGAoZgXXuJ+CXGm4rb+mQ5X1LCUVHnIa1Q
OtuAMZ+OV8xPYkJP1XGy9b37s2FLbBHtTWn2tw==</SignatureValue>
  <KeyInfo>
    <X509Data>
      <X509Certificate>MIIIGDCCBgCgAwIBAgIIHrXeFBcsk4kwDQYJKoZIhvcNAQELBQAwWzEXMBUGA1UEBRMOUlVDIDgwMDUwMTcyLTExGjAYBgNVBAMTEUNBLURPQ1VNRU5UQSBTLkEuMRcwFQYDVQQKEw5ET0NVTUVOVEEgUy5BLjELMAkGA1UEBhMCUFkwHhcNMjEwODExMTU0MzE2WhcNMjMwODExMTU1MzE2WjCBqTELMAkGA1UEBhMCUFkxFzAVBgNVBAQMDlBST05PIFRPw5FBTkVaMRIwEAYDVQQFEwlDSTEzNTczNzAxGDAWBgNVBCoMD01BUkNFTE8gR0FCUklFTDEXMBUGA1UECgwOUEVSU09OQSBGSVNJQ0ExETAPBgNVBAsMCEZJUk1BIEYyMScwJQYDVQQDDB5NQVJDRUxPIEdBQlJJRUwgUFJPTk8gVE/DkUFORVowggEiMA0GCSqGSIb3DQEBAQUAA4IBDwAwggEKAoIBAQCyWT0EhkF6tfBrkbUOxOBSSTfZXa5YK6F9yBwDESM5u2kelKg0O0z0FEXyJsQZ4nU3LI+TvCZHuD60w8QEYonxFhCcl2JzO4XILTOInc3ci3JMdAfFC0yQuBnZVgLWTHUOD+e7jpDGx5zgOwt7kRpG1tHDGVxE2DMItiFvbnfCUiPY4EXKpZUNe64xxWkzTrP0P79+qvVRh3RSJ/OQqlp7WZwTXAgUCUDxnNqgTyD2GY2jlyqy6UWcLuY4OcGUf5tlwh4rHFBv7DhyddwEkrAESwujLNNsKXCp5VYLQnEfjYtO8rYoXQLb0cs03+rllRQfStfZ0apWSUsNGBTCkvXNAgMBAAGjggOPMIIDizAMBgNVHRMBAf8EAjAAMA4GA1UdDwEB/wQEAwIF4DAqBgNVHSUBAf8EIDAeBggrBgEFBQcDAQYIKwYBBQUHAwIGCCsGAQUFBwMEMB0GA1UdDgQWBBSyHQjaMEnSFw3olJiQcqYyAlWbq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MwYDVR0RBCwwKoEobWFyY2Vsby5wcm9ub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pcHmGd4RfCvdnhNSLNPbH/lf1+eu0Kkrf52hPJC9GbPXCdQPi1RnkZZdfM6SERkr8seAOjyf4WPNP7M8ujl+OJk7qy/SR8sormw8wdbyBWEWCTCutebubet/H7GXfpdNmLs2TdEhAh71wcAMHqr2nG6vmpQsPN7lzJ1O79Otjodezl/MVeYZDWOugpSs5xtbKq8Sjx6Umc34vvGXqdhzKls8oWLQIXC4W82OSQFHs4p65LDqb942rWWQhsZ/iqD1QriPVul+z+sOj0lFkLpg2O7zBLoBr1E7sbOlI41sF5+owsPn0I9Jmhxlc8uCRk9UmstXHBG4HOOEYedHnsos0qTp+YkzNKmZNRCKp1syVuyEjhl4TqSAwXboJVnyDXf9UJvOrIkGhu75ej9A2Gz58RideXXwtSKvJqc/Tw1Fw7fBeMTTwdCyQ9AHBDA5AknMnfDe5buGHrtRyvvnBZZLLBMaTYiC28YdAma0liaPfkGP7pcU6Ly742pOMU93iq4HoDHC5WibEvVpWM3ouE5YkrhHxJCRAbwBFPPze8z9Rt/VRsaV8N6d6qKvUaCbERVYkJYAjiQpR8c30N8U5APdACgUgBRlhsT+/RLCYeLszdGkrCzYanQdMaTY6EdJjg8Cu70Iu5gDhCut92XHKUxYgTsFkFocAGD/vs3TrgS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Kxh/whRVG0HzLK1CoJjGEC0X6BqKuyVXOwet0dZXYj0=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gFfeqwamM25+Fvm4soG/GGqnzMqGsvCzfb3WapD3ZDw=</DigestValue>
      </Reference>
      <Reference URI="/xl/drawings/drawing1.xml?ContentType=application/vnd.openxmlformats-officedocument.drawing+xml">
        <DigestMethod Algorithm="http://www.w3.org/2001/04/xmlenc#sha256"/>
        <DigestValue>uoGU9OeIdP8rVMXJvDoZdJtk4lzqrx028y0vy0BLq+g=</DigestValue>
      </Reference>
      <Reference URI="/xl/drawings/drawing2.xml?ContentType=application/vnd.openxmlformats-officedocument.drawing+xml">
        <DigestMethod Algorithm="http://www.w3.org/2001/04/xmlenc#sha256"/>
        <DigestValue>OHrRbuvTmAnYFsrR8MwgYWWAjAu44cONjT0zeqpIhNc=</DigestValue>
      </Reference>
      <Reference URI="/xl/drawings/drawing3.xml?ContentType=application/vnd.openxmlformats-officedocument.drawing+xml">
        <DigestMethod Algorithm="http://www.w3.org/2001/04/xmlenc#sha256"/>
        <DigestValue>VamFdvk3MJvtnxqMHViM61NGvnFI+sKPWh26VKV1CmI=</DigestValue>
      </Reference>
      <Reference URI="/xl/drawings/drawing4.xml?ContentType=application/vnd.openxmlformats-officedocument.drawing+xml">
        <DigestMethod Algorithm="http://www.w3.org/2001/04/xmlenc#sha256"/>
        <DigestValue>u9M43qV2ut/5DghhkOF9OM5jV25fH03tIrnwsARBWyQ=</DigestValue>
      </Reference>
      <Reference URI="/xl/drawings/drawing5.xml?ContentType=application/vnd.openxmlformats-officedocument.drawing+xml">
        <DigestMethod Algorithm="http://www.w3.org/2001/04/xmlenc#sha256"/>
        <DigestValue>GKs3hrNx6CuGYbOY9QeBYHRNSA38MRyqGQuOy8gDrUE=</DigestValue>
      </Reference>
      <Reference URI="/xl/drawings/drawing6.xml?ContentType=application/vnd.openxmlformats-officedocument.drawing+xml">
        <DigestMethod Algorithm="http://www.w3.org/2001/04/xmlenc#sha256"/>
        <DigestValue>rFeyy7CaGXutn3tnU0l9HbxFdMVc5IyRdBC6eeXqBlo=</DigestValue>
      </Reference>
      <Reference URI="/xl/drawings/drawing7.xml?ContentType=application/vnd.openxmlformats-officedocument.drawing+xml">
        <DigestMethod Algorithm="http://www.w3.org/2001/04/xmlenc#sha256"/>
        <DigestValue>sDkDwBrsbi0us2/Y55EI+MJJ/UbZ+wgI/fOrew+4kfs=</DigestValue>
      </Reference>
      <Reference URI="/xl/drawings/vmlDrawing1.vml?ContentType=application/vnd.openxmlformats-officedocument.vmlDrawing">
        <DigestMethod Algorithm="http://www.w3.org/2001/04/xmlenc#sha256"/>
        <DigestValue>5M5CfDZrQtZFzfzhy9C+XpgElLE7IC7n1FujUYfoayc=</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png?ContentType=image/png">
        <DigestMethod Algorithm="http://www.w3.org/2001/04/xmlenc#sha256"/>
        <DigestValue>5v657sv2r+xjv32phNITx0nJvU2jiKdbeuY61L2ctro=</DigestValue>
      </Reference>
      <Reference URI="/xl/media/image4.emf?ContentType=image/x-emf">
        <DigestMethod Algorithm="http://www.w3.org/2001/04/xmlenc#sha256"/>
        <DigestValue>mSU3WqOT8iO/07hsI8+rq330FPwTaJCbh+AaD715I8w=</DigestValue>
      </Reference>
      <Reference URI="/xl/media/image5.emf?ContentType=image/x-emf">
        <DigestMethod Algorithm="http://www.w3.org/2001/04/xmlenc#sha256"/>
        <DigestValue>WIjBkdkBAV0gIBMHaMTsXMacP54xHMcfmf+SbLmO+KM=</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jWWxhhVa7vazfmDSyEWBQI1jl9gXdOteC4C/xm0muHY=</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BURr3s4kJKfByVqBJOk12txnI73I4lKyZyEinb+ldQA=</DigestValue>
      </Reference>
      <Reference URI="/xl/printerSettings/printerSettings13.bin?ContentType=application/vnd.openxmlformats-officedocument.spreadsheetml.printerSettings">
        <DigestMethod Algorithm="http://www.w3.org/2001/04/xmlenc#sha256"/>
        <DigestValue>jZAxV9BKicsRkBpueMuvwjQVVa8/mEG1tJG2hvHdbbs=</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UYvDf6FjXaXV0L/Qv12AY4Hti4aXM1/GsRnHAEfkOno=</DigestValue>
      </Reference>
      <Reference URI="/xl/printerSettings/printerSettings4.bin?ContentType=application/vnd.openxmlformats-officedocument.spreadsheetml.printerSettings">
        <DigestMethod Algorithm="http://www.w3.org/2001/04/xmlenc#sha256"/>
        <DigestValue>+CD8yXTcV7R0UPktSQ1iysCJtCvCSVF2j80e6m46HpQ=</DigestValue>
      </Reference>
      <Reference URI="/xl/printerSettings/printerSettings5.bin?ContentType=application/vnd.openxmlformats-officedocument.spreadsheetml.printerSettings">
        <DigestMethod Algorithm="http://www.w3.org/2001/04/xmlenc#sha256"/>
        <DigestValue>vgaglTYY8ldDI3np+fkDPkAMI9Om5H1Khp+orjrXFAQ=</DigestValue>
      </Reference>
      <Reference URI="/xl/printerSettings/printerSettings6.bin?ContentType=application/vnd.openxmlformats-officedocument.spreadsheetml.printerSettings">
        <DigestMethod Algorithm="http://www.w3.org/2001/04/xmlenc#sha256"/>
        <DigestValue>AJzHPuZjWFngczH/xsUd62OVqmQdA8sSRt3Y8JhmUCw=</DigestValue>
      </Reference>
      <Reference URI="/xl/printerSettings/printerSettings7.bin?ContentType=application/vnd.openxmlformats-officedocument.spreadsheetml.printerSettings">
        <DigestMethod Algorithm="http://www.w3.org/2001/04/xmlenc#sha256"/>
        <DigestValue>Wqm1fOu3+29IrP0cdXD6iyyxD6yTInd4sr2seUanF8w=</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HacesXolgVwrEUR34UcLCbpaTnL7CVD05Z1EbyhZoY0=</DigestValue>
      </Reference>
      <Reference URI="/xl/styles.xml?ContentType=application/vnd.openxmlformats-officedocument.spreadsheetml.styles+xml">
        <DigestMethod Algorithm="http://www.w3.org/2001/04/xmlenc#sha256"/>
        <DigestValue>+xkjsgUaLOAa143gPv4TqAgk7tTgJ1H5K3K0iEHf9BY=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jYpjRasoMQp8j5jwypgxrqsUPK7Nb0bZ+j2yq6haVy0=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6gPXSSmocvTKfi59YgjGWVmVZYgejq3lh59HUyQJ6Ts=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h9h4UunWNdYx+Bk2/HHk8MoLu038GIMjBRfxz9UL+dE=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dvTvcjO6X9RJyss/SBUOO/04GiXxPSIUKvf5ly9VsQw=</DigestValue>
      </Reference>
      <Reference URI="/xl/worksheets/sheet1.xml?ContentType=application/vnd.openxmlformats-officedocument.spreadsheetml.worksheet+xml">
        <DigestMethod Algorithm="http://www.w3.org/2001/04/xmlenc#sha256"/>
        <DigestValue>VQT7qoEa9rOctWxXjX+EaoAVPeoFvJ5CarZV7KoUaBA=</DigestValue>
      </Reference>
      <Reference URI="/xl/worksheets/sheet10.xml?ContentType=application/vnd.openxmlformats-officedocument.spreadsheetml.worksheet+xml">
        <DigestMethod Algorithm="http://www.w3.org/2001/04/xmlenc#sha256"/>
        <DigestValue>er4ctSvbKr9/+Ou7Cm86PQGOMJdZ36wyW4Q9dUlNp3k=</DigestValue>
      </Reference>
      <Reference URI="/xl/worksheets/sheet11.xml?ContentType=application/vnd.openxmlformats-officedocument.spreadsheetml.worksheet+xml">
        <DigestMethod Algorithm="http://www.w3.org/2001/04/xmlenc#sha256"/>
        <DigestValue>A7eh301jTEljAqUIc6Cs18mubbBMRsotxwTuBlca0PI=</DigestValue>
      </Reference>
      <Reference URI="/xl/worksheets/sheet12.xml?ContentType=application/vnd.openxmlformats-officedocument.spreadsheetml.worksheet+xml">
        <DigestMethod Algorithm="http://www.w3.org/2001/04/xmlenc#sha256"/>
        <DigestValue>4fscV3XB7IKcA1x1Z4pLHuJ1sEy1bl292IvJHp1fh9c=</DigestValue>
      </Reference>
      <Reference URI="/xl/worksheets/sheet13.xml?ContentType=application/vnd.openxmlformats-officedocument.spreadsheetml.worksheet+xml">
        <DigestMethod Algorithm="http://www.w3.org/2001/04/xmlenc#sha256"/>
        <DigestValue>knWGX2f4YD9d6qFBAvMxSl9uG2H48Z5ytX3oXbEIWlI=</DigestValue>
      </Reference>
      <Reference URI="/xl/worksheets/sheet2.xml?ContentType=application/vnd.openxmlformats-officedocument.spreadsheetml.worksheet+xml">
        <DigestMethod Algorithm="http://www.w3.org/2001/04/xmlenc#sha256"/>
        <DigestValue>glBZoxHAhLnDrQknrlJK+Niiamj9czHbYcB5flzF/dg=</DigestValue>
      </Reference>
      <Reference URI="/xl/worksheets/sheet3.xml?ContentType=application/vnd.openxmlformats-officedocument.spreadsheetml.worksheet+xml">
        <DigestMethod Algorithm="http://www.w3.org/2001/04/xmlenc#sha256"/>
        <DigestValue>n/DjG6c7fRb4tsXpYCMrsaHH3DSZBlCqRLFYnGgROzc=</DigestValue>
      </Reference>
      <Reference URI="/xl/worksheets/sheet4.xml?ContentType=application/vnd.openxmlformats-officedocument.spreadsheetml.worksheet+xml">
        <DigestMethod Algorithm="http://www.w3.org/2001/04/xmlenc#sha256"/>
        <DigestValue>EZsT1hcNoWxv/2euOtjOgHe3hH85sTEDhWGDuzDKwr8=</DigestValue>
      </Reference>
      <Reference URI="/xl/worksheets/sheet5.xml?ContentType=application/vnd.openxmlformats-officedocument.spreadsheetml.worksheet+xml">
        <DigestMethod Algorithm="http://www.w3.org/2001/04/xmlenc#sha256"/>
        <DigestValue>AZvKZHiWDKE8YEa7SIGUxBtJQ/AVBQ35Xp/IBH20ihg=</DigestValue>
      </Reference>
      <Reference URI="/xl/worksheets/sheet6.xml?ContentType=application/vnd.openxmlformats-officedocument.spreadsheetml.worksheet+xml">
        <DigestMethod Algorithm="http://www.w3.org/2001/04/xmlenc#sha256"/>
        <DigestValue>QYgfHjzpce/vt25cl7Ai1Pujz3ip1cTxnVh5sdMt6Zk=</DigestValue>
      </Reference>
      <Reference URI="/xl/worksheets/sheet7.xml?ContentType=application/vnd.openxmlformats-officedocument.spreadsheetml.worksheet+xml">
        <DigestMethod Algorithm="http://www.w3.org/2001/04/xmlenc#sha256"/>
        <DigestValue>ZwPS5jIGAGOVkqBhwzTmmTTq3YCkTXKJEPvEV9TB1mI=</DigestValue>
      </Reference>
      <Reference URI="/xl/worksheets/sheet8.xml?ContentType=application/vnd.openxmlformats-officedocument.spreadsheetml.worksheet+xml">
        <DigestMethod Algorithm="http://www.w3.org/2001/04/xmlenc#sha256"/>
        <DigestValue>y9xOR/LVfcoR+1H3+oB28JrC55C1Y/qXCZf+3vsJb/k=</DigestValue>
      </Reference>
      <Reference URI="/xl/worksheets/sheet9.xml?ContentType=application/vnd.openxmlformats-officedocument.spreadsheetml.worksheet+xml">
        <DigestMethod Algorithm="http://www.w3.org/2001/04/xmlenc#sha256"/>
        <DigestValue>3eg30Gywt0grI9bkexiXhqLBCy97B4QrAd61CmHFYDA=</DigestValue>
      </Reference>
    </Manifest>
    <SignatureProperties>
      <SignatureProperty Id="idSignatureTime" Target="#idPackageSignature">
        <mdssi:SignatureTime xmlns:mdssi="http://schemas.openxmlformats.org/package/2006/digital-signature">
          <mdssi:Format>YYYY-MM-DDThh:mm:ssTZD</mdssi:Format>
          <mdssi:Value>2022-08-16T20:48:58Z</mdssi:Value>
        </mdssi:SignatureTime>
      </SignatureProperty>
    </SignatureProperties>
  </Object>
  <Object Id="idOfficeObject">
    <SignatureProperties>
      <SignatureProperty Id="idOfficeV1Details" Target="#idPackageSignature">
        <SignatureInfoV1 xmlns="http://schemas.microsoft.com/office/2006/digsig">
          <SetupID>{0D4845E8-DD58-4AC7-A174-C1516CC4E4F6}</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2022-08-16T20:48:58Z</xd:SigningTime>
          <xd:SigningCertificate>
            <xd:Cert>
              <xd:CertDigest>
                <DigestMethod Algorithm="http://www.w3.org/2001/04/xmlenc#sha256"/>
                <DigestValue>jCqyD+DKYx3e9Bt1LvIMteg0xkv80MIHKgL5M5CuFz8=</DigestValue>
              </xd:CertDigest>
              <xd:IssuerSerial>
                <X509IssuerName>C=PY, O=DOCUMENTA S.A., CN=CA-DOCUMENTA S.A., SERIALNUMBER=RUC 80050172-1</X509IssuerName>
                <X509SerialNumber>2212918969791976329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1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QJPjQ/t/AAAAAAAAAAAAAFASAAAAAAAAQAAAwPp/AAAgQltC+38AAB5sjLj6fwAABAAAAAAAAAAgQltC+38AAEm9cqJCAAAAAAAAAAAAAAAqTiAdRHAAAFWFprf6fwAASAAAAAAAAACcWua4+n8AABhjA7n6fwAAsF3muAAAAAABAAAAAAAAAPZ45rj6fwAAAABbQvt/AAAAAAAAAAAAAAAAAABCAAAAkakqQft/AAAAAAAAAAAAAHALAAAAAAAAwEjZ2K4BAACYv3KiQgAAAAAAAAAAAAAAAAAAAAAAAAAAAAAAAAAAAAAAAAAAAAAA+b5yokIAAAD9W4y4ZHYACAAAAAAlAAAADAAAAAEAAAAYAAAADAAAAAAAAAASAAAADAAAAAEAAAAeAAAAGAAAAL0AAAAEAAAA9wAAABEAAAAlAAAADAAAAAEAAABUAAAAiAAAAL4AAAAEAAAA9QAAABAAAAABAAAAYfe0QVU1tEG+AAAABAAAAAoAAABMAAAAAAAAAAAAAAAAAAAA//////////9gAAAAMQA2AC8AMAA4AC8AMgAwADIAMg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OOFBQft/AACgUSznrgEAAEiuTUH7fwAAAAAAAAAAAAAAAAAAAAAAADiycqJCAAAAAAAAAAAAAAAAAAAAAAAAAAAAAAAAAAAAGlogHURwAAAgAAAAAAAAAPhTLOeuAQAAsIHW2K4BAADASNnYrgEAAJCzcqIAAAAAAAAAAAAAAAAHAAAAAAAAAJCP89iuAQAAzLJyokIAAAAJs3KiQgAAAJGpKkH7fwAACgAAAAAAAAAWWy1BAAAAADihEjRPDwAA+FMs564BAADMsnKiQgAAAAcAAAD6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A44UFB+38AAHDp8/GuAQAASK5NQft/AAAAAAAAAAAAAAAAAAAAAAAA4DLZ2K4BAACEjEwvirDYAQAAAAAAAAAAAAAAAAAAAAAa5CMdRHAAADgRE7j6fwAAMF0tuPp/AADg////AAAAAMBI2diuAQAAqBVxogAAAAAAAAAAAAAAAAYAAAAAAAAAIAAAAAAAAADMFHGiQgAAAAkVcaJCAAAAkakqQft/AACIMxO4+n8AABBhLbgAAAAAMF0tuPp/AAAwXS24+n8AAMwUcaJCAAAABgAAAK4BAAAAAAAAAAAAAAAAAAAAAAAAAAAAAAAAAADQTtrY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DjhQUH7fwAAIOnz8a4BAABIrk1B+38AAAAAAAAAAAAAAAAAAAAAAAAIAAAAAAEAANBh9uuuAQAAAAAAAAAAAAAAAAAAAAAAAGrnIx1EcAAAwBRxogAAAAAAAAAAAAAAAPD///8AAAAAwEjZ2K4BAABYFnGiAAAAAAAAAAAAAAAACQAAAAAAAAAgAAAAAAAAAHwVcaJCAAAAuRVxokIAAACRqSpB+38AAAAAgD8AAIA/6LwvuAAAAAAAAIA/QgAAANGnorf6fwAAfBVxokIAAAAJAAAArgEAAAAAAAAAAAAAAAAAAAAAAAAAAAAAAAAAADBP2thkdgAIAAAAACUAAAAMAAAABAAAABgAAAAMAAAAAAAAABIAAAAMAAAAAQAAAB4AAAAYAAAAKQAAADMAAACRAAAASAAAACUAAAAMAAAABAAAAFQAAACcAAAAKgAAADMAAACPAAAARwAAAAEAAABh97RBVTW0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MAAAAAKAAAAYAAAAHIAAABsAAAAAQAAAGH3tEFVNbRBCgAAAGAAAAATAAAATAAAAAAAAAAAAAAAAAAAAP//////////dAAAAFIAZQBwAHIAZQBzAGUAbgB0AGEAbgB0AGUAIABMAGUAZwBhAGwAAAAHAAAABgAAAAcAAAAEAAAABgAAAAUAAAAGAAAABwAAAAQAAAAGAAAABwAAAAQAAAAGAAAAAwAAAAUAAAAGAAAABwAAAAYAAAAD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Object Id="idInvalidSigLnImg">AQAAAGwAAAAAAAAAAAAAABcBAAB/AAAAAAAAAAAAAAC+GAAARAsAACBFTUYAAAEAQ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QJPjQ/t/AAAAAAAAAAAAAFASAAAAAAAAQAAAwPp/AAAgQltC+38AAB5sjLj6fwAABAAAAAAAAAAgQltC+38AAEm9cqJCAAAAAAAAAAAAAAAqTiAdRHAAAFWFprf6fwAASAAAAAAAAACcWua4+n8AABhjA7n6fwAAsF3muAAAAAABAAAAAAAAAPZ45rj6fwAAAABbQvt/AAAAAAAAAAAAAAAAAABCAAAAkakqQft/AAAAAAAAAAAAAHALAAAAAAAAwEjZ2K4BAACYv3KiQgAAAAAAAAAAAAAAAAAAAAAAAAAAAAAAAAAAAAAAAAAAAAAA+b5yokIAAAD9W4y4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A44UFB+38AAKBRLOeuAQAASK5NQft/AAAAAAAAAAAAAAAAAAAAAAAAOLJyokIAAAAAAAAAAAAAAAAAAAAAAAAAAAAAAAAAAAAaWiAdRHAAACAAAAAAAAAA+FMs564BAACwgdbYrgEAAMBI2diuAQAAkLNyogAAAAAAAAAAAAAAAAcAAAAAAAAAkI/z2K4BAADMsnKiQgAAAAmzcqJCAAAAkakqQft/AAAKAAAAAAAAABZbLUEAAAAAOKESNE8PAAD4UyznrgEAAMyycqJCAAAABwAAAPp/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DjhQUH7fwAAcOnz8a4BAABIrk1B+38AAAAAAAAAAAAAAAAAAAAAAADgMtnYrgEAAISMTC+KsNgBAAAAAAAAAAAAAAAAAAAAABrkIx1EcAAAOBETuPp/AAAwXS24+n8AAOD///8AAAAAwEjZ2K4BAACoFXGiAAAAAAAAAAAAAAAABgAAAAAAAAAgAAAAAAAAAMwUcaJCAAAACRVxokIAAACRqSpB+38AAIgzE7j6fwAAEGEtuAAAAAAwXS24+n8AADBdLbj6fwAAzBRxokIAAAAGAAAArgEAAAAAAAAAAAAAAAAAAAAAAAAAAAAAAAAAANBO2th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OOFBQft/AAAg6fPxrgEAAEiuTUH7fwAAAAAAAAAAAAAAAAAAAAAAAAgAAAAAAQAA0GH2664BAAAAAAAAAAAAAAAAAAAAAAAAaucjHURwAADAFHGiAAAAAAAAAAAAAAAA8P///wAAAADASNnYrgEAAFgWcaIAAAAAAAAAAAAAAAAJAAAAAAAAACAAAAAAAAAAfBVxokIAAAC5FXGiQgAAAJGpKkH7fwAAAACAPwAAgD/ovC+4AAAAAAAAgD9CAAAA0aeit/p/AAB8FXGiQgAAAAkAAACuAQAAAAAAAAAAAAAAAAAAAAAAAAAAAAAAAAAAME/a2G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wAAAAAoAAABgAAAAcgAAAGwAAAABAAAAYfe0QVU1tEEKAAAAYAAAABMAAABMAAAAAAAAAAAAAAAAAAAA//////////90AAAAUgBlAHAAcgBlAHMAZQBuAHQAYQBuAHQAZQAgAEwAZQBnAGEAbAAAAAcAAAAGAAAABwAAAAQAAAAGAAAABQAAAAYAAAAHAAAABAAAAAYAAAAHAAAABAAAAAYAAAADAAAABQAAAAYAAAAHAAAABgAAAAM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0AQQBSAEMARQBMAE8AIABHAEEAQgBSAEkARQBMACAAUABSAE8ATgBPACAAVABPANEAQQBOAEUAWgAGAAAAAwAAAAQAAAAJAAAABgAAAAcAAAAHAAAAAwAAAAcAAAAHAAAABAAAAAMAAAADAAAACgAAAAcAAAAHAAAABwAAAAYAAAAFAAAACQAAAAMAAAAIAAAABwAAAAYAAAAHAAAAAwAAAAYAAAAFAAAAAwAAAAYAAAAHAAAACQAAAAgAAAAJAAAAAwAAAAYAAAAJAAAACAAAAAcAAAAIAAAABgAAAAY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DAEMSEngagementItemInfo xmlns="http://schemas.microsoft.com/DAEMSEngagementItemInfoXML">
  <EngagementID>5000006715</EngagementID>
  <LogicalEMSServerID>-109903338106937214</LogicalEMSServerID>
  <WorkingPaperID>3851766724900000828</WorkingPaperID>
</DAEMSEngagementItemInfo>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B57790-2471-4502-8512-064DAEDE999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B11880-E019-4D52-BCC9-2B344628D8DC}">
  <ds:schemaRefs>
    <ds:schemaRef ds:uri="http://schemas.microsoft.com/DAEMSEngagementItemInfoXML"/>
  </ds:schemaRefs>
</ds:datastoreItem>
</file>

<file path=customXml/itemProps3.xml><?xml version="1.0" encoding="utf-8"?>
<ds:datastoreItem xmlns:ds="http://schemas.openxmlformats.org/officeDocument/2006/customXml" ds:itemID="{6A476562-62F6-44C0-8C53-740578DA35A4}">
  <ds:schemaRefs>
    <ds:schemaRef ds:uri="http://schemas.microsoft.com/sharepoint/v3/contenttype/forms"/>
  </ds:schemaRefs>
</ds:datastoreItem>
</file>

<file path=customXml/itemProps4.xml><?xml version="1.0" encoding="utf-8"?>
<ds:datastoreItem xmlns:ds="http://schemas.openxmlformats.org/officeDocument/2006/customXml" ds:itemID="{D86F334B-3FA8-40A1-86E7-74780CAA2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Índice</vt:lpstr>
      <vt:lpstr>Información General</vt:lpstr>
      <vt:lpstr>RCDB 062022</vt:lpstr>
      <vt:lpstr>AFPISA 06.2022</vt:lpstr>
      <vt:lpstr>Consolidado 06.2022</vt:lpstr>
      <vt:lpstr>Consolidado 2021</vt:lpstr>
      <vt:lpstr>Consolidado 06.2021</vt:lpstr>
      <vt:lpstr>Clasificaciones</vt:lpstr>
      <vt:lpstr>Balance General</vt:lpstr>
      <vt:lpstr>Estado de Resultados</vt:lpstr>
      <vt:lpstr>Nota 1 a Nota 4</vt:lpstr>
      <vt:lpstr>Nota 5</vt:lpstr>
      <vt:lpstr>Nota 6 a Nota 12</vt:lpstr>
      <vt:lpstr>'Balance General'!Área_de_impresión</vt:lpstr>
      <vt:lpstr>'Estado de Resultados'!Área_de_impresión</vt:lpstr>
      <vt:lpstr>'Nota 1 a Nota 4'!Área_de_impresión</vt:lpstr>
      <vt:lpstr>'Nota 5'!Área_de_impresión</vt:lpstr>
      <vt:lpstr>'Nota 6 a Nota 12'!Área_de_impresión</vt:lpstr>
      <vt:lpstr>'Nota 5'!OLE_LINK1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Vichini</dc:creator>
  <cp:lastModifiedBy>Shirley Vichini</cp:lastModifiedBy>
  <dcterms:created xsi:type="dcterms:W3CDTF">2011-02-24T07:16:58Z</dcterms:created>
  <dcterms:modified xsi:type="dcterms:W3CDTF">2022-08-16T20:09:17Z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2022-03-31T21:42:49Z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420efaf3-d79b-4935-ba67-3e96082d11cf</vt:lpwstr>
  </property>
  <property fmtid="{D5CDD505-2E9C-101B-9397-08002B2CF9AE}" pid="8" name="MSIP_Label_ea60d57e-af5b-4752-ac57-3e4f28ca11dc_ContentBits">
    <vt:lpwstr>0</vt:lpwstr>
  </property>
</Properties>
</file>