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hadl\OneDrive\Documentos\PARAGUAY\ONE ASSET\EECC\"/>
    </mc:Choice>
  </mc:AlternateContent>
  <xr:revisionPtr revIDLastSave="0" documentId="8_{0ACFE1B7-E127-4E4E-B9C0-8858B9608610}" xr6:coauthVersionLast="47" xr6:coauthVersionMax="47" xr10:uidLastSave="{00000000-0000-0000-0000-000000000000}"/>
  <bookViews>
    <workbookView xWindow="-120" yWindow="-120" windowWidth="20730" windowHeight="11040" xr2:uid="{00000000-000D-0000-FFFF-FFFF00000000}"/>
  </bookViews>
  <sheets>
    <sheet name="INFORMACION GENERAL" sheetId="7" r:id="rId1"/>
    <sheet name="EEFF" sheetId="6" r:id="rId2"/>
    <sheet name="RESULTADO" sheetId="10" r:id="rId3"/>
    <sheet name="FLUJO" sheetId="11" r:id="rId4"/>
    <sheet name="PATRIMONIO" sheetId="12" r:id="rId5"/>
    <sheet name="NOTAS A LOS ESTADOS CONTABLES" sheetId="9" r:id="rId6"/>
  </sheets>
  <externalReferences>
    <externalReference r:id="rId7"/>
  </externalReferences>
  <definedNames>
    <definedName name="_xlnm.Print_Area" localSheetId="1">EEFF!$A$1:$G$95</definedName>
    <definedName name="_xlnm.Print_Area" localSheetId="0">'INFORMACION GENERAL'!$B$1:$K$121</definedName>
    <definedName name="_xlnm.Print_Area" localSheetId="5">'NOTAS A LOS ESTADOS CONTABLES'!$B$1:$F$420</definedName>
    <definedName name="_xlnm.Print_Area" localSheetId="4">PATRIMONIO!$A$1:$K$31</definedName>
    <definedName name="_xlnm.Print_Area" localSheetId="2">RESULTADO!$A$1:$D$101</definedName>
    <definedName name="_xlnm.Print_Titles" localSheetId="1">EEFF!$1:$3</definedName>
    <definedName name="_xlnm.Print_Titles" localSheetId="0">'INFORMACION GENERAL'!$1:$5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6" l="1"/>
  <c r="G77" i="6"/>
  <c r="C44" i="6"/>
  <c r="C75" i="6" s="1"/>
  <c r="C77" i="6" s="1"/>
  <c r="C36" i="11"/>
  <c r="C344" i="9"/>
  <c r="H206" i="9"/>
  <c r="F160" i="9"/>
  <c r="F148" i="9"/>
  <c r="E117" i="9"/>
  <c r="D117" i="9" l="1"/>
  <c r="D109" i="9"/>
  <c r="C42" i="10"/>
  <c r="C12" i="10"/>
  <c r="C36" i="10"/>
  <c r="K65" i="7"/>
  <c r="J65" i="7"/>
  <c r="C49" i="10" l="1"/>
  <c r="C312" i="9" l="1"/>
  <c r="C314" i="9" s="1"/>
  <c r="C307" i="9"/>
  <c r="D360" i="9" l="1"/>
  <c r="D77" i="10"/>
  <c r="D79" i="10" s="1"/>
  <c r="D64" i="10"/>
  <c r="D68" i="10"/>
  <c r="D46" i="10"/>
  <c r="D49" i="10"/>
  <c r="D42" i="10"/>
  <c r="D36" i="10"/>
  <c r="D37" i="10"/>
  <c r="D12" i="10"/>
  <c r="D34" i="10"/>
  <c r="D32" i="10"/>
  <c r="D27" i="10"/>
  <c r="C322" i="9"/>
  <c r="C291" i="9"/>
  <c r="E196" i="9"/>
  <c r="F196" i="9"/>
  <c r="G196" i="9"/>
  <c r="H196" i="9"/>
  <c r="D196" i="9"/>
  <c r="C196" i="9"/>
  <c r="I193" i="9"/>
  <c r="I194" i="9"/>
  <c r="F141" i="9" l="1"/>
  <c r="F95" i="9" l="1"/>
  <c r="D332" i="9" l="1"/>
  <c r="D326" i="9"/>
  <c r="D321" i="9"/>
  <c r="D322" i="9" s="1"/>
  <c r="D314" i="9"/>
  <c r="D307" i="9"/>
  <c r="D344" i="9" l="1"/>
  <c r="D75" i="6" l="1"/>
  <c r="C59" i="6"/>
  <c r="D44" i="6"/>
  <c r="C65" i="6"/>
  <c r="C41" i="6"/>
  <c r="H13" i="12"/>
  <c r="G13" i="12"/>
  <c r="K14" i="12"/>
  <c r="F11" i="6"/>
  <c r="C27" i="6"/>
  <c r="D25" i="6"/>
  <c r="D11" i="6" s="1"/>
  <c r="C25" i="6"/>
  <c r="D41" i="6"/>
  <c r="D13" i="6"/>
  <c r="D18" i="6"/>
  <c r="D59" i="6"/>
  <c r="B13" i="11"/>
  <c r="D352" i="9"/>
  <c r="C352" i="9"/>
  <c r="C68" i="10"/>
  <c r="C64" i="10"/>
  <c r="F278" i="9"/>
  <c r="E278" i="9"/>
  <c r="D277" i="9"/>
  <c r="C277" i="9"/>
  <c r="C265" i="9"/>
  <c r="D177" i="9"/>
  <c r="C177" i="9"/>
  <c r="C169" i="9"/>
  <c r="E108" i="9"/>
  <c r="E107" i="9"/>
  <c r="E106" i="9"/>
  <c r="E105" i="9"/>
  <c r="I13" i="12"/>
  <c r="J13" i="12" s="1"/>
  <c r="B18" i="11"/>
  <c r="B20" i="11" s="1"/>
  <c r="C360" i="9"/>
  <c r="N193" i="9"/>
  <c r="N194" i="9"/>
  <c r="I195" i="9"/>
  <c r="I192" i="9"/>
  <c r="F82" i="9"/>
  <c r="F83" i="9"/>
  <c r="F84" i="9"/>
  <c r="F85" i="9"/>
  <c r="F86" i="9"/>
  <c r="F87" i="9"/>
  <c r="F88" i="9"/>
  <c r="F89" i="9"/>
  <c r="F90" i="9"/>
  <c r="F91" i="9"/>
  <c r="F81" i="9"/>
  <c r="C231" i="9"/>
  <c r="F94" i="9"/>
  <c r="F97" i="9" s="1"/>
  <c r="C240" i="9"/>
  <c r="F13" i="6"/>
  <c r="C18" i="6"/>
  <c r="C46" i="10"/>
  <c r="C58" i="10" s="1"/>
  <c r="C77" i="10" s="1"/>
  <c r="E291" i="9"/>
  <c r="H288" i="9"/>
  <c r="D291" i="9"/>
  <c r="H287" i="9"/>
  <c r="H286" i="9"/>
  <c r="H283" i="9"/>
  <c r="C13" i="11"/>
  <c r="C18" i="11" s="1"/>
  <c r="C20" i="11" s="1"/>
  <c r="C38" i="11" s="1"/>
  <c r="B37" i="11" s="1"/>
  <c r="F25" i="6"/>
  <c r="F13" i="12"/>
  <c r="E13" i="12"/>
  <c r="D13" i="12"/>
  <c r="D58" i="10"/>
  <c r="G13" i="6"/>
  <c r="D65" i="6"/>
  <c r="C13" i="6"/>
  <c r="G25" i="6"/>
  <c r="B36" i="11" l="1"/>
  <c r="B38" i="11" s="1"/>
  <c r="F66" i="6"/>
  <c r="F77" i="6" s="1"/>
  <c r="H291" i="9"/>
  <c r="N192" i="9"/>
  <c r="N196" i="9" s="1"/>
  <c r="I196" i="9"/>
  <c r="C11" i="6"/>
  <c r="G11" i="6"/>
  <c r="D77" i="6"/>
  <c r="G41" i="6"/>
  <c r="F41" i="6"/>
  <c r="F61" i="6" s="1"/>
  <c r="C79" i="10" l="1"/>
</calcChain>
</file>

<file path=xl/sharedStrings.xml><?xml version="1.0" encoding="utf-8"?>
<sst xmlns="http://schemas.openxmlformats.org/spreadsheetml/2006/main" count="775" uniqueCount="594">
  <si>
    <t>INFORMACION GENERAL DE LA ENTIDAD</t>
  </si>
  <si>
    <t>1.</t>
  </si>
  <si>
    <t>IDENTIFICACION</t>
  </si>
  <si>
    <t>REGISTRO CNV:   025</t>
  </si>
  <si>
    <t xml:space="preserve">2.            ANTECEDENTES DE CONSTITUCIÓN DE LA SOCIEDAD: </t>
  </si>
  <si>
    <t xml:space="preserve">2.1 </t>
  </si>
  <si>
    <t xml:space="preserve">2.2 </t>
  </si>
  <si>
    <t>INSCRIPCION EN EL REGISTRO PUBLICO Nº: 85 SERIE B FOLIO 2614</t>
  </si>
  <si>
    <t xml:space="preserve">         FECHA: 11 DE DICIEMBRE DE 2.008</t>
  </si>
  <si>
    <t xml:space="preserve">         FECHA: 30 DE JUNIO DE 2016</t>
  </si>
  <si>
    <t>3.</t>
  </si>
  <si>
    <t xml:space="preserve">ADMINISTRACION:     </t>
  </si>
  <si>
    <t>CARGO</t>
  </si>
  <si>
    <t>NOMBRE Y APELLIDO</t>
  </si>
  <si>
    <t>Representante(s) Legal(es)</t>
  </si>
  <si>
    <t>Presidente</t>
  </si>
  <si>
    <t xml:space="preserve">Vice Presidente </t>
  </si>
  <si>
    <t>Director</t>
  </si>
  <si>
    <t xml:space="preserve">Síndico </t>
  </si>
  <si>
    <t xml:space="preserve">4. </t>
  </si>
  <si>
    <t>CAPITAL  Y PROPIEDAD:</t>
  </si>
  <si>
    <t>Valor nominal de las acciones Gs. 1.000.000 (Guaraníes Un millón)</t>
  </si>
  <si>
    <t>N°</t>
  </si>
  <si>
    <t>Accionista</t>
  </si>
  <si>
    <t>Serie</t>
  </si>
  <si>
    <t>Número de acciones</t>
  </si>
  <si>
    <t>Cantidad de acciones</t>
  </si>
  <si>
    <t xml:space="preserve">Clase </t>
  </si>
  <si>
    <t>Voto por acción</t>
  </si>
  <si>
    <t xml:space="preserve">Voto </t>
  </si>
  <si>
    <t xml:space="preserve"> Monto </t>
  </si>
  <si>
    <t xml:space="preserve"> % de participación del capital integrado </t>
  </si>
  <si>
    <t>ORDINARIA</t>
  </si>
  <si>
    <t>1 POR ACCION</t>
  </si>
  <si>
    <t>AUDITOR EXTERNO INDEPENDIENTE</t>
  </si>
  <si>
    <t>5.1</t>
  </si>
  <si>
    <t>5.2</t>
  </si>
  <si>
    <t>NÚMERO DE INSCRIPCIÓN EN EL REGISTRO DE LA CNV: AE 14</t>
  </si>
  <si>
    <t>DIRECTIVO</t>
  </si>
  <si>
    <t>NOMBRE DE LA ENTIDAD</t>
  </si>
  <si>
    <t xml:space="preserve">% DE PARTICIPACIÓN DEL CAPITAL INTEGRADO  </t>
  </si>
  <si>
    <t xml:space="preserve"> MONTO </t>
  </si>
  <si>
    <t>Activo</t>
  </si>
  <si>
    <t>PERIODO    ACTUAL</t>
  </si>
  <si>
    <t>PASIVO</t>
  </si>
  <si>
    <t>Activo Corriente</t>
  </si>
  <si>
    <t xml:space="preserve">Caja </t>
  </si>
  <si>
    <t>Bancos</t>
  </si>
  <si>
    <t>Títulos de Renta Variable</t>
  </si>
  <si>
    <t>Títulos de Renta Fija</t>
  </si>
  <si>
    <t>Menos: Previsión por menor valor</t>
  </si>
  <si>
    <t>(...)</t>
  </si>
  <si>
    <t>Documentos y Cuentas a Pagar</t>
  </si>
  <si>
    <t xml:space="preserve">Cuentas a Pagar a Personas y </t>
  </si>
  <si>
    <t>Obligac. por Administración de Cartera</t>
  </si>
  <si>
    <t>Sobregrio en cuenta corriente</t>
  </si>
  <si>
    <t>Porción circulante de prést. a largo plazo</t>
  </si>
  <si>
    <t>Intereses a Devengar</t>
  </si>
  <si>
    <t xml:space="preserve">Deudores por Intermediación </t>
  </si>
  <si>
    <t xml:space="preserve">Documentos y cuentas por cobrar </t>
  </si>
  <si>
    <t>Deudores Varios</t>
  </si>
  <si>
    <t>IVA Crédito Fiscal</t>
  </si>
  <si>
    <t xml:space="preserve">Cuentas por cobrar a Personas y Empresas Relacionadas </t>
  </si>
  <si>
    <t>Seguros Pagados por Adelantado</t>
  </si>
  <si>
    <t xml:space="preserve">Provisiones  </t>
  </si>
  <si>
    <t>Impuesto a la Renta a pagar</t>
  </si>
  <si>
    <t>IVA  a pagar</t>
  </si>
  <si>
    <t>Retenciones de impuestos</t>
  </si>
  <si>
    <t>Aportes y Retenciones a pagar</t>
  </si>
  <si>
    <t xml:space="preserve">Otros Activos </t>
  </si>
  <si>
    <t xml:space="preserve">Otros Pasivos </t>
  </si>
  <si>
    <t>Préstamos de terceros</t>
  </si>
  <si>
    <t>TOTAL ACTIVO CORRIENTE</t>
  </si>
  <si>
    <t>TOTAL PASIVO CORRIENTE</t>
  </si>
  <si>
    <t>ACTIVO NO CORRIENTE</t>
  </si>
  <si>
    <t>PASIVO NO CORRIENTE</t>
  </si>
  <si>
    <t>Acción de la Bolsa de Valores</t>
  </si>
  <si>
    <t xml:space="preserve">Créditos </t>
  </si>
  <si>
    <t>Créditos en Gestión de Cobro</t>
  </si>
  <si>
    <t>(…)</t>
  </si>
  <si>
    <t xml:space="preserve">Acreedores por Intermediación </t>
  </si>
  <si>
    <t>Oblig. Por Administración de Cartera</t>
  </si>
  <si>
    <t>Acreedores Varios</t>
  </si>
  <si>
    <t>Préstamos en Bancos</t>
  </si>
  <si>
    <t>Previsión para indemnización</t>
  </si>
  <si>
    <t>TOTAL PASIVO NO CORRIENTE</t>
  </si>
  <si>
    <t>TOTAL PASIVO</t>
  </si>
  <si>
    <t>PATRIMONIO NETO</t>
  </si>
  <si>
    <t>Capital Integrado</t>
  </si>
  <si>
    <t>RESULTADOS</t>
  </si>
  <si>
    <t>TOTAL PATRIMONIO NETO (según el Estado de Variación del Patrimonio Neto)</t>
  </si>
  <si>
    <t>Gastos de desarrollo</t>
  </si>
  <si>
    <t>(Amortización Acumulada)</t>
  </si>
  <si>
    <t>TOTAL ACTIVO NO CORRIENTE</t>
  </si>
  <si>
    <t>TOTAL PASIVO Y PATRIMONIO NETO</t>
  </si>
  <si>
    <t>Cuenta de orden deudora</t>
  </si>
  <si>
    <t>-</t>
  </si>
  <si>
    <t>Cuenta de  orden acreedora</t>
  </si>
  <si>
    <t>Cuentas de contingencia deudora</t>
  </si>
  <si>
    <t>Cuentas de contingencia acreedora</t>
  </si>
  <si>
    <t>ESTADO DE RESULTADOS</t>
  </si>
  <si>
    <t>INGRESOS OPERATIVOS</t>
  </si>
  <si>
    <t>Comisiones por operaciones en rueda</t>
  </si>
  <si>
    <t>- Por intermediación de acciones en rueda</t>
  </si>
  <si>
    <t>- Por intermediación de renta fija en rueda</t>
  </si>
  <si>
    <t>Comisiones por operaciones fuera de rueda</t>
  </si>
  <si>
    <t>Comisiones por contratos de colocación primaria</t>
  </si>
  <si>
    <t>-Comisiones por contratos de colocación primaria de acciones</t>
  </si>
  <si>
    <t>-Comisiones por contratos de colocación primaria de renta fija</t>
  </si>
  <si>
    <t>-Ingresos por administración de cartera</t>
  </si>
  <si>
    <t>-Ingresos por custodia de valores</t>
  </si>
  <si>
    <t>-Ingresos por venta de cartera propia</t>
  </si>
  <si>
    <t>-Ingresos por venta de cartera propia a personas y empresas relacionadas</t>
  </si>
  <si>
    <t>Gastos por comisiones y servicios</t>
  </si>
  <si>
    <t>Aranceles por negociación Bolsa de Valores</t>
  </si>
  <si>
    <t>RESULTADO OPERATIVO BRUTO</t>
  </si>
  <si>
    <t>Publicidad</t>
  </si>
  <si>
    <t>Folletos e impresiones</t>
  </si>
  <si>
    <t>GASTOS DE ADMINISTRACION</t>
  </si>
  <si>
    <t>Servicios personales</t>
  </si>
  <si>
    <t>Remuneración Sindico</t>
  </si>
  <si>
    <t xml:space="preserve"> Honorarios Profesionales</t>
  </si>
  <si>
    <t>Previsión, amortización y depreciaciones</t>
  </si>
  <si>
    <t>Capacitaciones</t>
  </si>
  <si>
    <t>Alquileres</t>
  </si>
  <si>
    <t>Gastos generales</t>
  </si>
  <si>
    <t xml:space="preserve">Seguros </t>
  </si>
  <si>
    <t>Publicidad y Propagandas</t>
  </si>
  <si>
    <t>Impuestos, tasas y contribuciones</t>
  </si>
  <si>
    <t>RESULTADO OPERATIVO NETO</t>
  </si>
  <si>
    <t xml:space="preserve"> Otros Ingresos</t>
  </si>
  <si>
    <t xml:space="preserve"> Otros egresos</t>
  </si>
  <si>
    <t>Generados por activos</t>
  </si>
  <si>
    <t>Generados por pasivos</t>
  </si>
  <si>
    <t>Ingresos extraordinarios</t>
  </si>
  <si>
    <t>Egresos extraordinarios</t>
  </si>
  <si>
    <t>AJUSTE DE RESULTADO DE EJERCICIOS ANTERIORES</t>
  </si>
  <si>
    <t xml:space="preserve">Ingresos </t>
  </si>
  <si>
    <t>Egresos</t>
  </si>
  <si>
    <t>UTILIDAD O (PERDIDA)</t>
  </si>
  <si>
    <t>IMPUESTO A LA RENTA</t>
  </si>
  <si>
    <t>RESULTADO DEL EJERCICIO</t>
  </si>
  <si>
    <t>ESTADO DE FLUJO DE EFECTIVO</t>
  </si>
  <si>
    <t>PERIODO ACTUAL</t>
  </si>
  <si>
    <t>Flujo de Efectivo por las Actividades Operativas</t>
  </si>
  <si>
    <t>Ingreso en efectivo por comisiones y otros</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</si>
  <si>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</si>
  <si>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</si>
  <si>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</si>
  <si>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</si>
  <si>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</si>
  <si>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</si>
  <si>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Pagos a proveedores</t>
  </si>
  <si>
    <t>Efectivo neto de actividades de operación antes de impuestos</t>
  </si>
  <si>
    <t>Impuesto a la Renta</t>
  </si>
  <si>
    <t>Efectivo neto de actividades de operación</t>
  </si>
  <si>
    <t>Flujo de Efectivo por Actividades de Inversión</t>
  </si>
  <si>
    <t>Inversiones en otras empresas</t>
  </si>
  <si>
    <t>Inversiones Temporarias</t>
  </si>
  <si>
    <t>Fondos con destino especial</t>
  </si>
  <si>
    <t>Compra de propiedad, planta y equipo</t>
  </si>
  <si>
    <t>Adquisición de Acciones y Títulos de Deuda (Cartera propia)</t>
  </si>
  <si>
    <t>Intereses percibidos</t>
  </si>
  <si>
    <t>Dividendos percibidos</t>
  </si>
  <si>
    <t>Efectivo neto por (o usado) en actividades de inversión</t>
  </si>
  <si>
    <t>Flujo de Efectivo por Actividades de Financiamiento</t>
  </si>
  <si>
    <t xml:space="preserve">Aportes de capital </t>
  </si>
  <si>
    <t>Proveniente de préstamos y otras deudas</t>
  </si>
  <si>
    <t>Dividendos pagados</t>
  </si>
  <si>
    <t>Intereses pagados</t>
  </si>
  <si>
    <t>Efectivo neto  en actividades de financiamiento</t>
  </si>
  <si>
    <t>Aumento (o disminución) neto de  efectivo y sus equivalentes</t>
  </si>
  <si>
    <t>ESTADO DE VARIACION DEL PATRIMONIO NETO</t>
  </si>
  <si>
    <t>RESERVAS</t>
  </si>
  <si>
    <t>Integrado</t>
  </si>
  <si>
    <t>Legal</t>
  </si>
  <si>
    <t>Facultativa</t>
  </si>
  <si>
    <t>Revalúo</t>
  </si>
  <si>
    <t>2.1 Naturaleza jurídica de las Actividades de la sociedad:</t>
  </si>
  <si>
    <t xml:space="preserve">ONE ASSET CASA DE BOLSA  SOCIEDAD ANÓNIMA  fue constituida  por Escritura Pública Nº 49  de fecha  18/06/2007 y reconocida  su personería jurídica según A.I. Nº 968 Folio 1.724   de fecha 1 de Agosto  de 2.007,  inscripto en el Registro Público de Comercio, bajo el Nº  85 Serie B  Folio 2614. </t>
  </si>
  <si>
    <t>Fue modificado por Escritura Nº 464 de fecha 11/12/2008 inscripto en el Registro Publico Nº 36 Folio Nº 397 Serie B de fecha 14 de Enero de 2009.-</t>
  </si>
  <si>
    <t>Modificación de Estatuto según Escritura nº 36 de fecha 30/06/2016, por cambio de denominación. Inscripto en el Registro Publico nº 01 Folio 01 en fecha 25/08/2016</t>
  </si>
  <si>
    <t xml:space="preserve">El objeto principal de la sociedad será: Casa de Bolsa </t>
  </si>
  <si>
    <t>2.2 Participación en otras empresas</t>
  </si>
  <si>
    <t xml:space="preserve">3.1. Base de preparación de los Estados Contables: </t>
  </si>
  <si>
    <t>Para la valuación de las inversiones serán aplicadas las normas establecidas por la Comisión Nacional de Valores y las Normas Internacionales de Información Financiera.</t>
  </si>
  <si>
    <t>3.3. Política de Constitución de Previsiones:</t>
  </si>
  <si>
    <t>La entidad no tiene saldos de clientes, que requieran la constitución de previsiones.</t>
  </si>
  <si>
    <t>Los bienes de uso son depreciados por un sistema de línea recta en función a los años de vida útil estimados.</t>
  </si>
  <si>
    <t>La Entidad se encuentra sin Movimiento, como política de reconocimiento de Ingresos tiene  el criterio de que los ingresos sean  reconocidos con base en el criterio de lo devengado, de conformidad con las disposiciones de las Normas Contables.</t>
  </si>
  <si>
    <t xml:space="preserve">3.6 Flujo de Efectivo  </t>
  </si>
  <si>
    <t>3.7 Normas aplicadas para la Consolidación de estados financieros</t>
  </si>
  <si>
    <t xml:space="preserve">3.8 Gastos de Constitución y Organización </t>
  </si>
  <si>
    <t>Estas partidas han sido totalmente amortizadas.</t>
  </si>
  <si>
    <t>La empresa no ha cambiado, ni tiene previsto cambiar sus políticas y/o procedimientos contables.</t>
  </si>
  <si>
    <t>a)  Valuación en moneda extranjera</t>
  </si>
  <si>
    <t>Las transacciones en moneda extranjera son convertidas al guaraní a la cotización vigente en la fecha de la transacción, utilizando el tipo comprador para el reconocimiento de los ingresos, y tipo vendedor para los gastos. Los saldos activos y los pasivos en moneda extranjera son ajustados al cierre de cada periodo al tipo de cambio establecido por la SET para esas fechas. Las diferencias de cambio son registradas en cuentas de resultados.</t>
  </si>
  <si>
    <t>CONCEPTO</t>
  </si>
  <si>
    <t>Tipo de Cambio Comprador</t>
  </si>
  <si>
    <t>Tipo de Cambio Vendedor</t>
  </si>
  <si>
    <t>b)  Posición en moneda extranjera</t>
  </si>
  <si>
    <t>ACTIVOS Y PASIVOS EN MONEDA EXTRANJERA</t>
  </si>
  <si>
    <t>c)  Diferencia de cambio en moneda extranjera</t>
  </si>
  <si>
    <t>d)  Disponibilidades</t>
  </si>
  <si>
    <t xml:space="preserve"> TIPO DE MONEDA </t>
  </si>
  <si>
    <t>SALDO AL</t>
  </si>
  <si>
    <t xml:space="preserve">SALDO AL </t>
  </si>
  <si>
    <t>Disponibilidades</t>
  </si>
  <si>
    <t xml:space="preserve">Gs. </t>
  </si>
  <si>
    <t>e)  Inversiones</t>
  </si>
  <si>
    <t>DERECHOS SOBRE TITULOS POR CONTRATOS DE UNDERWRITING</t>
  </si>
  <si>
    <t>g)  Bienes de Uso</t>
  </si>
  <si>
    <t>h)  Cargos Diferidos</t>
  </si>
  <si>
    <t>SALDO INICIAL</t>
  </si>
  <si>
    <t>SALDO</t>
  </si>
  <si>
    <t>AUMENTOS</t>
  </si>
  <si>
    <t>AMOTIZACIONES</t>
  </si>
  <si>
    <t>NETO FINAL</t>
  </si>
  <si>
    <t>TOTAL ACTUAL</t>
  </si>
  <si>
    <t>TOTAL EJERCICIO ANTERIOR</t>
  </si>
  <si>
    <t>i)  Intangibles</t>
  </si>
  <si>
    <t>j)  Otros Activos Corrientes y No Corrientes</t>
  </si>
  <si>
    <t>Créditos</t>
  </si>
  <si>
    <t>k)  Préstamos Financieros a corto y largo plazo</t>
  </si>
  <si>
    <t>l) Documentos y Cuentas por pagar</t>
  </si>
  <si>
    <t>CORTO PLAZO</t>
  </si>
  <si>
    <t>LARGO PLAZO</t>
  </si>
  <si>
    <t>m) Acreedores por Intermediación</t>
  </si>
  <si>
    <t>n)  Administración de Cartera</t>
  </si>
  <si>
    <t>o)  Cuentas a pagar a Personas y Empresas Relacionadas</t>
  </si>
  <si>
    <t>p) Obligación por Contrato de Underwriting</t>
  </si>
  <si>
    <t>q) Otros Pasivos Corrientes y No Corrientes</t>
  </si>
  <si>
    <t>PASIVO CORRIENTE</t>
  </si>
  <si>
    <t>r) Saldos y transacciones con personas y empresas relacionadas</t>
  </si>
  <si>
    <t>s)  Resultados con personas y empresas vinculadas</t>
  </si>
  <si>
    <t>t) Patrimonio</t>
  </si>
  <si>
    <t xml:space="preserve"> Saldo al inicio del ejercicio </t>
  </si>
  <si>
    <t xml:space="preserve"> Aumentos </t>
  </si>
  <si>
    <t xml:space="preserve"> Disminución </t>
  </si>
  <si>
    <t xml:space="preserve"> Saldo al cierre del ejercicio </t>
  </si>
  <si>
    <t>Aportes no Capitalizados</t>
  </si>
  <si>
    <t>Ajustes al Patrimonio</t>
  </si>
  <si>
    <t>Reservas</t>
  </si>
  <si>
    <t>Resultados Acumulados</t>
  </si>
  <si>
    <t>Utilidad del Ejercicio</t>
  </si>
  <si>
    <t>Reserva Legal</t>
  </si>
  <si>
    <t>Neto a distribuir</t>
  </si>
  <si>
    <t>Total</t>
  </si>
  <si>
    <t>u)  Previsiones</t>
  </si>
  <si>
    <t>v)  Ingresos Operativos</t>
  </si>
  <si>
    <t>Ingreso por Operaciones y Servicios extrabursátiles</t>
  </si>
  <si>
    <t>Otros ingresos Operativos</t>
  </si>
  <si>
    <t>w)  Otros Gastos Operativos, de Comercialización y de Administración</t>
  </si>
  <si>
    <t>Honorarios Profesionales</t>
  </si>
  <si>
    <t>Gastos Generales</t>
  </si>
  <si>
    <t>TOTAL</t>
  </si>
  <si>
    <t>x) Otros Ingresos y Egresos</t>
  </si>
  <si>
    <t>y)  Resultados Financieros</t>
  </si>
  <si>
    <t>z)  Resultados Extraordinarios</t>
  </si>
  <si>
    <t>a) Compromisos Directos:</t>
  </si>
  <si>
    <t>b) Contingencias Legales:</t>
  </si>
  <si>
    <t>c) Garantías Constituidas:</t>
  </si>
  <si>
    <t>No existen hechos posteriores al cierre del ejercicio que impliquen alteraciones significativas a la estructura patrimonial y resultado del ejercicio.</t>
  </si>
  <si>
    <t>La firma cuenta con la libre disposición de su patrimonio.</t>
  </si>
  <si>
    <t>No Posee sanciones con la Comisión Nacional de Valores u otras entidades fiscalizadoras.</t>
  </si>
  <si>
    <t>NOMBRE O RAZON SOCIAL: ONE ASSET S.A. CASA DE BOLSA S.A.</t>
  </si>
  <si>
    <t xml:space="preserve">5.  </t>
  </si>
  <si>
    <t xml:space="preserve"> CUADRO DEL CAPITAL INTEGRADO</t>
  </si>
  <si>
    <t xml:space="preserve">1.5              E-MAIL: </t>
  </si>
  <si>
    <t>1.6              SITIO PAGINA WEB</t>
  </si>
  <si>
    <t xml:space="preserve">2.3              REFORMAS DE ESTATUTOS </t>
  </si>
  <si>
    <t>2.4              ESCRITURA Nº  464</t>
  </si>
  <si>
    <t xml:space="preserve">2.5              INSCRIPCIÓN EN EL REGISTRO PUBLICO: Nº 36  FOLIO Nº 397 SERIE B – Fecha: 14 de Enero de 2.009.-  </t>
  </si>
  <si>
    <t>2.6              ESCRITURA Nº  36</t>
  </si>
  <si>
    <t xml:space="preserve">2.7              INSCRIPCIÓN EN EL REGISTRO PUBLICO: Nº 1  FOLIO Nº 1 – Fecha: 25 DE AGOSTO DE 2016.-  </t>
  </si>
  <si>
    <t xml:space="preserve">Menos: Previsión por cuentas a cobrar a personas y empresas relacionadas </t>
  </si>
  <si>
    <t xml:space="preserve">Dividendos a pagar en Efectivo </t>
  </si>
  <si>
    <t xml:space="preserve">Previsiones </t>
  </si>
  <si>
    <r>
      <t xml:space="preserve">Obligac. por Contratos de Underwriting </t>
    </r>
    <r>
      <rPr>
        <b/>
        <sz val="14"/>
        <color indexed="8"/>
        <rFont val="Tahoma"/>
        <family val="2"/>
      </rPr>
      <t>(Nota 6 – p)</t>
    </r>
  </si>
  <si>
    <r>
      <t>Menos: Previsión para incobrables</t>
    </r>
    <r>
      <rPr>
        <b/>
        <sz val="14"/>
        <color indexed="8"/>
        <rFont val="Tahoma"/>
        <family val="2"/>
      </rPr>
      <t xml:space="preserve"> </t>
    </r>
    <r>
      <rPr>
        <sz val="14"/>
        <color indexed="8"/>
        <rFont val="Tahoma"/>
        <family val="2"/>
      </rPr>
      <t xml:space="preserve"> Acciones Emitidas</t>
    </r>
  </si>
  <si>
    <r>
      <t>Menos: Previsión para incobrables</t>
    </r>
    <r>
      <rPr>
        <b/>
        <sz val="14"/>
        <color indexed="8"/>
        <rFont val="Tahoma"/>
        <family val="2"/>
      </rPr>
      <t xml:space="preserve"> </t>
    </r>
  </si>
  <si>
    <r>
      <t>Intereses a Devengar</t>
    </r>
    <r>
      <rPr>
        <b/>
        <sz val="14"/>
        <color indexed="8"/>
        <rFont val="Tahoma"/>
        <family val="2"/>
      </rPr>
      <t xml:space="preserve"> </t>
    </r>
  </si>
  <si>
    <r>
      <t xml:space="preserve">Derechos sobre títulos por Contratos  de Underwriting </t>
    </r>
    <r>
      <rPr>
        <b/>
        <sz val="14"/>
        <color indexed="8"/>
        <rFont val="Tahoma"/>
        <family val="2"/>
      </rPr>
      <t>(Nota 6- f)</t>
    </r>
  </si>
  <si>
    <r>
      <t>Otras contingencias</t>
    </r>
    <r>
      <rPr>
        <b/>
        <sz val="14"/>
        <color indexed="8"/>
        <rFont val="Tahoma"/>
        <family val="2"/>
      </rPr>
      <t xml:space="preserve"> </t>
    </r>
  </si>
  <si>
    <r>
      <t>Otros Pasivos no  Corrientes</t>
    </r>
    <r>
      <rPr>
        <b/>
        <sz val="14"/>
        <color indexed="8"/>
        <rFont val="Tahoma"/>
        <family val="2"/>
      </rPr>
      <t xml:space="preserve"> </t>
    </r>
  </si>
  <si>
    <t xml:space="preserve">Otros gastos operativos </t>
  </si>
  <si>
    <t xml:space="preserve">Otros gastos de comercialización </t>
  </si>
  <si>
    <t>OTROS INGRESOS Y EGRESOS (Nota…)</t>
  </si>
  <si>
    <t>RESULTADO EXTRAORDINARIO (Nota...)</t>
  </si>
  <si>
    <t>Efectivo y su equivalente al comienzo del período</t>
  </si>
  <si>
    <t>Efectivo y su equivalente  al cierre del período</t>
  </si>
  <si>
    <r>
      <t>3.2. Criterio de Valuación</t>
    </r>
    <r>
      <rPr>
        <sz val="9"/>
        <color indexed="8"/>
        <rFont val="Tahoma"/>
        <family val="2"/>
      </rPr>
      <t>:</t>
    </r>
  </si>
  <si>
    <r>
      <t>3.4. Política de Depreciación</t>
    </r>
    <r>
      <rPr>
        <sz val="9"/>
        <color indexed="8"/>
        <rFont val="Tahoma"/>
        <family val="2"/>
      </rPr>
      <t xml:space="preserve">: </t>
    </r>
  </si>
  <si>
    <r>
      <t>3.5 Política de Reconocimiento de Ingresos</t>
    </r>
    <r>
      <rPr>
        <sz val="9"/>
        <color indexed="8"/>
        <rFont val="Tahoma"/>
        <family val="2"/>
      </rPr>
      <t>:</t>
    </r>
  </si>
  <si>
    <t>La entidad no consolida estados financieros, pues no es vinculante de ninguna sociedad.</t>
  </si>
  <si>
    <t>NO APLICABLE</t>
  </si>
  <si>
    <t>Seguros</t>
  </si>
  <si>
    <t>Publicidad y Propaganda</t>
  </si>
  <si>
    <t>Impuestos , tasas y contribuciones</t>
  </si>
  <si>
    <t>EJERCICIO ANTERIOR</t>
  </si>
  <si>
    <t>Acumulados</t>
  </si>
  <si>
    <t>Del Ejercicio</t>
  </si>
  <si>
    <t>BIENES DE USO</t>
  </si>
  <si>
    <t>Carteles</t>
  </si>
  <si>
    <t>TOTAL ACTIVO</t>
  </si>
  <si>
    <t>IVA Debito Fiscal</t>
  </si>
  <si>
    <t>Retencion IVA</t>
  </si>
  <si>
    <t>Honorarios Profesionales a Pagar</t>
  </si>
  <si>
    <t>Acreedores por Intermediacion</t>
  </si>
  <si>
    <t>Iva Debito Fiscal</t>
  </si>
  <si>
    <t>Honorarios Sindico</t>
  </si>
  <si>
    <t>Arancel CNV</t>
  </si>
  <si>
    <t>2.8              ESCRITURA N° 161</t>
  </si>
  <si>
    <t>FECHA; 23 DE SETIEMBRE DE 2020</t>
  </si>
  <si>
    <t>1.3              TELEFONO: 0974-597-112</t>
  </si>
  <si>
    <t xml:space="preserve">1.4              FAX: </t>
  </si>
  <si>
    <t>www.oneasset.com.py</t>
  </si>
  <si>
    <t>2.9              INSCRIPCION EN EL REGISTRO PUBLICO :N° 2 FOLIO N° 11 - Fecha 5 DE OCTUBRE DE 2020</t>
  </si>
  <si>
    <t>Modificación de Estatuto según Escritura nº 161 de fecha 23/09/2020, por AUMENTO DE CAPITAL . Inscripto en el Registro Publico nº 2 Folio 11 en fecha 5/10/2020</t>
  </si>
  <si>
    <r>
      <t xml:space="preserve">Honorarios a Pagar </t>
    </r>
    <r>
      <rPr>
        <b/>
        <sz val="14"/>
        <color indexed="8"/>
        <rFont val="Tahoma"/>
        <family val="2"/>
      </rPr>
      <t>(Nota 5 – l)</t>
    </r>
  </si>
  <si>
    <r>
      <t xml:space="preserve">Otros Pasivos Corrientes  </t>
    </r>
    <r>
      <rPr>
        <b/>
        <sz val="14"/>
        <color indexed="8"/>
        <rFont val="Tahoma"/>
        <family val="2"/>
      </rPr>
      <t>(Nota 5 – q)</t>
    </r>
  </si>
  <si>
    <r>
      <t xml:space="preserve">Empresas Relacionadas </t>
    </r>
    <r>
      <rPr>
        <b/>
        <sz val="14"/>
        <color indexed="8"/>
        <rFont val="Tahoma"/>
        <family val="2"/>
      </rPr>
      <t>(Nota 5– r )</t>
    </r>
  </si>
  <si>
    <t>EJERCICIO    ANTERIOR</t>
  </si>
  <si>
    <t xml:space="preserve"> (En Guaraníes)</t>
  </si>
  <si>
    <t xml:space="preserve">Obligac. por Contratos de underwriting </t>
  </si>
  <si>
    <t>Cuentas a Pagar (Nota 5 - p)</t>
  </si>
  <si>
    <r>
      <t>DETALLE DE  VINCULOS PATRIMONIALES EN OTRAS ENTIDADES DE LOS DIRECTORES, SINDICOS Y OPERADORES</t>
    </r>
    <r>
      <rPr>
        <sz val="8"/>
        <color indexed="8"/>
        <rFont val="Tahoma"/>
        <family val="2"/>
      </rPr>
      <t xml:space="preserve"> </t>
    </r>
  </si>
  <si>
    <r>
      <t xml:space="preserve">-Ingresos por operaciones y servicios a personas relacionadas </t>
    </r>
    <r>
      <rPr>
        <b/>
        <sz val="8"/>
        <color indexed="8"/>
        <rFont val="Tahoma"/>
        <family val="2"/>
      </rPr>
      <t>)</t>
    </r>
  </si>
  <si>
    <t xml:space="preserve"> PERIODO ANTERIOR</t>
  </si>
  <si>
    <t>Período Actual</t>
  </si>
  <si>
    <t>Período Anterior</t>
  </si>
  <si>
    <t>Pasivo Corriente</t>
  </si>
  <si>
    <t>Préstamos Financieros  (Nota 5– k)</t>
  </si>
  <si>
    <r>
      <t>Acreedores por Intermediación</t>
    </r>
    <r>
      <rPr>
        <sz val="14"/>
        <color indexed="8"/>
        <rFont val="Tahoma"/>
        <family val="2"/>
      </rPr>
      <t xml:space="preserve"> (Nota 5 - m)</t>
    </r>
  </si>
  <si>
    <r>
      <t xml:space="preserve">Empresas Relacionadas </t>
    </r>
    <r>
      <rPr>
        <sz val="14"/>
        <color indexed="8"/>
        <rFont val="Tahoma"/>
        <family val="2"/>
      </rPr>
      <t>(Nota 5 - o)</t>
    </r>
  </si>
  <si>
    <t>Equipos de Informatica</t>
  </si>
  <si>
    <t>Muebles y equipos</t>
  </si>
  <si>
    <t>PATRIMONIO NETO(Nota 5 –t)</t>
  </si>
  <si>
    <t>Aranceles de la CNV</t>
  </si>
  <si>
    <t>Suscripto</t>
  </si>
  <si>
    <t>Movimientos</t>
  </si>
  <si>
    <t>Saldo al inicio del ejercicio</t>
  </si>
  <si>
    <t>Movimientos subsecuentes</t>
  </si>
  <si>
    <t>Transf. a dividendos a pagar</t>
  </si>
  <si>
    <t>Resultado del ejercicio</t>
  </si>
  <si>
    <t>Total período actual</t>
  </si>
  <si>
    <t>Total período anterior</t>
  </si>
  <si>
    <t>Detalle</t>
  </si>
  <si>
    <t>Moneda extranjera clase</t>
  </si>
  <si>
    <t>Moneda extranjera Monto</t>
  </si>
  <si>
    <t>Cambio cierre periodo actual (guaranies)</t>
  </si>
  <si>
    <t>Saldo periodo actual (guaranies)</t>
  </si>
  <si>
    <t>Concepto</t>
  </si>
  <si>
    <t xml:space="preserve">Tipo de Cambio periodo Actual    </t>
  </si>
  <si>
    <t>Monto Ajustado Periodo Actual G.</t>
  </si>
  <si>
    <t>Tipo de Cambio periodo Anterior</t>
  </si>
  <si>
    <t>Monto Ajustado Periodo Anterior G.</t>
  </si>
  <si>
    <t>Totales</t>
  </si>
  <si>
    <t>Emisor</t>
  </si>
  <si>
    <t>Tipo de Titulo</t>
  </si>
  <si>
    <t>Cantidad de Titulos</t>
  </si>
  <si>
    <t>Valor Nominal Unitario</t>
  </si>
  <si>
    <t>Valor Contable Gs</t>
  </si>
  <si>
    <t>BONOS</t>
  </si>
  <si>
    <t>Total Periodo Actual G.</t>
  </si>
  <si>
    <t>Clientes - Servicios</t>
  </si>
  <si>
    <t>Cuentas</t>
  </si>
  <si>
    <t>Valores de Origen</t>
  </si>
  <si>
    <t>Depreciaciones</t>
  </si>
  <si>
    <t>Valores al inicio del ejercicio</t>
  </si>
  <si>
    <t>Altas</t>
  </si>
  <si>
    <t>Bajas</t>
  </si>
  <si>
    <t>Valores al Cierre del periodo</t>
  </si>
  <si>
    <t>Acumuladas al inicio del ejercicio</t>
  </si>
  <si>
    <t>Acumuladas al Cierre</t>
  </si>
  <si>
    <t>Neto Resultante</t>
  </si>
  <si>
    <t>Muebles y Euipos</t>
  </si>
  <si>
    <t>Totales Periodo Actual</t>
  </si>
  <si>
    <t>Totales Periodo Anterior</t>
  </si>
  <si>
    <t>Arancel BVPASA</t>
  </si>
  <si>
    <t>ONE ASSET  CASA DE BOLSA S.A.</t>
  </si>
  <si>
    <t>Banco BNF Cta. Cte.  - Dolares</t>
  </si>
  <si>
    <t>ONE ASSET CASA DE BOLSA S.A.</t>
  </si>
  <si>
    <t xml:space="preserve">Seguros Pagados por Adelantado  </t>
  </si>
  <si>
    <t>info@oneasset.com.py</t>
  </si>
  <si>
    <t>La entidad  tiene participación en la Bolsa de Valores por valor de  Gs. 900.000.000 (Guaraníes Novecientos millones).-</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</si>
  <si>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</si>
  <si>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Banco BNF Cta. Cte.  Gs</t>
  </si>
  <si>
    <t>Vision Banco Caja de Ahorro USD</t>
  </si>
  <si>
    <t>Vision Banco Caja de Ahorro Gs</t>
  </si>
  <si>
    <t>Banco Rio Cta Cte Gs</t>
  </si>
  <si>
    <t>Banco Rio Cta Cte USD</t>
  </si>
  <si>
    <t>Banco Rio Caja de Ahorro USD</t>
  </si>
  <si>
    <t>Banco Rio Caja de Ahorro Gs</t>
  </si>
  <si>
    <t>Acreedores Varios  (Nota 5 – l)</t>
  </si>
  <si>
    <r>
      <t xml:space="preserve">Intereses- Gastos Bancarios  </t>
    </r>
    <r>
      <rPr>
        <b/>
        <sz val="8"/>
        <color indexed="8"/>
        <rFont val="Tahoma"/>
        <family val="2"/>
      </rPr>
      <t>(Nota…)</t>
    </r>
  </si>
  <si>
    <t>Periodo Actual</t>
  </si>
  <si>
    <t>Periodo Anterior</t>
  </si>
  <si>
    <t>Otros Gastos Operativos</t>
  </si>
  <si>
    <t>Gastos Bancarios</t>
  </si>
  <si>
    <t>Comisiones y Servicios</t>
  </si>
  <si>
    <t xml:space="preserve">1.2              DIRECCION OFICINA PRINCIPAL: Antonio Sucre 1233 Esq./ concejal Vargas. </t>
  </si>
  <si>
    <t xml:space="preserve">1.7              DOMICILIO LEGAL: Antonio Sucre 1233 Esq./ concejal Vargas. </t>
  </si>
  <si>
    <t>01 AL 250</t>
  </si>
  <si>
    <t>1251 AL 1500</t>
  </si>
  <si>
    <t>Banco Continental Caja de Ahorro Gs</t>
  </si>
  <si>
    <t>Banco</t>
  </si>
  <si>
    <t>Inversiones</t>
  </si>
  <si>
    <t xml:space="preserve">Total Periodo Actual </t>
  </si>
  <si>
    <t>Docuementos y Cuentas por Pagar</t>
  </si>
  <si>
    <t>Cuentas a Pagar a Personas y Nota 5-I</t>
  </si>
  <si>
    <t>Ingresos por administración de cartera</t>
  </si>
  <si>
    <t>Ingresos por asesoría financiera</t>
  </si>
  <si>
    <t>Los bienes de uso serán registrados a su costo de adquisición, menos las depreciaciones acumuladas, cuyos valores se hallan depreciados al 31/12/2021  de acuerdo a lo establecido a la Ley N° 6380/19 y su reglamentación.</t>
  </si>
  <si>
    <t>TOTALES AL 31/12/2021</t>
  </si>
  <si>
    <t>Depreciacion</t>
  </si>
  <si>
    <t>Instituto de Prevision Social</t>
  </si>
  <si>
    <t>Recupero Aranceles BVPSA</t>
  </si>
  <si>
    <t>Intereses Cobrados</t>
  </si>
  <si>
    <t>Asesoria Financiera</t>
  </si>
  <si>
    <t>1751 AL 2000</t>
  </si>
  <si>
    <t>500 VOTOS</t>
  </si>
  <si>
    <t>1501 AL 1750</t>
  </si>
  <si>
    <t>501 AL 750</t>
  </si>
  <si>
    <t>751 AL 1000</t>
  </si>
  <si>
    <t>1001 AL 1250</t>
  </si>
  <si>
    <t>Sara Espinola</t>
  </si>
  <si>
    <t>(-) Depreciacion del periodo</t>
  </si>
  <si>
    <t>Prevision, Amortizaciones</t>
  </si>
  <si>
    <t>Las 12 notas que se acompañan forman parte integrante de los estados contables.</t>
  </si>
  <si>
    <t>BENEFICIARIO FINAL</t>
  </si>
  <si>
    <t>SOCIO</t>
  </si>
  <si>
    <t>N/A</t>
  </si>
  <si>
    <t>Porcentaje de Participacion Sustantiva</t>
  </si>
  <si>
    <t>1.1              CODIGO BOLSA.:  29</t>
  </si>
  <si>
    <t>Información al 31/12/2021</t>
  </si>
  <si>
    <t>Banco Compensaciones: Vision Banco Cta Cte USD</t>
  </si>
  <si>
    <t>Banco Compensaciones: Vision Banco Cta Cte GS</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</si>
  <si>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</si>
  <si>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</si>
  <si>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</si>
  <si>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</si>
  <si>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Informacion sobre el Documento y Emisor</t>
  </si>
  <si>
    <t xml:space="preserve">Informacion sobre el Emisor Al </t>
  </si>
  <si>
    <t>Capital</t>
  </si>
  <si>
    <t>Resultado</t>
  </si>
  <si>
    <t>Patrimonio Neto</t>
  </si>
  <si>
    <t>BONO</t>
  </si>
  <si>
    <t>Nombre y Apellido o Empresa</t>
  </si>
  <si>
    <t>Relación (Art. 34 Inc A)</t>
  </si>
  <si>
    <t>Relación (Art. 34 Inc B)</t>
  </si>
  <si>
    <t>No se aplica</t>
  </si>
  <si>
    <t>Relación (Art. 34 Inc C)</t>
  </si>
  <si>
    <t>Relación (Art. 34 Inc D)</t>
  </si>
  <si>
    <t>Vicepresidente</t>
  </si>
  <si>
    <t>Síndico</t>
  </si>
  <si>
    <t>Relación (Art. 34 Inc E)</t>
  </si>
  <si>
    <t>6. A) PARTE VINCULADAS O RELACIONADAS. Art. 34 de la Ley 5810/17</t>
  </si>
  <si>
    <t>Beneficiario Final</t>
  </si>
  <si>
    <t>Nota 5.  Criterios específicos de valuación.</t>
  </si>
  <si>
    <r>
      <t xml:space="preserve">Nota 4. </t>
    </r>
    <r>
      <rPr>
        <b/>
        <sz val="7"/>
        <color indexed="8"/>
        <rFont val="Times New Roman"/>
        <family val="1"/>
      </rPr>
      <t xml:space="preserve"> </t>
    </r>
    <r>
      <rPr>
        <b/>
        <u/>
        <sz val="9"/>
        <color indexed="8"/>
        <rFont val="Tahoma"/>
        <family val="2"/>
      </rPr>
      <t>Cambio de políticas y procedimientos de contabilidad</t>
    </r>
  </si>
  <si>
    <r>
      <t>Nota 3.</t>
    </r>
    <r>
      <rPr>
        <b/>
        <sz val="7"/>
        <color indexed="8"/>
        <rFont val="Times New Roman"/>
        <family val="1"/>
      </rPr>
      <t xml:space="preserve">    </t>
    </r>
    <r>
      <rPr>
        <b/>
        <u/>
        <sz val="9"/>
        <color indexed="8"/>
        <rFont val="Tahoma"/>
        <family val="2"/>
      </rPr>
      <t>Principales políticas y prácticas contables aplicadas</t>
    </r>
  </si>
  <si>
    <r>
      <t>Nota 2.</t>
    </r>
    <r>
      <rPr>
        <b/>
        <sz val="7"/>
        <color indexed="8"/>
        <rFont val="Times New Roman"/>
        <family val="1"/>
      </rPr>
      <t xml:space="preserve">    </t>
    </r>
    <r>
      <rPr>
        <b/>
        <u/>
        <sz val="9"/>
        <color indexed="8"/>
        <rFont val="Tahoma"/>
        <family val="2"/>
      </rPr>
      <t>Información básica de la empresa</t>
    </r>
  </si>
  <si>
    <r>
      <t>Nota 1.</t>
    </r>
    <r>
      <rPr>
        <b/>
        <sz val="7"/>
        <color indexed="8"/>
        <rFont val="Times New Roman"/>
        <family val="1"/>
      </rPr>
      <t xml:space="preserve">   </t>
    </r>
    <r>
      <rPr>
        <b/>
        <u/>
        <sz val="9"/>
        <color indexed="8"/>
        <rFont val="Tahoma"/>
        <family val="2"/>
      </rPr>
      <t>Consideraciones de los Estados Contables</t>
    </r>
  </si>
  <si>
    <t xml:space="preserve"> Nota 6. Información referente a contingencias y compromisos</t>
  </si>
  <si>
    <t>Nota 11. Sanciones</t>
  </si>
  <si>
    <t>Nota 10. Restricciones para Distribución de Utilidades</t>
  </si>
  <si>
    <t>Nota 9. Cambios Contables</t>
  </si>
  <si>
    <r>
      <t>Nota 8.</t>
    </r>
    <r>
      <rPr>
        <b/>
        <sz val="7"/>
        <color indexed="8"/>
        <rFont val="Times New Roman"/>
        <family val="1"/>
      </rPr>
      <t xml:space="preserve">  </t>
    </r>
    <r>
      <rPr>
        <b/>
        <sz val="9"/>
        <color indexed="8"/>
        <rFont val="Tahoma"/>
        <family val="2"/>
      </rPr>
      <t>Limitación a la Libre Disponibilidad de los activos o del patrimonio y cualquier restricción al derecho de propiedad.</t>
    </r>
  </si>
  <si>
    <r>
      <t>Nota 7.</t>
    </r>
    <r>
      <rPr>
        <b/>
        <sz val="7"/>
        <color indexed="8"/>
        <rFont val="Times New Roman"/>
        <family val="1"/>
      </rPr>
      <t xml:space="preserve">  </t>
    </r>
    <r>
      <rPr>
        <b/>
        <sz val="9"/>
        <color indexed="8"/>
        <rFont val="Tahoma"/>
        <family val="2"/>
      </rPr>
      <t>Hechos Posteriores al cierre del Ejercicio</t>
    </r>
  </si>
  <si>
    <t>Compensaciones: Vision Banco Cta Cte USD</t>
  </si>
  <si>
    <t>Compensaciones: Vision Banco Cta Cte GS</t>
  </si>
  <si>
    <t>Inversiones Temporarias (Nota 5 –e )</t>
  </si>
  <si>
    <r>
      <t>Disponibilidades</t>
    </r>
    <r>
      <rPr>
        <sz val="14"/>
        <color indexed="8"/>
        <rFont val="Tahoma"/>
        <family val="2"/>
      </rPr>
      <t xml:space="preserve"> (</t>
    </r>
    <r>
      <rPr>
        <b/>
        <sz val="14"/>
        <color indexed="8"/>
        <rFont val="Tahoma"/>
        <family val="2"/>
      </rPr>
      <t>Nota 5 - d)</t>
    </r>
  </si>
  <si>
    <t>Créditos (Nota 5 - f.)</t>
  </si>
  <si>
    <r>
      <t xml:space="preserve">Otros Activos Corrientes </t>
    </r>
    <r>
      <rPr>
        <b/>
        <sz val="14"/>
        <color indexed="8"/>
        <rFont val="Tahoma"/>
        <family val="2"/>
      </rPr>
      <t>(Nota 5 - j)</t>
    </r>
  </si>
  <si>
    <t>Inversiones Permanentes (Nota 5- e)</t>
  </si>
  <si>
    <t>Activos Intangibles y Cargos Diferidos(Nota 5 – h )</t>
  </si>
  <si>
    <t>f) Documentos y Cuentas por Cobrar</t>
  </si>
  <si>
    <t>IVA Crédito Fiscal  (Nota 5 - j.)</t>
  </si>
  <si>
    <t>Retención de IVA  (Nota 5 - j.)</t>
  </si>
  <si>
    <t>f) OTROS CREDITOS</t>
  </si>
  <si>
    <t>Documentos y Cientas por Cobrar</t>
  </si>
  <si>
    <t>Accion de la Bolsa De Valores</t>
  </si>
  <si>
    <t>Cantidad</t>
  </si>
  <si>
    <t>Valor Nominal</t>
  </si>
  <si>
    <t>Valor ultimo Remate</t>
  </si>
  <si>
    <t>Valor Libro de la Accion</t>
  </si>
  <si>
    <t>Saldo Periodo Actual</t>
  </si>
  <si>
    <t>Saldo Ejercicio Anterior</t>
  </si>
  <si>
    <t>Otros Ingresos Operativos  Nota 5- V</t>
  </si>
  <si>
    <t>Com. Spread</t>
  </si>
  <si>
    <t>Ingreso Extraordinario</t>
  </si>
  <si>
    <t xml:space="preserve"> GASTOS DE COMERCIALIZACIÓN (Nota 5 – w)</t>
  </si>
  <si>
    <t>GASTOS DE ADMINISTRACION (Nota 5 – w)</t>
  </si>
  <si>
    <t>GASTOS OPERATIVOS (Nota 5 – w)</t>
  </si>
  <si>
    <t xml:space="preserve">Otros gastos de administración </t>
  </si>
  <si>
    <t>Otros Gastos de Administracion</t>
  </si>
  <si>
    <t>Ingresos por operaciones y servicios extrabursátiles (Nota V)</t>
  </si>
  <si>
    <t>Ingresos por asesoría financiera (Nota 5 - y)</t>
  </si>
  <si>
    <t>Ingresos por intereses y dividendos de cartera propia (Nota 5- v)</t>
  </si>
  <si>
    <t>Impresos y Utiles</t>
  </si>
  <si>
    <r>
      <t>Las 11</t>
    </r>
    <r>
      <rPr>
        <sz val="10"/>
        <color indexed="10"/>
        <rFont val="Tahoma"/>
        <family val="2"/>
      </rPr>
      <t xml:space="preserve"> </t>
    </r>
    <r>
      <rPr>
        <sz val="11"/>
        <color indexed="8"/>
        <rFont val="Tahoma"/>
        <family val="2"/>
      </rPr>
      <t>notas que se acompañan forman parte integrante de los Estados Contables.</t>
    </r>
  </si>
  <si>
    <r>
      <t>Las 11</t>
    </r>
    <r>
      <rPr>
        <sz val="10"/>
        <color indexed="10"/>
        <rFont val="Tahoma"/>
        <family val="2"/>
      </rPr>
      <t xml:space="preserve"> </t>
    </r>
    <r>
      <rPr>
        <sz val="10"/>
        <rFont val="Tahoma"/>
        <family val="2"/>
      </rPr>
      <t>notas que se acompañan forman parte integrante de los estados contables.</t>
    </r>
  </si>
  <si>
    <t>Persona o empresa Relacionada</t>
  </si>
  <si>
    <t>Relación</t>
  </si>
  <si>
    <t>Total Ingresos</t>
  </si>
  <si>
    <t>Total Egresos</t>
  </si>
  <si>
    <t>Totales ejercicio actual G.</t>
  </si>
  <si>
    <t>Totales ejercicio anterior G.</t>
  </si>
  <si>
    <t>Honorarios-Sindico</t>
  </si>
  <si>
    <t>Carlos Moscarda Calvo</t>
  </si>
  <si>
    <t>Antonella Britos</t>
  </si>
  <si>
    <t>Gerente de Operaciones</t>
  </si>
  <si>
    <t xml:space="preserve">Larissa Perez </t>
  </si>
  <si>
    <t>Gerente Comercial</t>
  </si>
  <si>
    <t>Oficial de Cumplimiento</t>
  </si>
  <si>
    <t>Laura Benegas</t>
  </si>
  <si>
    <t>Contador</t>
  </si>
  <si>
    <t>RESULTADOS FINANCIEROS (Nota C)</t>
  </si>
  <si>
    <t>Ingreso por Diferencias de cambio (Nota C)</t>
  </si>
  <si>
    <r>
      <t xml:space="preserve">Intereses- Gastos Bancarios pagados </t>
    </r>
    <r>
      <rPr>
        <b/>
        <sz val="8"/>
        <color indexed="8"/>
        <rFont val="Tahoma"/>
        <family val="2"/>
      </rPr>
      <t>(Nota X)</t>
    </r>
  </si>
  <si>
    <t xml:space="preserve">Intereses- Gastos Bancarios pagados </t>
  </si>
  <si>
    <t>Diferencias de cambio (Nota C)</t>
  </si>
  <si>
    <t>ONE ASSET CASA DE BOLSA  SOCIEDAD ANÓNIMA, al cierre del periodo considerado cuenta con participación en BVPASA (Bolsa de Valores y Productos Asunción S.A.) de acuerdo a lo establecido en la Ley 5810/17 del Mercado de Capitales.</t>
  </si>
  <si>
    <t>Los estados contables expuestos han sido formulados según lo establecido en el Titulo 3 Capitulo 9 de la Resolución CG. 30/2021 T3, CAP. 9 de la   Comisión Nacional de Valores, siguiendo instrucciones y normas contables.</t>
  </si>
  <si>
    <t>El flujo de efectivo fue adecuado al formato requerido en el anexo F del titulo 3 de la RES. 30/2021 .</t>
  </si>
  <si>
    <t xml:space="preserve">Ingresos por intereses y dividendos de cartera propia </t>
  </si>
  <si>
    <t>Utilidades Cobrados</t>
  </si>
  <si>
    <t>Efectivo generado (usado) por otras actividades operativas</t>
  </si>
  <si>
    <t>ESCRITURA Nº 49                             FECHA: 18/06/2007</t>
  </si>
  <si>
    <t>251 AL 500</t>
  </si>
  <si>
    <t>Terreno</t>
  </si>
  <si>
    <t>Gtos de Const. y Org.</t>
  </si>
  <si>
    <t>Gastos de Desarrollo de Sistema</t>
  </si>
  <si>
    <t>CORRESPONDIENTE AL 31/12/2022  PRESENTADO EN FORMA COMPARATIVA CON EL 31/12/2021</t>
  </si>
  <si>
    <t>CORRESPONDIENTE AL  31/12/2022  PRESENTADO EN FORMA COMPARATIVA CON EL 31/12/2021</t>
  </si>
  <si>
    <t>AL 31/12/2022 y 31/12/2021</t>
  </si>
  <si>
    <t>TOTALES AL 31/12/2022</t>
  </si>
  <si>
    <t>FRIGORIFICO CONCEPCION S.A.</t>
  </si>
  <si>
    <t>XTREME S.R.L.</t>
  </si>
  <si>
    <t>CONFAR SAECA</t>
  </si>
  <si>
    <t>Carlos Moscarda</t>
  </si>
  <si>
    <t>Estructuraciones</t>
  </si>
  <si>
    <t>Cuota SEN</t>
  </si>
  <si>
    <t>Sueldos y Jornales</t>
  </si>
  <si>
    <t>Remuneracion al Personal Superior</t>
  </si>
  <si>
    <t>Comisiones Cobradas</t>
  </si>
  <si>
    <t>Hugo Dias Lourenco</t>
  </si>
  <si>
    <t>Pablo Mingrone</t>
  </si>
  <si>
    <t>Capital Social (de acuerdo al artículo 5º. de los estatutos sociales) G.10.000.000.000.  Representado por  G.1.000.000.  Con acciones de la Series 1,2,3,4,5,6,7,8,9,10,11,12,13,14,15,16.</t>
  </si>
  <si>
    <t>Aumento de Capital de acuerdo a  ESCRITURA Nº  43    FECHA: 20/09/2022</t>
  </si>
  <si>
    <t xml:space="preserve">INSCRIPCIÓN EN EL REGISTRO PUBLICO: Nº 04 FOLIO Nº 35  – Fecha: 30/09/2022  </t>
  </si>
  <si>
    <t>Capital Emitido G.10.000.000.000.-</t>
  </si>
  <si>
    <t>Capital Suscripto G 3.982..000.000</t>
  </si>
  <si>
    <t>Capital Integrado G. 3.982.000.000</t>
  </si>
  <si>
    <t>ALTADE SA</t>
  </si>
  <si>
    <t>PRISTINA SA</t>
  </si>
  <si>
    <t>2001 al 2250</t>
  </si>
  <si>
    <t>2251 al 2500</t>
  </si>
  <si>
    <t>2501 al 2750</t>
  </si>
  <si>
    <t>2751 al 3000</t>
  </si>
  <si>
    <t>3001 al 3250</t>
  </si>
  <si>
    <t>3251 al 3500</t>
  </si>
  <si>
    <t>3501 al 3750</t>
  </si>
  <si>
    <t>3751 al 3982</t>
  </si>
  <si>
    <t>3482 VOTOS</t>
  </si>
  <si>
    <t>TOTALES</t>
  </si>
  <si>
    <t>AUDITOR  EXTERNO   INDEPENDIENTE DESIGNADO: PCG AUDITORES</t>
  </si>
  <si>
    <t>HUGO DIAS LOURENCO</t>
  </si>
  <si>
    <t>PABLO MINGRONE</t>
  </si>
  <si>
    <t>PATRICIO CORANDO</t>
  </si>
  <si>
    <t>Diego Marcet</t>
  </si>
  <si>
    <t>Patricio Corando</t>
  </si>
  <si>
    <t>VALOR NOMINAL</t>
  </si>
  <si>
    <t>GUSTAVOS GONZALEZ MEZA</t>
  </si>
  <si>
    <t>CLARA INES GONZALEZ</t>
  </si>
  <si>
    <t>Accionista 28%</t>
  </si>
  <si>
    <t>Accionista 29%</t>
  </si>
  <si>
    <t>Accionista 10%</t>
  </si>
  <si>
    <t xml:space="preserve">                                              ONE ASSET  CASA DE BOLSA S.A.</t>
  </si>
  <si>
    <t xml:space="preserve">                                                        NOTAS A LOS ESTADOS FINANCIEROS AL 31/12/2022</t>
  </si>
  <si>
    <t>Modificacion de Estatuto según Escritura Nro. 43 de fecha 30/09/2022 por AUMENTO DE CAPITAL. Inscripto en el Registro Publico Nro.04 Folio 35 en fecha 30-09-2022</t>
  </si>
  <si>
    <t>CONFAR SAE</t>
  </si>
  <si>
    <t>Inversiones a Largo Plazo</t>
  </si>
  <si>
    <t>PARANA EMPRENDIMIENTOS SA</t>
  </si>
  <si>
    <t>ACCIONES</t>
  </si>
  <si>
    <t xml:space="preserve">TOTALES </t>
  </si>
  <si>
    <t>Inmuebles</t>
  </si>
  <si>
    <t>INMUEBLE</t>
  </si>
  <si>
    <t>DESARROLLO DE SISTEMA</t>
  </si>
  <si>
    <t>Proveedores</t>
  </si>
  <si>
    <t>El Directorio de ONE ASSET CASA DE BOLSA  SOCIEDAD ANÓNIMA, mediante el Acta de Directorio N°112 de fecha 10-03-2022 ha aprobado los Estados Contables al 31/12/2022.</t>
  </si>
  <si>
    <t>De acuerdo a lo previsto en los artículos 113 y 114 de la Resolución 763/04, la entidad tiene constituida como garantía la Póliza de caución vigente desde el día 10/07/2021  hasta 10/07/2023  cuyo valor es de Gs. 580.000.000.- (Guaraníes: Quinientos ochenta millones ). La misma fue emitida por ASEPASA según póliza N° 1509011074.-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</si>
</sst>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0_ ;_ * \-#,##0.00_ ;_ * &quot;-&quot;??_ ;_ @_ "/>
    <numFmt numFmtId="166" formatCode="_-* #,##0\ _€_-;\-* #,##0\ _€_-;_-* &quot;-&quot;??\ _€_-;_-@_-"/>
    <numFmt numFmtId="167" formatCode="_ * #,##0_ ;_ * \-#,##0_ ;_ * &quot;-&quot;??_ ;_ @_ "/>
    <numFmt numFmtId="168" formatCode="#,##0.000"/>
    <numFmt numFmtId="169" formatCode="_-* #,##0\ _€_-;\-* #,##0\ _€_-;_-* &quot;-&quot;\ _€_-;_-@_-"/>
  </numFmts>
  <fonts count="72" x14ac:knownFonts="1">
    <font>
      <sz val="11"/>
      <color theme="1"/>
      <name val="Calibri"/>
      <family val="2"/>
      <scheme val="minor"/>
    </font>
    <font>
      <b/>
      <sz val="9"/>
      <color indexed="8"/>
      <name val="Tahoma"/>
      <family val="2"/>
    </font>
    <font>
      <sz val="9"/>
      <color indexed="8"/>
      <name val="Tahoma"/>
      <family val="2"/>
    </font>
    <font>
      <b/>
      <sz val="14"/>
      <color indexed="8"/>
      <name val="Tahoma"/>
      <family val="2"/>
    </font>
    <font>
      <sz val="14"/>
      <color indexed="8"/>
      <name val="Tahoma"/>
      <family val="2"/>
    </font>
    <font>
      <b/>
      <sz val="7"/>
      <color indexed="8"/>
      <name val="Times New Roman"/>
      <family val="1"/>
    </font>
    <font>
      <b/>
      <u/>
      <sz val="9"/>
      <color indexed="8"/>
      <name val="Tahoma"/>
      <family val="2"/>
    </font>
    <font>
      <sz val="8"/>
      <color indexed="8"/>
      <name val="Tahoma"/>
      <family val="2"/>
    </font>
    <font>
      <b/>
      <sz val="8"/>
      <color indexed="8"/>
      <name val="Tahoma"/>
      <family val="2"/>
    </font>
    <font>
      <sz val="10"/>
      <name val="Arial"/>
      <family val="2"/>
    </font>
    <font>
      <u/>
      <sz val="8"/>
      <name val="Tahoma"/>
      <family val="2"/>
    </font>
    <font>
      <sz val="8"/>
      <name val="Tahoma"/>
      <family val="2"/>
    </font>
    <font>
      <sz val="10"/>
      <name val="Tahoma"/>
      <family val="2"/>
    </font>
    <font>
      <b/>
      <sz val="8"/>
      <name val="Tahoma"/>
      <family val="2"/>
    </font>
    <font>
      <sz val="9"/>
      <name val="Tahoma"/>
      <family val="2"/>
    </font>
    <font>
      <sz val="11"/>
      <name val="Calibri"/>
      <family val="2"/>
    </font>
    <font>
      <sz val="11"/>
      <color indexed="8"/>
      <name val="Tahoma"/>
      <family val="2"/>
    </font>
    <font>
      <b/>
      <sz val="10"/>
      <name val="Arial"/>
      <family val="2"/>
    </font>
    <font>
      <b/>
      <sz val="9"/>
      <name val="Tahoma"/>
      <family val="2"/>
    </font>
    <font>
      <b/>
      <sz val="9"/>
      <name val="Arial"/>
      <family val="2"/>
    </font>
    <font>
      <b/>
      <sz val="11"/>
      <name val="Calibri"/>
      <family val="2"/>
    </font>
    <font>
      <b/>
      <sz val="11"/>
      <name val="Arial"/>
      <family val="2"/>
    </font>
    <font>
      <sz val="10"/>
      <color indexed="10"/>
      <name val="Tahoma"/>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b/>
      <sz val="14"/>
      <color theme="1"/>
      <name val="Tahoma"/>
      <family val="2"/>
    </font>
    <font>
      <sz val="14"/>
      <color theme="1"/>
      <name val="Tahoma"/>
      <family val="2"/>
    </font>
    <font>
      <sz val="14"/>
      <color rgb="FFFF0000"/>
      <name val="Tahoma"/>
      <family val="2"/>
    </font>
    <font>
      <b/>
      <sz val="11"/>
      <color theme="1"/>
      <name val="Times New Roman"/>
      <family val="1"/>
    </font>
    <font>
      <b/>
      <sz val="8"/>
      <color theme="1"/>
      <name val="Tahoma"/>
      <family val="2"/>
    </font>
    <font>
      <sz val="9"/>
      <color theme="1"/>
      <name val="Tahoma"/>
      <family val="2"/>
    </font>
    <font>
      <b/>
      <sz val="9"/>
      <color theme="1"/>
      <name val="Tahoma"/>
      <family val="2"/>
    </font>
    <font>
      <sz val="8"/>
      <color theme="1"/>
      <name val="Tahoma"/>
      <family val="2"/>
    </font>
    <font>
      <sz val="7"/>
      <color theme="1"/>
      <name val="Arial"/>
      <family val="2"/>
    </font>
    <font>
      <b/>
      <sz val="6"/>
      <color theme="1"/>
      <name val="Tahoma"/>
      <family val="2"/>
    </font>
    <font>
      <sz val="10"/>
      <color theme="1"/>
      <name val="Calibri"/>
      <family val="2"/>
      <scheme val="minor"/>
    </font>
    <font>
      <sz val="8"/>
      <color rgb="FF000000"/>
      <name val="Tahoma"/>
      <family val="2"/>
    </font>
    <font>
      <sz val="12"/>
      <color theme="1"/>
      <name val="Times New Roman"/>
      <family val="1"/>
    </font>
    <font>
      <sz val="9"/>
      <color theme="1"/>
      <name val="Arial"/>
      <family val="2"/>
    </font>
    <font>
      <sz val="8"/>
      <color theme="1"/>
      <name val="Calibri"/>
      <family val="2"/>
      <scheme val="minor"/>
    </font>
    <font>
      <u/>
      <sz val="8"/>
      <color theme="10"/>
      <name val="Calibri"/>
      <family val="2"/>
    </font>
    <font>
      <u/>
      <sz val="8"/>
      <color theme="1"/>
      <name val="Tahoma"/>
      <family val="2"/>
    </font>
    <font>
      <sz val="10"/>
      <color theme="1"/>
      <name val="Tahoma"/>
      <family val="2"/>
    </font>
    <font>
      <b/>
      <sz val="10"/>
      <color theme="1"/>
      <name val="Tahoma"/>
      <family val="2"/>
    </font>
    <font>
      <b/>
      <sz val="11"/>
      <color rgb="FF000000"/>
      <name val="Tahoma"/>
      <family val="2"/>
    </font>
    <font>
      <sz val="11"/>
      <color rgb="FF000000"/>
      <name val="Tahoma"/>
      <family val="2"/>
    </font>
    <font>
      <sz val="11"/>
      <color theme="1"/>
      <name val="Tahoma"/>
      <family val="2"/>
    </font>
    <font>
      <sz val="10"/>
      <color rgb="FF000000"/>
      <name val="Tahoma"/>
      <family val="2"/>
    </font>
    <font>
      <b/>
      <sz val="10"/>
      <color rgb="FF000000"/>
      <name val="Tahoma"/>
      <family val="2"/>
    </font>
    <font>
      <b/>
      <sz val="9"/>
      <color rgb="FF000000"/>
      <name val="Tahoma"/>
      <family val="2"/>
    </font>
    <font>
      <b/>
      <sz val="7"/>
      <color rgb="FF000000"/>
      <name val="Tahoma"/>
      <family val="2"/>
    </font>
    <font>
      <sz val="7"/>
      <color rgb="FF000000"/>
      <name val="Tahoma"/>
      <family val="2"/>
    </font>
    <font>
      <b/>
      <sz val="8"/>
      <color rgb="FF000000"/>
      <name val="Tahoma"/>
      <family val="2"/>
    </font>
    <font>
      <b/>
      <sz val="8"/>
      <color theme="1"/>
      <name val="Calibri"/>
      <family val="2"/>
      <scheme val="minor"/>
    </font>
    <font>
      <sz val="9"/>
      <color rgb="FF000000"/>
      <name val="Tahoma"/>
      <family val="2"/>
    </font>
    <font>
      <b/>
      <sz val="9"/>
      <color theme="1"/>
      <name val="Arial"/>
      <family val="2"/>
    </font>
    <font>
      <sz val="10"/>
      <color theme="0"/>
      <name val="Calibri"/>
      <family val="2"/>
      <scheme val="minor"/>
    </font>
    <font>
      <b/>
      <u/>
      <sz val="9"/>
      <color theme="1"/>
      <name val="Tahoma"/>
      <family val="2"/>
    </font>
    <font>
      <b/>
      <u/>
      <sz val="8"/>
      <color rgb="FF000000"/>
      <name val="Tahoma"/>
      <family val="2"/>
    </font>
    <font>
      <sz val="10"/>
      <color rgb="FFFF0000"/>
      <name val="Calibri"/>
      <family val="2"/>
      <scheme val="minor"/>
    </font>
    <font>
      <sz val="11"/>
      <name val="Calibri"/>
      <family val="2"/>
      <scheme val="minor"/>
    </font>
    <font>
      <sz val="10"/>
      <color theme="1"/>
      <name val="Arial"/>
      <family val="2"/>
    </font>
    <font>
      <sz val="9"/>
      <color theme="1"/>
      <name val="Calibri"/>
      <family val="2"/>
      <scheme val="minor"/>
    </font>
    <font>
      <b/>
      <sz val="11"/>
      <color theme="1"/>
      <name val="Tahoma"/>
      <family val="2"/>
    </font>
    <font>
      <b/>
      <sz val="12"/>
      <color theme="1"/>
      <name val="Tahoma"/>
      <family val="2"/>
    </font>
    <font>
      <b/>
      <sz val="11"/>
      <color rgb="FF000000"/>
      <name val="Calibri"/>
      <family val="2"/>
    </font>
    <font>
      <b/>
      <sz val="16"/>
      <color theme="1"/>
      <name val="Tahoma"/>
      <family val="2"/>
    </font>
    <font>
      <sz val="12"/>
      <color theme="1"/>
      <name val="Tahoma"/>
      <family val="2"/>
    </font>
    <font>
      <b/>
      <sz val="12"/>
      <color theme="1"/>
      <name val="Arial"/>
      <family val="2"/>
    </font>
    <font>
      <sz val="8"/>
      <color rgb="FFFF0000"/>
      <name val="Calibri"/>
      <family val="2"/>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s>
  <cellStyleXfs count="10">
    <xf numFmtId="0" fontId="0" fillId="0" borderId="0"/>
    <xf numFmtId="0" fontId="25" fillId="0" borderId="0" applyNumberFormat="0" applyFill="0" applyBorder="0" applyAlignment="0" applyProtection="0">
      <alignment vertical="top"/>
      <protection locked="0"/>
    </xf>
    <xf numFmtId="165" fontId="23" fillId="0" borderId="0" applyFont="0" applyFill="0" applyBorder="0" applyAlignment="0" applyProtection="0"/>
    <xf numFmtId="164" fontId="23" fillId="0" borderId="0" applyFont="0" applyFill="0" applyBorder="0" applyAlignment="0" applyProtection="0"/>
    <xf numFmtId="169" fontId="23" fillId="0" borderId="0" applyFont="0" applyFill="0" applyBorder="0" applyAlignment="0" applyProtection="0"/>
    <xf numFmtId="0" fontId="9" fillId="0" borderId="0"/>
    <xf numFmtId="0" fontId="9" fillId="0" borderId="0"/>
    <xf numFmtId="0" fontId="9" fillId="0" borderId="0"/>
    <xf numFmtId="0" fontId="9" fillId="0" borderId="0"/>
    <xf numFmtId="9" fontId="23" fillId="0" borderId="0" applyFont="0" applyFill="0" applyBorder="0" applyAlignment="0" applyProtection="0"/>
  </cellStyleXfs>
  <cellXfs count="499">
    <xf numFmtId="0" fontId="0" fillId="0" borderId="0" xfId="0"/>
    <xf numFmtId="0" fontId="0" fillId="2" borderId="0" xfId="0" applyFill="1" applyAlignment="1">
      <alignment horizontal="center"/>
    </xf>
    <xf numFmtId="0" fontId="0" fillId="2" borderId="0" xfId="0" applyFill="1"/>
    <xf numFmtId="0" fontId="27" fillId="2" borderId="0" xfId="0" applyFont="1" applyFill="1"/>
    <xf numFmtId="0" fontId="28" fillId="2" borderId="0" xfId="0" applyFont="1" applyFill="1" applyAlignment="1">
      <alignment horizontal="center"/>
    </xf>
    <xf numFmtId="3" fontId="28" fillId="2" borderId="0" xfId="0" applyNumberFormat="1" applyFont="1" applyFill="1" applyAlignment="1">
      <alignment horizontal="center" vertical="center"/>
    </xf>
    <xf numFmtId="0" fontId="28" fillId="2" borderId="0" xfId="0" applyFont="1" applyFill="1" applyAlignment="1">
      <alignment horizontal="center" vertical="center"/>
    </xf>
    <xf numFmtId="3" fontId="27" fillId="2" borderId="1" xfId="0" applyNumberFormat="1" applyFont="1" applyFill="1" applyBorder="1" applyAlignment="1">
      <alignment horizontal="right" vertical="center" wrapText="1"/>
    </xf>
    <xf numFmtId="3" fontId="28" fillId="2" borderId="1" xfId="0" applyNumberFormat="1" applyFont="1" applyFill="1" applyBorder="1" applyAlignment="1">
      <alignment horizontal="right" vertical="center" wrapText="1"/>
    </xf>
    <xf numFmtId="3" fontId="28" fillId="2" borderId="1" xfId="0" applyNumberFormat="1" applyFont="1" applyFill="1" applyBorder="1" applyAlignment="1">
      <alignment vertical="center" wrapText="1"/>
    </xf>
    <xf numFmtId="3" fontId="29" fillId="2" borderId="0" xfId="0" applyNumberFormat="1" applyFont="1" applyFill="1" applyAlignment="1">
      <alignment horizontal="center"/>
    </xf>
    <xf numFmtId="164" fontId="27" fillId="2" borderId="0" xfId="3" applyFont="1" applyFill="1" applyAlignment="1">
      <alignment horizontal="center" vertical="center"/>
    </xf>
    <xf numFmtId="3" fontId="28" fillId="2" borderId="0" xfId="0" applyNumberFormat="1" applyFont="1" applyFill="1" applyAlignment="1">
      <alignment vertical="center"/>
    </xf>
    <xf numFmtId="0" fontId="28" fillId="2" borderId="0" xfId="0" applyFont="1" applyFill="1" applyAlignment="1">
      <alignment vertical="center"/>
    </xf>
    <xf numFmtId="0" fontId="28" fillId="2" borderId="0" xfId="0" applyFont="1" applyFill="1"/>
    <xf numFmtId="164" fontId="28" fillId="2" borderId="0" xfId="3" applyFont="1" applyFill="1" applyAlignment="1">
      <alignment vertical="center"/>
    </xf>
    <xf numFmtId="164" fontId="28" fillId="2" borderId="0" xfId="3" applyFont="1" applyFill="1" applyAlignment="1">
      <alignment horizontal="justify" vertical="center"/>
    </xf>
    <xf numFmtId="3" fontId="29" fillId="2" borderId="0" xfId="0" applyNumberFormat="1" applyFont="1" applyFill="1" applyAlignment="1">
      <alignment vertical="center"/>
    </xf>
    <xf numFmtId="3" fontId="28" fillId="2" borderId="0" xfId="0" applyNumberFormat="1" applyFont="1" applyFill="1"/>
    <xf numFmtId="164" fontId="28" fillId="2" borderId="0" xfId="3" applyFont="1" applyFill="1" applyAlignment="1">
      <alignment horizontal="left" vertical="center"/>
    </xf>
    <xf numFmtId="164" fontId="27" fillId="2" borderId="0" xfId="3" applyFont="1" applyFill="1" applyAlignment="1">
      <alignment horizontal="left" vertical="center"/>
    </xf>
    <xf numFmtId="0" fontId="30" fillId="2" borderId="0" xfId="0" applyFont="1" applyFill="1" applyAlignment="1">
      <alignment horizontal="center"/>
    </xf>
    <xf numFmtId="0" fontId="31" fillId="2" borderId="0" xfId="0" applyFont="1" applyFill="1" applyAlignment="1">
      <alignment horizontal="justify"/>
    </xf>
    <xf numFmtId="0" fontId="32" fillId="2" borderId="0" xfId="0" applyFont="1" applyFill="1" applyAlignment="1">
      <alignment horizontal="justify"/>
    </xf>
    <xf numFmtId="0" fontId="33" fillId="2" borderId="0" xfId="0" applyFont="1" applyFill="1" applyAlignment="1">
      <alignment horizontal="justify"/>
    </xf>
    <xf numFmtId="4" fontId="34" fillId="2" borderId="58" xfId="0" applyNumberFormat="1" applyFont="1" applyFill="1" applyBorder="1" applyAlignment="1">
      <alignment horizontal="center" vertical="top" wrapText="1"/>
    </xf>
    <xf numFmtId="0" fontId="33" fillId="2" borderId="0" xfId="0" applyFont="1" applyFill="1"/>
    <xf numFmtId="0" fontId="35" fillId="2" borderId="0" xfId="0" applyFont="1" applyFill="1" applyAlignment="1">
      <alignment horizontal="center"/>
    </xf>
    <xf numFmtId="0" fontId="32" fillId="2" borderId="0" xfId="0" applyFont="1" applyFill="1"/>
    <xf numFmtId="0" fontId="36" fillId="2" borderId="0" xfId="0" applyFont="1" applyFill="1"/>
    <xf numFmtId="0" fontId="37" fillId="2" borderId="0" xfId="0" applyFont="1" applyFill="1" applyAlignment="1">
      <alignment wrapText="1"/>
    </xf>
    <xf numFmtId="0" fontId="38" fillId="2" borderId="2" xfId="0" applyFont="1" applyFill="1" applyBorder="1"/>
    <xf numFmtId="3" fontId="38" fillId="2" borderId="2" xfId="0" applyNumberFormat="1" applyFont="1" applyFill="1" applyBorder="1" applyAlignment="1">
      <alignment horizontal="right"/>
    </xf>
    <xf numFmtId="0" fontId="38" fillId="2" borderId="2" xfId="0" applyFont="1" applyFill="1" applyBorder="1" applyAlignment="1">
      <alignment horizontal="center"/>
    </xf>
    <xf numFmtId="0" fontId="39" fillId="2" borderId="0" xfId="0" applyFont="1" applyFill="1"/>
    <xf numFmtId="0" fontId="33" fillId="2" borderId="0" xfId="0" applyFont="1" applyFill="1" applyAlignment="1">
      <alignment horizontal="left" indent="1"/>
    </xf>
    <xf numFmtId="0" fontId="33" fillId="2" borderId="0" xfId="0" applyFont="1" applyFill="1" applyAlignment="1">
      <alignment horizontal="left" indent="5"/>
    </xf>
    <xf numFmtId="0" fontId="40" fillId="2" borderId="0" xfId="0" applyFont="1" applyFill="1" applyAlignment="1">
      <alignment horizontal="justify"/>
    </xf>
    <xf numFmtId="0" fontId="34" fillId="2" borderId="0" xfId="0" applyFont="1" applyFill="1" applyAlignment="1">
      <alignment horizontal="center"/>
    </xf>
    <xf numFmtId="0" fontId="41" fillId="2" borderId="0" xfId="0" applyFont="1" applyFill="1" applyAlignment="1">
      <alignment horizontal="center"/>
    </xf>
    <xf numFmtId="0" fontId="41" fillId="2" borderId="0" xfId="0" applyFont="1" applyFill="1"/>
    <xf numFmtId="0" fontId="42" fillId="2" borderId="0" xfId="1" applyFont="1" applyFill="1" applyAlignment="1" applyProtection="1">
      <alignment horizontal="left"/>
    </xf>
    <xf numFmtId="0" fontId="34" fillId="2" borderId="0" xfId="0" applyFont="1" applyFill="1"/>
    <xf numFmtId="0" fontId="31" fillId="2" borderId="3" xfId="0" applyFont="1" applyFill="1" applyBorder="1" applyAlignment="1">
      <alignment horizontal="center" vertical="top" wrapText="1"/>
    </xf>
    <xf numFmtId="0" fontId="34" fillId="2" borderId="0" xfId="0" applyFont="1" applyFill="1" applyAlignment="1">
      <alignment horizontal="left"/>
    </xf>
    <xf numFmtId="0" fontId="31" fillId="2" borderId="0" xfId="0" applyFont="1" applyFill="1" applyAlignment="1">
      <alignment horizontal="left"/>
    </xf>
    <xf numFmtId="3" fontId="34" fillId="2" borderId="0" xfId="0" applyNumberFormat="1" applyFont="1" applyFill="1" applyAlignment="1">
      <alignment vertical="center"/>
    </xf>
    <xf numFmtId="164" fontId="31" fillId="2" borderId="0" xfId="3" applyFont="1" applyFill="1" applyAlignment="1">
      <alignment horizontal="center" vertical="center"/>
    </xf>
    <xf numFmtId="3" fontId="34" fillId="2" borderId="5" xfId="0" applyNumberFormat="1" applyFont="1" applyFill="1" applyBorder="1" applyAlignment="1">
      <alignment horizontal="center" vertical="center" wrapText="1"/>
    </xf>
    <xf numFmtId="3" fontId="31" fillId="2" borderId="5"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3" fontId="31" fillId="2" borderId="4" xfId="0" applyNumberFormat="1" applyFont="1" applyFill="1" applyBorder="1" applyAlignment="1">
      <alignment horizontal="center" vertical="center" wrapText="1"/>
    </xf>
    <xf numFmtId="164" fontId="31" fillId="2" borderId="4" xfId="3" applyFont="1" applyFill="1" applyBorder="1" applyAlignment="1">
      <alignment vertical="center" wrapText="1"/>
    </xf>
    <xf numFmtId="164" fontId="43" fillId="2" borderId="5" xfId="3" applyFont="1" applyFill="1" applyBorder="1" applyAlignment="1">
      <alignment vertical="center" wrapText="1"/>
    </xf>
    <xf numFmtId="164" fontId="34" fillId="2" borderId="5" xfId="3" applyFont="1" applyFill="1" applyBorder="1" applyAlignment="1">
      <alignment vertical="center" wrapText="1"/>
    </xf>
    <xf numFmtId="164" fontId="34" fillId="2" borderId="5" xfId="3" applyFont="1" applyFill="1" applyBorder="1" applyAlignment="1">
      <alignment vertical="center"/>
    </xf>
    <xf numFmtId="164" fontId="31" fillId="2" borderId="5" xfId="3" applyFont="1" applyFill="1" applyBorder="1" applyAlignment="1">
      <alignment vertical="center" wrapText="1"/>
    </xf>
    <xf numFmtId="164" fontId="34" fillId="2" borderId="5" xfId="3" applyFont="1" applyFill="1" applyBorder="1" applyAlignment="1">
      <alignment horizontal="justify" vertical="center" wrapText="1"/>
    </xf>
    <xf numFmtId="164" fontId="31" fillId="2" borderId="6" xfId="3" applyFont="1" applyFill="1" applyBorder="1" applyAlignment="1">
      <alignment vertical="center" wrapText="1"/>
    </xf>
    <xf numFmtId="164" fontId="34" fillId="2" borderId="0" xfId="3" applyFont="1" applyFill="1" applyAlignment="1">
      <alignment horizontal="center" vertical="center"/>
    </xf>
    <xf numFmtId="164" fontId="34" fillId="2" borderId="0" xfId="3" applyFont="1" applyFill="1" applyAlignment="1">
      <alignment horizontal="left" vertical="center"/>
    </xf>
    <xf numFmtId="0" fontId="31" fillId="2" borderId="7" xfId="0" applyFont="1" applyFill="1" applyBorder="1" applyAlignment="1">
      <alignment horizontal="left" vertical="top" wrapText="1"/>
    </xf>
    <xf numFmtId="0" fontId="34" fillId="2" borderId="2" xfId="0" applyFont="1" applyFill="1" applyBorder="1" applyAlignment="1">
      <alignment horizontal="center" vertical="top"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4" fillId="2" borderId="11"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13" xfId="0" applyFont="1" applyFill="1" applyBorder="1" applyAlignment="1">
      <alignment horizontal="center" vertical="top" wrapText="1"/>
    </xf>
    <xf numFmtId="0" fontId="31" fillId="2" borderId="8" xfId="0" applyFont="1" applyFill="1" applyBorder="1" applyAlignment="1">
      <alignment horizontal="left" vertical="center" wrapText="1"/>
    </xf>
    <xf numFmtId="0" fontId="27" fillId="2" borderId="0" xfId="0" applyFont="1" applyFill="1" applyAlignment="1">
      <alignment horizontal="center"/>
    </xf>
    <xf numFmtId="164" fontId="27" fillId="2" borderId="0" xfId="3" applyFont="1" applyFill="1" applyBorder="1" applyAlignment="1">
      <alignment vertical="center" wrapText="1"/>
    </xf>
    <xf numFmtId="0" fontId="27" fillId="2" borderId="0" xfId="0" applyFont="1" applyFill="1" applyAlignment="1">
      <alignment vertical="center" wrapText="1"/>
    </xf>
    <xf numFmtId="0" fontId="28" fillId="2" borderId="0" xfId="0" applyFont="1" applyFill="1" applyAlignment="1">
      <alignment vertical="center" wrapText="1"/>
    </xf>
    <xf numFmtId="164" fontId="27" fillId="2" borderId="15" xfId="3" applyFont="1" applyFill="1" applyBorder="1" applyAlignment="1">
      <alignment vertical="center" wrapText="1"/>
    </xf>
    <xf numFmtId="164" fontId="28" fillId="2" borderId="15" xfId="3" applyFont="1" applyFill="1" applyBorder="1" applyAlignment="1">
      <alignment vertical="center" wrapText="1"/>
    </xf>
    <xf numFmtId="3" fontId="27" fillId="2" borderId="5" xfId="0" applyNumberFormat="1" applyFont="1" applyFill="1" applyBorder="1" applyAlignment="1">
      <alignment horizontal="right" vertical="center" wrapText="1"/>
    </xf>
    <xf numFmtId="3" fontId="28" fillId="2" borderId="5" xfId="0" applyNumberFormat="1" applyFont="1" applyFill="1" applyBorder="1" applyAlignment="1">
      <alignment horizontal="right" vertical="center" wrapText="1"/>
    </xf>
    <xf numFmtId="3" fontId="28" fillId="2" borderId="5" xfId="0" applyNumberFormat="1" applyFont="1" applyFill="1" applyBorder="1" applyAlignment="1">
      <alignment vertical="center" wrapText="1"/>
    </xf>
    <xf numFmtId="3" fontId="27" fillId="2" borderId="5" xfId="0" applyNumberFormat="1" applyFont="1" applyFill="1" applyBorder="1" applyAlignment="1">
      <alignment vertical="center" wrapText="1"/>
    </xf>
    <xf numFmtId="3" fontId="44" fillId="2" borderId="1"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164" fontId="44" fillId="2" borderId="16" xfId="3" applyFont="1" applyFill="1" applyBorder="1" applyAlignment="1">
      <alignment vertical="center" wrapText="1"/>
    </xf>
    <xf numFmtId="164" fontId="45" fillId="2" borderId="17" xfId="3" applyFont="1" applyFill="1" applyBorder="1" applyAlignment="1">
      <alignment vertical="center" wrapText="1"/>
    </xf>
    <xf numFmtId="3" fontId="45" fillId="2" borderId="18" xfId="0" applyNumberFormat="1" applyFont="1" applyFill="1" applyBorder="1" applyAlignment="1">
      <alignment horizontal="center" vertical="center" wrapText="1"/>
    </xf>
    <xf numFmtId="3" fontId="44" fillId="2" borderId="19"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3" fontId="32" fillId="2" borderId="20" xfId="0" applyNumberFormat="1" applyFont="1" applyFill="1" applyBorder="1" applyAlignment="1">
      <alignment horizontal="center" vertical="center" wrapText="1"/>
    </xf>
    <xf numFmtId="164" fontId="44" fillId="2" borderId="21" xfId="3" applyFont="1" applyFill="1" applyBorder="1" applyAlignment="1">
      <alignment vertical="center" wrapText="1"/>
    </xf>
    <xf numFmtId="164" fontId="44" fillId="2" borderId="11" xfId="3" applyFont="1" applyFill="1" applyBorder="1" applyAlignment="1">
      <alignment vertical="center" wrapText="1"/>
    </xf>
    <xf numFmtId="164" fontId="44" fillId="2" borderId="11" xfId="3" applyFont="1" applyFill="1" applyBorder="1" applyAlignment="1">
      <alignment horizontal="center" vertical="center" wrapText="1"/>
    </xf>
    <xf numFmtId="164" fontId="28" fillId="2" borderId="22" xfId="3" applyFont="1" applyFill="1" applyBorder="1" applyAlignment="1">
      <alignment vertical="center" wrapText="1"/>
    </xf>
    <xf numFmtId="0" fontId="28" fillId="2" borderId="23" xfId="0" applyFont="1" applyFill="1" applyBorder="1" applyAlignment="1">
      <alignment vertical="center" wrapText="1"/>
    </xf>
    <xf numFmtId="0" fontId="28" fillId="2" borderId="24" xfId="0" applyFont="1" applyFill="1" applyBorder="1" applyAlignment="1">
      <alignment vertical="center" wrapText="1"/>
    </xf>
    <xf numFmtId="164" fontId="28" fillId="2" borderId="25" xfId="3" applyFont="1" applyFill="1" applyBorder="1" applyAlignment="1">
      <alignment vertical="center" wrapText="1"/>
    </xf>
    <xf numFmtId="3" fontId="28" fillId="2" borderId="2" xfId="0" applyNumberFormat="1" applyFont="1" applyFill="1" applyBorder="1" applyAlignment="1">
      <alignment horizontal="center" vertical="center" wrapText="1"/>
    </xf>
    <xf numFmtId="3" fontId="28" fillId="2" borderId="26" xfId="0" applyNumberFormat="1" applyFont="1" applyFill="1" applyBorder="1" applyAlignment="1">
      <alignment horizontal="center" vertical="center" wrapText="1"/>
    </xf>
    <xf numFmtId="3" fontId="28" fillId="2" borderId="13" xfId="0" applyNumberFormat="1" applyFont="1" applyFill="1" applyBorder="1" applyAlignment="1">
      <alignment horizontal="center" vertical="center" wrapText="1"/>
    </xf>
    <xf numFmtId="3" fontId="28" fillId="2" borderId="18" xfId="0" applyNumberFormat="1" applyFont="1" applyFill="1" applyBorder="1" applyAlignment="1">
      <alignment horizontal="center" vertical="center" wrapText="1"/>
    </xf>
    <xf numFmtId="3" fontId="28" fillId="2" borderId="27" xfId="0" applyNumberFormat="1" applyFont="1" applyFill="1" applyBorder="1" applyAlignment="1">
      <alignment horizontal="center" vertical="center" wrapText="1"/>
    </xf>
    <xf numFmtId="164" fontId="32" fillId="2" borderId="0" xfId="3" applyFont="1" applyFill="1" applyAlignment="1">
      <alignment horizontal="left" vertical="center"/>
    </xf>
    <xf numFmtId="164" fontId="31" fillId="2" borderId="2" xfId="3" applyFont="1" applyFill="1" applyBorder="1" applyAlignment="1">
      <alignment vertical="center" wrapText="1"/>
    </xf>
    <xf numFmtId="3" fontId="34" fillId="2" borderId="2" xfId="0" applyNumberFormat="1" applyFont="1" applyFill="1" applyBorder="1" applyAlignment="1">
      <alignment horizontal="center" vertical="center" wrapText="1"/>
    </xf>
    <xf numFmtId="164" fontId="44" fillId="2" borderId="2" xfId="3" applyFont="1" applyFill="1" applyBorder="1" applyAlignment="1">
      <alignment vertical="center" wrapText="1"/>
    </xf>
    <xf numFmtId="164" fontId="27" fillId="2" borderId="28" xfId="3" applyFont="1" applyFill="1" applyBorder="1" applyAlignment="1">
      <alignment horizontal="left" vertical="center" wrapText="1"/>
    </xf>
    <xf numFmtId="3" fontId="27" fillId="2" borderId="13" xfId="0" applyNumberFormat="1" applyFont="1" applyFill="1" applyBorder="1" applyAlignment="1">
      <alignment horizontal="right" vertical="center" wrapText="1"/>
    </xf>
    <xf numFmtId="0" fontId="34" fillId="2" borderId="6" xfId="0" applyFont="1" applyFill="1" applyBorder="1" applyAlignment="1">
      <alignment horizontal="center" vertical="top" wrapText="1"/>
    </xf>
    <xf numFmtId="3" fontId="27" fillId="0" borderId="1" xfId="0" applyNumberFormat="1" applyFont="1" applyBorder="1" applyAlignment="1">
      <alignment horizontal="right" vertical="center" wrapText="1"/>
    </xf>
    <xf numFmtId="3" fontId="28" fillId="2" borderId="29" xfId="0" applyNumberFormat="1" applyFont="1" applyFill="1" applyBorder="1" applyAlignment="1">
      <alignment horizontal="right" vertical="center" wrapText="1"/>
    </xf>
    <xf numFmtId="3" fontId="27" fillId="2" borderId="29" xfId="0" applyNumberFormat="1" applyFont="1" applyFill="1" applyBorder="1" applyAlignment="1">
      <alignment horizontal="right" vertical="center" wrapText="1"/>
    </xf>
    <xf numFmtId="0" fontId="27" fillId="2" borderId="5" xfId="0" applyFont="1" applyFill="1" applyBorder="1" applyAlignment="1">
      <alignment vertical="center" wrapText="1"/>
    </xf>
    <xf numFmtId="0" fontId="28" fillId="2" borderId="5" xfId="0" applyFont="1" applyFill="1" applyBorder="1" applyAlignment="1">
      <alignment vertical="center" wrapText="1"/>
    </xf>
    <xf numFmtId="3" fontId="27" fillId="0" borderId="30" xfId="0" applyNumberFormat="1" applyFont="1" applyBorder="1" applyAlignment="1">
      <alignment horizontal="right" vertical="center" wrapText="1"/>
    </xf>
    <xf numFmtId="3" fontId="29" fillId="2" borderId="6" xfId="0" applyNumberFormat="1" applyFont="1" applyFill="1" applyBorder="1" applyAlignment="1">
      <alignment horizontal="right" vertical="center" wrapText="1"/>
    </xf>
    <xf numFmtId="3" fontId="28" fillId="2" borderId="31" xfId="0" applyNumberFormat="1" applyFont="1" applyFill="1" applyBorder="1" applyAlignment="1">
      <alignment horizontal="right" vertical="center" wrapText="1"/>
    </xf>
    <xf numFmtId="0" fontId="27" fillId="2" borderId="13" xfId="0" applyFont="1" applyFill="1" applyBorder="1" applyAlignment="1">
      <alignment horizontal="center" vertical="center" wrapText="1"/>
    </xf>
    <xf numFmtId="3" fontId="27" fillId="0" borderId="29" xfId="0" applyNumberFormat="1" applyFont="1" applyBorder="1" applyAlignment="1">
      <alignment horizontal="right" vertical="center" wrapText="1"/>
    </xf>
    <xf numFmtId="3" fontId="45" fillId="2" borderId="32" xfId="0" applyNumberFormat="1" applyFont="1" applyFill="1" applyBorder="1" applyAlignment="1">
      <alignment horizontal="center" vertical="center" wrapText="1"/>
    </xf>
    <xf numFmtId="164" fontId="45" fillId="2" borderId="2" xfId="3" applyFont="1" applyFill="1" applyBorder="1" applyAlignment="1">
      <alignment vertical="center" wrapText="1"/>
    </xf>
    <xf numFmtId="164" fontId="45" fillId="2" borderId="11" xfId="3" applyFont="1" applyFill="1" applyBorder="1" applyAlignment="1">
      <alignment horizontal="center" vertical="center" wrapText="1"/>
    </xf>
    <xf numFmtId="164" fontId="46" fillId="2" borderId="29" xfId="3" applyFont="1" applyFill="1" applyBorder="1" applyAlignment="1">
      <alignment vertical="center" wrapText="1"/>
    </xf>
    <xf numFmtId="0" fontId="47" fillId="2" borderId="16" xfId="0" applyFont="1" applyFill="1" applyBorder="1" applyAlignment="1">
      <alignment horizontal="left" vertical="top" wrapText="1"/>
    </xf>
    <xf numFmtId="0" fontId="46" fillId="2" borderId="16" xfId="0" applyFont="1" applyFill="1" applyBorder="1" applyAlignment="1">
      <alignment horizontal="left" vertical="top" wrapText="1"/>
    </xf>
    <xf numFmtId="0" fontId="46" fillId="2" borderId="17" xfId="0" applyFont="1" applyFill="1" applyBorder="1" applyAlignment="1">
      <alignment horizontal="left" vertical="top" wrapText="1"/>
    </xf>
    <xf numFmtId="0" fontId="46" fillId="2" borderId="21" xfId="0" applyFont="1" applyFill="1" applyBorder="1" applyAlignment="1">
      <alignment horizontal="left" vertical="top" wrapText="1"/>
    </xf>
    <xf numFmtId="0" fontId="47" fillId="2" borderId="21" xfId="0" applyFont="1" applyFill="1" applyBorder="1" applyAlignment="1">
      <alignment horizontal="left" vertical="top" wrapText="1"/>
    </xf>
    <xf numFmtId="0" fontId="48" fillId="2" borderId="0" xfId="0" applyFont="1" applyFill="1"/>
    <xf numFmtId="0" fontId="48" fillId="2" borderId="16" xfId="0" applyFont="1" applyFill="1" applyBorder="1"/>
    <xf numFmtId="0" fontId="48" fillId="2" borderId="4" xfId="0" applyFont="1" applyFill="1" applyBorder="1"/>
    <xf numFmtId="0" fontId="48" fillId="2" borderId="5" xfId="0" applyFont="1" applyFill="1" applyBorder="1"/>
    <xf numFmtId="0" fontId="48" fillId="2" borderId="2" xfId="0" applyFont="1" applyFill="1" applyBorder="1"/>
    <xf numFmtId="0" fontId="48" fillId="2" borderId="6" xfId="0" applyFont="1" applyFill="1" applyBorder="1"/>
    <xf numFmtId="164" fontId="49" fillId="2" borderId="29" xfId="3" applyFont="1" applyFill="1" applyBorder="1" applyAlignment="1">
      <alignment vertical="center" wrapText="1"/>
    </xf>
    <xf numFmtId="0" fontId="44" fillId="2" borderId="5" xfId="0" applyFont="1" applyFill="1" applyBorder="1" applyAlignment="1">
      <alignment vertical="center" wrapText="1"/>
    </xf>
    <xf numFmtId="0" fontId="44" fillId="2" borderId="0" xfId="0" applyFont="1" applyFill="1" applyAlignment="1">
      <alignment vertical="center" wrapText="1"/>
    </xf>
    <xf numFmtId="3" fontId="49" fillId="2" borderId="5" xfId="0" applyNumberFormat="1" applyFont="1" applyFill="1" applyBorder="1" applyAlignment="1">
      <alignment vertical="center" wrapText="1"/>
    </xf>
    <xf numFmtId="164" fontId="44" fillId="2" borderId="29" xfId="3" applyFont="1" applyFill="1" applyBorder="1" applyAlignment="1">
      <alignment vertical="center" wrapText="1"/>
    </xf>
    <xf numFmtId="164" fontId="44" fillId="2" borderId="5" xfId="3" applyFont="1" applyFill="1" applyBorder="1" applyAlignment="1">
      <alignment vertical="center" wrapText="1"/>
    </xf>
    <xf numFmtId="3" fontId="44" fillId="2" borderId="5" xfId="0" applyNumberFormat="1" applyFont="1" applyFill="1" applyBorder="1" applyAlignment="1">
      <alignment vertical="center" wrapText="1"/>
    </xf>
    <xf numFmtId="164" fontId="50" fillId="2" borderId="33" xfId="3" applyFont="1" applyFill="1" applyBorder="1" applyAlignment="1">
      <alignment vertical="center" wrapText="1"/>
    </xf>
    <xf numFmtId="3" fontId="50" fillId="2" borderId="2" xfId="0" applyNumberFormat="1" applyFont="1" applyFill="1" applyBorder="1" applyAlignment="1">
      <alignment vertical="center" wrapText="1"/>
    </xf>
    <xf numFmtId="3" fontId="50" fillId="2" borderId="2" xfId="0" applyNumberFormat="1" applyFont="1" applyFill="1" applyBorder="1" applyAlignment="1">
      <alignment vertical="top" wrapText="1"/>
    </xf>
    <xf numFmtId="0" fontId="44" fillId="2" borderId="1" xfId="0" applyFont="1" applyFill="1" applyBorder="1" applyAlignment="1">
      <alignment vertical="top" wrapText="1"/>
    </xf>
    <xf numFmtId="164" fontId="50" fillId="2" borderId="34" xfId="3" applyFont="1" applyFill="1" applyBorder="1" applyAlignment="1">
      <alignment vertical="center" wrapText="1"/>
    </xf>
    <xf numFmtId="0" fontId="45" fillId="2" borderId="13" xfId="0" applyFont="1" applyFill="1" applyBorder="1" applyAlignment="1">
      <alignment vertical="center" wrapText="1"/>
    </xf>
    <xf numFmtId="3" fontId="50" fillId="2" borderId="13" xfId="0" applyNumberFormat="1" applyFont="1" applyFill="1" applyBorder="1" applyAlignment="1">
      <alignment vertical="center" wrapText="1"/>
    </xf>
    <xf numFmtId="3" fontId="45" fillId="2" borderId="13" xfId="0" applyNumberFormat="1" applyFont="1" applyFill="1" applyBorder="1" applyAlignment="1">
      <alignment vertical="top" wrapText="1"/>
    </xf>
    <xf numFmtId="3" fontId="50" fillId="2" borderId="14" xfId="0" applyNumberFormat="1" applyFont="1" applyFill="1" applyBorder="1" applyAlignment="1">
      <alignment vertical="top" wrapText="1"/>
    </xf>
    <xf numFmtId="0" fontId="31" fillId="2" borderId="59" xfId="0" applyFont="1" applyFill="1" applyBorder="1" applyAlignment="1">
      <alignment horizontal="center" vertical="center" wrapText="1"/>
    </xf>
    <xf numFmtId="14" fontId="31" fillId="2" borderId="60" xfId="0" applyNumberFormat="1" applyFont="1" applyFill="1" applyBorder="1" applyAlignment="1">
      <alignment horizontal="center" vertical="center" wrapText="1"/>
    </xf>
    <xf numFmtId="0" fontId="51" fillId="2" borderId="0" xfId="0" applyFont="1" applyFill="1" applyAlignment="1">
      <alignment horizontal="right"/>
    </xf>
    <xf numFmtId="3" fontId="51" fillId="2" borderId="0" xfId="0" applyNumberFormat="1" applyFont="1" applyFill="1" applyAlignment="1">
      <alignment horizontal="right"/>
    </xf>
    <xf numFmtId="3" fontId="31" fillId="2" borderId="0" xfId="0" applyNumberFormat="1" applyFont="1" applyFill="1" applyAlignment="1">
      <alignment horizontal="right"/>
    </xf>
    <xf numFmtId="0" fontId="34" fillId="2" borderId="61" xfId="0" applyFont="1" applyFill="1" applyBorder="1" applyAlignment="1">
      <alignment horizontal="left" vertical="top" wrapText="1"/>
    </xf>
    <xf numFmtId="0" fontId="33" fillId="2" borderId="0" xfId="0" applyFont="1" applyFill="1" applyAlignment="1">
      <alignment horizontal="left"/>
    </xf>
    <xf numFmtId="0" fontId="32" fillId="2" borderId="0" xfId="0" applyFont="1" applyFill="1" applyAlignment="1">
      <alignment horizontal="left" wrapText="1"/>
    </xf>
    <xf numFmtId="0" fontId="31" fillId="2" borderId="2" xfId="0" applyFont="1" applyFill="1" applyBorder="1" applyAlignment="1">
      <alignment horizontal="center" vertical="center" wrapText="1"/>
    </xf>
    <xf numFmtId="3" fontId="34" fillId="2" borderId="2" xfId="0" applyNumberFormat="1" applyFont="1" applyFill="1" applyBorder="1" applyAlignment="1">
      <alignment horizontal="right" vertical="top" wrapText="1"/>
    </xf>
    <xf numFmtId="166" fontId="34" fillId="2" borderId="26" xfId="2" applyNumberFormat="1" applyFont="1" applyFill="1" applyBorder="1" applyAlignment="1">
      <alignment horizontal="right" vertical="top" wrapText="1"/>
    </xf>
    <xf numFmtId="0" fontId="31" fillId="2" borderId="3" xfId="0" applyFont="1" applyFill="1" applyBorder="1" applyAlignment="1">
      <alignment horizontal="left" vertical="top" wrapText="1"/>
    </xf>
    <xf numFmtId="0" fontId="34" fillId="2" borderId="26" xfId="0" applyFont="1" applyFill="1" applyBorder="1" applyAlignment="1">
      <alignment horizontal="left" vertical="top" wrapText="1"/>
    </xf>
    <xf numFmtId="0" fontId="34" fillId="2" borderId="14" xfId="0" applyFont="1" applyFill="1" applyBorder="1" applyAlignment="1">
      <alignment horizontal="left" vertical="top" wrapText="1"/>
    </xf>
    <xf numFmtId="3" fontId="28" fillId="2" borderId="0" xfId="0" applyNumberFormat="1" applyFont="1" applyFill="1" applyAlignment="1">
      <alignment horizontal="center"/>
    </xf>
    <xf numFmtId="3" fontId="0" fillId="2" borderId="0" xfId="0" applyNumberFormat="1" applyFill="1"/>
    <xf numFmtId="3" fontId="12" fillId="2" borderId="5" xfId="0" applyNumberFormat="1" applyFont="1" applyFill="1" applyBorder="1" applyAlignment="1">
      <alignment vertical="center" wrapText="1"/>
    </xf>
    <xf numFmtId="167" fontId="28" fillId="2" borderId="0" xfId="2" applyNumberFormat="1" applyFont="1" applyFill="1" applyAlignment="1">
      <alignment horizontal="center"/>
    </xf>
    <xf numFmtId="0" fontId="52" fillId="2" borderId="2" xfId="0" applyFont="1" applyFill="1" applyBorder="1" applyAlignment="1">
      <alignment horizontal="center"/>
    </xf>
    <xf numFmtId="3" fontId="53" fillId="2" borderId="2" xfId="0" applyNumberFormat="1" applyFont="1" applyFill="1" applyBorder="1" applyAlignment="1">
      <alignment horizontal="center"/>
    </xf>
    <xf numFmtId="3" fontId="54" fillId="2" borderId="2" xfId="0" applyNumberFormat="1" applyFont="1" applyFill="1" applyBorder="1" applyAlignment="1">
      <alignment horizontal="center"/>
    </xf>
    <xf numFmtId="0" fontId="54" fillId="2" borderId="2" xfId="0" applyFont="1" applyFill="1" applyBorder="1" applyAlignment="1">
      <alignment horizontal="center"/>
    </xf>
    <xf numFmtId="0" fontId="31" fillId="2" borderId="2" xfId="0" applyFont="1" applyFill="1" applyBorder="1" applyAlignment="1">
      <alignment horizontal="center"/>
    </xf>
    <xf numFmtId="0" fontId="31" fillId="2" borderId="2" xfId="0" applyFont="1" applyFill="1" applyBorder="1" applyAlignment="1">
      <alignment horizontal="center" wrapText="1"/>
    </xf>
    <xf numFmtId="0" fontId="10" fillId="2" borderId="2" xfId="6" applyFont="1" applyFill="1" applyBorder="1"/>
    <xf numFmtId="0" fontId="34" fillId="2" borderId="2" xfId="0" applyFont="1" applyFill="1" applyBorder="1" applyAlignment="1">
      <alignment horizontal="center"/>
    </xf>
    <xf numFmtId="4" fontId="34" fillId="2" borderId="2" xfId="0" applyNumberFormat="1" applyFont="1" applyFill="1" applyBorder="1"/>
    <xf numFmtId="3" fontId="34" fillId="2" borderId="2" xfId="0" applyNumberFormat="1" applyFont="1" applyFill="1" applyBorder="1"/>
    <xf numFmtId="0" fontId="11" fillId="2" borderId="2" xfId="6" applyFont="1" applyFill="1" applyBorder="1"/>
    <xf numFmtId="14" fontId="31" fillId="2" borderId="2" xfId="0" applyNumberFormat="1" applyFont="1" applyFill="1" applyBorder="1" applyAlignment="1">
      <alignment horizontal="center" vertical="center" wrapText="1"/>
    </xf>
    <xf numFmtId="0" fontId="31" fillId="2" borderId="2" xfId="0" applyFont="1" applyFill="1" applyBorder="1" applyAlignment="1">
      <alignment vertical="top" wrapText="1"/>
    </xf>
    <xf numFmtId="3" fontId="31" fillId="2" borderId="2" xfId="0" applyNumberFormat="1" applyFont="1" applyFill="1" applyBorder="1" applyAlignment="1">
      <alignment horizontal="right" vertical="top" wrapText="1"/>
    </xf>
    <xf numFmtId="3" fontId="13" fillId="2" borderId="2" xfId="0" applyNumberFormat="1" applyFont="1" applyFill="1" applyBorder="1" applyAlignment="1">
      <alignment horizontal="right" vertical="top" wrapText="1"/>
    </xf>
    <xf numFmtId="0" fontId="34" fillId="2" borderId="2" xfId="0" applyFont="1" applyFill="1" applyBorder="1" applyAlignment="1">
      <alignment vertical="top" wrapText="1"/>
    </xf>
    <xf numFmtId="3" fontId="11" fillId="2" borderId="2" xfId="0" applyNumberFormat="1" applyFont="1" applyFill="1" applyBorder="1" applyAlignment="1">
      <alignment horizontal="right" vertical="top" wrapText="1"/>
    </xf>
    <xf numFmtId="0" fontId="31" fillId="2" borderId="2" xfId="0" applyFont="1" applyFill="1" applyBorder="1"/>
    <xf numFmtId="0" fontId="41" fillId="2" borderId="2" xfId="0" applyFont="1" applyFill="1" applyBorder="1"/>
    <xf numFmtId="0" fontId="34" fillId="2" borderId="2" xfId="0" applyFont="1" applyFill="1" applyBorder="1"/>
    <xf numFmtId="0" fontId="41" fillId="2" borderId="2" xfId="0" applyFont="1" applyFill="1" applyBorder="1" applyAlignment="1">
      <alignment horizontal="center"/>
    </xf>
    <xf numFmtId="3" fontId="41" fillId="2" borderId="2" xfId="0" applyNumberFormat="1" applyFont="1" applyFill="1" applyBorder="1" applyAlignment="1">
      <alignment horizontal="center"/>
    </xf>
    <xf numFmtId="3" fontId="41" fillId="2" borderId="2" xfId="0" applyNumberFormat="1" applyFont="1" applyFill="1" applyBorder="1" applyAlignment="1">
      <alignment horizontal="right"/>
    </xf>
    <xf numFmtId="0" fontId="31" fillId="2" borderId="2" xfId="0" applyFont="1" applyFill="1" applyBorder="1" applyAlignment="1">
      <alignment horizontal="justify"/>
    </xf>
    <xf numFmtId="3" fontId="55" fillId="2" borderId="2" xfId="0" applyNumberFormat="1" applyFont="1" applyFill="1" applyBorder="1"/>
    <xf numFmtId="3" fontId="32" fillId="2" borderId="2" xfId="0" applyNumberFormat="1" applyFont="1" applyFill="1" applyBorder="1" applyAlignment="1">
      <alignment horizontal="right" vertical="top" wrapText="1"/>
    </xf>
    <xf numFmtId="0" fontId="31" fillId="2" borderId="35" xfId="0" applyFont="1" applyFill="1" applyBorder="1"/>
    <xf numFmtId="0" fontId="31" fillId="2" borderId="24" xfId="0" applyFont="1" applyFill="1" applyBorder="1"/>
    <xf numFmtId="0" fontId="34" fillId="2" borderId="6" xfId="0" applyFont="1" applyFill="1" applyBorder="1"/>
    <xf numFmtId="0" fontId="51" fillId="2" borderId="2" xfId="0" applyFont="1" applyFill="1" applyBorder="1" applyAlignment="1">
      <alignment horizontal="center"/>
    </xf>
    <xf numFmtId="0" fontId="51" fillId="2" borderId="2" xfId="0" applyFont="1" applyFill="1" applyBorder="1" applyAlignment="1">
      <alignment horizontal="center" wrapText="1"/>
    </xf>
    <xf numFmtId="0" fontId="56" fillId="2" borderId="2" xfId="0" applyFont="1" applyFill="1" applyBorder="1"/>
    <xf numFmtId="3" fontId="56" fillId="2" borderId="2" xfId="0" applyNumberFormat="1" applyFont="1" applyFill="1" applyBorder="1" applyAlignment="1">
      <alignment horizontal="right"/>
    </xf>
    <xf numFmtId="3" fontId="32" fillId="2" borderId="2" xfId="0" applyNumberFormat="1" applyFont="1" applyFill="1" applyBorder="1" applyAlignment="1">
      <alignment horizontal="right"/>
    </xf>
    <xf numFmtId="0" fontId="32" fillId="2" borderId="2" xfId="0" applyFont="1" applyFill="1" applyBorder="1" applyAlignment="1">
      <alignment horizontal="right"/>
    </xf>
    <xf numFmtId="0" fontId="56" fillId="2" borderId="2" xfId="0" applyFont="1" applyFill="1" applyBorder="1" applyAlignment="1">
      <alignment wrapText="1"/>
    </xf>
    <xf numFmtId="0" fontId="56" fillId="2" borderId="2" xfId="0" applyFont="1" applyFill="1" applyBorder="1" applyAlignment="1">
      <alignment horizontal="right"/>
    </xf>
    <xf numFmtId="164" fontId="32" fillId="2" borderId="2" xfId="3" applyFont="1" applyFill="1" applyBorder="1" applyAlignment="1">
      <alignment horizontal="right"/>
    </xf>
    <xf numFmtId="3" fontId="51" fillId="2" borderId="2" xfId="0" applyNumberFormat="1" applyFont="1" applyFill="1" applyBorder="1" applyAlignment="1">
      <alignment horizontal="right"/>
    </xf>
    <xf numFmtId="3" fontId="41" fillId="2" borderId="0" xfId="0" applyNumberFormat="1" applyFont="1" applyFill="1"/>
    <xf numFmtId="164" fontId="11" fillId="2" borderId="5" xfId="3" applyFont="1" applyFill="1" applyBorder="1" applyAlignment="1">
      <alignment vertical="center" wrapText="1"/>
    </xf>
    <xf numFmtId="164" fontId="13" fillId="2" borderId="5" xfId="3" applyFont="1" applyFill="1" applyBorder="1" applyAlignment="1">
      <alignment vertical="center" wrapText="1"/>
    </xf>
    <xf numFmtId="3" fontId="31" fillId="2" borderId="2" xfId="0" applyNumberFormat="1" applyFont="1" applyFill="1" applyBorder="1"/>
    <xf numFmtId="0" fontId="54" fillId="2" borderId="2" xfId="0" applyFont="1" applyFill="1" applyBorder="1"/>
    <xf numFmtId="3" fontId="54" fillId="2" borderId="2" xfId="0" applyNumberFormat="1" applyFont="1" applyFill="1" applyBorder="1" applyAlignment="1">
      <alignment horizontal="right"/>
    </xf>
    <xf numFmtId="0" fontId="33" fillId="2" borderId="2" xfId="0" applyFont="1" applyFill="1" applyBorder="1" applyAlignment="1">
      <alignment vertical="center" wrapText="1"/>
    </xf>
    <xf numFmtId="14" fontId="33" fillId="2" borderId="2" xfId="0" applyNumberFormat="1" applyFont="1" applyFill="1" applyBorder="1" applyAlignment="1">
      <alignment horizontal="center" vertical="center" wrapText="1"/>
    </xf>
    <xf numFmtId="0" fontId="32" fillId="2" borderId="2" xfId="0" applyFont="1" applyFill="1" applyBorder="1" applyAlignment="1">
      <alignment vertical="top" wrapText="1"/>
    </xf>
    <xf numFmtId="3" fontId="34" fillId="2" borderId="4" xfId="0" applyNumberFormat="1" applyFont="1" applyFill="1" applyBorder="1"/>
    <xf numFmtId="0" fontId="34" fillId="2" borderId="4" xfId="0" applyFont="1" applyFill="1" applyBorder="1"/>
    <xf numFmtId="0" fontId="53" fillId="2" borderId="2" xfId="0" applyFont="1" applyFill="1" applyBorder="1"/>
    <xf numFmtId="0" fontId="33" fillId="2" borderId="2" xfId="0" applyFont="1" applyFill="1" applyBorder="1" applyAlignment="1">
      <alignment horizontal="center"/>
    </xf>
    <xf numFmtId="14" fontId="33" fillId="2" borderId="2" xfId="0" applyNumberFormat="1" applyFont="1" applyFill="1" applyBorder="1" applyAlignment="1">
      <alignment horizontal="center"/>
    </xf>
    <xf numFmtId="0" fontId="33" fillId="2" borderId="2" xfId="0" applyFont="1" applyFill="1" applyBorder="1"/>
    <xf numFmtId="3" fontId="33" fillId="2" borderId="2" xfId="0" applyNumberFormat="1" applyFont="1" applyFill="1" applyBorder="1" applyAlignment="1">
      <alignment horizontal="right"/>
    </xf>
    <xf numFmtId="14" fontId="57" fillId="2" borderId="2" xfId="0" applyNumberFormat="1" applyFont="1" applyFill="1" applyBorder="1" applyAlignment="1">
      <alignment horizontal="center"/>
    </xf>
    <xf numFmtId="3" fontId="34" fillId="2" borderId="2" xfId="0" applyNumberFormat="1" applyFont="1" applyFill="1" applyBorder="1" applyAlignment="1">
      <alignment horizontal="right"/>
    </xf>
    <xf numFmtId="3" fontId="31" fillId="2" borderId="2" xfId="0" applyNumberFormat="1" applyFont="1" applyFill="1" applyBorder="1" applyAlignment="1">
      <alignment horizontal="right"/>
    </xf>
    <xf numFmtId="0" fontId="25" fillId="2" borderId="0" xfId="1" applyFill="1" applyAlignment="1" applyProtection="1">
      <alignment horizontal="left"/>
    </xf>
    <xf numFmtId="4" fontId="0" fillId="0" borderId="0" xfId="0" applyNumberFormat="1"/>
    <xf numFmtId="0" fontId="24" fillId="2" borderId="0" xfId="0" applyFont="1" applyFill="1"/>
    <xf numFmtId="4" fontId="58" fillId="0" borderId="0" xfId="0" applyNumberFormat="1" applyFont="1"/>
    <xf numFmtId="0" fontId="0" fillId="2" borderId="2" xfId="0" applyFill="1" applyBorder="1"/>
    <xf numFmtId="0" fontId="32" fillId="2" borderId="2" xfId="0" applyFont="1" applyFill="1" applyBorder="1"/>
    <xf numFmtId="0" fontId="26" fillId="2" borderId="2" xfId="0" applyFont="1" applyFill="1" applyBorder="1"/>
    <xf numFmtId="0" fontId="59" fillId="2" borderId="0" xfId="0" applyFont="1" applyFill="1" applyAlignment="1">
      <alignment horizontal="left"/>
    </xf>
    <xf numFmtId="0" fontId="11" fillId="2" borderId="0" xfId="6" applyFont="1" applyFill="1"/>
    <xf numFmtId="4" fontId="34" fillId="2" borderId="0" xfId="0" applyNumberFormat="1" applyFont="1" applyFill="1"/>
    <xf numFmtId="167" fontId="23" fillId="2" borderId="2" xfId="2" applyNumberFormat="1" applyFont="1" applyFill="1" applyBorder="1"/>
    <xf numFmtId="0" fontId="34" fillId="2" borderId="0" xfId="0" applyFont="1" applyFill="1" applyAlignment="1">
      <alignment vertical="top" wrapText="1"/>
    </xf>
    <xf numFmtId="3" fontId="34" fillId="2" borderId="0" xfId="0" applyNumberFormat="1" applyFont="1" applyFill="1" applyAlignment="1">
      <alignment horizontal="right" vertical="top" wrapText="1"/>
    </xf>
    <xf numFmtId="3" fontId="11" fillId="2" borderId="0" xfId="0" applyNumberFormat="1" applyFont="1" applyFill="1" applyAlignment="1">
      <alignment horizontal="right" vertical="top" wrapText="1"/>
    </xf>
    <xf numFmtId="4" fontId="0" fillId="2" borderId="0" xfId="0" applyNumberFormat="1" applyFill="1"/>
    <xf numFmtId="167" fontId="0" fillId="2" borderId="0" xfId="0" applyNumberFormat="1" applyFill="1"/>
    <xf numFmtId="167" fontId="0" fillId="2" borderId="2" xfId="0" applyNumberFormat="1" applyFill="1" applyBorder="1"/>
    <xf numFmtId="0" fontId="34" fillId="2" borderId="0" xfId="0" applyFont="1" applyFill="1" applyAlignment="1">
      <alignment horizontal="center" vertical="top" wrapText="1"/>
    </xf>
    <xf numFmtId="0" fontId="11" fillId="2" borderId="2" xfId="0" applyFont="1" applyFill="1" applyBorder="1" applyAlignment="1">
      <alignment horizontal="center" vertical="top" wrapText="1"/>
    </xf>
    <xf numFmtId="0" fontId="32" fillId="2" borderId="0" xfId="0" applyFont="1" applyFill="1" applyAlignment="1">
      <alignment horizontal="center" wrapText="1"/>
    </xf>
    <xf numFmtId="0" fontId="32" fillId="2" borderId="0" xfId="0" applyFont="1" applyFill="1" applyAlignment="1">
      <alignment horizontal="left" vertical="center" wrapText="1"/>
    </xf>
    <xf numFmtId="0" fontId="31" fillId="2" borderId="0" xfId="0" applyFont="1" applyFill="1" applyAlignment="1">
      <alignment horizontal="center" wrapText="1"/>
    </xf>
    <xf numFmtId="14" fontId="31" fillId="2" borderId="0" xfId="0" applyNumberFormat="1" applyFont="1" applyFill="1" applyAlignment="1">
      <alignment horizontal="center" vertical="center" wrapText="1"/>
    </xf>
    <xf numFmtId="3" fontId="13" fillId="2" borderId="0" xfId="0" applyNumberFormat="1" applyFont="1" applyFill="1" applyAlignment="1">
      <alignment horizontal="right" vertical="top" wrapText="1"/>
    </xf>
    <xf numFmtId="4" fontId="41" fillId="2" borderId="2" xfId="0" applyNumberFormat="1" applyFont="1" applyFill="1" applyBorder="1" applyAlignment="1">
      <alignment horizontal="center"/>
    </xf>
    <xf numFmtId="168" fontId="41" fillId="2" borderId="2" xfId="0" applyNumberFormat="1" applyFont="1" applyFill="1" applyBorder="1" applyAlignment="1">
      <alignment horizontal="center"/>
    </xf>
    <xf numFmtId="0" fontId="31" fillId="2" borderId="0" xfId="0" applyFont="1" applyFill="1" applyAlignment="1">
      <alignment horizontal="left" wrapText="1"/>
    </xf>
    <xf numFmtId="0" fontId="31" fillId="2" borderId="0" xfId="0" applyFont="1" applyFill="1"/>
    <xf numFmtId="3" fontId="31" fillId="2" borderId="0" xfId="0" applyNumberFormat="1" applyFont="1" applyFill="1"/>
    <xf numFmtId="0" fontId="0" fillId="0" borderId="11" xfId="0" applyBorder="1" applyAlignment="1">
      <alignment horizontal="left" wrapText="1"/>
    </xf>
    <xf numFmtId="4" fontId="9" fillId="0" borderId="2" xfId="8" applyNumberFormat="1" applyBorder="1"/>
    <xf numFmtId="3" fontId="9" fillId="0" borderId="2" xfId="8" applyNumberFormat="1" applyBorder="1"/>
    <xf numFmtId="4" fontId="0" fillId="0" borderId="2" xfId="0" applyNumberFormat="1" applyBorder="1"/>
    <xf numFmtId="3" fontId="0" fillId="0" borderId="2" xfId="0" applyNumberFormat="1" applyBorder="1"/>
    <xf numFmtId="0" fontId="0" fillId="0" borderId="36" xfId="0" applyBorder="1" applyAlignment="1">
      <alignment horizontal="left" wrapText="1"/>
    </xf>
    <xf numFmtId="4" fontId="9" fillId="0" borderId="4" xfId="8" applyNumberFormat="1" applyBorder="1"/>
    <xf numFmtId="3" fontId="9" fillId="0" borderId="4" xfId="8" applyNumberFormat="1" applyBorder="1"/>
    <xf numFmtId="4" fontId="0" fillId="0" borderId="4" xfId="0" applyNumberFormat="1" applyBorder="1"/>
    <xf numFmtId="3" fontId="0" fillId="0" borderId="4" xfId="0" applyNumberFormat="1" applyBorder="1"/>
    <xf numFmtId="0" fontId="17" fillId="2" borderId="2" xfId="0" applyFont="1" applyFill="1" applyBorder="1" applyAlignment="1">
      <alignment horizontal="left" wrapText="1"/>
    </xf>
    <xf numFmtId="0" fontId="17" fillId="2" borderId="2" xfId="0" applyFont="1" applyFill="1" applyBorder="1"/>
    <xf numFmtId="3" fontId="17" fillId="2" borderId="2" xfId="0" applyNumberFormat="1" applyFont="1" applyFill="1" applyBorder="1"/>
    <xf numFmtId="3" fontId="41" fillId="2" borderId="0" xfId="0" applyNumberFormat="1" applyFont="1" applyFill="1" applyAlignment="1">
      <alignment horizontal="center"/>
    </xf>
    <xf numFmtId="3" fontId="55" fillId="2" borderId="0" xfId="0" applyNumberFormat="1" applyFont="1" applyFill="1" applyAlignment="1">
      <alignment horizontal="center"/>
    </xf>
    <xf numFmtId="0" fontId="60" fillId="2" borderId="2" xfId="0" applyFont="1" applyFill="1" applyBorder="1"/>
    <xf numFmtId="0" fontId="18" fillId="2" borderId="2" xfId="0" applyFont="1" applyFill="1" applyBorder="1" applyAlignment="1">
      <alignment horizontal="centerContinuous" vertical="center" wrapText="1"/>
    </xf>
    <xf numFmtId="3" fontId="18" fillId="2" borderId="2" xfId="0" applyNumberFormat="1" applyFont="1" applyFill="1" applyBorder="1" applyAlignment="1">
      <alignment horizontal="centerContinuous" vertical="center" wrapText="1"/>
    </xf>
    <xf numFmtId="0" fontId="17" fillId="2" borderId="0" xfId="0" applyFont="1" applyFill="1"/>
    <xf numFmtId="3" fontId="17" fillId="2" borderId="0" xfId="0" applyNumberFormat="1" applyFont="1" applyFill="1"/>
    <xf numFmtId="167" fontId="17" fillId="2" borderId="0" xfId="2" applyNumberFormat="1" applyFont="1" applyFill="1" applyBorder="1"/>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5" fillId="2" borderId="15" xfId="0" applyFont="1" applyFill="1" applyBorder="1" applyAlignment="1">
      <alignment vertical="center"/>
    </xf>
    <xf numFmtId="0" fontId="9" fillId="2" borderId="1" xfId="0" applyFont="1" applyFill="1" applyBorder="1" applyAlignment="1">
      <alignment vertical="center"/>
    </xf>
    <xf numFmtId="0" fontId="19" fillId="2" borderId="22" xfId="0" applyFont="1" applyFill="1" applyBorder="1" applyAlignment="1">
      <alignment horizontal="center" vertical="center"/>
    </xf>
    <xf numFmtId="0" fontId="19" fillId="2" borderId="30" xfId="0" applyFont="1" applyFill="1" applyBorder="1" applyAlignment="1">
      <alignment horizontal="center" vertical="center"/>
    </xf>
    <xf numFmtId="0" fontId="15" fillId="2" borderId="1" xfId="0" applyFont="1" applyFill="1" applyBorder="1" applyAlignment="1">
      <alignment vertical="center"/>
    </xf>
    <xf numFmtId="0" fontId="19" fillId="2" borderId="40" xfId="0" applyFont="1" applyFill="1" applyBorder="1" applyAlignment="1">
      <alignment horizontal="center" vertical="center"/>
    </xf>
    <xf numFmtId="4" fontId="61" fillId="0" borderId="0" xfId="0" applyNumberFormat="1" applyFont="1"/>
    <xf numFmtId="167" fontId="31" fillId="2" borderId="2" xfId="2" applyNumberFormat="1" applyFont="1" applyFill="1" applyBorder="1" applyAlignment="1">
      <alignment horizontal="center" wrapText="1"/>
    </xf>
    <xf numFmtId="167" fontId="52" fillId="2" borderId="2" xfId="2" applyNumberFormat="1" applyFont="1" applyFill="1" applyBorder="1" applyAlignment="1">
      <alignment horizontal="center"/>
    </xf>
    <xf numFmtId="167" fontId="54" fillId="2" borderId="2" xfId="2" applyNumberFormat="1" applyFont="1" applyFill="1" applyBorder="1" applyAlignment="1">
      <alignment horizontal="center"/>
    </xf>
    <xf numFmtId="167" fontId="51" fillId="2" borderId="2" xfId="2" applyNumberFormat="1" applyFont="1" applyFill="1" applyBorder="1" applyAlignment="1">
      <alignment horizontal="center" wrapText="1"/>
    </xf>
    <xf numFmtId="167" fontId="23" fillId="2" borderId="0" xfId="2" applyNumberFormat="1" applyFont="1" applyFill="1" applyAlignment="1">
      <alignment horizontal="center"/>
    </xf>
    <xf numFmtId="167" fontId="62" fillId="2" borderId="0" xfId="2" applyNumberFormat="1" applyFont="1" applyFill="1" applyAlignment="1">
      <alignment horizontal="center"/>
    </xf>
    <xf numFmtId="167" fontId="34" fillId="2" borderId="0" xfId="2" applyNumberFormat="1" applyFont="1" applyFill="1" applyBorder="1" applyAlignment="1">
      <alignment horizontal="center"/>
    </xf>
    <xf numFmtId="167" fontId="17" fillId="2" borderId="0" xfId="2" applyNumberFormat="1" applyFont="1" applyFill="1" applyBorder="1" applyAlignment="1">
      <alignment horizontal="center"/>
    </xf>
    <xf numFmtId="167" fontId="31" fillId="2" borderId="24" xfId="2" applyNumberFormat="1" applyFont="1" applyFill="1" applyBorder="1" applyAlignment="1">
      <alignment horizontal="center"/>
    </xf>
    <xf numFmtId="167" fontId="31" fillId="2" borderId="33" xfId="2" applyNumberFormat="1" applyFont="1" applyFill="1" applyBorder="1" applyAlignment="1">
      <alignment horizontal="center"/>
    </xf>
    <xf numFmtId="167" fontId="34" fillId="2" borderId="2" xfId="2" applyNumberFormat="1" applyFont="1" applyFill="1" applyBorder="1" applyAlignment="1">
      <alignment horizontal="center"/>
    </xf>
    <xf numFmtId="167" fontId="34" fillId="2" borderId="4" xfId="2" applyNumberFormat="1" applyFont="1" applyFill="1" applyBorder="1" applyAlignment="1">
      <alignment horizontal="center"/>
    </xf>
    <xf numFmtId="167" fontId="34" fillId="2" borderId="6" xfId="2" applyNumberFormat="1" applyFont="1" applyFill="1" applyBorder="1" applyAlignment="1">
      <alignment horizontal="center"/>
    </xf>
    <xf numFmtId="167" fontId="56" fillId="2" borderId="2" xfId="2" applyNumberFormat="1" applyFont="1" applyFill="1" applyBorder="1" applyAlignment="1">
      <alignment horizontal="center"/>
    </xf>
    <xf numFmtId="167" fontId="51" fillId="2" borderId="2" xfId="2" applyNumberFormat="1" applyFont="1" applyFill="1" applyBorder="1" applyAlignment="1">
      <alignment horizontal="center"/>
    </xf>
    <xf numFmtId="167" fontId="51" fillId="2" borderId="0" xfId="2" applyNumberFormat="1" applyFont="1" applyFill="1" applyBorder="1" applyAlignment="1">
      <alignment horizontal="center"/>
    </xf>
    <xf numFmtId="0" fontId="0" fillId="2" borderId="0" xfId="0" applyFill="1" applyAlignment="1">
      <alignment horizontal="right"/>
    </xf>
    <xf numFmtId="3" fontId="55" fillId="2" borderId="0" xfId="0" applyNumberFormat="1" applyFont="1" applyFill="1"/>
    <xf numFmtId="3" fontId="9" fillId="0" borderId="2" xfId="0" applyNumberFormat="1" applyFont="1" applyBorder="1"/>
    <xf numFmtId="0" fontId="38" fillId="2" borderId="0" xfId="0" applyFont="1" applyFill="1"/>
    <xf numFmtId="3" fontId="33" fillId="2" borderId="0" xfId="0" applyNumberFormat="1" applyFont="1" applyFill="1" applyAlignment="1">
      <alignment horizontal="right"/>
    </xf>
    <xf numFmtId="167" fontId="26" fillId="2" borderId="2" xfId="2" applyNumberFormat="1" applyFont="1" applyFill="1" applyBorder="1"/>
    <xf numFmtId="0" fontId="12" fillId="0" borderId="0" xfId="0" applyFont="1"/>
    <xf numFmtId="0" fontId="0" fillId="0" borderId="2" xfId="0" applyBorder="1"/>
    <xf numFmtId="3" fontId="63" fillId="0" borderId="2" xfId="0" applyNumberFormat="1" applyFont="1" applyBorder="1"/>
    <xf numFmtId="0" fontId="0" fillId="0" borderId="26" xfId="0" applyBorder="1"/>
    <xf numFmtId="0" fontId="0" fillId="0" borderId="12" xfId="0" applyBorder="1"/>
    <xf numFmtId="3" fontId="17" fillId="0" borderId="13" xfId="0" applyNumberFormat="1" applyFont="1" applyBorder="1"/>
    <xf numFmtId="0" fontId="17" fillId="2" borderId="41" xfId="0" applyFont="1" applyFill="1" applyBorder="1" applyAlignment="1">
      <alignment horizontal="center" wrapText="1"/>
    </xf>
    <xf numFmtId="0" fontId="17" fillId="2" borderId="42" xfId="0" applyFont="1" applyFill="1" applyBorder="1" applyAlignment="1">
      <alignment horizontal="center"/>
    </xf>
    <xf numFmtId="0" fontId="17" fillId="2" borderId="43" xfId="0" applyFont="1" applyFill="1" applyBorder="1" applyAlignment="1">
      <alignment horizontal="center"/>
    </xf>
    <xf numFmtId="0" fontId="17" fillId="2" borderId="11" xfId="0" applyFont="1" applyFill="1" applyBorder="1"/>
    <xf numFmtId="0" fontId="11" fillId="2" borderId="6" xfId="0" applyFont="1" applyFill="1" applyBorder="1" applyAlignment="1">
      <alignment horizontal="center" vertical="top" wrapText="1"/>
    </xf>
    <xf numFmtId="165" fontId="41" fillId="2" borderId="0" xfId="2" applyFont="1" applyFill="1"/>
    <xf numFmtId="167" fontId="26" fillId="2" borderId="2" xfId="0" applyNumberFormat="1" applyFont="1" applyFill="1" applyBorder="1"/>
    <xf numFmtId="0" fontId="33" fillId="2" borderId="0" xfId="0" applyFont="1" applyFill="1" applyAlignment="1">
      <alignment horizontal="left" vertical="center"/>
    </xf>
    <xf numFmtId="0" fontId="32" fillId="2" borderId="0" xfId="0" applyFont="1" applyFill="1" applyAlignment="1">
      <alignment horizontal="left" vertical="center"/>
    </xf>
    <xf numFmtId="0" fontId="32" fillId="2" borderId="0" xfId="0" applyFont="1" applyFill="1" applyAlignment="1">
      <alignment horizontal="center" vertical="center"/>
    </xf>
    <xf numFmtId="0" fontId="64" fillId="2" borderId="0" xfId="0" applyFont="1" applyFill="1" applyAlignment="1">
      <alignment vertical="center"/>
    </xf>
    <xf numFmtId="0" fontId="64" fillId="2" borderId="0" xfId="0" applyFont="1" applyFill="1" applyAlignment="1">
      <alignment horizontal="center" vertical="center"/>
    </xf>
    <xf numFmtId="0" fontId="65" fillId="2" borderId="0" xfId="0" applyFont="1" applyFill="1" applyAlignment="1">
      <alignment horizontal="left"/>
    </xf>
    <xf numFmtId="0" fontId="9" fillId="0" borderId="2" xfId="5" applyBorder="1"/>
    <xf numFmtId="0" fontId="9" fillId="0" borderId="37" xfId="5" applyBorder="1"/>
    <xf numFmtId="0" fontId="21" fillId="0" borderId="44" xfId="0" applyFont="1" applyBorder="1" applyAlignment="1">
      <alignment horizontal="center"/>
    </xf>
    <xf numFmtId="0" fontId="21" fillId="0" borderId="45" xfId="0" applyFont="1" applyBorder="1" applyAlignment="1">
      <alignment horizontal="center"/>
    </xf>
    <xf numFmtId="0" fontId="21" fillId="0" borderId="46" xfId="0" applyFont="1" applyBorder="1" applyAlignment="1">
      <alignment horizontal="center"/>
    </xf>
    <xf numFmtId="0" fontId="17" fillId="2" borderId="2" xfId="0" applyFont="1" applyFill="1" applyBorder="1" applyAlignment="1">
      <alignment horizontal="center"/>
    </xf>
    <xf numFmtId="0" fontId="17" fillId="2" borderId="2" xfId="0" applyFont="1" applyFill="1" applyBorder="1" applyAlignment="1">
      <alignment horizontal="centerContinuous" vertical="center" wrapText="1"/>
    </xf>
    <xf numFmtId="3" fontId="9" fillId="2" borderId="2" xfId="0" applyNumberFormat="1" applyFont="1" applyFill="1" applyBorder="1"/>
    <xf numFmtId="3" fontId="9" fillId="0" borderId="2" xfId="0" quotePrefix="1" applyNumberFormat="1" applyFont="1" applyBorder="1" applyAlignment="1">
      <alignment horizontal="right"/>
    </xf>
    <xf numFmtId="0" fontId="18" fillId="2" borderId="2" xfId="0" applyFont="1" applyFill="1" applyBorder="1" applyAlignment="1">
      <alignment horizontal="center"/>
    </xf>
    <xf numFmtId="167" fontId="18" fillId="2" borderId="2" xfId="2" applyNumberFormat="1" applyFont="1" applyFill="1" applyBorder="1" applyAlignment="1">
      <alignment horizontal="center" vertical="center" wrapText="1"/>
    </xf>
    <xf numFmtId="0" fontId="19" fillId="2" borderId="22" xfId="0" applyFont="1" applyFill="1" applyBorder="1" applyAlignment="1">
      <alignment horizontal="left" vertical="center"/>
    </xf>
    <xf numFmtId="0" fontId="14" fillId="2" borderId="0" xfId="0" applyFont="1" applyFill="1" applyAlignment="1">
      <alignment horizontal="left" wrapText="1"/>
    </xf>
    <xf numFmtId="164" fontId="0" fillId="2" borderId="0" xfId="0" applyNumberFormat="1" applyFill="1"/>
    <xf numFmtId="3" fontId="48" fillId="2" borderId="0" xfId="0" applyNumberFormat="1" applyFont="1" applyFill="1"/>
    <xf numFmtId="167" fontId="31" fillId="2" borderId="6" xfId="2" applyNumberFormat="1" applyFont="1" applyFill="1" applyBorder="1" applyAlignment="1">
      <alignment horizontal="center"/>
    </xf>
    <xf numFmtId="0" fontId="31" fillId="2" borderId="6" xfId="0" applyFont="1" applyFill="1" applyBorder="1"/>
    <xf numFmtId="164" fontId="31" fillId="2" borderId="6" xfId="3" applyFont="1" applyFill="1" applyBorder="1"/>
    <xf numFmtId="0" fontId="0" fillId="0" borderId="11" xfId="0" applyBorder="1" applyAlignment="1">
      <alignment horizontal="left"/>
    </xf>
    <xf numFmtId="3" fontId="55" fillId="2" borderId="2" xfId="0" applyNumberFormat="1" applyFont="1" applyFill="1" applyBorder="1" applyAlignment="1">
      <alignment horizontal="center"/>
    </xf>
    <xf numFmtId="0" fontId="0" fillId="2" borderId="37" xfId="0" applyFill="1" applyBorder="1"/>
    <xf numFmtId="3" fontId="0" fillId="2" borderId="37" xfId="0" applyNumberFormat="1" applyFill="1" applyBorder="1"/>
    <xf numFmtId="0" fontId="9" fillId="2" borderId="37" xfId="0" applyFont="1" applyFill="1" applyBorder="1"/>
    <xf numFmtId="167" fontId="9" fillId="2" borderId="37" xfId="2" applyNumberFormat="1" applyFont="1" applyFill="1" applyBorder="1" applyAlignment="1">
      <alignment horizontal="center"/>
    </xf>
    <xf numFmtId="167" fontId="9" fillId="2" borderId="5" xfId="2" applyNumberFormat="1" applyFont="1" applyFill="1" applyBorder="1" applyAlignment="1">
      <alignment horizontal="center"/>
    </xf>
    <xf numFmtId="0" fontId="9" fillId="2" borderId="0" xfId="0" applyFont="1" applyFill="1" applyAlignment="1">
      <alignment horizontal="center"/>
    </xf>
    <xf numFmtId="0" fontId="0" fillId="2" borderId="37" xfId="0" applyFill="1" applyBorder="1" applyAlignment="1">
      <alignment horizontal="center"/>
    </xf>
    <xf numFmtId="3" fontId="9" fillId="2" borderId="37" xfId="0" applyNumberFormat="1" applyFont="1" applyFill="1" applyBorder="1" applyAlignment="1">
      <alignment horizontal="right"/>
    </xf>
    <xf numFmtId="3" fontId="9" fillId="2" borderId="37" xfId="0" applyNumberFormat="1" applyFont="1" applyFill="1" applyBorder="1" applyAlignment="1">
      <alignment horizontal="center"/>
    </xf>
    <xf numFmtId="3" fontId="9" fillId="2" borderId="37" xfId="7" applyNumberFormat="1" applyFill="1" applyBorder="1"/>
    <xf numFmtId="3" fontId="9" fillId="2" borderId="37" xfId="0" applyNumberFormat="1" applyFont="1" applyFill="1" applyBorder="1"/>
    <xf numFmtId="164" fontId="34" fillId="2" borderId="2" xfId="3" applyFont="1" applyFill="1" applyBorder="1"/>
    <xf numFmtId="167" fontId="31" fillId="2" borderId="2" xfId="2" applyNumberFormat="1" applyFont="1" applyFill="1" applyBorder="1" applyAlignment="1">
      <alignment horizontal="center"/>
    </xf>
    <xf numFmtId="0" fontId="26" fillId="2" borderId="0" xfId="0" applyFont="1" applyFill="1"/>
    <xf numFmtId="164" fontId="31" fillId="2" borderId="2" xfId="3" applyFont="1" applyFill="1" applyBorder="1"/>
    <xf numFmtId="0" fontId="51" fillId="2" borderId="2" xfId="0" applyFont="1" applyFill="1" applyBorder="1" applyAlignment="1">
      <alignment horizontal="left"/>
    </xf>
    <xf numFmtId="167" fontId="26" fillId="2" borderId="0" xfId="0" applyNumberFormat="1" applyFont="1" applyFill="1"/>
    <xf numFmtId="0" fontId="31" fillId="2" borderId="11" xfId="0" applyFont="1" applyFill="1" applyBorder="1" applyAlignment="1">
      <alignment horizontal="left" vertical="top" wrapText="1"/>
    </xf>
    <xf numFmtId="164" fontId="0" fillId="2" borderId="0" xfId="3" applyFont="1" applyFill="1"/>
    <xf numFmtId="0" fontId="34" fillId="2" borderId="0" xfId="0" applyFont="1" applyFill="1" applyAlignment="1">
      <alignment horizontal="center" vertical="center" wrapText="1"/>
    </xf>
    <xf numFmtId="3" fontId="34" fillId="2" borderId="0" xfId="0" applyNumberFormat="1" applyFont="1" applyFill="1" applyAlignment="1">
      <alignment horizontal="center" vertical="center" wrapText="1"/>
    </xf>
    <xf numFmtId="0" fontId="55" fillId="2" borderId="0" xfId="0" applyFont="1" applyFill="1" applyAlignment="1">
      <alignment horizontal="center"/>
    </xf>
    <xf numFmtId="0" fontId="55" fillId="2" borderId="0" xfId="0" applyFont="1" applyFill="1"/>
    <xf numFmtId="164" fontId="31" fillId="2" borderId="2" xfId="3" applyFont="1" applyFill="1" applyBorder="1" applyAlignment="1">
      <alignment horizontal="center" vertical="center" wrapText="1"/>
    </xf>
    <xf numFmtId="164" fontId="34" fillId="2" borderId="2" xfId="3" applyFont="1" applyFill="1" applyBorder="1" applyAlignment="1">
      <alignment horizontal="left" vertical="top" wrapText="1"/>
    </xf>
    <xf numFmtId="164" fontId="34" fillId="2" borderId="26" xfId="3" applyFont="1" applyFill="1" applyBorder="1" applyAlignment="1">
      <alignment horizontal="right" vertical="top" wrapText="1"/>
    </xf>
    <xf numFmtId="164" fontId="34" fillId="2" borderId="48" xfId="3" applyFont="1" applyFill="1" applyBorder="1" applyAlignment="1">
      <alignment horizontal="center" vertical="top" wrapText="1"/>
    </xf>
    <xf numFmtId="164" fontId="34" fillId="2" borderId="14" xfId="3" applyFont="1" applyFill="1" applyBorder="1" applyAlignment="1">
      <alignment horizontal="center" vertical="top" wrapText="1"/>
    </xf>
    <xf numFmtId="0" fontId="34" fillId="2" borderId="2"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11" xfId="0" applyFont="1" applyFill="1" applyBorder="1" applyAlignment="1">
      <alignment horizontal="left" vertical="center" wrapText="1"/>
    </xf>
    <xf numFmtId="9" fontId="34" fillId="2" borderId="26" xfId="9" applyFont="1" applyFill="1" applyBorder="1" applyAlignment="1">
      <alignment horizontal="center" vertical="top" wrapText="1"/>
    </xf>
    <xf numFmtId="0" fontId="34" fillId="2" borderId="21" xfId="0" applyFont="1" applyFill="1" applyBorder="1" applyAlignment="1">
      <alignment horizontal="left" vertical="center" wrapText="1"/>
    </xf>
    <xf numFmtId="9" fontId="34" fillId="2" borderId="26" xfId="9" applyFont="1" applyFill="1" applyBorder="1" applyAlignment="1">
      <alignment horizontal="center"/>
    </xf>
    <xf numFmtId="0" fontId="34" fillId="2" borderId="12" xfId="0" applyFont="1" applyFill="1" applyBorder="1" applyAlignment="1">
      <alignment horizontal="left" vertical="center" wrapText="1"/>
    </xf>
    <xf numFmtId="9" fontId="34" fillId="2" borderId="14" xfId="9" applyFont="1" applyFill="1" applyBorder="1" applyAlignment="1">
      <alignment horizontal="center"/>
    </xf>
    <xf numFmtId="164" fontId="34" fillId="2" borderId="13" xfId="3" applyFont="1" applyFill="1" applyBorder="1" applyAlignment="1">
      <alignment horizontal="left" vertical="top" wrapText="1"/>
    </xf>
    <xf numFmtId="164" fontId="41" fillId="2" borderId="0" xfId="3" applyFont="1" applyFill="1"/>
    <xf numFmtId="3" fontId="71" fillId="2" borderId="0" xfId="0" applyNumberFormat="1" applyFont="1" applyFill="1"/>
    <xf numFmtId="0" fontId="38" fillId="2" borderId="4" xfId="0" applyFont="1" applyFill="1" applyBorder="1"/>
    <xf numFmtId="167" fontId="17" fillId="2" borderId="2" xfId="2" applyNumberFormat="1" applyFont="1" applyFill="1" applyBorder="1"/>
    <xf numFmtId="167" fontId="17" fillId="2" borderId="2" xfId="2" applyNumberFormat="1" applyFont="1" applyFill="1" applyBorder="1" applyAlignment="1">
      <alignment horizontal="center"/>
    </xf>
    <xf numFmtId="164" fontId="53" fillId="2" borderId="2" xfId="3" applyFont="1" applyFill="1" applyBorder="1" applyAlignment="1">
      <alignment horizontal="center"/>
    </xf>
    <xf numFmtId="0" fontId="33" fillId="2" borderId="2" xfId="0" applyFont="1" applyFill="1" applyBorder="1" applyAlignment="1">
      <alignment horizontal="left"/>
    </xf>
    <xf numFmtId="0" fontId="34" fillId="2" borderId="2"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0" fillId="2" borderId="38" xfId="0" applyFont="1" applyFill="1" applyBorder="1" applyAlignment="1">
      <alignment horizontal="center" vertical="center"/>
    </xf>
    <xf numFmtId="0" fontId="20" fillId="2" borderId="62" xfId="0" applyFont="1" applyFill="1" applyBorder="1" applyAlignment="1">
      <alignment horizontal="center" vertical="center"/>
    </xf>
    <xf numFmtId="0" fontId="67" fillId="0" borderId="38" xfId="0" applyFont="1" applyBorder="1" applyAlignment="1">
      <alignment horizontal="center" vertical="center"/>
    </xf>
    <xf numFmtId="0" fontId="67" fillId="0" borderId="62" xfId="0" applyFont="1" applyBorder="1" applyAlignment="1">
      <alignment horizontal="center" vertical="center"/>
    </xf>
    <xf numFmtId="3" fontId="34" fillId="2" borderId="4" xfId="0" applyNumberFormat="1" applyFont="1" applyFill="1" applyBorder="1" applyAlignment="1">
      <alignment horizontal="center" vertical="center" wrapText="1"/>
    </xf>
    <xf numFmtId="3" fontId="34" fillId="2" borderId="5" xfId="0" applyNumberFormat="1" applyFont="1" applyFill="1" applyBorder="1" applyAlignment="1">
      <alignment horizontal="center" vertical="center" wrapText="1"/>
    </xf>
    <xf numFmtId="0" fontId="34" fillId="2" borderId="0" xfId="0" applyFont="1" applyFill="1" applyAlignment="1">
      <alignment horizontal="left"/>
    </xf>
    <xf numFmtId="0" fontId="31" fillId="2" borderId="0" xfId="0" applyFont="1" applyFill="1" applyAlignment="1">
      <alignment horizontal="left"/>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16" xfId="0" applyFont="1" applyFill="1" applyBorder="1" applyAlignment="1">
      <alignment horizontal="center" vertical="center" wrapText="1"/>
    </xf>
    <xf numFmtId="164" fontId="34" fillId="2" borderId="4" xfId="3" applyFont="1" applyFill="1" applyBorder="1" applyAlignment="1">
      <alignment horizontal="center" vertical="center" wrapText="1"/>
    </xf>
    <xf numFmtId="164" fontId="34" fillId="2" borderId="5" xfId="3" applyFont="1" applyFill="1" applyBorder="1" applyAlignment="1">
      <alignment horizontal="center" vertical="center" wrapText="1"/>
    </xf>
    <xf numFmtId="164" fontId="34" fillId="2" borderId="6" xfId="3" applyFont="1" applyFill="1" applyBorder="1" applyAlignment="1">
      <alignment horizontal="center" vertical="center" wrapText="1"/>
    </xf>
    <xf numFmtId="0" fontId="66" fillId="2" borderId="0" xfId="0" applyFont="1" applyFill="1" applyAlignment="1">
      <alignment horizontal="center"/>
    </xf>
    <xf numFmtId="0" fontId="31" fillId="2" borderId="0" xfId="0" applyFont="1" applyFill="1" applyAlignment="1">
      <alignment horizontal="center"/>
    </xf>
    <xf numFmtId="0" fontId="44" fillId="2" borderId="0" xfId="0" applyFont="1" applyFill="1" applyAlignment="1">
      <alignment horizontal="center"/>
    </xf>
    <xf numFmtId="0" fontId="34" fillId="2" borderId="0" xfId="0" applyFont="1" applyFill="1" applyAlignment="1">
      <alignment horizontal="left" wrapText="1"/>
    </xf>
    <xf numFmtId="0" fontId="34" fillId="2" borderId="0" xfId="0" applyFont="1" applyFill="1" applyAlignment="1">
      <alignment horizontal="left" vertical="center" wrapText="1"/>
    </xf>
    <xf numFmtId="0" fontId="68" fillId="2" borderId="0" xfId="0" applyFont="1" applyFill="1" applyAlignment="1">
      <alignment horizontal="center"/>
    </xf>
    <xf numFmtId="0" fontId="27" fillId="2" borderId="0" xfId="0" applyFont="1" applyFill="1" applyAlignment="1">
      <alignment horizontal="center" vertical="center"/>
    </xf>
    <xf numFmtId="3" fontId="28" fillId="2" borderId="5" xfId="0" applyNumberFormat="1" applyFont="1" applyFill="1" applyBorder="1" applyAlignment="1">
      <alignment horizontal="right" vertical="center" wrapText="1"/>
    </xf>
    <xf numFmtId="164" fontId="27" fillId="2" borderId="7" xfId="3" applyFont="1" applyFill="1" applyBorder="1" applyAlignment="1">
      <alignment horizontal="center" vertical="center" wrapText="1"/>
    </xf>
    <xf numFmtId="164" fontId="27" fillId="2" borderId="22" xfId="3" applyFont="1" applyFill="1" applyBorder="1" applyAlignment="1">
      <alignment horizontal="center" vertical="center" wrapText="1"/>
    </xf>
    <xf numFmtId="3" fontId="28" fillId="2" borderId="42" xfId="0" applyNumberFormat="1" applyFont="1" applyFill="1" applyBorder="1" applyAlignment="1">
      <alignment horizontal="center" vertical="center" wrapText="1"/>
    </xf>
    <xf numFmtId="3" fontId="28" fillId="2" borderId="18" xfId="0" applyNumberFormat="1" applyFont="1" applyFill="1" applyBorder="1" applyAlignment="1">
      <alignment horizontal="center" vertical="center" wrapText="1"/>
    </xf>
    <xf numFmtId="164" fontId="69" fillId="2" borderId="0" xfId="3" applyFont="1" applyFill="1" applyAlignment="1">
      <alignment horizontal="center" vertical="center"/>
    </xf>
    <xf numFmtId="0" fontId="27" fillId="2" borderId="51" xfId="0" applyFont="1" applyFill="1" applyBorder="1" applyAlignment="1">
      <alignment horizontal="center" vertical="center" wrapText="1"/>
    </xf>
    <xf numFmtId="0" fontId="27" fillId="2" borderId="23" xfId="0"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3" fontId="28" fillId="2" borderId="30" xfId="0" applyNumberFormat="1" applyFont="1" applyFill="1" applyBorder="1" applyAlignment="1">
      <alignment horizontal="center" vertical="center" wrapText="1"/>
    </xf>
    <xf numFmtId="3" fontId="69" fillId="2" borderId="3" xfId="0" applyNumberFormat="1" applyFont="1" applyFill="1" applyBorder="1" applyAlignment="1">
      <alignment horizontal="center" vertical="center" wrapText="1"/>
    </xf>
    <xf numFmtId="3" fontId="69" fillId="2" borderId="31" xfId="0" applyNumberFormat="1" applyFont="1" applyFill="1" applyBorder="1" applyAlignment="1">
      <alignment horizontal="center" vertical="center" wrapText="1"/>
    </xf>
    <xf numFmtId="164" fontId="28" fillId="2" borderId="7" xfId="3" applyFont="1" applyFill="1" applyBorder="1" applyAlignment="1">
      <alignment vertical="center" wrapText="1"/>
    </xf>
    <xf numFmtId="164" fontId="28" fillId="2" borderId="52" xfId="3" applyFont="1" applyFill="1" applyBorder="1" applyAlignment="1">
      <alignment vertical="center" wrapText="1"/>
    </xf>
    <xf numFmtId="3" fontId="69" fillId="2" borderId="42" xfId="0" applyNumberFormat="1" applyFont="1" applyFill="1" applyBorder="1" applyAlignment="1">
      <alignment horizontal="center" vertical="center" wrapText="1"/>
    </xf>
    <xf numFmtId="3" fontId="69" fillId="2" borderId="6" xfId="0" applyNumberFormat="1" applyFont="1" applyFill="1" applyBorder="1" applyAlignment="1">
      <alignment horizontal="center" vertical="center" wrapText="1"/>
    </xf>
    <xf numFmtId="3" fontId="9" fillId="0" borderId="0" xfId="0" applyNumberFormat="1" applyFont="1" applyAlignment="1">
      <alignment horizontal="left"/>
    </xf>
    <xf numFmtId="0" fontId="69" fillId="2" borderId="42" xfId="0" applyFont="1" applyFill="1" applyBorder="1" applyAlignment="1">
      <alignment vertical="center" wrapText="1"/>
    </xf>
    <xf numFmtId="0" fontId="69" fillId="2" borderId="6" xfId="0" applyFont="1" applyFill="1" applyBorder="1" applyAlignment="1">
      <alignment vertical="center" wrapText="1"/>
    </xf>
    <xf numFmtId="164" fontId="34" fillId="2" borderId="0" xfId="3" applyFont="1" applyFill="1" applyAlignment="1">
      <alignment horizontal="center" vertical="center"/>
    </xf>
    <xf numFmtId="164" fontId="34" fillId="2" borderId="4" xfId="3" applyFont="1" applyFill="1" applyBorder="1" applyAlignment="1">
      <alignment vertical="center" wrapText="1"/>
    </xf>
    <xf numFmtId="164" fontId="34" fillId="2" borderId="6" xfId="3" applyFont="1" applyFill="1" applyBorder="1" applyAlignment="1">
      <alignment vertical="center" wrapText="1"/>
    </xf>
    <xf numFmtId="3" fontId="31" fillId="2" borderId="4"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164" fontId="45" fillId="2" borderId="0" xfId="3" applyFont="1" applyFill="1" applyAlignment="1">
      <alignment horizontal="center" vertical="center"/>
    </xf>
    <xf numFmtId="164" fontId="31" fillId="2" borderId="0" xfId="3" applyFont="1" applyFill="1" applyAlignment="1">
      <alignment horizontal="center"/>
    </xf>
    <xf numFmtId="164" fontId="31" fillId="2" borderId="0" xfId="3" applyFont="1" applyFill="1" applyAlignment="1">
      <alignment horizontal="center" vertical="center"/>
    </xf>
    <xf numFmtId="3" fontId="12" fillId="0" borderId="0" xfId="0" applyNumberFormat="1" applyFont="1" applyAlignment="1">
      <alignment horizontal="left"/>
    </xf>
    <xf numFmtId="164" fontId="44" fillId="2" borderId="41" xfId="3" applyFont="1" applyFill="1" applyBorder="1" applyAlignment="1">
      <alignment horizontal="center"/>
    </xf>
    <xf numFmtId="164" fontId="44" fillId="2" borderId="21" xfId="3" applyFont="1" applyFill="1" applyBorder="1" applyAlignment="1">
      <alignment horizontal="center"/>
    </xf>
    <xf numFmtId="0" fontId="44" fillId="2" borderId="0" xfId="0" applyFont="1" applyFill="1" applyAlignment="1">
      <alignment vertical="top" wrapText="1"/>
    </xf>
    <xf numFmtId="0" fontId="44" fillId="2" borderId="1" xfId="0" applyFont="1" applyFill="1" applyBorder="1" applyAlignment="1">
      <alignment vertical="top" wrapText="1"/>
    </xf>
    <xf numFmtId="0" fontId="46" fillId="2" borderId="53" xfId="0" applyFont="1" applyFill="1" applyBorder="1" applyAlignment="1">
      <alignment horizontal="center" vertical="top" wrapText="1"/>
    </xf>
    <xf numFmtId="0" fontId="46" fillId="2" borderId="20" xfId="0" applyFont="1" applyFill="1" applyBorder="1" applyAlignment="1">
      <alignment horizontal="center" vertical="top" wrapText="1"/>
    </xf>
    <xf numFmtId="0" fontId="46" fillId="2" borderId="4"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26" xfId="0" applyFont="1" applyFill="1" applyBorder="1" applyAlignment="1">
      <alignment horizontal="center" vertical="center" wrapText="1"/>
    </xf>
    <xf numFmtId="0" fontId="46" fillId="2" borderId="57" xfId="0" applyFont="1" applyFill="1" applyBorder="1" applyAlignment="1">
      <alignment horizontal="center" vertical="center" wrapText="1"/>
    </xf>
    <xf numFmtId="0" fontId="46" fillId="2" borderId="54" xfId="0" applyFont="1" applyFill="1" applyBorder="1" applyAlignment="1">
      <alignment horizontal="center" vertical="center" wrapText="1"/>
    </xf>
    <xf numFmtId="164" fontId="46" fillId="2" borderId="55" xfId="3" applyFont="1" applyFill="1" applyBorder="1" applyAlignment="1">
      <alignment horizontal="center" vertical="center" wrapText="1"/>
    </xf>
    <xf numFmtId="164" fontId="46" fillId="2" borderId="56" xfId="3" applyFont="1" applyFill="1" applyBorder="1" applyAlignment="1">
      <alignment horizontal="center" vertical="center" wrapText="1"/>
    </xf>
    <xf numFmtId="164" fontId="66" fillId="2" borderId="0" xfId="3" applyFont="1" applyFill="1" applyAlignment="1">
      <alignment horizontal="center" vertical="center"/>
    </xf>
    <xf numFmtId="164" fontId="46" fillId="2" borderId="41" xfId="3" applyFont="1" applyFill="1" applyBorder="1" applyAlignment="1">
      <alignment horizontal="center" vertical="center" wrapText="1"/>
    </xf>
    <xf numFmtId="164" fontId="46" fillId="2" borderId="21" xfId="3" applyFont="1" applyFill="1" applyBorder="1" applyAlignment="1">
      <alignment horizontal="center" vertical="center" wrapText="1"/>
    </xf>
    <xf numFmtId="0" fontId="46" fillId="2" borderId="53" xfId="0" applyFont="1" applyFill="1" applyBorder="1" applyAlignment="1">
      <alignment horizontal="center" vertical="center" wrapText="1"/>
    </xf>
    <xf numFmtId="3" fontId="46" fillId="2" borderId="4" xfId="0" applyNumberFormat="1" applyFont="1" applyFill="1" applyBorder="1" applyAlignment="1">
      <alignment horizontal="center" vertical="center" wrapText="1"/>
    </xf>
    <xf numFmtId="3" fontId="46" fillId="2" borderId="6" xfId="0" applyNumberFormat="1" applyFont="1" applyFill="1" applyBorder="1" applyAlignment="1">
      <alignment horizontal="center" vertical="center" wrapText="1"/>
    </xf>
    <xf numFmtId="0" fontId="46" fillId="2" borderId="45" xfId="0" applyFont="1" applyFill="1" applyBorder="1" applyAlignment="1">
      <alignment horizontal="center" vertical="center" wrapText="1"/>
    </xf>
    <xf numFmtId="0" fontId="46" fillId="2" borderId="47" xfId="0" applyFont="1" applyFill="1" applyBorder="1" applyAlignment="1">
      <alignment horizontal="center" vertical="center" wrapText="1"/>
    </xf>
    <xf numFmtId="0" fontId="32" fillId="2" borderId="0" xfId="0" applyFont="1" applyFill="1" applyAlignment="1">
      <alignment horizontal="left" wrapText="1"/>
    </xf>
    <xf numFmtId="0" fontId="59" fillId="2" borderId="0" xfId="0" applyFont="1" applyFill="1" applyAlignment="1">
      <alignment horizontal="left"/>
    </xf>
    <xf numFmtId="0" fontId="54" fillId="2" borderId="2" xfId="0" applyFont="1" applyFill="1" applyBorder="1" applyAlignment="1">
      <alignment horizontal="center" vertical="center"/>
    </xf>
    <xf numFmtId="0" fontId="17" fillId="2" borderId="8" xfId="0" applyFont="1" applyFill="1" applyBorder="1" applyAlignment="1">
      <alignment horizontal="center"/>
    </xf>
    <xf numFmtId="0" fontId="17" fillId="2" borderId="11" xfId="0" applyFont="1" applyFill="1" applyBorder="1" applyAlignment="1">
      <alignment horizontal="center"/>
    </xf>
    <xf numFmtId="0" fontId="17" fillId="2" borderId="9" xfId="0" applyFont="1" applyFill="1" applyBorder="1" applyAlignment="1">
      <alignment horizontal="center" wrapText="1"/>
    </xf>
    <xf numFmtId="0" fontId="17" fillId="2" borderId="2" xfId="0" applyFont="1" applyFill="1" applyBorder="1" applyAlignment="1">
      <alignment horizontal="center" wrapText="1"/>
    </xf>
    <xf numFmtId="0" fontId="33" fillId="2" borderId="0" xfId="0" applyFont="1" applyFill="1" applyAlignment="1">
      <alignment horizontal="center"/>
    </xf>
    <xf numFmtId="0" fontId="33" fillId="2" borderId="29" xfId="0" applyFont="1" applyFill="1" applyBorder="1" applyAlignment="1">
      <alignment horizontal="center"/>
    </xf>
    <xf numFmtId="0" fontId="33" fillId="2" borderId="47" xfId="0" applyFont="1" applyFill="1" applyBorder="1" applyAlignment="1">
      <alignment horizontal="center"/>
    </xf>
    <xf numFmtId="0" fontId="33" fillId="2" borderId="56" xfId="0" applyFont="1" applyFill="1" applyBorder="1" applyAlignment="1">
      <alignment horizontal="center"/>
    </xf>
    <xf numFmtId="0" fontId="32" fillId="2" borderId="0" xfId="0" applyFont="1" applyFill="1" applyAlignment="1">
      <alignment horizontal="center" wrapText="1"/>
    </xf>
    <xf numFmtId="0" fontId="33" fillId="2" borderId="35" xfId="0" applyFont="1" applyFill="1" applyBorder="1" applyAlignment="1">
      <alignment horizontal="center"/>
    </xf>
    <xf numFmtId="0" fontId="33" fillId="2" borderId="24" xfId="0" applyFont="1" applyFill="1" applyBorder="1" applyAlignment="1">
      <alignment horizontal="center"/>
    </xf>
    <xf numFmtId="0" fontId="33" fillId="2" borderId="33" xfId="0" applyFont="1" applyFill="1" applyBorder="1" applyAlignment="1">
      <alignment horizontal="center"/>
    </xf>
    <xf numFmtId="0" fontId="52" fillId="2" borderId="2" xfId="0" applyFont="1" applyFill="1" applyBorder="1" applyAlignment="1">
      <alignment horizontal="center" vertical="center"/>
    </xf>
    <xf numFmtId="0" fontId="52" fillId="2" borderId="2" xfId="0" applyFont="1" applyFill="1" applyBorder="1" applyAlignment="1">
      <alignment horizontal="center"/>
    </xf>
    <xf numFmtId="0" fontId="31" fillId="2" borderId="4" xfId="0" applyFont="1" applyFill="1" applyBorder="1" applyAlignment="1">
      <alignment horizontal="center"/>
    </xf>
    <xf numFmtId="0" fontId="31" fillId="2" borderId="6" xfId="0" applyFont="1" applyFill="1" applyBorder="1" applyAlignment="1">
      <alignment horizontal="center"/>
    </xf>
    <xf numFmtId="0" fontId="31" fillId="2" borderId="2" xfId="0" applyFont="1" applyFill="1" applyBorder="1" applyAlignment="1">
      <alignment horizontal="center" vertical="center" wrapText="1"/>
    </xf>
    <xf numFmtId="0" fontId="14" fillId="2" borderId="0" xfId="0" applyFont="1" applyFill="1" applyAlignment="1">
      <alignment horizontal="left" wrapText="1"/>
    </xf>
    <xf numFmtId="0" fontId="33" fillId="2" borderId="0" xfId="0" applyFont="1" applyFill="1" applyAlignment="1">
      <alignment horizontal="left"/>
    </xf>
    <xf numFmtId="0" fontId="32" fillId="2" borderId="0" xfId="0" applyFont="1" applyFill="1" applyAlignment="1">
      <alignment horizontal="left" vertical="center" wrapText="1"/>
    </xf>
    <xf numFmtId="0" fontId="70" fillId="2" borderId="0" xfId="0" applyFont="1" applyFill="1" applyAlignment="1">
      <alignment horizontal="left" vertical="center" wrapText="1"/>
    </xf>
    <xf numFmtId="0" fontId="57" fillId="2" borderId="0" xfId="0" applyFont="1" applyFill="1" applyAlignment="1">
      <alignment horizontal="left" wrapText="1"/>
    </xf>
    <xf numFmtId="0" fontId="31" fillId="2" borderId="35" xfId="0" applyFont="1" applyFill="1" applyBorder="1" applyAlignment="1">
      <alignment horizontal="center"/>
    </xf>
    <xf numFmtId="0" fontId="31" fillId="2" borderId="24" xfId="0" applyFont="1" applyFill="1" applyBorder="1" applyAlignment="1">
      <alignment horizontal="center"/>
    </xf>
    <xf numFmtId="0" fontId="31" fillId="2" borderId="33" xfId="0" applyFont="1" applyFill="1" applyBorder="1" applyAlignment="1">
      <alignment horizontal="center"/>
    </xf>
    <xf numFmtId="0" fontId="54" fillId="2" borderId="2" xfId="0" applyFont="1" applyFill="1" applyBorder="1" applyAlignment="1">
      <alignment horizontal="center"/>
    </xf>
    <xf numFmtId="0" fontId="17" fillId="2" borderId="10" xfId="0" applyFont="1" applyFill="1" applyBorder="1" applyAlignment="1">
      <alignment horizontal="center" wrapText="1"/>
    </xf>
    <xf numFmtId="0" fontId="17" fillId="2" borderId="26" xfId="0" applyFont="1" applyFill="1" applyBorder="1" applyAlignment="1">
      <alignment horizontal="center" wrapText="1"/>
    </xf>
    <xf numFmtId="0" fontId="48" fillId="2" borderId="0" xfId="0" applyFont="1" applyFill="1" applyAlignment="1">
      <alignment horizontal="left" wrapText="1"/>
    </xf>
  </cellXfs>
  <cellStyles count="10">
    <cellStyle name="Hipervínculo" xfId="1" builtinId="8"/>
    <cellStyle name="Millares" xfId="2" builtinId="3"/>
    <cellStyle name="Millares [0]" xfId="3" builtinId="6"/>
    <cellStyle name="Millares [0] 2" xfId="4" xr:uid="{00000000-0005-0000-0000-000003000000}"/>
    <cellStyle name="Normal" xfId="0" builtinId="0"/>
    <cellStyle name="Normal 17 2" xfId="5" xr:uid="{00000000-0005-0000-0000-000005000000}"/>
    <cellStyle name="Normal 6" xfId="6" xr:uid="{00000000-0005-0000-0000-000006000000}"/>
    <cellStyle name="Normal 7" xfId="7" xr:uid="{00000000-0005-0000-0000-000007000000}"/>
    <cellStyle name="Normal 9" xfId="8" xr:uid="{00000000-0005-0000-0000-000008000000}"/>
    <cellStyle name="Porcentaje"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png"/><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3.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2</xdr:col>
      <xdr:colOff>714375</xdr:colOff>
      <xdr:row>3</xdr:row>
      <xdr:rowOff>95250</xdr:rowOff>
    </xdr:to>
    <xdr:pic>
      <xdr:nvPicPr>
        <xdr:cNvPr id="3579" name="Imagen 3">
          <a:extLst>
            <a:ext uri="{FF2B5EF4-FFF2-40B4-BE49-F238E27FC236}">
              <a16:creationId xmlns:a16="http://schemas.microsoft.com/office/drawing/2014/main" id="{652B4A7F-9DFE-4AA4-BCD6-9073D35AB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2600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38100</xdr:rowOff>
    </xdr:from>
    <xdr:to>
      <xdr:col>1</xdr:col>
      <xdr:colOff>2857500</xdr:colOff>
      <xdr:row>4</xdr:row>
      <xdr:rowOff>152400</xdr:rowOff>
    </xdr:to>
    <xdr:pic>
      <xdr:nvPicPr>
        <xdr:cNvPr id="1724" name="Imagen 3">
          <a:extLst>
            <a:ext uri="{FF2B5EF4-FFF2-40B4-BE49-F238E27FC236}">
              <a16:creationId xmlns:a16="http://schemas.microsoft.com/office/drawing/2014/main" id="{6E1ABBF3-B08C-4495-A769-BDD030A0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
          <a:ext cx="28098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xdr:rowOff>
    </xdr:from>
    <xdr:to>
      <xdr:col>1</xdr:col>
      <xdr:colOff>1724025</xdr:colOff>
      <xdr:row>4</xdr:row>
      <xdr:rowOff>0</xdr:rowOff>
    </xdr:to>
    <xdr:pic>
      <xdr:nvPicPr>
        <xdr:cNvPr id="7583" name="Imagen 3">
          <a:extLst>
            <a:ext uri="{FF2B5EF4-FFF2-40B4-BE49-F238E27FC236}">
              <a16:creationId xmlns:a16="http://schemas.microsoft.com/office/drawing/2014/main" id="{F50364D2-8C53-46CA-AC06-4524D8FCB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304800</xdr:colOff>
      <xdr:row>11</xdr:row>
      <xdr:rowOff>38100</xdr:rowOff>
    </xdr:from>
    <xdr:to>
      <xdr:col>4</xdr:col>
      <xdr:colOff>304800</xdr:colOff>
      <xdr:row>11</xdr:row>
      <xdr:rowOff>38100</xdr:rowOff>
    </xdr:to>
    <xdr:sp macro="" textlink="">
      <xdr:nvSpPr>
        <xdr:cNvPr id="8985" name="Line 1">
          <a:extLst>
            <a:ext uri="{FF2B5EF4-FFF2-40B4-BE49-F238E27FC236}">
              <a16:creationId xmlns:a16="http://schemas.microsoft.com/office/drawing/2014/main" id="{D094FAE1-763E-4EFF-9FBA-4A72E48B66D5}"/>
            </a:ext>
          </a:extLst>
        </xdr:cNvPr>
        <xdr:cNvSpPr>
          <a:spLocks noChangeShapeType="1"/>
        </xdr:cNvSpPr>
      </xdr:nvSpPr>
      <xdr:spPr bwMode="auto">
        <a:xfrm>
          <a:off x="7791450" y="226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38100</xdr:rowOff>
    </xdr:from>
    <xdr:to>
      <xdr:col>0</xdr:col>
      <xdr:colOff>1828800</xdr:colOff>
      <xdr:row>2</xdr:row>
      <xdr:rowOff>180975</xdr:rowOff>
    </xdr:to>
    <xdr:pic>
      <xdr:nvPicPr>
        <xdr:cNvPr id="8986" name="Imagen 3">
          <a:extLst>
            <a:ext uri="{FF2B5EF4-FFF2-40B4-BE49-F238E27FC236}">
              <a16:creationId xmlns:a16="http://schemas.microsoft.com/office/drawing/2014/main" id="{B30EEA41-4D24-4D19-8637-864ADFF49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771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187325</xdr:colOff>
      <xdr:row>0</xdr:row>
      <xdr:rowOff>0</xdr:rowOff>
    </xdr:from>
    <xdr:to>
      <xdr:col>2</xdr:col>
      <xdr:colOff>390525</xdr:colOff>
      <xdr:row>2</xdr:row>
      <xdr:rowOff>142875</xdr:rowOff>
    </xdr:to>
    <xdr:pic>
      <xdr:nvPicPr>
        <xdr:cNvPr id="9610" name="Imagen 3">
          <a:extLst>
            <a:ext uri="{FF2B5EF4-FFF2-40B4-BE49-F238E27FC236}">
              <a16:creationId xmlns:a16="http://schemas.microsoft.com/office/drawing/2014/main" id="{117942A0-9D5B-4FD2-8CF1-2E564E18C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202882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179</xdr:row>
      <xdr:rowOff>152400</xdr:rowOff>
    </xdr:from>
    <xdr:to>
      <xdr:col>6</xdr:col>
      <xdr:colOff>628650</xdr:colOff>
      <xdr:row>184</xdr:row>
      <xdr:rowOff>38100</xdr:rowOff>
    </xdr:to>
    <xdr:pic>
      <xdr:nvPicPr>
        <xdr:cNvPr id="19087" name="Imagen 37">
          <a:extLst>
            <a:ext uri="{FF2B5EF4-FFF2-40B4-BE49-F238E27FC236}">
              <a16:creationId xmlns:a16="http://schemas.microsoft.com/office/drawing/2014/main" id="{9C7E78EB-518F-462D-B8CE-73A902E59F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538150"/>
          <a:ext cx="7334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9526</xdr:colOff>
      <xdr:row>243</xdr:row>
      <xdr:rowOff>133350</xdr:rowOff>
    </xdr:from>
    <xdr:to>
      <xdr:col>6</xdr:col>
      <xdr:colOff>200026</xdr:colOff>
      <xdr:row>247</xdr:row>
      <xdr:rowOff>171450</xdr:rowOff>
    </xdr:to>
    <xdr:pic>
      <xdr:nvPicPr>
        <xdr:cNvPr id="19088" name="Picture 23">
          <a:extLst>
            <a:ext uri="{FF2B5EF4-FFF2-40B4-BE49-F238E27FC236}">
              <a16:creationId xmlns:a16="http://schemas.microsoft.com/office/drawing/2014/main" id="{B7071589-8FD2-4BD5-88D9-BEF9600DF1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6" y="50501550"/>
          <a:ext cx="6915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250</xdr:row>
      <xdr:rowOff>152400</xdr:rowOff>
    </xdr:from>
    <xdr:to>
      <xdr:col>4</xdr:col>
      <xdr:colOff>1428750</xdr:colOff>
      <xdr:row>256</xdr:row>
      <xdr:rowOff>9525</xdr:rowOff>
    </xdr:to>
    <xdr:pic>
      <xdr:nvPicPr>
        <xdr:cNvPr id="19089" name="Imagen 54">
          <a:extLst>
            <a:ext uri="{FF2B5EF4-FFF2-40B4-BE49-F238E27FC236}">
              <a16:creationId xmlns:a16="http://schemas.microsoft.com/office/drawing/2014/main" id="{6141B79A-82E5-484E-A220-03735B21B5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52082700"/>
          <a:ext cx="58769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267</xdr:row>
      <xdr:rowOff>171450</xdr:rowOff>
    </xdr:from>
    <xdr:to>
      <xdr:col>7</xdr:col>
      <xdr:colOff>19050</xdr:colOff>
      <xdr:row>271</xdr:row>
      <xdr:rowOff>171450</xdr:rowOff>
    </xdr:to>
    <xdr:pic>
      <xdr:nvPicPr>
        <xdr:cNvPr id="19090" name="Imagen 56">
          <a:extLst>
            <a:ext uri="{FF2B5EF4-FFF2-40B4-BE49-F238E27FC236}">
              <a16:creationId xmlns:a16="http://schemas.microsoft.com/office/drawing/2014/main" id="{B60950F3-642B-4882-ABC8-31DDE2F5C8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 y="55321200"/>
          <a:ext cx="7991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294</xdr:row>
      <xdr:rowOff>152400</xdr:rowOff>
    </xdr:from>
    <xdr:to>
      <xdr:col>6</xdr:col>
      <xdr:colOff>66675</xdr:colOff>
      <xdr:row>299</xdr:row>
      <xdr:rowOff>57150</xdr:rowOff>
    </xdr:to>
    <xdr:pic>
      <xdr:nvPicPr>
        <xdr:cNvPr id="19091" name="Imagen 64">
          <a:extLst>
            <a:ext uri="{FF2B5EF4-FFF2-40B4-BE49-F238E27FC236}">
              <a16:creationId xmlns:a16="http://schemas.microsoft.com/office/drawing/2014/main" id="{6DFB595F-8CB7-4C11-98FA-4168D995C0B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1950" y="60864750"/>
          <a:ext cx="6715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363</xdr:row>
      <xdr:rowOff>38100</xdr:rowOff>
    </xdr:from>
    <xdr:to>
      <xdr:col>5</xdr:col>
      <xdr:colOff>9525</xdr:colOff>
      <xdr:row>368</xdr:row>
      <xdr:rowOff>47625</xdr:rowOff>
    </xdr:to>
    <xdr:pic>
      <xdr:nvPicPr>
        <xdr:cNvPr id="19092" name="Imagen 33">
          <a:extLst>
            <a:ext uri="{FF2B5EF4-FFF2-40B4-BE49-F238E27FC236}">
              <a16:creationId xmlns:a16="http://schemas.microsoft.com/office/drawing/2014/main" id="{DC2911FF-E8B3-4863-9475-D77D7F2FDE5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2900" y="73447275"/>
          <a:ext cx="5829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0</xdr:rowOff>
    </xdr:from>
    <xdr:to>
      <xdr:col>1</xdr:col>
      <xdr:colOff>1543050</xdr:colOff>
      <xdr:row>3</xdr:row>
      <xdr:rowOff>0</xdr:rowOff>
    </xdr:to>
    <xdr:pic>
      <xdr:nvPicPr>
        <xdr:cNvPr id="19093" name="Imagen 3">
          <a:extLst>
            <a:ext uri="{FF2B5EF4-FFF2-40B4-BE49-F238E27FC236}">
              <a16:creationId xmlns:a16="http://schemas.microsoft.com/office/drawing/2014/main" id="{7631B33C-4670-4426-97CA-9B40B0530CF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1450" y="0"/>
          <a:ext cx="1657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RMES\INFORME%20DICIEMBRE\INF%20CNV\INFORME%20CN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anexo v-x"/>
      <sheetName val="Nota final"/>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neasset.com.py/" TargetMode="External"/><Relationship Id="rId1" Type="http://schemas.openxmlformats.org/officeDocument/2006/relationships/hyperlink" Target="mailto:info@oneasset.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O115"/>
  <sheetViews>
    <sheetView tabSelected="1" topLeftCell="A108" zoomScaleNormal="100" zoomScaleSheetLayoutView="80" workbookViewId="0">
      <selection activeCell="C35" sqref="C35"/>
    </sheetView>
  </sheetViews>
  <sheetFormatPr baseColWidth="10" defaultRowHeight="11.25" x14ac:dyDescent="0.2"/>
  <cols>
    <col min="1" max="1" width="2.5703125" style="40" customWidth="1"/>
    <col min="2" max="2" width="28.85546875" style="44" customWidth="1"/>
    <col min="3" max="3" width="27.5703125" style="44" customWidth="1"/>
    <col min="4" max="4" width="19.28515625" style="38" customWidth="1"/>
    <col min="5" max="5" width="26.140625" style="38" customWidth="1"/>
    <col min="6" max="6" width="17" style="38" customWidth="1"/>
    <col min="7" max="7" width="14.28515625" style="38" customWidth="1"/>
    <col min="8" max="9" width="11.5703125" style="38" customWidth="1"/>
    <col min="10" max="10" width="15.7109375" style="38" customWidth="1"/>
    <col min="11" max="11" width="15.85546875" style="38" customWidth="1"/>
    <col min="12" max="15" width="11.5703125" style="39" customWidth="1"/>
    <col min="16" max="16384" width="11.42578125" style="40"/>
  </cols>
  <sheetData>
    <row r="2" spans="2:15" ht="22.5" customHeight="1" x14ac:dyDescent="0.2">
      <c r="B2" s="411" t="s">
        <v>382</v>
      </c>
      <c r="C2" s="411"/>
      <c r="D2" s="411"/>
      <c r="E2" s="411"/>
      <c r="F2" s="411"/>
      <c r="G2" s="411"/>
      <c r="H2" s="411"/>
      <c r="I2" s="411"/>
      <c r="J2" s="411"/>
    </row>
    <row r="3" spans="2:15" ht="17.25" customHeight="1" x14ac:dyDescent="0.2">
      <c r="B3" s="412" t="s">
        <v>0</v>
      </c>
      <c r="C3" s="412"/>
      <c r="D3" s="412"/>
      <c r="E3" s="412"/>
      <c r="F3" s="412"/>
      <c r="G3" s="412"/>
      <c r="H3" s="412"/>
      <c r="I3" s="412"/>
      <c r="J3" s="412"/>
    </row>
    <row r="4" spans="2:15" ht="20.25" customHeight="1" x14ac:dyDescent="0.2">
      <c r="B4" s="413" t="s">
        <v>435</v>
      </c>
      <c r="C4" s="413"/>
      <c r="D4" s="413"/>
      <c r="E4" s="413"/>
      <c r="F4" s="413"/>
      <c r="G4" s="413"/>
      <c r="H4" s="413"/>
      <c r="I4" s="413"/>
      <c r="J4" s="413"/>
    </row>
    <row r="6" spans="2:15" ht="14.25" x14ac:dyDescent="0.2">
      <c r="B6" s="45" t="s">
        <v>1</v>
      </c>
      <c r="C6" s="323" t="s">
        <v>2</v>
      </c>
    </row>
    <row r="7" spans="2:15" s="321" customFormat="1" ht="18" customHeight="1" x14ac:dyDescent="0.25">
      <c r="B7" s="318" t="s">
        <v>265</v>
      </c>
      <c r="C7" s="319"/>
      <c r="D7" s="320"/>
      <c r="E7" s="320"/>
      <c r="F7" s="320"/>
      <c r="G7" s="320"/>
      <c r="H7" s="320"/>
      <c r="I7" s="320"/>
      <c r="J7" s="320"/>
      <c r="K7" s="320"/>
      <c r="L7" s="322"/>
      <c r="M7" s="322"/>
      <c r="N7" s="322"/>
      <c r="O7" s="322"/>
    </row>
    <row r="8" spans="2:15" x14ac:dyDescent="0.2">
      <c r="B8" s="45" t="s">
        <v>3</v>
      </c>
    </row>
    <row r="9" spans="2:15" x14ac:dyDescent="0.2">
      <c r="B9" s="44" t="s">
        <v>434</v>
      </c>
    </row>
    <row r="10" spans="2:15" x14ac:dyDescent="0.2">
      <c r="B10" s="44" t="s">
        <v>401</v>
      </c>
    </row>
    <row r="11" spans="2:15" x14ac:dyDescent="0.2">
      <c r="B11" s="44" t="s">
        <v>314</v>
      </c>
    </row>
    <row r="12" spans="2:15" x14ac:dyDescent="0.2">
      <c r="B12" s="44" t="s">
        <v>315</v>
      </c>
    </row>
    <row r="13" spans="2:15" ht="15" x14ac:dyDescent="0.25">
      <c r="B13" s="44" t="s">
        <v>268</v>
      </c>
      <c r="C13" s="224" t="s">
        <v>384</v>
      </c>
    </row>
    <row r="14" spans="2:15" x14ac:dyDescent="0.2">
      <c r="B14" s="44" t="s">
        <v>269</v>
      </c>
      <c r="C14" s="41" t="s">
        <v>316</v>
      </c>
    </row>
    <row r="15" spans="2:15" x14ac:dyDescent="0.2">
      <c r="B15" s="42" t="s">
        <v>402</v>
      </c>
      <c r="D15" s="42"/>
    </row>
    <row r="17" spans="2:15" s="321" customFormat="1" ht="17.25" customHeight="1" x14ac:dyDescent="0.25">
      <c r="B17" s="318" t="s">
        <v>4</v>
      </c>
      <c r="C17" s="318"/>
      <c r="D17" s="320"/>
      <c r="E17" s="320"/>
      <c r="K17" s="322"/>
      <c r="L17" s="322"/>
      <c r="M17" s="322"/>
      <c r="N17" s="322"/>
      <c r="O17" s="322"/>
    </row>
    <row r="18" spans="2:15" x14ac:dyDescent="0.2">
      <c r="B18" s="44" t="s">
        <v>5</v>
      </c>
      <c r="C18" s="414" t="s">
        <v>530</v>
      </c>
      <c r="D18" s="414"/>
      <c r="E18" s="44"/>
      <c r="F18" s="40"/>
      <c r="G18" s="40"/>
      <c r="H18" s="40"/>
      <c r="I18" s="40"/>
      <c r="J18" s="40"/>
      <c r="K18" s="39"/>
    </row>
    <row r="19" spans="2:15" x14ac:dyDescent="0.2">
      <c r="B19" s="44" t="s">
        <v>6</v>
      </c>
      <c r="C19" s="415" t="s">
        <v>7</v>
      </c>
      <c r="D19" s="415"/>
      <c r="E19" s="415"/>
      <c r="F19" s="40"/>
      <c r="G19" s="40"/>
      <c r="H19" s="40"/>
      <c r="I19" s="40"/>
      <c r="J19" s="40"/>
      <c r="K19" s="39"/>
    </row>
    <row r="20" spans="2:15" s="321" customFormat="1" ht="18.75" customHeight="1" x14ac:dyDescent="0.25">
      <c r="B20" s="318" t="s">
        <v>270</v>
      </c>
      <c r="C20" s="319"/>
      <c r="D20" s="320"/>
      <c r="E20" s="320"/>
      <c r="K20" s="322"/>
      <c r="L20" s="322"/>
      <c r="M20" s="322"/>
      <c r="N20" s="322"/>
      <c r="O20" s="322"/>
    </row>
    <row r="21" spans="2:15" x14ac:dyDescent="0.2">
      <c r="B21" s="44" t="s">
        <v>271</v>
      </c>
      <c r="C21" s="44" t="s">
        <v>8</v>
      </c>
      <c r="F21" s="40"/>
      <c r="G21" s="40"/>
      <c r="H21" s="40"/>
      <c r="I21" s="40"/>
      <c r="J21" s="40"/>
      <c r="K21" s="39"/>
    </row>
    <row r="22" spans="2:15" x14ac:dyDescent="0.2">
      <c r="B22" s="44" t="s">
        <v>272</v>
      </c>
      <c r="F22" s="40"/>
      <c r="G22" s="40"/>
      <c r="H22" s="40"/>
      <c r="I22" s="40"/>
      <c r="J22" s="40"/>
      <c r="K22" s="39"/>
    </row>
    <row r="23" spans="2:15" x14ac:dyDescent="0.2">
      <c r="B23" s="44" t="s">
        <v>273</v>
      </c>
      <c r="C23" s="44" t="s">
        <v>9</v>
      </c>
      <c r="F23" s="40"/>
      <c r="G23" s="40"/>
      <c r="H23" s="40"/>
      <c r="I23" s="40"/>
      <c r="J23" s="40"/>
      <c r="K23" s="39"/>
    </row>
    <row r="24" spans="2:15" x14ac:dyDescent="0.2">
      <c r="B24" s="44" t="s">
        <v>274</v>
      </c>
      <c r="F24" s="40"/>
      <c r="G24" s="40"/>
      <c r="H24" s="40"/>
      <c r="I24" s="40"/>
      <c r="J24" s="40"/>
      <c r="K24" s="39"/>
    </row>
    <row r="25" spans="2:15" x14ac:dyDescent="0.2">
      <c r="B25" s="44" t="s">
        <v>312</v>
      </c>
      <c r="C25" s="44" t="s">
        <v>313</v>
      </c>
      <c r="F25" s="40"/>
      <c r="G25" s="40"/>
      <c r="H25" s="40"/>
      <c r="I25" s="40"/>
      <c r="J25" s="40"/>
      <c r="K25" s="39"/>
    </row>
    <row r="26" spans="2:15" x14ac:dyDescent="0.2">
      <c r="B26" s="44" t="s">
        <v>317</v>
      </c>
      <c r="F26" s="40"/>
      <c r="G26" s="40"/>
      <c r="H26" s="40"/>
      <c r="I26" s="40"/>
      <c r="J26" s="40"/>
      <c r="K26" s="39"/>
    </row>
    <row r="28" spans="2:15" ht="12" thickBot="1" x14ac:dyDescent="0.25">
      <c r="B28" s="45" t="s">
        <v>10</v>
      </c>
      <c r="C28" s="45" t="s">
        <v>11</v>
      </c>
    </row>
    <row r="29" spans="2:15" ht="12" thickBot="1" x14ac:dyDescent="0.25">
      <c r="B29" s="61"/>
      <c r="C29" s="43"/>
    </row>
    <row r="30" spans="2:15" x14ac:dyDescent="0.2">
      <c r="B30" s="61" t="s">
        <v>12</v>
      </c>
      <c r="C30" s="159" t="s">
        <v>13</v>
      </c>
    </row>
    <row r="31" spans="2:15" ht="14.45" customHeight="1" x14ac:dyDescent="0.2">
      <c r="B31" s="361" t="s">
        <v>14</v>
      </c>
      <c r="C31" s="160" t="s">
        <v>548</v>
      </c>
    </row>
    <row r="32" spans="2:15" x14ac:dyDescent="0.2">
      <c r="B32" s="66" t="s">
        <v>15</v>
      </c>
      <c r="C32" s="160" t="s">
        <v>548</v>
      </c>
    </row>
    <row r="33" spans="2:11" x14ac:dyDescent="0.2">
      <c r="B33" s="66" t="s">
        <v>16</v>
      </c>
      <c r="C33" s="160" t="s">
        <v>549</v>
      </c>
    </row>
    <row r="34" spans="2:11" x14ac:dyDescent="0.2">
      <c r="B34" s="66" t="s">
        <v>17</v>
      </c>
      <c r="C34" s="160" t="s">
        <v>426</v>
      </c>
    </row>
    <row r="35" spans="2:11" ht="12" thickBot="1" x14ac:dyDescent="0.25">
      <c r="B35" s="67" t="s">
        <v>18</v>
      </c>
      <c r="C35" s="161" t="s">
        <v>511</v>
      </c>
    </row>
    <row r="37" spans="2:11" x14ac:dyDescent="0.2">
      <c r="B37" s="45" t="s">
        <v>19</v>
      </c>
      <c r="C37" s="45" t="s">
        <v>20</v>
      </c>
    </row>
    <row r="38" spans="2:11" x14ac:dyDescent="0.2">
      <c r="B38" s="414" t="s">
        <v>550</v>
      </c>
      <c r="C38" s="414"/>
      <c r="D38" s="414"/>
      <c r="E38" s="414"/>
      <c r="F38" s="414"/>
    </row>
    <row r="39" spans="2:11" x14ac:dyDescent="0.2">
      <c r="B39" s="401" t="s">
        <v>551</v>
      </c>
      <c r="C39" s="401"/>
      <c r="D39" s="401"/>
      <c r="E39" s="401"/>
      <c r="F39" s="401"/>
    </row>
    <row r="40" spans="2:11" x14ac:dyDescent="0.2">
      <c r="B40" s="44" t="s">
        <v>552</v>
      </c>
    </row>
    <row r="41" spans="2:11" x14ac:dyDescent="0.2">
      <c r="B41" s="44" t="s">
        <v>553</v>
      </c>
    </row>
    <row r="42" spans="2:11" x14ac:dyDescent="0.2">
      <c r="B42" s="44" t="s">
        <v>554</v>
      </c>
    </row>
    <row r="43" spans="2:11" x14ac:dyDescent="0.2">
      <c r="B43" s="44" t="s">
        <v>555</v>
      </c>
    </row>
    <row r="44" spans="2:11" x14ac:dyDescent="0.2">
      <c r="B44" s="44" t="s">
        <v>21</v>
      </c>
    </row>
    <row r="46" spans="2:11" ht="12" thickBot="1" x14ac:dyDescent="0.25">
      <c r="B46" s="45" t="s">
        <v>267</v>
      </c>
    </row>
    <row r="47" spans="2:11" ht="46.5" customHeight="1" x14ac:dyDescent="0.2">
      <c r="B47" s="63" t="s">
        <v>22</v>
      </c>
      <c r="C47" s="64" t="s">
        <v>23</v>
      </c>
      <c r="D47" s="64" t="s">
        <v>24</v>
      </c>
      <c r="E47" s="64" t="s">
        <v>25</v>
      </c>
      <c r="F47" s="64" t="s">
        <v>26</v>
      </c>
      <c r="G47" s="64" t="s">
        <v>27</v>
      </c>
      <c r="H47" s="64" t="s">
        <v>28</v>
      </c>
      <c r="I47" s="64" t="s">
        <v>29</v>
      </c>
      <c r="J47" s="64" t="s">
        <v>30</v>
      </c>
      <c r="K47" s="65" t="s">
        <v>31</v>
      </c>
    </row>
    <row r="48" spans="2:11" ht="14.45" customHeight="1" x14ac:dyDescent="0.2">
      <c r="B48" s="406">
        <v>1</v>
      </c>
      <c r="C48" s="403" t="s">
        <v>556</v>
      </c>
      <c r="D48" s="62">
        <v>1</v>
      </c>
      <c r="E48" s="62" t="s">
        <v>403</v>
      </c>
      <c r="F48" s="403">
        <v>500</v>
      </c>
      <c r="G48" s="403" t="s">
        <v>32</v>
      </c>
      <c r="H48" s="403" t="s">
        <v>33</v>
      </c>
      <c r="I48" s="403" t="s">
        <v>421</v>
      </c>
      <c r="J48" s="399">
        <v>500000000</v>
      </c>
      <c r="K48" s="393">
        <v>13</v>
      </c>
    </row>
    <row r="49" spans="2:11" x14ac:dyDescent="0.2">
      <c r="B49" s="407"/>
      <c r="C49" s="404"/>
      <c r="D49" s="62">
        <v>8</v>
      </c>
      <c r="E49" s="315" t="s">
        <v>420</v>
      </c>
      <c r="F49" s="404"/>
      <c r="G49" s="404"/>
      <c r="H49" s="404"/>
      <c r="I49" s="404"/>
      <c r="J49" s="400"/>
      <c r="K49" s="394"/>
    </row>
    <row r="50" spans="2:11" x14ac:dyDescent="0.2">
      <c r="B50" s="407"/>
      <c r="C50" s="404"/>
      <c r="D50" s="62"/>
      <c r="E50" s="315"/>
      <c r="F50" s="404"/>
      <c r="G50" s="404"/>
      <c r="H50" s="404"/>
      <c r="I50" s="404"/>
      <c r="J50" s="400"/>
      <c r="K50" s="394"/>
    </row>
    <row r="51" spans="2:11" ht="14.45" customHeight="1" x14ac:dyDescent="0.2">
      <c r="B51" s="403">
        <v>2</v>
      </c>
      <c r="C51" s="403" t="s">
        <v>557</v>
      </c>
      <c r="D51" s="242">
        <v>6</v>
      </c>
      <c r="E51" s="242" t="s">
        <v>404</v>
      </c>
      <c r="F51" s="403">
        <v>3482</v>
      </c>
      <c r="G51" s="403" t="s">
        <v>32</v>
      </c>
      <c r="H51" s="403" t="s">
        <v>33</v>
      </c>
      <c r="I51" s="403" t="s">
        <v>566</v>
      </c>
      <c r="J51" s="408">
        <v>3482000000</v>
      </c>
      <c r="K51" s="389">
        <v>87</v>
      </c>
    </row>
    <row r="52" spans="2:11" ht="14.45" customHeight="1" x14ac:dyDescent="0.2">
      <c r="B52" s="404"/>
      <c r="C52" s="404"/>
      <c r="D52" s="242">
        <v>7</v>
      </c>
      <c r="E52" s="242" t="s">
        <v>422</v>
      </c>
      <c r="F52" s="404"/>
      <c r="G52" s="404"/>
      <c r="H52" s="404"/>
      <c r="I52" s="404"/>
      <c r="J52" s="409"/>
      <c r="K52" s="389"/>
    </row>
    <row r="53" spans="2:11" ht="14.45" customHeight="1" x14ac:dyDescent="0.2">
      <c r="B53" s="404"/>
      <c r="C53" s="404"/>
      <c r="D53" s="62">
        <v>2</v>
      </c>
      <c r="E53" s="62" t="s">
        <v>531</v>
      </c>
      <c r="F53" s="404"/>
      <c r="G53" s="404"/>
      <c r="H53" s="404"/>
      <c r="I53" s="404"/>
      <c r="J53" s="409"/>
      <c r="K53" s="389"/>
    </row>
    <row r="54" spans="2:11" ht="14.45" customHeight="1" x14ac:dyDescent="0.2">
      <c r="B54" s="404"/>
      <c r="C54" s="404"/>
      <c r="D54" s="62">
        <v>3</v>
      </c>
      <c r="E54" s="62" t="s">
        <v>423</v>
      </c>
      <c r="F54" s="404"/>
      <c r="G54" s="404"/>
      <c r="H54" s="404"/>
      <c r="I54" s="404"/>
      <c r="J54" s="409"/>
      <c r="K54" s="389"/>
    </row>
    <row r="55" spans="2:11" ht="14.45" customHeight="1" x14ac:dyDescent="0.2">
      <c r="B55" s="404"/>
      <c r="C55" s="404"/>
      <c r="D55" s="62">
        <v>4</v>
      </c>
      <c r="E55" s="62" t="s">
        <v>424</v>
      </c>
      <c r="F55" s="404"/>
      <c r="G55" s="404"/>
      <c r="H55" s="404"/>
      <c r="I55" s="404"/>
      <c r="J55" s="409"/>
      <c r="K55" s="389"/>
    </row>
    <row r="56" spans="2:11" ht="14.45" customHeight="1" x14ac:dyDescent="0.2">
      <c r="B56" s="404"/>
      <c r="C56" s="404"/>
      <c r="D56" s="62">
        <v>5</v>
      </c>
      <c r="E56" s="62" t="s">
        <v>425</v>
      </c>
      <c r="F56" s="404"/>
      <c r="G56" s="404"/>
      <c r="H56" s="404"/>
      <c r="I56" s="404"/>
      <c r="J56" s="409"/>
      <c r="K56" s="389"/>
    </row>
    <row r="57" spans="2:11" ht="14.45" customHeight="1" x14ac:dyDescent="0.2">
      <c r="B57" s="404"/>
      <c r="C57" s="404"/>
      <c r="D57" s="62">
        <v>9</v>
      </c>
      <c r="E57" s="62" t="s">
        <v>558</v>
      </c>
      <c r="F57" s="404"/>
      <c r="G57" s="404"/>
      <c r="H57" s="404"/>
      <c r="I57" s="404"/>
      <c r="J57" s="409"/>
      <c r="K57" s="389"/>
    </row>
    <row r="58" spans="2:11" ht="14.45" customHeight="1" x14ac:dyDescent="0.2">
      <c r="B58" s="404"/>
      <c r="C58" s="404"/>
      <c r="D58" s="62">
        <v>10</v>
      </c>
      <c r="E58" s="62" t="s">
        <v>559</v>
      </c>
      <c r="F58" s="404"/>
      <c r="G58" s="404"/>
      <c r="H58" s="404"/>
      <c r="I58" s="404"/>
      <c r="J58" s="409"/>
      <c r="K58" s="389"/>
    </row>
    <row r="59" spans="2:11" ht="14.45" customHeight="1" x14ac:dyDescent="0.2">
      <c r="B59" s="404"/>
      <c r="C59" s="404"/>
      <c r="D59" s="62">
        <v>11</v>
      </c>
      <c r="E59" s="62" t="s">
        <v>560</v>
      </c>
      <c r="F59" s="404"/>
      <c r="G59" s="404"/>
      <c r="H59" s="404"/>
      <c r="I59" s="404"/>
      <c r="J59" s="409"/>
      <c r="K59" s="389"/>
    </row>
    <row r="60" spans="2:11" ht="14.45" customHeight="1" x14ac:dyDescent="0.2">
      <c r="B60" s="404"/>
      <c r="C60" s="404"/>
      <c r="D60" s="62">
        <v>12</v>
      </c>
      <c r="E60" s="62" t="s">
        <v>561</v>
      </c>
      <c r="F60" s="404"/>
      <c r="G60" s="404"/>
      <c r="H60" s="404"/>
      <c r="I60" s="404"/>
      <c r="J60" s="409"/>
      <c r="K60" s="389"/>
    </row>
    <row r="61" spans="2:11" ht="14.45" customHeight="1" x14ac:dyDescent="0.2">
      <c r="B61" s="404"/>
      <c r="C61" s="404"/>
      <c r="D61" s="62">
        <v>13</v>
      </c>
      <c r="E61" s="62" t="s">
        <v>562</v>
      </c>
      <c r="F61" s="404"/>
      <c r="G61" s="404"/>
      <c r="H61" s="404"/>
      <c r="I61" s="404"/>
      <c r="J61" s="409"/>
      <c r="K61" s="389"/>
    </row>
    <row r="62" spans="2:11" x14ac:dyDescent="0.2">
      <c r="B62" s="404"/>
      <c r="C62" s="404"/>
      <c r="D62" s="173">
        <v>14</v>
      </c>
      <c r="E62" s="173" t="s">
        <v>563</v>
      </c>
      <c r="F62" s="404"/>
      <c r="G62" s="404"/>
      <c r="H62" s="404"/>
      <c r="I62" s="404"/>
      <c r="J62" s="409"/>
      <c r="K62" s="389"/>
    </row>
    <row r="63" spans="2:11" ht="14.45" customHeight="1" x14ac:dyDescent="0.2">
      <c r="B63" s="404"/>
      <c r="C63" s="404"/>
      <c r="D63" s="62">
        <v>15</v>
      </c>
      <c r="E63" s="62" t="s">
        <v>564</v>
      </c>
      <c r="F63" s="404"/>
      <c r="G63" s="404"/>
      <c r="H63" s="404"/>
      <c r="I63" s="404"/>
      <c r="J63" s="409"/>
      <c r="K63" s="389"/>
    </row>
    <row r="64" spans="2:11" ht="14.45" customHeight="1" x14ac:dyDescent="0.2">
      <c r="B64" s="405"/>
      <c r="C64" s="405"/>
      <c r="D64" s="62">
        <v>16</v>
      </c>
      <c r="E64" s="62" t="s">
        <v>565</v>
      </c>
      <c r="F64" s="405"/>
      <c r="G64" s="405"/>
      <c r="H64" s="405"/>
      <c r="I64" s="405"/>
      <c r="J64" s="410"/>
      <c r="K64" s="389"/>
    </row>
    <row r="65" spans="2:15" s="366" customFormat="1" ht="14.45" customHeight="1" x14ac:dyDescent="0.2">
      <c r="B65" s="390" t="s">
        <v>567</v>
      </c>
      <c r="C65" s="391"/>
      <c r="D65" s="391"/>
      <c r="E65" s="391"/>
      <c r="F65" s="391"/>
      <c r="G65" s="391"/>
      <c r="H65" s="391"/>
      <c r="I65" s="392"/>
      <c r="J65" s="367">
        <f>SUM(J48:J64)</f>
        <v>3982000000</v>
      </c>
      <c r="K65" s="101">
        <f>SUM(K48:K64)</f>
        <v>100</v>
      </c>
      <c r="L65" s="365"/>
      <c r="M65" s="365"/>
      <c r="N65" s="365"/>
      <c r="O65" s="365"/>
    </row>
    <row r="66" spans="2:15" ht="14.45" customHeight="1" x14ac:dyDescent="0.2">
      <c r="B66" s="363"/>
      <c r="C66" s="363"/>
      <c r="D66" s="241"/>
      <c r="E66" s="241"/>
      <c r="F66" s="363"/>
      <c r="G66" s="363"/>
      <c r="H66" s="363"/>
      <c r="I66" s="363"/>
      <c r="J66" s="364"/>
      <c r="K66" s="363"/>
    </row>
    <row r="67" spans="2:15" x14ac:dyDescent="0.2">
      <c r="B67" s="45"/>
    </row>
    <row r="69" spans="2:15" x14ac:dyDescent="0.2">
      <c r="B69" s="45"/>
    </row>
    <row r="70" spans="2:15" x14ac:dyDescent="0.2">
      <c r="B70" s="45" t="s">
        <v>266</v>
      </c>
      <c r="C70" s="402" t="s">
        <v>34</v>
      </c>
      <c r="D70" s="402"/>
      <c r="E70" s="402"/>
    </row>
    <row r="71" spans="2:15" x14ac:dyDescent="0.2">
      <c r="B71" s="44" t="s">
        <v>35</v>
      </c>
      <c r="C71" s="42" t="s">
        <v>568</v>
      </c>
      <c r="D71" s="42"/>
      <c r="E71" s="42"/>
    </row>
    <row r="72" spans="2:15" x14ac:dyDescent="0.2">
      <c r="B72" s="44" t="s">
        <v>36</v>
      </c>
      <c r="C72" s="401" t="s">
        <v>37</v>
      </c>
      <c r="D72" s="401"/>
      <c r="E72" s="401"/>
    </row>
    <row r="73" spans="2:15" x14ac:dyDescent="0.2">
      <c r="D73" s="44"/>
      <c r="E73" s="44"/>
    </row>
    <row r="75" spans="2:15" x14ac:dyDescent="0.2">
      <c r="B75" s="45" t="s">
        <v>457</v>
      </c>
      <c r="C75" s="45"/>
    </row>
    <row r="76" spans="2:15" ht="12" thickBot="1" x14ac:dyDescent="0.25"/>
    <row r="77" spans="2:15" ht="18.75" customHeight="1" thickBot="1" x14ac:dyDescent="0.25">
      <c r="B77" s="274" t="s">
        <v>448</v>
      </c>
      <c r="C77" s="275" t="s">
        <v>449</v>
      </c>
      <c r="D77" s="241"/>
      <c r="E77" s="241"/>
    </row>
    <row r="78" spans="2:15" ht="18.75" customHeight="1" x14ac:dyDescent="0.2">
      <c r="B78" s="276" t="s">
        <v>569</v>
      </c>
      <c r="C78" s="277" t="s">
        <v>577</v>
      </c>
      <c r="D78" s="241"/>
      <c r="E78" s="241"/>
    </row>
    <row r="79" spans="2:15" ht="18.75" customHeight="1" x14ac:dyDescent="0.2">
      <c r="B79" s="276" t="s">
        <v>570</v>
      </c>
      <c r="C79" s="277" t="s">
        <v>578</v>
      </c>
      <c r="D79" s="241"/>
      <c r="E79" s="241"/>
    </row>
    <row r="80" spans="2:15" ht="18.75" customHeight="1" x14ac:dyDescent="0.2">
      <c r="B80" s="276" t="s">
        <v>571</v>
      </c>
      <c r="C80" s="277" t="s">
        <v>578</v>
      </c>
      <c r="D80" s="241"/>
      <c r="E80" s="241"/>
    </row>
    <row r="81" spans="2:5" ht="18.75" customHeight="1" x14ac:dyDescent="0.2">
      <c r="B81" s="276" t="s">
        <v>575</v>
      </c>
      <c r="C81" s="277" t="s">
        <v>579</v>
      </c>
      <c r="D81" s="241"/>
      <c r="E81" s="241"/>
    </row>
    <row r="82" spans="2:5" ht="18.75" customHeight="1" thickBot="1" x14ac:dyDescent="0.25">
      <c r="B82" s="278" t="s">
        <v>448</v>
      </c>
      <c r="C82" s="279" t="s">
        <v>450</v>
      </c>
      <c r="D82" s="241"/>
      <c r="E82" s="241"/>
    </row>
    <row r="83" spans="2:5" ht="18.75" customHeight="1" thickBot="1" x14ac:dyDescent="0.25">
      <c r="B83" s="395" t="s">
        <v>451</v>
      </c>
      <c r="C83" s="396"/>
      <c r="D83" s="241"/>
      <c r="E83" s="241"/>
    </row>
    <row r="84" spans="2:5" ht="18.75" customHeight="1" thickBot="1" x14ac:dyDescent="0.25">
      <c r="B84" s="281" t="s">
        <v>448</v>
      </c>
      <c r="C84" s="279" t="s">
        <v>452</v>
      </c>
      <c r="D84" s="241"/>
      <c r="E84" s="241"/>
    </row>
    <row r="85" spans="2:5" ht="18.75" customHeight="1" thickBot="1" x14ac:dyDescent="0.25">
      <c r="B85" s="395" t="s">
        <v>451</v>
      </c>
      <c r="C85" s="396"/>
      <c r="D85" s="241"/>
      <c r="E85" s="241"/>
    </row>
    <row r="86" spans="2:5" ht="18.75" customHeight="1" thickBot="1" x14ac:dyDescent="0.25">
      <c r="B86" s="278" t="s">
        <v>448</v>
      </c>
      <c r="C86" s="279" t="s">
        <v>453</v>
      </c>
      <c r="D86" s="241"/>
      <c r="E86" s="241"/>
    </row>
    <row r="87" spans="2:5" ht="18.75" customHeight="1" x14ac:dyDescent="0.2">
      <c r="B87" s="276" t="s">
        <v>548</v>
      </c>
      <c r="C87" s="280" t="s">
        <v>15</v>
      </c>
      <c r="D87" s="241"/>
      <c r="E87" s="241"/>
    </row>
    <row r="88" spans="2:5" ht="18.75" customHeight="1" x14ac:dyDescent="0.2">
      <c r="B88" s="276" t="s">
        <v>549</v>
      </c>
      <c r="C88" s="280" t="s">
        <v>454</v>
      </c>
      <c r="D88" s="241"/>
      <c r="E88" s="241"/>
    </row>
    <row r="89" spans="2:5" ht="18.75" customHeight="1" x14ac:dyDescent="0.2">
      <c r="B89" s="276" t="s">
        <v>426</v>
      </c>
      <c r="C89" s="280" t="s">
        <v>17</v>
      </c>
      <c r="D89" s="241"/>
      <c r="E89" s="241"/>
    </row>
    <row r="90" spans="2:5" ht="18.75" customHeight="1" x14ac:dyDescent="0.2">
      <c r="B90" s="276" t="s">
        <v>511</v>
      </c>
      <c r="C90" s="280" t="s">
        <v>455</v>
      </c>
      <c r="D90" s="241"/>
      <c r="E90" s="241"/>
    </row>
    <row r="91" spans="2:5" ht="18.75" customHeight="1" x14ac:dyDescent="0.2">
      <c r="B91" s="276" t="s">
        <v>572</v>
      </c>
      <c r="C91" s="280" t="s">
        <v>516</v>
      </c>
      <c r="D91" s="241"/>
      <c r="E91" s="241"/>
    </row>
    <row r="92" spans="2:5" ht="18.75" customHeight="1" x14ac:dyDescent="0.2">
      <c r="B92" s="276" t="s">
        <v>512</v>
      </c>
      <c r="C92" s="280" t="s">
        <v>513</v>
      </c>
      <c r="D92" s="241"/>
      <c r="E92" s="241"/>
    </row>
    <row r="93" spans="2:5" ht="18.75" customHeight="1" x14ac:dyDescent="0.2">
      <c r="B93" s="276" t="s">
        <v>514</v>
      </c>
      <c r="C93" s="280" t="s">
        <v>515</v>
      </c>
      <c r="D93" s="241"/>
      <c r="E93" s="241"/>
    </row>
    <row r="94" spans="2:5" ht="19.5" customHeight="1" x14ac:dyDescent="0.2">
      <c r="B94" s="276" t="s">
        <v>517</v>
      </c>
      <c r="C94" s="280" t="s">
        <v>518</v>
      </c>
      <c r="D94" s="241"/>
      <c r="E94" s="241"/>
    </row>
    <row r="95" spans="2:5" ht="12.75" thickBot="1" x14ac:dyDescent="0.25">
      <c r="B95" s="335" t="s">
        <v>448</v>
      </c>
      <c r="C95" s="279" t="s">
        <v>456</v>
      </c>
    </row>
    <row r="96" spans="2:5" ht="15.75" thickBot="1" x14ac:dyDescent="0.25">
      <c r="B96" s="397" t="s">
        <v>451</v>
      </c>
      <c r="C96" s="398"/>
    </row>
    <row r="97" spans="2:15" x14ac:dyDescent="0.2">
      <c r="B97" s="38"/>
      <c r="C97" s="38"/>
    </row>
    <row r="98" spans="2:15" x14ac:dyDescent="0.2">
      <c r="B98" s="38"/>
      <c r="C98" s="38"/>
    </row>
    <row r="99" spans="2:15" x14ac:dyDescent="0.2">
      <c r="B99" s="45" t="s">
        <v>326</v>
      </c>
    </row>
    <row r="100" spans="2:15" ht="12" thickBot="1" x14ac:dyDescent="0.25"/>
    <row r="101" spans="2:15" ht="42" x14ac:dyDescent="0.2">
      <c r="B101" s="69" t="s">
        <v>22</v>
      </c>
      <c r="C101" s="64" t="s">
        <v>38</v>
      </c>
      <c r="D101" s="64" t="s">
        <v>39</v>
      </c>
      <c r="E101" s="64" t="s">
        <v>574</v>
      </c>
      <c r="F101" s="64" t="s">
        <v>40</v>
      </c>
      <c r="G101" s="65" t="s">
        <v>41</v>
      </c>
    </row>
    <row r="102" spans="2:15" x14ac:dyDescent="0.2">
      <c r="B102" s="66">
        <v>1</v>
      </c>
      <c r="C102" s="372" t="s">
        <v>549</v>
      </c>
      <c r="D102" s="62" t="s">
        <v>557</v>
      </c>
      <c r="E102" s="368">
        <v>1000000</v>
      </c>
      <c r="F102" s="62">
        <v>29.5</v>
      </c>
      <c r="G102" s="158">
        <v>1180339966.6666667</v>
      </c>
    </row>
    <row r="103" spans="2:15" x14ac:dyDescent="0.2">
      <c r="B103" s="66">
        <v>2</v>
      </c>
      <c r="C103" s="372" t="s">
        <v>548</v>
      </c>
      <c r="D103" s="62" t="s">
        <v>557</v>
      </c>
      <c r="E103" s="368">
        <v>1000000</v>
      </c>
      <c r="F103" s="62">
        <v>29.5</v>
      </c>
      <c r="G103" s="158">
        <v>1180339966.6666667</v>
      </c>
    </row>
    <row r="104" spans="2:15" x14ac:dyDescent="0.2">
      <c r="B104" s="66">
        <v>3</v>
      </c>
      <c r="C104" s="372" t="s">
        <v>573</v>
      </c>
      <c r="D104" s="62" t="s">
        <v>557</v>
      </c>
      <c r="E104" s="368">
        <v>1000000</v>
      </c>
      <c r="F104" s="62">
        <v>28</v>
      </c>
      <c r="G104" s="369">
        <v>1121320066.666667</v>
      </c>
    </row>
    <row r="105" spans="2:15" x14ac:dyDescent="0.2">
      <c r="B105" s="66">
        <v>4</v>
      </c>
      <c r="C105" s="373" t="s">
        <v>575</v>
      </c>
      <c r="D105" s="106" t="s">
        <v>556</v>
      </c>
      <c r="E105" s="368">
        <v>1000000</v>
      </c>
      <c r="F105" s="106">
        <v>10</v>
      </c>
      <c r="G105" s="370">
        <v>485000000</v>
      </c>
    </row>
    <row r="106" spans="2:15" ht="12" thickBot="1" x14ac:dyDescent="0.25">
      <c r="B106" s="67">
        <v>5</v>
      </c>
      <c r="C106" s="374" t="s">
        <v>576</v>
      </c>
      <c r="D106" s="68" t="s">
        <v>556</v>
      </c>
      <c r="E106" s="381">
        <v>1000000</v>
      </c>
      <c r="F106" s="68">
        <v>3</v>
      </c>
      <c r="G106" s="371">
        <v>15000000</v>
      </c>
    </row>
    <row r="108" spans="2:15" x14ac:dyDescent="0.2">
      <c r="B108" s="45" t="s">
        <v>430</v>
      </c>
    </row>
    <row r="109" spans="2:15" ht="12" thickBot="1" x14ac:dyDescent="0.25"/>
    <row r="110" spans="2:15" ht="31.5" x14ac:dyDescent="0.2">
      <c r="B110" s="63" t="s">
        <v>431</v>
      </c>
      <c r="C110" s="64" t="s">
        <v>458</v>
      </c>
      <c r="D110" s="65" t="s">
        <v>433</v>
      </c>
      <c r="K110" s="39"/>
      <c r="O110" s="40"/>
    </row>
    <row r="111" spans="2:15" ht="15.75" customHeight="1" x14ac:dyDescent="0.2">
      <c r="B111" s="375" t="s">
        <v>548</v>
      </c>
      <c r="C111" s="62" t="s">
        <v>432</v>
      </c>
      <c r="D111" s="376">
        <v>0.28999999999999998</v>
      </c>
      <c r="K111" s="39"/>
      <c r="O111" s="40"/>
    </row>
    <row r="112" spans="2:15" ht="15.75" customHeight="1" x14ac:dyDescent="0.2">
      <c r="B112" s="375" t="s">
        <v>549</v>
      </c>
      <c r="C112" s="62" t="s">
        <v>432</v>
      </c>
      <c r="D112" s="376">
        <v>0.28999999999999998</v>
      </c>
      <c r="K112" s="39"/>
      <c r="O112" s="40"/>
    </row>
    <row r="113" spans="2:4" ht="16.5" customHeight="1" x14ac:dyDescent="0.2">
      <c r="B113" s="375" t="s">
        <v>573</v>
      </c>
      <c r="C113" s="62" t="s">
        <v>432</v>
      </c>
      <c r="D113" s="376">
        <v>0.28000000000000003</v>
      </c>
    </row>
    <row r="114" spans="2:4" x14ac:dyDescent="0.2">
      <c r="B114" s="377" t="s">
        <v>575</v>
      </c>
      <c r="C114" s="62" t="s">
        <v>432</v>
      </c>
      <c r="D114" s="378">
        <v>0.1</v>
      </c>
    </row>
    <row r="115" spans="2:4" ht="12" thickBot="1" x14ac:dyDescent="0.25">
      <c r="B115" s="379" t="s">
        <v>576</v>
      </c>
      <c r="C115" s="68" t="s">
        <v>432</v>
      </c>
      <c r="D115" s="380">
        <v>0.03</v>
      </c>
    </row>
  </sheetData>
  <mergeCells count="29">
    <mergeCell ref="B48:B50"/>
    <mergeCell ref="J51:J64"/>
    <mergeCell ref="B2:J2"/>
    <mergeCell ref="B3:J3"/>
    <mergeCell ref="B4:J4"/>
    <mergeCell ref="C18:D18"/>
    <mergeCell ref="C19:E19"/>
    <mergeCell ref="B39:F39"/>
    <mergeCell ref="I48:I50"/>
    <mergeCell ref="B38:F38"/>
    <mergeCell ref="H48:H50"/>
    <mergeCell ref="H51:H64"/>
    <mergeCell ref="I51:I64"/>
    <mergeCell ref="K51:K64"/>
    <mergeCell ref="B65:I65"/>
    <mergeCell ref="K48:K50"/>
    <mergeCell ref="B83:C83"/>
    <mergeCell ref="B96:C96"/>
    <mergeCell ref="B85:C85"/>
    <mergeCell ref="J48:J50"/>
    <mergeCell ref="C72:E72"/>
    <mergeCell ref="C70:E70"/>
    <mergeCell ref="C48:C50"/>
    <mergeCell ref="F48:F50"/>
    <mergeCell ref="G48:G50"/>
    <mergeCell ref="C51:C64"/>
    <mergeCell ref="B51:B64"/>
    <mergeCell ref="F51:F64"/>
    <mergeCell ref="G51:G64"/>
  </mergeCells>
  <hyperlinks>
    <hyperlink ref="C13" r:id="rId1" xr:uid="{00000000-0004-0000-0000-000000000000}"/>
    <hyperlink ref="C14" r:id="rId2" xr:uid="{00000000-0004-0000-0000-000001000000}"/>
  </hyperlinks>
  <pageMargins left="0.70866141732283472" right="0.70866141732283472" top="0.74803149606299213" bottom="0.74803149606299213" header="0.31496062992125984" footer="0.31496062992125984"/>
  <pageSetup paperSize="125" scale="12" orientation="portrait"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4:M153"/>
  <sheetViews>
    <sheetView view="pageBreakPreview" topLeftCell="B1" zoomScale="60" zoomScaleNormal="70" zoomScalePageLayoutView="60" workbookViewId="0">
      <selection activeCell="H90" sqref="H90"/>
    </sheetView>
  </sheetViews>
  <sheetFormatPr baseColWidth="10" defaultRowHeight="18" x14ac:dyDescent="0.25"/>
  <cols>
    <col min="1" max="1" width="2.28515625" style="2" customWidth="1"/>
    <col min="2" max="2" width="51.140625" style="19" customWidth="1"/>
    <col min="3" max="3" width="25.7109375" style="5" customWidth="1"/>
    <col min="4" max="4" width="31.140625" style="5" customWidth="1"/>
    <col min="5" max="5" width="46.42578125" style="6" customWidth="1"/>
    <col min="6" max="6" width="24.42578125" style="5" customWidth="1"/>
    <col min="7" max="7" width="30.85546875" style="5" customWidth="1"/>
    <col min="8" max="8" width="21.85546875" style="4" customWidth="1"/>
    <col min="9" max="9" width="24" style="4" customWidth="1"/>
    <col min="10" max="10" width="26.7109375" style="4" customWidth="1"/>
    <col min="11" max="13" width="11.5703125" style="1" customWidth="1"/>
    <col min="14" max="16384" width="11.42578125" style="2"/>
  </cols>
  <sheetData>
    <row r="4" spans="2:10" ht="19.5" x14ac:dyDescent="0.25">
      <c r="B4" s="416" t="s">
        <v>380</v>
      </c>
      <c r="C4" s="416"/>
      <c r="D4" s="416"/>
      <c r="E4" s="416"/>
      <c r="F4" s="416"/>
      <c r="G4" s="416"/>
      <c r="H4" s="3"/>
      <c r="I4" s="3"/>
      <c r="J4" s="3"/>
    </row>
    <row r="5" spans="2:10" x14ac:dyDescent="0.25">
      <c r="B5" s="70"/>
      <c r="C5" s="70"/>
      <c r="D5" s="70"/>
      <c r="E5" s="70"/>
      <c r="F5" s="70"/>
      <c r="G5" s="70"/>
      <c r="H5" s="3"/>
      <c r="I5" s="3"/>
      <c r="J5" s="3"/>
    </row>
    <row r="6" spans="2:10" x14ac:dyDescent="0.25">
      <c r="B6" s="423" t="s">
        <v>536</v>
      </c>
      <c r="C6" s="423"/>
      <c r="D6" s="423"/>
      <c r="E6" s="423"/>
      <c r="F6" s="423"/>
      <c r="G6" s="423"/>
      <c r="H6" s="3"/>
      <c r="I6" s="3"/>
      <c r="J6" s="3"/>
    </row>
    <row r="7" spans="2:10" x14ac:dyDescent="0.25">
      <c r="B7" s="417"/>
      <c r="C7" s="417"/>
      <c r="D7" s="417"/>
      <c r="E7" s="417"/>
      <c r="F7" s="417"/>
      <c r="G7" s="417"/>
      <c r="H7" s="417"/>
    </row>
    <row r="8" spans="2:10" ht="18.75" thickBot="1" x14ac:dyDescent="0.3">
      <c r="B8" s="19" t="s">
        <v>323</v>
      </c>
    </row>
    <row r="9" spans="2:10" x14ac:dyDescent="0.25">
      <c r="B9" s="419" t="s">
        <v>42</v>
      </c>
      <c r="C9" s="421" t="s">
        <v>143</v>
      </c>
      <c r="D9" s="421" t="s">
        <v>299</v>
      </c>
      <c r="E9" s="424" t="s">
        <v>44</v>
      </c>
      <c r="F9" s="421" t="s">
        <v>143</v>
      </c>
      <c r="G9" s="426" t="s">
        <v>299</v>
      </c>
    </row>
    <row r="10" spans="2:10" ht="18.75" thickBot="1" x14ac:dyDescent="0.3">
      <c r="B10" s="420"/>
      <c r="C10" s="422"/>
      <c r="D10" s="422"/>
      <c r="E10" s="425"/>
      <c r="F10" s="422"/>
      <c r="G10" s="427"/>
    </row>
    <row r="11" spans="2:10" x14ac:dyDescent="0.25">
      <c r="B11" s="74" t="s">
        <v>45</v>
      </c>
      <c r="C11" s="76">
        <f>C13+C18+C25</f>
        <v>861296836</v>
      </c>
      <c r="D11" s="76">
        <f>D13+D18+D25</f>
        <v>1501929383</v>
      </c>
      <c r="E11" s="72" t="s">
        <v>331</v>
      </c>
      <c r="F11" s="76">
        <f>F13+F25</f>
        <v>39052316</v>
      </c>
      <c r="G11" s="7">
        <f>G13+G25</f>
        <v>6815520</v>
      </c>
    </row>
    <row r="12" spans="2:10" x14ac:dyDescent="0.25">
      <c r="B12" s="74"/>
      <c r="C12" s="76"/>
      <c r="D12" s="76"/>
      <c r="E12" s="72"/>
      <c r="F12" s="77"/>
      <c r="G12" s="8"/>
    </row>
    <row r="13" spans="2:10" x14ac:dyDescent="0.25">
      <c r="B13" s="74" t="s">
        <v>473</v>
      </c>
      <c r="C13" s="76">
        <f>+C14+C16+C15</f>
        <v>572444046</v>
      </c>
      <c r="D13" s="76">
        <f>+D14+D16+D15</f>
        <v>1092133254</v>
      </c>
      <c r="E13" s="72" t="s">
        <v>52</v>
      </c>
      <c r="F13" s="76">
        <f>F14+F16+F15</f>
        <v>31366058</v>
      </c>
      <c r="G13" s="7">
        <f>G14+G16</f>
        <v>0</v>
      </c>
    </row>
    <row r="14" spans="2:10" ht="31.5" customHeight="1" x14ac:dyDescent="0.25">
      <c r="B14" s="75" t="s">
        <v>46</v>
      </c>
      <c r="C14" s="77">
        <v>644322</v>
      </c>
      <c r="D14" s="77">
        <v>823489</v>
      </c>
      <c r="E14" s="73" t="s">
        <v>333</v>
      </c>
      <c r="F14" s="77">
        <v>16731058</v>
      </c>
      <c r="G14" s="8"/>
    </row>
    <row r="15" spans="2:10" ht="30.75" customHeight="1" x14ac:dyDescent="0.25">
      <c r="B15" s="75" t="s">
        <v>47</v>
      </c>
      <c r="C15" s="77">
        <v>571799724</v>
      </c>
      <c r="D15" s="77">
        <v>1091309765</v>
      </c>
      <c r="E15" s="73" t="s">
        <v>394</v>
      </c>
      <c r="F15" s="77">
        <v>14635000</v>
      </c>
      <c r="G15" s="8"/>
    </row>
    <row r="16" spans="2:10" ht="36" x14ac:dyDescent="0.25">
      <c r="B16" s="75"/>
      <c r="C16" s="77"/>
      <c r="D16" s="77">
        <v>0</v>
      </c>
      <c r="E16" s="73" t="s">
        <v>410</v>
      </c>
      <c r="F16" s="77">
        <v>0</v>
      </c>
      <c r="G16" s="8">
        <v>0</v>
      </c>
    </row>
    <row r="17" spans="2:7" x14ac:dyDescent="0.25">
      <c r="B17" s="75"/>
      <c r="C17" s="77"/>
      <c r="D17" s="77"/>
      <c r="E17" s="73" t="s">
        <v>334</v>
      </c>
      <c r="F17" s="77"/>
      <c r="G17" s="8"/>
    </row>
    <row r="18" spans="2:7" ht="18" customHeight="1" x14ac:dyDescent="0.25">
      <c r="B18" s="74" t="s">
        <v>472</v>
      </c>
      <c r="C18" s="76">
        <f>C20</f>
        <v>195727967</v>
      </c>
      <c r="D18" s="76">
        <f>D20</f>
        <v>354524962</v>
      </c>
      <c r="E18" s="73" t="s">
        <v>278</v>
      </c>
      <c r="F18" s="77"/>
      <c r="G18" s="8"/>
    </row>
    <row r="19" spans="2:7" ht="17.45" customHeight="1" x14ac:dyDescent="0.25">
      <c r="B19" s="75" t="s">
        <v>48</v>
      </c>
      <c r="C19" s="77"/>
      <c r="D19" s="77"/>
      <c r="E19" s="73" t="s">
        <v>54</v>
      </c>
      <c r="F19" s="77"/>
      <c r="G19" s="8"/>
    </row>
    <row r="20" spans="2:7" x14ac:dyDescent="0.25">
      <c r="B20" s="75" t="s">
        <v>49</v>
      </c>
      <c r="C20" s="77">
        <v>195727967</v>
      </c>
      <c r="D20" s="77">
        <v>354524962</v>
      </c>
      <c r="E20" s="72"/>
      <c r="F20" s="77"/>
      <c r="G20" s="8"/>
    </row>
    <row r="21" spans="2:7" x14ac:dyDescent="0.25">
      <c r="B21" s="75" t="s">
        <v>50</v>
      </c>
      <c r="C21" s="77" t="s">
        <v>51</v>
      </c>
      <c r="D21" s="77" t="s">
        <v>51</v>
      </c>
      <c r="E21" s="73" t="s">
        <v>332</v>
      </c>
      <c r="F21" s="77"/>
      <c r="G21" s="8"/>
    </row>
    <row r="22" spans="2:7" x14ac:dyDescent="0.25">
      <c r="B22" s="75"/>
      <c r="C22" s="78"/>
      <c r="D22" s="78"/>
      <c r="E22" s="73" t="s">
        <v>55</v>
      </c>
      <c r="F22" s="77"/>
      <c r="G22" s="8"/>
    </row>
    <row r="23" spans="2:7" ht="36" x14ac:dyDescent="0.25">
      <c r="B23" s="75"/>
      <c r="C23" s="78"/>
      <c r="D23" s="78"/>
      <c r="E23" s="73" t="s">
        <v>56</v>
      </c>
      <c r="F23" s="77" t="s">
        <v>51</v>
      </c>
      <c r="G23" s="8" t="s">
        <v>51</v>
      </c>
    </row>
    <row r="24" spans="2:7" x14ac:dyDescent="0.25">
      <c r="B24" s="75"/>
      <c r="C24" s="78"/>
      <c r="D24" s="78"/>
      <c r="E24" s="73" t="s">
        <v>57</v>
      </c>
      <c r="F24" s="78"/>
      <c r="G24" s="9"/>
    </row>
    <row r="25" spans="2:7" x14ac:dyDescent="0.25">
      <c r="B25" s="74" t="s">
        <v>474</v>
      </c>
      <c r="C25" s="76">
        <f>+C30+C36+C27+C31+C29</f>
        <v>93124823</v>
      </c>
      <c r="D25" s="76">
        <f>+D30+D36+D27+D31+D29</f>
        <v>55271167</v>
      </c>
      <c r="E25" s="72" t="s">
        <v>64</v>
      </c>
      <c r="F25" s="76">
        <f>SUM(F26:F33)</f>
        <v>7686258</v>
      </c>
      <c r="G25" s="7">
        <f>+G26+G27+G29+G30+G32+G33+G35+G36</f>
        <v>6815520</v>
      </c>
    </row>
    <row r="26" spans="2:7" x14ac:dyDescent="0.25">
      <c r="B26" s="75" t="s">
        <v>58</v>
      </c>
      <c r="C26" s="77"/>
      <c r="D26" s="77"/>
      <c r="E26" s="73" t="s">
        <v>65</v>
      </c>
      <c r="F26" s="77"/>
      <c r="G26" s="8"/>
    </row>
    <row r="27" spans="2:7" x14ac:dyDescent="0.25">
      <c r="B27" s="75" t="s">
        <v>59</v>
      </c>
      <c r="C27" s="77">
        <f>419159+400000</f>
        <v>819159</v>
      </c>
      <c r="D27" s="77">
        <v>176000</v>
      </c>
      <c r="E27" s="73" t="s">
        <v>66</v>
      </c>
      <c r="F27" s="77"/>
      <c r="G27" s="8"/>
    </row>
    <row r="28" spans="2:7" x14ac:dyDescent="0.25">
      <c r="B28" s="75"/>
      <c r="C28" s="77"/>
      <c r="D28" s="77"/>
      <c r="E28" s="73" t="s">
        <v>305</v>
      </c>
      <c r="F28" s="77"/>
      <c r="G28" s="8"/>
    </row>
    <row r="29" spans="2:7" x14ac:dyDescent="0.25">
      <c r="B29" s="75" t="s">
        <v>60</v>
      </c>
      <c r="C29" s="77">
        <v>0</v>
      </c>
      <c r="D29" s="77">
        <v>0</v>
      </c>
      <c r="E29" s="73" t="s">
        <v>67</v>
      </c>
      <c r="F29" s="77"/>
      <c r="G29" s="8"/>
    </row>
    <row r="30" spans="2:7" x14ac:dyDescent="0.25">
      <c r="B30" s="75" t="s">
        <v>479</v>
      </c>
      <c r="C30" s="77">
        <v>78987136</v>
      </c>
      <c r="D30" s="77">
        <v>43677736</v>
      </c>
      <c r="E30" s="73" t="s">
        <v>68</v>
      </c>
      <c r="F30" s="77">
        <v>7686258</v>
      </c>
      <c r="G30" s="77">
        <v>6815520</v>
      </c>
    </row>
    <row r="31" spans="2:7" x14ac:dyDescent="0.25">
      <c r="B31" s="75" t="s">
        <v>480</v>
      </c>
      <c r="C31" s="77">
        <v>3750658</v>
      </c>
      <c r="D31" s="77">
        <v>2830881</v>
      </c>
      <c r="E31" s="73"/>
      <c r="F31" s="77"/>
      <c r="G31" s="8"/>
    </row>
    <row r="32" spans="2:7" ht="36" x14ac:dyDescent="0.25">
      <c r="B32" s="75" t="s">
        <v>279</v>
      </c>
      <c r="C32" s="77"/>
      <c r="D32" s="77"/>
      <c r="E32" s="73" t="s">
        <v>319</v>
      </c>
      <c r="F32" s="77">
        <v>0</v>
      </c>
      <c r="G32" s="8">
        <v>0</v>
      </c>
    </row>
    <row r="33" spans="2:8" ht="36" x14ac:dyDescent="0.25">
      <c r="B33" s="75" t="s">
        <v>62</v>
      </c>
      <c r="C33" s="77"/>
      <c r="D33" s="77"/>
      <c r="E33" s="73" t="s">
        <v>82</v>
      </c>
      <c r="F33" s="78"/>
      <c r="G33" s="9">
        <v>0</v>
      </c>
    </row>
    <row r="34" spans="2:8" hidden="1" x14ac:dyDescent="0.25">
      <c r="B34" s="75"/>
      <c r="C34" s="77"/>
      <c r="D34" s="77"/>
      <c r="E34" s="72"/>
      <c r="F34" s="79"/>
      <c r="G34" s="9"/>
    </row>
    <row r="35" spans="2:8" ht="36" x14ac:dyDescent="0.25">
      <c r="B35" s="75" t="s">
        <v>275</v>
      </c>
      <c r="C35" s="77"/>
      <c r="D35" s="77"/>
      <c r="E35" s="73"/>
      <c r="F35" s="78"/>
      <c r="G35" s="9"/>
    </row>
    <row r="36" spans="2:8" x14ac:dyDescent="0.25">
      <c r="B36" s="75" t="s">
        <v>383</v>
      </c>
      <c r="C36" s="77">
        <v>9567870</v>
      </c>
      <c r="D36" s="77">
        <v>8586550</v>
      </c>
      <c r="E36" s="73"/>
      <c r="F36" s="78"/>
      <c r="G36" s="9"/>
    </row>
    <row r="37" spans="2:8" x14ac:dyDescent="0.25">
      <c r="B37" s="74" t="s">
        <v>69</v>
      </c>
      <c r="C37" s="418"/>
      <c r="D37" s="418"/>
      <c r="E37" s="72" t="s">
        <v>70</v>
      </c>
      <c r="F37" s="78"/>
      <c r="G37" s="9"/>
    </row>
    <row r="38" spans="2:8" ht="36" x14ac:dyDescent="0.25">
      <c r="B38" s="74" t="s">
        <v>475</v>
      </c>
      <c r="C38" s="418"/>
      <c r="D38" s="418"/>
      <c r="E38" s="73" t="s">
        <v>71</v>
      </c>
      <c r="F38" s="78"/>
      <c r="G38" s="9"/>
    </row>
    <row r="39" spans="2:8" x14ac:dyDescent="0.25">
      <c r="B39" s="74"/>
      <c r="C39" s="418"/>
      <c r="D39" s="418"/>
      <c r="E39" s="73" t="s">
        <v>276</v>
      </c>
      <c r="F39" s="78"/>
      <c r="G39" s="9"/>
    </row>
    <row r="40" spans="2:8" ht="36" x14ac:dyDescent="0.25">
      <c r="B40" s="75"/>
      <c r="C40" s="418"/>
      <c r="D40" s="418"/>
      <c r="E40" s="73" t="s">
        <v>320</v>
      </c>
      <c r="F40" s="78"/>
      <c r="G40" s="9"/>
    </row>
    <row r="41" spans="2:8" x14ac:dyDescent="0.25">
      <c r="B41" s="74" t="s">
        <v>72</v>
      </c>
      <c r="C41" s="76">
        <f>+C13+C25+C18</f>
        <v>861296836</v>
      </c>
      <c r="D41" s="76">
        <f>+D13+D25+D18</f>
        <v>1501929383</v>
      </c>
      <c r="E41" s="72" t="s">
        <v>73</v>
      </c>
      <c r="F41" s="76">
        <f>F13+F25+F34</f>
        <v>39052316</v>
      </c>
      <c r="G41" s="7">
        <f>+G25</f>
        <v>6815520</v>
      </c>
      <c r="H41" s="162"/>
    </row>
    <row r="42" spans="2:8" x14ac:dyDescent="0.25">
      <c r="B42" s="75"/>
      <c r="C42" s="77"/>
      <c r="D42" s="77"/>
      <c r="E42" s="73"/>
      <c r="F42" s="77"/>
      <c r="G42" s="8"/>
    </row>
    <row r="43" spans="2:8" ht="36" customHeight="1" x14ac:dyDescent="0.25">
      <c r="B43" s="74" t="s">
        <v>74</v>
      </c>
      <c r="C43" s="77"/>
      <c r="D43" s="77"/>
      <c r="E43" s="72" t="s">
        <v>75</v>
      </c>
      <c r="F43" s="77">
        <v>0</v>
      </c>
      <c r="G43" s="8"/>
    </row>
    <row r="44" spans="2:8" ht="36" x14ac:dyDescent="0.25">
      <c r="B44" s="74" t="s">
        <v>476</v>
      </c>
      <c r="C44" s="77">
        <f>SUM(C45:C48)</f>
        <v>2881403000</v>
      </c>
      <c r="D44" s="77">
        <f>SUM(D45:D47)</f>
        <v>900000000</v>
      </c>
      <c r="E44" s="72" t="s">
        <v>325</v>
      </c>
      <c r="F44" s="77"/>
      <c r="G44" s="8"/>
    </row>
    <row r="45" spans="2:8" ht="36" x14ac:dyDescent="0.25">
      <c r="B45" s="75" t="s">
        <v>48</v>
      </c>
      <c r="C45" s="77"/>
      <c r="D45" s="77"/>
      <c r="E45" s="73" t="s">
        <v>324</v>
      </c>
      <c r="F45" s="77"/>
      <c r="G45" s="8"/>
    </row>
    <row r="46" spans="2:8" x14ac:dyDescent="0.25">
      <c r="B46" s="75" t="s">
        <v>48</v>
      </c>
      <c r="C46" s="77">
        <v>1001800000</v>
      </c>
      <c r="D46" s="77"/>
      <c r="E46" s="73" t="s">
        <v>80</v>
      </c>
      <c r="F46" s="77"/>
      <c r="G46" s="8"/>
    </row>
    <row r="47" spans="2:8" x14ac:dyDescent="0.25">
      <c r="B47" s="75" t="s">
        <v>76</v>
      </c>
      <c r="C47" s="77">
        <v>900000000</v>
      </c>
      <c r="D47" s="77">
        <v>900000000</v>
      </c>
      <c r="E47" s="73" t="s">
        <v>81</v>
      </c>
      <c r="F47" s="77"/>
      <c r="G47" s="8"/>
    </row>
    <row r="48" spans="2:8" x14ac:dyDescent="0.25">
      <c r="B48" s="75" t="s">
        <v>588</v>
      </c>
      <c r="C48" s="77">
        <v>979603000</v>
      </c>
      <c r="D48" s="77" t="s">
        <v>51</v>
      </c>
      <c r="E48" s="73" t="s">
        <v>53</v>
      </c>
      <c r="F48" s="77"/>
      <c r="G48" s="8"/>
    </row>
    <row r="49" spans="2:7" ht="36" x14ac:dyDescent="0.25">
      <c r="B49" s="74"/>
      <c r="C49" s="77"/>
      <c r="D49" s="77"/>
      <c r="E49" s="73" t="s">
        <v>321</v>
      </c>
      <c r="F49" s="77"/>
      <c r="G49" s="8"/>
    </row>
    <row r="50" spans="2:7" x14ac:dyDescent="0.25">
      <c r="B50" s="74" t="s">
        <v>77</v>
      </c>
      <c r="C50" s="77"/>
      <c r="D50" s="77"/>
      <c r="E50" s="73" t="s">
        <v>82</v>
      </c>
      <c r="F50" s="77"/>
      <c r="G50" s="8"/>
    </row>
    <row r="51" spans="2:7" x14ac:dyDescent="0.25">
      <c r="B51" s="75" t="s">
        <v>58</v>
      </c>
      <c r="C51" s="77"/>
      <c r="D51" s="77"/>
      <c r="E51" s="73"/>
      <c r="F51" s="77"/>
      <c r="G51" s="8"/>
    </row>
    <row r="52" spans="2:7" ht="36" x14ac:dyDescent="0.25">
      <c r="B52" s="75" t="s">
        <v>60</v>
      </c>
      <c r="C52" s="77"/>
      <c r="D52" s="77"/>
      <c r="E52" s="72" t="s">
        <v>332</v>
      </c>
      <c r="F52" s="77"/>
      <c r="G52" s="8"/>
    </row>
    <row r="53" spans="2:7" x14ac:dyDescent="0.25">
      <c r="B53" s="75" t="s">
        <v>78</v>
      </c>
      <c r="C53" s="77"/>
      <c r="D53" s="77"/>
      <c r="E53" s="73" t="s">
        <v>83</v>
      </c>
      <c r="F53" s="77"/>
      <c r="G53" s="8"/>
    </row>
    <row r="54" spans="2:7" x14ac:dyDescent="0.25">
      <c r="B54" s="75" t="s">
        <v>280</v>
      </c>
      <c r="C54" s="77" t="s">
        <v>51</v>
      </c>
      <c r="D54" s="77" t="s">
        <v>51</v>
      </c>
      <c r="E54" s="73" t="s">
        <v>281</v>
      </c>
      <c r="F54" s="77" t="s">
        <v>51</v>
      </c>
      <c r="G54" s="8" t="s">
        <v>51</v>
      </c>
    </row>
    <row r="55" spans="2:7" ht="36" x14ac:dyDescent="0.25">
      <c r="B55" s="75" t="s">
        <v>62</v>
      </c>
      <c r="C55" s="77"/>
      <c r="D55" s="77"/>
      <c r="E55" s="72" t="s">
        <v>277</v>
      </c>
      <c r="F55" s="78"/>
      <c r="G55" s="9"/>
    </row>
    <row r="56" spans="2:7" ht="36" x14ac:dyDescent="0.25">
      <c r="B56" s="75" t="s">
        <v>275</v>
      </c>
      <c r="C56" s="77"/>
      <c r="D56" s="77"/>
      <c r="E56" s="73" t="s">
        <v>84</v>
      </c>
      <c r="F56" s="78"/>
      <c r="G56" s="9"/>
    </row>
    <row r="57" spans="2:7" ht="36" x14ac:dyDescent="0.25">
      <c r="B57" s="75" t="s">
        <v>282</v>
      </c>
      <c r="C57" s="77"/>
      <c r="D57" s="77"/>
      <c r="E57" s="73" t="s">
        <v>283</v>
      </c>
      <c r="F57" s="78"/>
      <c r="G57" s="9"/>
    </row>
    <row r="58" spans="2:7" x14ac:dyDescent="0.25">
      <c r="B58" s="74"/>
      <c r="C58" s="77" t="s">
        <v>79</v>
      </c>
      <c r="D58" s="77" t="s">
        <v>79</v>
      </c>
      <c r="E58" s="73" t="s">
        <v>284</v>
      </c>
      <c r="F58" s="78"/>
      <c r="G58" s="9"/>
    </row>
    <row r="59" spans="2:7" x14ac:dyDescent="0.25">
      <c r="B59" s="74" t="s">
        <v>302</v>
      </c>
      <c r="C59" s="79">
        <f>C60+C61+C62+C63+C64</f>
        <v>40543425</v>
      </c>
      <c r="D59" s="79">
        <f>D60+D61+D62+D63</f>
        <v>16736665</v>
      </c>
      <c r="E59" s="72" t="s">
        <v>85</v>
      </c>
      <c r="F59" s="78"/>
      <c r="G59" s="9"/>
    </row>
    <row r="60" spans="2:7" x14ac:dyDescent="0.25">
      <c r="B60" s="75" t="s">
        <v>303</v>
      </c>
      <c r="C60" s="78">
        <v>8000000</v>
      </c>
      <c r="D60" s="78">
        <v>8000000</v>
      </c>
      <c r="E60" s="72"/>
      <c r="F60" s="78"/>
      <c r="G60" s="9"/>
    </row>
    <row r="61" spans="2:7" x14ac:dyDescent="0.25">
      <c r="B61" s="75" t="s">
        <v>335</v>
      </c>
      <c r="C61" s="78">
        <v>35257379</v>
      </c>
      <c r="D61" s="78">
        <v>7302301</v>
      </c>
      <c r="E61" s="72" t="s">
        <v>86</v>
      </c>
      <c r="F61" s="79">
        <f>F41</f>
        <v>39052316</v>
      </c>
      <c r="G61" s="79">
        <f>G41</f>
        <v>6815520</v>
      </c>
    </row>
    <row r="62" spans="2:7" x14ac:dyDescent="0.25">
      <c r="B62" s="75" t="s">
        <v>336</v>
      </c>
      <c r="C62" s="78">
        <v>16907092</v>
      </c>
      <c r="D62" s="78">
        <v>4634364</v>
      </c>
      <c r="E62" s="110" t="s">
        <v>337</v>
      </c>
      <c r="F62" s="108"/>
      <c r="G62" s="8"/>
    </row>
    <row r="63" spans="2:7" x14ac:dyDescent="0.25">
      <c r="B63" s="75" t="s">
        <v>427</v>
      </c>
      <c r="C63" s="78">
        <v>-19621046</v>
      </c>
      <c r="D63" s="78">
        <v>-3200000</v>
      </c>
      <c r="E63" s="110"/>
      <c r="F63" s="108"/>
      <c r="G63" s="8"/>
    </row>
    <row r="64" spans="2:7" x14ac:dyDescent="0.25">
      <c r="B64" s="75" t="s">
        <v>532</v>
      </c>
      <c r="C64" s="78">
        <v>0</v>
      </c>
      <c r="D64" s="78"/>
      <c r="E64" s="111" t="s">
        <v>88</v>
      </c>
      <c r="F64" s="108"/>
      <c r="G64" s="8"/>
    </row>
    <row r="65" spans="2:12" ht="36" x14ac:dyDescent="0.25">
      <c r="B65" s="74" t="s">
        <v>477</v>
      </c>
      <c r="C65" s="76">
        <f>+C66+C67</f>
        <v>107627457</v>
      </c>
      <c r="D65" s="77">
        <f>+D68+D69</f>
        <v>0</v>
      </c>
      <c r="E65" s="111"/>
      <c r="F65" s="108"/>
      <c r="G65" s="8"/>
    </row>
    <row r="66" spans="2:12" ht="54" x14ac:dyDescent="0.25">
      <c r="B66" s="75" t="s">
        <v>533</v>
      </c>
      <c r="C66" s="77">
        <v>27272728</v>
      </c>
      <c r="D66" s="77"/>
      <c r="E66" s="110" t="s">
        <v>90</v>
      </c>
      <c r="F66" s="116">
        <f>+PATRIMONIO!J13</f>
        <v>3851818402</v>
      </c>
      <c r="G66" s="107">
        <v>2411850528</v>
      </c>
      <c r="H66" s="162"/>
      <c r="I66" s="162"/>
    </row>
    <row r="67" spans="2:12" x14ac:dyDescent="0.25">
      <c r="B67" s="75" t="s">
        <v>534</v>
      </c>
      <c r="C67" s="77">
        <v>80354729</v>
      </c>
      <c r="D67" s="77"/>
      <c r="E67" s="110"/>
      <c r="F67" s="108"/>
      <c r="G67" s="8"/>
      <c r="H67" s="162"/>
    </row>
    <row r="68" spans="2:12" x14ac:dyDescent="0.25">
      <c r="B68" s="75" t="s">
        <v>91</v>
      </c>
      <c r="C68" s="77"/>
      <c r="D68" s="77"/>
      <c r="E68" s="111"/>
      <c r="F68" s="108"/>
      <c r="G68" s="8"/>
    </row>
    <row r="69" spans="2:12" ht="17.25" customHeight="1" x14ac:dyDescent="0.25">
      <c r="B69" s="75" t="s">
        <v>92</v>
      </c>
      <c r="C69" s="77"/>
      <c r="D69" s="77"/>
      <c r="E69" s="110"/>
      <c r="F69" s="108"/>
      <c r="G69" s="8"/>
      <c r="H69" s="162"/>
    </row>
    <row r="70" spans="2:12" ht="17.25" customHeight="1" x14ac:dyDescent="0.25">
      <c r="B70" s="75"/>
      <c r="C70" s="77"/>
      <c r="D70" s="77"/>
      <c r="E70" s="110"/>
      <c r="F70" s="109"/>
      <c r="G70" s="7"/>
    </row>
    <row r="71" spans="2:12" ht="17.25" customHeight="1" x14ac:dyDescent="0.25">
      <c r="B71" s="75"/>
      <c r="C71" s="77"/>
      <c r="D71" s="77"/>
      <c r="E71" s="110"/>
      <c r="F71" s="108"/>
      <c r="G71" s="8"/>
    </row>
    <row r="72" spans="2:12" ht="17.25" customHeight="1" x14ac:dyDescent="0.25">
      <c r="B72" s="75"/>
      <c r="C72" s="77"/>
      <c r="D72" s="77"/>
      <c r="E72" s="110"/>
      <c r="F72" s="108"/>
      <c r="G72" s="8"/>
    </row>
    <row r="73" spans="2:12" x14ac:dyDescent="0.25">
      <c r="B73" s="75"/>
      <c r="C73" s="77"/>
      <c r="D73" s="77"/>
      <c r="E73" s="110"/>
      <c r="F73" s="108"/>
      <c r="G73" s="8"/>
    </row>
    <row r="74" spans="2:12" x14ac:dyDescent="0.25">
      <c r="B74" s="75"/>
      <c r="C74" s="77"/>
      <c r="D74" s="77"/>
      <c r="E74" s="110"/>
      <c r="F74" s="108"/>
      <c r="G74" s="8"/>
      <c r="H74" s="162"/>
      <c r="I74" s="165"/>
    </row>
    <row r="75" spans="2:12" x14ac:dyDescent="0.25">
      <c r="B75" s="74" t="s">
        <v>93</v>
      </c>
      <c r="C75" s="76">
        <f>C44+C59+C65</f>
        <v>3029573882</v>
      </c>
      <c r="D75" s="76">
        <f>D44+D59+D65</f>
        <v>916736665</v>
      </c>
      <c r="E75" s="110"/>
      <c r="F75" s="108"/>
      <c r="G75" s="8"/>
    </row>
    <row r="76" spans="2:12" x14ac:dyDescent="0.25">
      <c r="B76" s="75"/>
      <c r="C76" s="77"/>
      <c r="D76" s="77"/>
      <c r="E76" s="71"/>
      <c r="F76" s="113"/>
      <c r="G76" s="114"/>
    </row>
    <row r="77" spans="2:12" ht="36.75" thickBot="1" x14ac:dyDescent="0.3">
      <c r="B77" s="104" t="s">
        <v>304</v>
      </c>
      <c r="C77" s="105">
        <f>+C41+C75</f>
        <v>3890870718</v>
      </c>
      <c r="D77" s="105">
        <f>+D41+D75</f>
        <v>2418666048</v>
      </c>
      <c r="E77" s="115" t="s">
        <v>94</v>
      </c>
      <c r="F77" s="112">
        <f>F66+F61</f>
        <v>3890870718</v>
      </c>
      <c r="G77" s="112">
        <f>G66+G61</f>
        <v>2418666048</v>
      </c>
      <c r="H77" s="10"/>
      <c r="I77" s="10"/>
    </row>
    <row r="79" spans="2:12" x14ac:dyDescent="0.25">
      <c r="B79" s="11" t="s">
        <v>382</v>
      </c>
      <c r="C79" s="12"/>
      <c r="D79" s="12"/>
      <c r="E79" s="13"/>
      <c r="F79" s="12"/>
      <c r="G79" s="12"/>
      <c r="H79" s="14"/>
      <c r="I79" s="14"/>
      <c r="J79" s="14"/>
      <c r="K79" s="2"/>
      <c r="L79" s="2"/>
    </row>
    <row r="80" spans="2:12" ht="18.75" thickBot="1" x14ac:dyDescent="0.3">
      <c r="B80" s="15"/>
      <c r="C80" s="12"/>
      <c r="D80" s="12"/>
      <c r="E80" s="13"/>
      <c r="F80" s="12"/>
      <c r="G80" s="12"/>
      <c r="H80" s="14"/>
      <c r="I80" s="14"/>
      <c r="J80" s="14"/>
      <c r="K80" s="2"/>
      <c r="L80" s="2"/>
    </row>
    <row r="81" spans="2:12" ht="18" customHeight="1" x14ac:dyDescent="0.25">
      <c r="B81" s="430"/>
      <c r="C81" s="432" t="s">
        <v>43</v>
      </c>
      <c r="D81" s="432" t="s">
        <v>322</v>
      </c>
      <c r="E81" s="435"/>
      <c r="F81" s="432" t="s">
        <v>43</v>
      </c>
      <c r="G81" s="428" t="s">
        <v>322</v>
      </c>
      <c r="H81" s="14"/>
      <c r="I81" s="14"/>
      <c r="J81" s="14"/>
      <c r="K81" s="2"/>
      <c r="L81" s="2"/>
    </row>
    <row r="82" spans="2:12" x14ac:dyDescent="0.25">
      <c r="B82" s="431"/>
      <c r="C82" s="433"/>
      <c r="D82" s="433"/>
      <c r="E82" s="436"/>
      <c r="F82" s="433"/>
      <c r="G82" s="429"/>
      <c r="H82" s="14"/>
      <c r="I82" s="14"/>
      <c r="J82" s="14"/>
      <c r="K82" s="2"/>
      <c r="L82" s="2"/>
    </row>
    <row r="83" spans="2:12" ht="31.5" customHeight="1" x14ac:dyDescent="0.25">
      <c r="B83" s="94" t="s">
        <v>95</v>
      </c>
      <c r="C83" s="95" t="s">
        <v>96</v>
      </c>
      <c r="D83" s="95" t="s">
        <v>96</v>
      </c>
      <c r="E83" s="93" t="s">
        <v>97</v>
      </c>
      <c r="F83" s="95" t="s">
        <v>96</v>
      </c>
      <c r="G83" s="96" t="s">
        <v>96</v>
      </c>
      <c r="H83" s="14"/>
      <c r="I83" s="14"/>
      <c r="J83" s="14"/>
      <c r="K83" s="2"/>
      <c r="L83" s="2"/>
    </row>
    <row r="84" spans="2:12" ht="36" customHeight="1" thickBot="1" x14ac:dyDescent="0.3">
      <c r="B84" s="91" t="s">
        <v>98</v>
      </c>
      <c r="C84" s="97" t="s">
        <v>96</v>
      </c>
      <c r="D84" s="97" t="s">
        <v>96</v>
      </c>
      <c r="E84" s="92" t="s">
        <v>99</v>
      </c>
      <c r="F84" s="98" t="s">
        <v>96</v>
      </c>
      <c r="G84" s="99" t="s">
        <v>96</v>
      </c>
      <c r="H84" s="14"/>
      <c r="I84" s="14"/>
      <c r="J84" s="14"/>
      <c r="K84" s="2"/>
      <c r="L84" s="2"/>
    </row>
    <row r="85" spans="2:12" x14ac:dyDescent="0.25">
      <c r="B85" s="11"/>
      <c r="C85" s="12"/>
      <c r="D85" s="12"/>
      <c r="E85" s="13"/>
      <c r="F85" s="12"/>
      <c r="G85" s="12"/>
      <c r="H85" s="14"/>
      <c r="I85" s="14"/>
      <c r="J85" s="14"/>
      <c r="K85" s="2"/>
      <c r="L85" s="2"/>
    </row>
    <row r="86" spans="2:12" x14ac:dyDescent="0.25">
      <c r="B86" s="434" t="s">
        <v>429</v>
      </c>
      <c r="C86" s="434"/>
      <c r="D86" s="434"/>
      <c r="E86" s="13"/>
      <c r="F86" s="12"/>
      <c r="G86" s="12"/>
      <c r="H86" s="14"/>
      <c r="I86" s="14"/>
      <c r="J86" s="14"/>
      <c r="K86" s="2"/>
      <c r="L86" s="2"/>
    </row>
    <row r="87" spans="2:12" x14ac:dyDescent="0.25">
      <c r="B87" s="11"/>
      <c r="C87" s="12"/>
      <c r="D87" s="12"/>
      <c r="E87" s="13"/>
      <c r="F87" s="12"/>
      <c r="G87" s="12"/>
      <c r="H87" s="14"/>
      <c r="I87" s="14"/>
      <c r="J87" s="14"/>
      <c r="K87" s="2"/>
      <c r="L87" s="2"/>
    </row>
    <row r="88" spans="2:12" x14ac:dyDescent="0.25">
      <c r="B88" s="11"/>
      <c r="C88" s="12"/>
      <c r="D88" s="12"/>
      <c r="E88" s="13"/>
      <c r="F88" s="12"/>
      <c r="G88" s="12"/>
      <c r="H88" s="14"/>
      <c r="I88" s="14"/>
      <c r="J88" s="14"/>
      <c r="K88" s="2"/>
      <c r="L88" s="2"/>
    </row>
    <row r="89" spans="2:12" x14ac:dyDescent="0.25">
      <c r="B89" s="16"/>
      <c r="C89" s="12"/>
      <c r="D89" s="12"/>
      <c r="E89" s="13"/>
      <c r="F89" s="12"/>
      <c r="G89" s="12"/>
      <c r="H89" s="14"/>
      <c r="I89" s="14"/>
      <c r="J89" s="14"/>
      <c r="K89" s="2"/>
      <c r="L89" s="2"/>
    </row>
    <row r="90" spans="2:12" x14ac:dyDescent="0.25">
      <c r="B90" s="15"/>
      <c r="C90" s="12"/>
      <c r="D90" s="12"/>
      <c r="E90" s="13"/>
      <c r="F90" s="12"/>
      <c r="G90" s="12"/>
      <c r="H90" s="14"/>
      <c r="I90" s="14"/>
      <c r="J90" s="14"/>
      <c r="K90" s="2"/>
      <c r="L90" s="2"/>
    </row>
    <row r="91" spans="2:12" x14ac:dyDescent="0.25">
      <c r="B91" s="2"/>
      <c r="C91" s="2"/>
      <c r="D91" s="2"/>
      <c r="E91" s="2"/>
      <c r="F91" s="2"/>
      <c r="G91" s="12"/>
      <c r="H91" s="14"/>
      <c r="I91" s="14"/>
      <c r="J91" s="14"/>
      <c r="K91" s="2"/>
      <c r="L91" s="2"/>
    </row>
    <row r="92" spans="2:12" x14ac:dyDescent="0.25">
      <c r="B92" s="2"/>
      <c r="C92" s="2"/>
      <c r="D92" s="2"/>
      <c r="E92" s="2"/>
      <c r="F92" s="2"/>
      <c r="G92" s="12"/>
      <c r="H92" s="14"/>
      <c r="I92" s="14"/>
      <c r="J92" s="14"/>
      <c r="K92" s="2"/>
      <c r="L92" s="2"/>
    </row>
    <row r="93" spans="2:12" x14ac:dyDescent="0.25">
      <c r="B93" s="2"/>
      <c r="C93" s="2"/>
      <c r="D93" s="2"/>
      <c r="E93" s="2"/>
      <c r="F93" s="2"/>
      <c r="G93" s="12"/>
      <c r="H93" s="14"/>
      <c r="I93" s="14"/>
      <c r="J93" s="14"/>
      <c r="K93" s="2"/>
      <c r="L93" s="2"/>
    </row>
    <row r="94" spans="2:12" x14ac:dyDescent="0.25">
      <c r="B94" s="2"/>
      <c r="C94" s="2"/>
      <c r="D94" s="2"/>
      <c r="E94" s="2"/>
      <c r="F94" s="2"/>
      <c r="G94" s="12"/>
      <c r="H94" s="14"/>
      <c r="I94" s="14"/>
      <c r="J94" s="14"/>
      <c r="K94" s="2"/>
      <c r="L94" s="2"/>
    </row>
    <row r="95" spans="2:12" x14ac:dyDescent="0.25">
      <c r="B95" s="2"/>
      <c r="C95" s="2"/>
      <c r="D95" s="2"/>
      <c r="E95" s="2"/>
      <c r="F95" s="2"/>
      <c r="G95" s="12"/>
      <c r="H95" s="14"/>
      <c r="I95" s="14"/>
      <c r="J95" s="14"/>
      <c r="K95" s="2"/>
      <c r="L95" s="2"/>
    </row>
    <row r="96" spans="2:12" x14ac:dyDescent="0.25">
      <c r="B96" s="2"/>
      <c r="C96" s="2"/>
      <c r="D96" s="2"/>
      <c r="E96" s="2"/>
      <c r="F96" s="2"/>
      <c r="G96" s="12"/>
      <c r="H96" s="14"/>
      <c r="I96" s="14"/>
      <c r="J96" s="14"/>
      <c r="K96" s="2"/>
      <c r="L96" s="2"/>
    </row>
    <row r="97" spans="2:12" x14ac:dyDescent="0.25">
      <c r="B97" s="2"/>
      <c r="C97" s="2"/>
      <c r="D97" s="2"/>
      <c r="E97" s="2"/>
      <c r="F97" s="2"/>
      <c r="G97" s="12"/>
      <c r="H97" s="14"/>
      <c r="I97" s="14"/>
      <c r="J97" s="14"/>
      <c r="K97" s="2"/>
      <c r="L97" s="2"/>
    </row>
    <row r="98" spans="2:12" x14ac:dyDescent="0.25">
      <c r="B98" s="2"/>
      <c r="C98" s="2"/>
      <c r="D98" s="2"/>
      <c r="E98" s="2"/>
      <c r="F98" s="2"/>
      <c r="G98" s="12"/>
      <c r="H98" s="14"/>
      <c r="I98" s="14"/>
      <c r="J98" s="14"/>
      <c r="K98" s="2"/>
      <c r="L98" s="2"/>
    </row>
    <row r="99" spans="2:12" x14ac:dyDescent="0.25">
      <c r="B99" s="2"/>
      <c r="C99" s="2"/>
      <c r="D99" s="2"/>
      <c r="E99" s="2"/>
      <c r="F99" s="2"/>
      <c r="G99" s="12"/>
      <c r="H99" s="14"/>
      <c r="I99" s="14"/>
      <c r="J99" s="14"/>
      <c r="K99" s="2"/>
      <c r="L99" s="2"/>
    </row>
    <row r="100" spans="2:12" x14ac:dyDescent="0.25">
      <c r="B100" s="2"/>
      <c r="C100" s="2"/>
      <c r="D100" s="2"/>
      <c r="E100" s="2"/>
      <c r="F100" s="2"/>
      <c r="G100" s="12"/>
      <c r="H100" s="14"/>
      <c r="I100" s="14"/>
      <c r="J100" s="14"/>
      <c r="K100" s="2"/>
      <c r="L100" s="2"/>
    </row>
    <row r="101" spans="2:12" x14ac:dyDescent="0.25">
      <c r="B101" s="2"/>
      <c r="C101" s="2"/>
      <c r="D101" s="2"/>
      <c r="E101" s="2"/>
      <c r="F101" s="2"/>
      <c r="G101" s="12"/>
      <c r="H101" s="14"/>
      <c r="I101" s="14"/>
      <c r="J101" s="14"/>
      <c r="K101" s="2"/>
      <c r="L101" s="2"/>
    </row>
    <row r="102" spans="2:12" x14ac:dyDescent="0.25">
      <c r="B102" s="2"/>
      <c r="C102" s="2"/>
      <c r="D102" s="2"/>
      <c r="E102" s="2"/>
      <c r="F102" s="2"/>
      <c r="G102" s="12"/>
      <c r="H102" s="14"/>
      <c r="I102" s="14"/>
      <c r="J102" s="14"/>
      <c r="K102" s="2"/>
      <c r="L102" s="2"/>
    </row>
    <row r="103" spans="2:12" x14ac:dyDescent="0.25">
      <c r="B103" s="2"/>
      <c r="C103" s="2"/>
      <c r="D103" s="2"/>
      <c r="E103" s="2"/>
      <c r="F103" s="2"/>
      <c r="G103" s="12"/>
      <c r="H103" s="14"/>
      <c r="I103" s="14"/>
      <c r="J103" s="14"/>
      <c r="K103" s="2"/>
      <c r="L103" s="2"/>
    </row>
    <row r="104" spans="2:12" x14ac:dyDescent="0.25">
      <c r="B104" s="2"/>
      <c r="C104" s="2"/>
      <c r="D104" s="2"/>
      <c r="E104" s="2"/>
      <c r="F104" s="2"/>
      <c r="G104" s="12"/>
      <c r="H104" s="14"/>
      <c r="I104" s="14"/>
      <c r="J104" s="14"/>
      <c r="K104" s="2"/>
      <c r="L104" s="2"/>
    </row>
    <row r="105" spans="2:12" x14ac:dyDescent="0.25">
      <c r="B105" s="2"/>
      <c r="C105" s="2"/>
      <c r="D105" s="2"/>
      <c r="E105" s="2"/>
      <c r="F105" s="2"/>
      <c r="G105" s="12"/>
      <c r="H105" s="14"/>
      <c r="I105" s="14"/>
      <c r="J105" s="14"/>
      <c r="K105" s="2"/>
      <c r="L105" s="2"/>
    </row>
    <row r="106" spans="2:12" x14ac:dyDescent="0.25">
      <c r="B106" s="2"/>
      <c r="C106" s="2"/>
      <c r="D106" s="2"/>
      <c r="E106" s="2"/>
      <c r="F106" s="2"/>
      <c r="G106" s="12"/>
      <c r="H106" s="14"/>
      <c r="I106" s="14"/>
      <c r="J106" s="14"/>
      <c r="K106" s="2"/>
      <c r="L106" s="2"/>
    </row>
    <row r="107" spans="2:12" x14ac:dyDescent="0.25">
      <c r="B107" s="2"/>
      <c r="C107" s="2"/>
      <c r="D107" s="2"/>
      <c r="E107" s="2"/>
      <c r="F107" s="2"/>
      <c r="G107" s="12"/>
      <c r="H107" s="14"/>
      <c r="I107" s="14"/>
      <c r="J107" s="14"/>
      <c r="K107" s="2"/>
      <c r="L107" s="2"/>
    </row>
    <row r="108" spans="2:12" x14ac:dyDescent="0.25">
      <c r="B108" s="2"/>
      <c r="C108" s="2"/>
      <c r="D108" s="2"/>
      <c r="E108" s="2"/>
      <c r="F108" s="2"/>
      <c r="G108" s="12"/>
      <c r="H108" s="14"/>
      <c r="I108" s="14"/>
      <c r="J108" s="14"/>
      <c r="K108" s="2"/>
      <c r="L108" s="2"/>
    </row>
    <row r="109" spans="2:12" x14ac:dyDescent="0.25">
      <c r="B109" s="2"/>
      <c r="C109" s="2"/>
      <c r="D109" s="2"/>
      <c r="E109" s="2"/>
      <c r="F109" s="2"/>
      <c r="G109" s="12"/>
      <c r="H109" s="14"/>
      <c r="I109" s="14"/>
      <c r="J109" s="14"/>
      <c r="K109" s="2"/>
      <c r="L109" s="2"/>
    </row>
    <row r="110" spans="2:12" x14ac:dyDescent="0.25">
      <c r="B110" s="2"/>
      <c r="C110" s="2"/>
      <c r="D110" s="2"/>
      <c r="E110" s="2"/>
      <c r="F110" s="2"/>
      <c r="G110" s="12"/>
      <c r="H110" s="14"/>
      <c r="I110" s="14"/>
      <c r="J110" s="14"/>
      <c r="K110" s="2"/>
      <c r="L110" s="2"/>
    </row>
    <row r="111" spans="2:12" x14ac:dyDescent="0.25">
      <c r="B111" s="2"/>
      <c r="C111" s="2"/>
      <c r="D111" s="2"/>
      <c r="E111" s="2"/>
      <c r="F111" s="2"/>
      <c r="G111" s="12"/>
      <c r="H111" s="14"/>
      <c r="I111" s="14"/>
      <c r="J111" s="14"/>
      <c r="K111" s="2"/>
      <c r="L111" s="2"/>
    </row>
    <row r="112" spans="2:12" x14ac:dyDescent="0.25">
      <c r="B112" s="2"/>
      <c r="C112" s="2"/>
      <c r="D112" s="2"/>
      <c r="E112" s="2"/>
      <c r="F112" s="2"/>
      <c r="G112" s="12"/>
      <c r="H112" s="14"/>
      <c r="I112" s="14"/>
      <c r="J112" s="14"/>
      <c r="K112" s="2"/>
      <c r="L112" s="2"/>
    </row>
    <row r="113" spans="2:12" x14ac:dyDescent="0.25">
      <c r="B113" s="2"/>
      <c r="C113" s="2"/>
      <c r="D113" s="2"/>
      <c r="E113" s="2"/>
      <c r="F113" s="2"/>
      <c r="G113" s="12"/>
      <c r="H113" s="14"/>
      <c r="I113" s="14"/>
      <c r="J113" s="14"/>
      <c r="K113" s="2"/>
      <c r="L113" s="2"/>
    </row>
    <row r="114" spans="2:12" x14ac:dyDescent="0.25">
      <c r="B114" s="2"/>
      <c r="C114" s="2"/>
      <c r="D114" s="2"/>
      <c r="E114" s="2"/>
      <c r="F114" s="2"/>
      <c r="G114" s="12"/>
      <c r="H114" s="14"/>
      <c r="I114" s="14"/>
      <c r="J114" s="14"/>
      <c r="K114" s="2"/>
      <c r="L114" s="2"/>
    </row>
    <row r="115" spans="2:12" x14ac:dyDescent="0.25">
      <c r="B115" s="2"/>
      <c r="C115" s="2"/>
      <c r="D115" s="2"/>
      <c r="E115" s="2"/>
      <c r="F115" s="2"/>
      <c r="G115" s="12"/>
      <c r="H115" s="14"/>
      <c r="I115" s="14"/>
      <c r="J115" s="14"/>
      <c r="K115" s="2"/>
      <c r="L115" s="2"/>
    </row>
    <row r="116" spans="2:12" x14ac:dyDescent="0.25">
      <c r="B116" s="2"/>
      <c r="C116" s="2"/>
      <c r="D116" s="2"/>
      <c r="E116" s="2"/>
      <c r="F116" s="2"/>
      <c r="G116" s="12"/>
      <c r="H116" s="14"/>
      <c r="I116" s="14"/>
      <c r="J116" s="14"/>
      <c r="K116" s="2"/>
      <c r="L116" s="2"/>
    </row>
    <row r="117" spans="2:12" x14ac:dyDescent="0.25">
      <c r="B117" s="2"/>
      <c r="C117" s="2"/>
      <c r="D117" s="2"/>
      <c r="E117" s="2"/>
      <c r="F117" s="2"/>
      <c r="G117" s="12"/>
      <c r="H117" s="14"/>
      <c r="I117" s="14"/>
      <c r="J117" s="14"/>
      <c r="K117" s="2"/>
      <c r="L117" s="2"/>
    </row>
    <row r="118" spans="2:12" x14ac:dyDescent="0.25">
      <c r="B118" s="2"/>
      <c r="C118" s="2"/>
      <c r="D118" s="2"/>
      <c r="E118" s="2"/>
      <c r="F118" s="2"/>
      <c r="G118" s="12"/>
      <c r="H118" s="14"/>
      <c r="I118" s="14"/>
      <c r="J118" s="14"/>
      <c r="K118" s="2"/>
      <c r="L118" s="2"/>
    </row>
    <row r="119" spans="2:12" x14ac:dyDescent="0.25">
      <c r="B119" s="2"/>
      <c r="C119" s="2"/>
      <c r="D119" s="2"/>
      <c r="E119" s="2"/>
      <c r="F119" s="2"/>
      <c r="G119" s="12"/>
      <c r="H119" s="14"/>
      <c r="I119" s="14"/>
      <c r="J119" s="14"/>
      <c r="K119" s="2"/>
      <c r="L119" s="2"/>
    </row>
    <row r="120" spans="2:12" x14ac:dyDescent="0.25">
      <c r="B120" s="2"/>
      <c r="C120" s="2"/>
      <c r="D120" s="2"/>
      <c r="E120" s="2"/>
      <c r="F120" s="2"/>
      <c r="G120" s="12"/>
      <c r="H120" s="14"/>
      <c r="I120" s="14"/>
      <c r="J120" s="14"/>
      <c r="K120" s="2"/>
      <c r="L120" s="2"/>
    </row>
    <row r="121" spans="2:12" x14ac:dyDescent="0.25">
      <c r="B121" s="2"/>
      <c r="C121" s="2"/>
      <c r="D121" s="2"/>
      <c r="E121" s="2"/>
      <c r="F121" s="2"/>
      <c r="G121" s="12"/>
      <c r="H121" s="14"/>
      <c r="I121" s="14"/>
      <c r="J121" s="14"/>
      <c r="K121" s="2"/>
      <c r="L121" s="2"/>
    </row>
    <row r="122" spans="2:12" x14ac:dyDescent="0.25">
      <c r="B122" s="2"/>
      <c r="C122" s="2"/>
      <c r="D122" s="2"/>
      <c r="E122" s="2"/>
      <c r="F122" s="2"/>
      <c r="G122" s="12"/>
      <c r="H122" s="14"/>
      <c r="I122" s="14"/>
      <c r="J122" s="14"/>
      <c r="K122" s="2"/>
      <c r="L122" s="2"/>
    </row>
    <row r="123" spans="2:12" x14ac:dyDescent="0.25">
      <c r="B123" s="2"/>
      <c r="C123" s="2"/>
      <c r="D123" s="2"/>
      <c r="E123" s="2"/>
      <c r="F123" s="2"/>
      <c r="G123" s="12"/>
      <c r="H123" s="14"/>
      <c r="I123" s="14"/>
      <c r="J123" s="14"/>
      <c r="K123" s="2"/>
      <c r="L123" s="2"/>
    </row>
    <row r="124" spans="2:12" x14ac:dyDescent="0.25">
      <c r="B124" s="2"/>
      <c r="C124" s="2"/>
      <c r="D124" s="2"/>
      <c r="E124" s="2"/>
      <c r="F124" s="2"/>
      <c r="G124" s="12"/>
      <c r="H124" s="14"/>
      <c r="I124" s="14"/>
      <c r="J124" s="14"/>
      <c r="K124" s="2"/>
      <c r="L124" s="2"/>
    </row>
    <row r="125" spans="2:12" x14ac:dyDescent="0.25">
      <c r="B125" s="2"/>
      <c r="C125" s="2"/>
      <c r="D125" s="2"/>
      <c r="E125" s="2"/>
      <c r="F125" s="2"/>
      <c r="G125" s="12"/>
      <c r="H125" s="14"/>
      <c r="I125" s="14"/>
      <c r="J125" s="14"/>
      <c r="K125" s="2"/>
      <c r="L125" s="2"/>
    </row>
    <row r="126" spans="2:12" x14ac:dyDescent="0.25">
      <c r="B126" s="2"/>
      <c r="C126" s="2"/>
      <c r="D126" s="2"/>
      <c r="E126" s="2"/>
      <c r="F126" s="2"/>
      <c r="G126" s="12"/>
      <c r="H126" s="14"/>
      <c r="I126" s="14"/>
      <c r="J126" s="14"/>
      <c r="K126" s="2"/>
      <c r="L126" s="2"/>
    </row>
    <row r="127" spans="2:12" x14ac:dyDescent="0.25">
      <c r="B127" s="2"/>
      <c r="C127" s="2"/>
      <c r="D127" s="2"/>
      <c r="E127" s="2"/>
      <c r="F127" s="2"/>
      <c r="G127" s="12"/>
      <c r="H127" s="14"/>
      <c r="I127" s="14"/>
      <c r="J127" s="14"/>
      <c r="K127" s="2"/>
      <c r="L127" s="2"/>
    </row>
    <row r="128" spans="2:12" x14ac:dyDescent="0.25">
      <c r="B128" s="2"/>
      <c r="C128" s="2"/>
      <c r="D128" s="2"/>
      <c r="E128" s="2"/>
      <c r="F128" s="2"/>
      <c r="G128" s="12"/>
      <c r="H128" s="14"/>
      <c r="I128" s="14"/>
      <c r="J128" s="14"/>
      <c r="K128" s="2"/>
      <c r="L128" s="2"/>
    </row>
    <row r="129" spans="2:12" x14ac:dyDescent="0.25">
      <c r="B129" s="16"/>
      <c r="C129" s="12"/>
      <c r="D129" s="12"/>
      <c r="E129" s="13"/>
      <c r="F129" s="12"/>
      <c r="G129" s="12"/>
      <c r="H129" s="14"/>
      <c r="I129" s="14"/>
      <c r="J129" s="14"/>
      <c r="K129" s="2"/>
      <c r="L129" s="2"/>
    </row>
    <row r="130" spans="2:12" x14ac:dyDescent="0.25">
      <c r="B130" s="11"/>
      <c r="C130" s="12"/>
      <c r="D130" s="12"/>
      <c r="E130" s="13"/>
      <c r="F130" s="12"/>
      <c r="G130" s="12"/>
      <c r="H130" s="14"/>
      <c r="I130" s="14"/>
      <c r="J130" s="14"/>
      <c r="K130" s="2"/>
      <c r="L130" s="2"/>
    </row>
    <row r="131" spans="2:12" x14ac:dyDescent="0.25">
      <c r="B131" s="20"/>
      <c r="C131" s="12"/>
      <c r="D131" s="12"/>
      <c r="E131" s="13"/>
      <c r="F131" s="12"/>
      <c r="G131" s="12"/>
      <c r="H131" s="14"/>
      <c r="I131" s="14"/>
      <c r="J131" s="14"/>
      <c r="K131" s="2"/>
      <c r="L131" s="2"/>
    </row>
    <row r="132" spans="2:12" x14ac:dyDescent="0.25">
      <c r="B132" s="15"/>
      <c r="C132" s="12"/>
      <c r="D132" s="12"/>
      <c r="E132" s="13"/>
      <c r="F132" s="12"/>
      <c r="G132" s="12"/>
      <c r="H132" s="14"/>
      <c r="I132" s="14"/>
      <c r="J132" s="14"/>
      <c r="K132" s="2"/>
      <c r="L132" s="2"/>
    </row>
    <row r="133" spans="2:12" x14ac:dyDescent="0.25">
      <c r="B133" s="2"/>
      <c r="C133" s="2"/>
      <c r="D133" s="2"/>
      <c r="E133" s="2"/>
      <c r="F133" s="2"/>
      <c r="G133" s="2"/>
      <c r="H133" s="2"/>
      <c r="I133" s="2"/>
      <c r="J133" s="14"/>
      <c r="K133" s="2"/>
      <c r="L133" s="2"/>
    </row>
    <row r="134" spans="2:12" x14ac:dyDescent="0.25">
      <c r="B134" s="2"/>
      <c r="C134" s="2"/>
      <c r="D134" s="2"/>
      <c r="E134" s="2"/>
      <c r="F134" s="2"/>
      <c r="G134" s="2"/>
      <c r="H134" s="2"/>
      <c r="I134" s="2"/>
      <c r="J134" s="14"/>
      <c r="K134" s="2"/>
      <c r="L134" s="2"/>
    </row>
    <row r="135" spans="2:12" x14ac:dyDescent="0.25">
      <c r="B135" s="2"/>
      <c r="C135" s="2"/>
      <c r="D135" s="2"/>
      <c r="E135" s="2"/>
      <c r="F135" s="2"/>
      <c r="G135" s="2"/>
      <c r="H135" s="2"/>
      <c r="I135" s="2"/>
      <c r="J135" s="14"/>
      <c r="K135" s="2"/>
      <c r="L135" s="2"/>
    </row>
    <row r="136" spans="2:12" x14ac:dyDescent="0.25">
      <c r="B136" s="2"/>
      <c r="C136" s="2"/>
      <c r="D136" s="2"/>
      <c r="E136" s="2"/>
      <c r="F136" s="2"/>
      <c r="G136" s="2"/>
      <c r="H136" s="2"/>
      <c r="I136" s="2"/>
      <c r="J136" s="14"/>
      <c r="K136" s="2"/>
      <c r="L136" s="2"/>
    </row>
    <row r="137" spans="2:12" x14ac:dyDescent="0.25">
      <c r="B137" s="2"/>
      <c r="C137" s="2"/>
      <c r="D137" s="2"/>
      <c r="E137" s="2"/>
      <c r="F137" s="2"/>
      <c r="G137" s="2"/>
      <c r="H137" s="2"/>
      <c r="I137" s="2"/>
      <c r="J137" s="14"/>
      <c r="K137" s="2"/>
      <c r="L137" s="2"/>
    </row>
    <row r="138" spans="2:12" ht="18" customHeight="1" x14ac:dyDescent="0.25">
      <c r="B138" s="2"/>
      <c r="C138" s="2"/>
      <c r="D138" s="2"/>
      <c r="E138" s="2"/>
      <c r="F138" s="2"/>
      <c r="G138" s="2"/>
      <c r="H138" s="2"/>
      <c r="I138" s="2"/>
      <c r="J138" s="14"/>
      <c r="K138" s="2"/>
      <c r="L138" s="2"/>
    </row>
    <row r="139" spans="2:12" ht="17.45" customHeight="1" x14ac:dyDescent="0.25">
      <c r="B139" s="2"/>
      <c r="C139" s="2"/>
      <c r="D139" s="2"/>
      <c r="E139" s="2"/>
      <c r="F139" s="2"/>
      <c r="G139" s="2"/>
      <c r="H139" s="2"/>
      <c r="I139" s="2"/>
      <c r="J139" s="14"/>
      <c r="K139" s="2"/>
      <c r="L139" s="2"/>
    </row>
    <row r="140" spans="2:12" x14ac:dyDescent="0.25">
      <c r="B140" s="2"/>
      <c r="C140" s="2"/>
      <c r="D140" s="2"/>
      <c r="E140" s="2"/>
      <c r="F140" s="2"/>
      <c r="G140" s="2"/>
      <c r="H140" s="2"/>
      <c r="I140" s="2"/>
      <c r="J140" s="14"/>
      <c r="K140" s="2"/>
      <c r="L140" s="2"/>
    </row>
    <row r="141" spans="2:12" ht="31.9" customHeight="1" x14ac:dyDescent="0.25">
      <c r="B141" s="2"/>
      <c r="C141" s="2"/>
      <c r="D141" s="2"/>
      <c r="E141" s="2"/>
      <c r="F141" s="2"/>
      <c r="G141" s="2"/>
      <c r="H141" s="2"/>
      <c r="I141" s="2"/>
      <c r="J141" s="14"/>
      <c r="K141" s="2"/>
      <c r="L141" s="2"/>
    </row>
    <row r="142" spans="2:12" ht="31.9" customHeight="1" x14ac:dyDescent="0.25">
      <c r="B142" s="2"/>
      <c r="C142" s="2"/>
      <c r="D142" s="2"/>
      <c r="E142" s="2"/>
      <c r="F142" s="2"/>
      <c r="G142" s="2"/>
      <c r="H142" s="2"/>
      <c r="I142" s="2"/>
      <c r="J142" s="14"/>
      <c r="K142" s="2"/>
      <c r="L142" s="2"/>
    </row>
    <row r="143" spans="2:12" ht="31.9" customHeight="1" x14ac:dyDescent="0.25">
      <c r="B143" s="2"/>
      <c r="C143" s="2"/>
      <c r="D143" s="2"/>
      <c r="E143" s="2"/>
      <c r="F143" s="2"/>
      <c r="G143" s="2"/>
      <c r="H143" s="2"/>
      <c r="I143" s="2"/>
      <c r="J143" s="14"/>
      <c r="K143" s="2"/>
      <c r="L143" s="2"/>
    </row>
    <row r="144" spans="2:12" ht="31.9" customHeight="1" x14ac:dyDescent="0.25">
      <c r="B144" s="2"/>
      <c r="C144" s="2"/>
      <c r="D144" s="2"/>
      <c r="E144" s="2"/>
      <c r="F144" s="2"/>
      <c r="G144" s="2"/>
      <c r="H144" s="2"/>
      <c r="I144" s="2"/>
      <c r="J144" s="14"/>
      <c r="K144" s="2"/>
      <c r="L144" s="2"/>
    </row>
    <row r="145" spans="2:12" ht="31.9" customHeight="1" x14ac:dyDescent="0.25">
      <c r="B145" s="2"/>
      <c r="C145" s="2"/>
      <c r="D145" s="2"/>
      <c r="E145" s="2"/>
      <c r="F145" s="2"/>
      <c r="G145" s="2"/>
      <c r="H145" s="2"/>
      <c r="I145" s="2"/>
      <c r="J145" s="14"/>
      <c r="K145" s="2"/>
      <c r="L145" s="2"/>
    </row>
    <row r="146" spans="2:12" ht="31.9" customHeight="1" x14ac:dyDescent="0.25">
      <c r="B146" s="2"/>
      <c r="C146" s="2"/>
      <c r="D146" s="2"/>
      <c r="E146" s="2"/>
      <c r="F146" s="2"/>
      <c r="G146" s="2"/>
      <c r="H146" s="2"/>
      <c r="I146" s="2"/>
      <c r="J146" s="14"/>
      <c r="K146" s="2"/>
      <c r="L146" s="2"/>
    </row>
    <row r="147" spans="2:12" x14ac:dyDescent="0.25">
      <c r="B147" s="11"/>
      <c r="C147" s="12"/>
      <c r="D147" s="12"/>
      <c r="E147" s="13"/>
      <c r="F147" s="12"/>
      <c r="G147" s="12"/>
      <c r="H147" s="18"/>
      <c r="I147" s="14"/>
      <c r="J147" s="14"/>
      <c r="K147" s="2"/>
      <c r="L147" s="2"/>
    </row>
    <row r="148" spans="2:12" x14ac:dyDescent="0.25">
      <c r="B148" s="11"/>
      <c r="C148" s="12"/>
      <c r="D148" s="12"/>
      <c r="E148" s="13"/>
      <c r="F148" s="12"/>
      <c r="G148" s="12"/>
      <c r="H148" s="14"/>
      <c r="I148" s="14"/>
      <c r="J148" s="14"/>
      <c r="K148" s="2"/>
      <c r="L148" s="2"/>
    </row>
    <row r="149" spans="2:12" x14ac:dyDescent="0.25">
      <c r="B149" s="11"/>
      <c r="C149" s="12"/>
      <c r="D149" s="12"/>
      <c r="E149" s="13"/>
      <c r="F149" s="12"/>
      <c r="G149" s="12"/>
      <c r="H149" s="14"/>
      <c r="I149" s="14"/>
      <c r="J149" s="14"/>
      <c r="K149" s="2"/>
      <c r="L149" s="2"/>
    </row>
    <row r="150" spans="2:12" x14ac:dyDescent="0.25">
      <c r="B150" s="11"/>
      <c r="C150" s="12"/>
      <c r="D150" s="12"/>
      <c r="E150" s="13"/>
      <c r="F150" s="12"/>
      <c r="G150" s="12"/>
      <c r="H150" s="14"/>
      <c r="I150" s="14"/>
      <c r="J150" s="14"/>
      <c r="K150" s="2"/>
      <c r="L150" s="2"/>
    </row>
    <row r="151" spans="2:12" x14ac:dyDescent="0.25">
      <c r="B151" s="11"/>
      <c r="C151" s="12"/>
      <c r="D151" s="12"/>
      <c r="E151" s="13"/>
      <c r="F151" s="12"/>
      <c r="G151" s="12"/>
      <c r="H151" s="14"/>
      <c r="I151" s="14"/>
      <c r="J151" s="14"/>
      <c r="K151" s="2"/>
      <c r="L151" s="2"/>
    </row>
    <row r="152" spans="2:12" x14ac:dyDescent="0.25">
      <c r="B152" s="11"/>
      <c r="C152" s="12"/>
      <c r="D152" s="12"/>
      <c r="E152" s="13"/>
      <c r="F152" s="12"/>
      <c r="G152" s="12"/>
      <c r="H152" s="14"/>
      <c r="I152" s="14"/>
      <c r="J152" s="14"/>
      <c r="K152" s="2"/>
      <c r="L152" s="2"/>
    </row>
    <row r="153" spans="2:12" x14ac:dyDescent="0.25">
      <c r="B153" s="11"/>
      <c r="C153" s="12"/>
      <c r="D153" s="12"/>
      <c r="E153" s="13"/>
      <c r="F153" s="12"/>
      <c r="G153" s="12"/>
      <c r="H153" s="14"/>
      <c r="I153" s="14"/>
      <c r="J153" s="14"/>
      <c r="K153" s="2"/>
      <c r="L153" s="2"/>
    </row>
  </sheetData>
  <mergeCells count="18">
    <mergeCell ref="G81:G82"/>
    <mergeCell ref="B81:B82"/>
    <mergeCell ref="C81:C82"/>
    <mergeCell ref="D81:D82"/>
    <mergeCell ref="B86:D86"/>
    <mergeCell ref="E81:E82"/>
    <mergeCell ref="F81:F82"/>
    <mergeCell ref="B4:G4"/>
    <mergeCell ref="B7:H7"/>
    <mergeCell ref="C37:C40"/>
    <mergeCell ref="D37:D40"/>
    <mergeCell ref="B9:B10"/>
    <mergeCell ref="C9:C10"/>
    <mergeCell ref="B6:G6"/>
    <mergeCell ref="D9:D10"/>
    <mergeCell ref="E9:E10"/>
    <mergeCell ref="F9:F10"/>
    <mergeCell ref="G9:G10"/>
  </mergeCells>
  <pageMargins left="1.299212598425197" right="0.70866141732283472" top="0.74803149606299213" bottom="0.74803149606299213" header="0.31496062992125984" footer="0.31496062992125984"/>
  <pageSetup paperSize="9" scale="35" orientation="portrait" r:id="rId1"/>
  <rowBreaks count="1" manualBreakCount="1">
    <brk id="129" max="6" man="1"/>
  </rowBreaks>
  <colBreaks count="1" manualBreakCount="1">
    <brk id="7" max="151"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83"/>
  <sheetViews>
    <sheetView zoomScaleNormal="100" workbookViewId="0">
      <selection activeCell="B94" sqref="B94"/>
    </sheetView>
  </sheetViews>
  <sheetFormatPr baseColWidth="10" defaultRowHeight="11.25" x14ac:dyDescent="0.2"/>
  <cols>
    <col min="1" max="1" width="2.42578125" style="40" customWidth="1"/>
    <col min="2" max="2" width="57.7109375" style="40" customWidth="1"/>
    <col min="3" max="3" width="18.28515625" style="40" customWidth="1"/>
    <col min="4" max="4" width="19.7109375" style="40" customWidth="1"/>
    <col min="5" max="5" width="12.28515625" style="40" bestFit="1" customWidth="1"/>
    <col min="6" max="6" width="11.42578125" style="40"/>
    <col min="7" max="7" width="12.28515625" style="40" bestFit="1" customWidth="1"/>
    <col min="8" max="16384" width="11.42578125" style="40"/>
  </cols>
  <sheetData>
    <row r="3" spans="2:7" ht="12.75" x14ac:dyDescent="0.2">
      <c r="B3" s="442" t="s">
        <v>380</v>
      </c>
      <c r="C3" s="442"/>
      <c r="D3" s="442"/>
    </row>
    <row r="4" spans="2:7" ht="19.5" customHeight="1" x14ac:dyDescent="0.2">
      <c r="B4" s="443" t="s">
        <v>100</v>
      </c>
      <c r="C4" s="443"/>
      <c r="D4" s="443"/>
    </row>
    <row r="5" spans="2:7" ht="20.25" customHeight="1" x14ac:dyDescent="0.2">
      <c r="B5" s="437" t="s">
        <v>536</v>
      </c>
      <c r="C5" s="437"/>
      <c r="D5" s="437"/>
    </row>
    <row r="6" spans="2:7" x14ac:dyDescent="0.2">
      <c r="B6" s="59"/>
      <c r="C6" s="59"/>
      <c r="D6" s="59"/>
    </row>
    <row r="7" spans="2:7" x14ac:dyDescent="0.2">
      <c r="B7" s="59"/>
      <c r="C7" s="59"/>
      <c r="D7" s="59"/>
    </row>
    <row r="8" spans="2:7" x14ac:dyDescent="0.2">
      <c r="B8" s="47"/>
      <c r="C8" s="46"/>
      <c r="D8" s="46"/>
    </row>
    <row r="9" spans="2:7" x14ac:dyDescent="0.2">
      <c r="B9" s="60" t="s">
        <v>323</v>
      </c>
      <c r="C9" s="46"/>
      <c r="D9" s="46"/>
    </row>
    <row r="10" spans="2:7" x14ac:dyDescent="0.2">
      <c r="B10" s="438"/>
      <c r="C10" s="440" t="s">
        <v>143</v>
      </c>
      <c r="D10" s="440" t="s">
        <v>328</v>
      </c>
    </row>
    <row r="11" spans="2:7" x14ac:dyDescent="0.2">
      <c r="B11" s="439"/>
      <c r="C11" s="441"/>
      <c r="D11" s="441"/>
      <c r="G11" s="205"/>
    </row>
    <row r="12" spans="2:7" x14ac:dyDescent="0.2">
      <c r="B12" s="52" t="s">
        <v>101</v>
      </c>
      <c r="C12" s="51">
        <f>C27+C25+C34+C32+C28+C29</f>
        <v>390676508</v>
      </c>
      <c r="D12" s="51">
        <f>D27+D25+D34+D32+D28+D29</f>
        <v>475666173</v>
      </c>
      <c r="E12" s="205"/>
      <c r="F12" s="205"/>
      <c r="G12" s="205"/>
    </row>
    <row r="13" spans="2:7" x14ac:dyDescent="0.2">
      <c r="B13" s="53" t="s">
        <v>102</v>
      </c>
      <c r="C13" s="48"/>
      <c r="D13" s="48"/>
      <c r="E13" s="382"/>
    </row>
    <row r="14" spans="2:7" x14ac:dyDescent="0.2">
      <c r="B14" s="54" t="s">
        <v>103</v>
      </c>
      <c r="C14" s="48"/>
      <c r="D14" s="48"/>
      <c r="E14" s="205"/>
    </row>
    <row r="15" spans="2:7" x14ac:dyDescent="0.2">
      <c r="B15" s="54" t="s">
        <v>104</v>
      </c>
      <c r="C15" s="48"/>
      <c r="D15" s="48"/>
      <c r="E15" s="205"/>
      <c r="F15" s="205"/>
    </row>
    <row r="16" spans="2:7" x14ac:dyDescent="0.2">
      <c r="B16" s="54"/>
      <c r="C16" s="48"/>
      <c r="D16" s="48"/>
      <c r="E16" s="205"/>
    </row>
    <row r="17" spans="2:6" x14ac:dyDescent="0.2">
      <c r="B17" s="53" t="s">
        <v>105</v>
      </c>
      <c r="C17" s="48"/>
      <c r="D17" s="48"/>
      <c r="E17" s="383"/>
    </row>
    <row r="18" spans="2:6" x14ac:dyDescent="0.2">
      <c r="B18" s="54" t="s">
        <v>103</v>
      </c>
      <c r="C18" s="48"/>
      <c r="D18" s="48"/>
    </row>
    <row r="19" spans="2:6" x14ac:dyDescent="0.2">
      <c r="B19" s="54" t="s">
        <v>104</v>
      </c>
      <c r="C19" s="48"/>
      <c r="D19" s="48"/>
    </row>
    <row r="20" spans="2:6" x14ac:dyDescent="0.2">
      <c r="B20" s="54"/>
      <c r="C20" s="48"/>
      <c r="D20" s="48"/>
    </row>
    <row r="21" spans="2:6" x14ac:dyDescent="0.2">
      <c r="B21" s="53" t="s">
        <v>106</v>
      </c>
      <c r="C21" s="48"/>
      <c r="D21" s="48"/>
      <c r="E21" s="205"/>
    </row>
    <row r="22" spans="2:6" x14ac:dyDescent="0.2">
      <c r="B22" s="54" t="s">
        <v>107</v>
      </c>
      <c r="C22" s="48"/>
      <c r="D22" s="48"/>
    </row>
    <row r="23" spans="2:6" x14ac:dyDescent="0.2">
      <c r="B23" s="54" t="s">
        <v>108</v>
      </c>
      <c r="C23" s="48"/>
      <c r="D23" s="48"/>
    </row>
    <row r="24" spans="2:6" x14ac:dyDescent="0.2">
      <c r="B24" s="54"/>
      <c r="C24" s="48"/>
      <c r="D24" s="48"/>
    </row>
    <row r="25" spans="2:6" x14ac:dyDescent="0.2">
      <c r="B25" s="54" t="s">
        <v>109</v>
      </c>
      <c r="C25" s="48">
        <v>0</v>
      </c>
      <c r="D25" s="48"/>
      <c r="E25" s="205"/>
    </row>
    <row r="26" spans="2:6" x14ac:dyDescent="0.2">
      <c r="B26" s="55" t="s">
        <v>110</v>
      </c>
      <c r="C26" s="48"/>
      <c r="D26" s="48"/>
    </row>
    <row r="27" spans="2:6" x14ac:dyDescent="0.2">
      <c r="B27" s="54" t="s">
        <v>499</v>
      </c>
      <c r="C27" s="48">
        <v>34272407</v>
      </c>
      <c r="D27" s="48">
        <f>30000000+2515482</f>
        <v>32515482</v>
      </c>
    </row>
    <row r="28" spans="2:6" x14ac:dyDescent="0.2">
      <c r="B28" s="54" t="s">
        <v>500</v>
      </c>
      <c r="C28" s="48">
        <v>737211</v>
      </c>
      <c r="D28" s="48">
        <v>9977589</v>
      </c>
    </row>
    <row r="29" spans="2:6" x14ac:dyDescent="0.2">
      <c r="B29" s="54" t="s">
        <v>111</v>
      </c>
      <c r="C29" s="48">
        <v>0</v>
      </c>
      <c r="D29" s="48">
        <v>0</v>
      </c>
    </row>
    <row r="30" spans="2:6" x14ac:dyDescent="0.2">
      <c r="B30" s="54" t="s">
        <v>112</v>
      </c>
      <c r="C30" s="48"/>
      <c r="D30" s="48"/>
    </row>
    <row r="31" spans="2:6" x14ac:dyDescent="0.2">
      <c r="B31" s="54" t="s">
        <v>327</v>
      </c>
      <c r="C31" s="48"/>
      <c r="D31" s="48"/>
    </row>
    <row r="32" spans="2:6" x14ac:dyDescent="0.2">
      <c r="B32" s="54" t="s">
        <v>498</v>
      </c>
      <c r="C32" s="48">
        <v>193195088</v>
      </c>
      <c r="D32" s="48">
        <f>243499312+23301075</f>
        <v>266800387</v>
      </c>
      <c r="F32" s="205"/>
    </row>
    <row r="33" spans="2:6" x14ac:dyDescent="0.2">
      <c r="B33" s="54"/>
      <c r="C33" s="48"/>
      <c r="D33" s="48"/>
    </row>
    <row r="34" spans="2:6" x14ac:dyDescent="0.2">
      <c r="B34" s="206" t="s">
        <v>490</v>
      </c>
      <c r="C34" s="48">
        <v>162471802</v>
      </c>
      <c r="D34" s="48">
        <f>144026894+17074128+5155858+22525+93310</f>
        <v>166372715</v>
      </c>
      <c r="F34" s="205"/>
    </row>
    <row r="35" spans="2:6" x14ac:dyDescent="0.2">
      <c r="B35" s="207"/>
      <c r="C35" s="48"/>
      <c r="D35" s="48"/>
    </row>
    <row r="36" spans="2:6" x14ac:dyDescent="0.2">
      <c r="B36" s="207" t="s">
        <v>495</v>
      </c>
      <c r="C36" s="49">
        <f>-SUM(C37:C40)</f>
        <v>-173406249.80623993</v>
      </c>
      <c r="D36" s="49">
        <f>-SUM(D37:D40)</f>
        <v>-286745699</v>
      </c>
    </row>
    <row r="37" spans="2:6" x14ac:dyDescent="0.2">
      <c r="B37" s="206" t="s">
        <v>113</v>
      </c>
      <c r="C37" s="48">
        <v>84297691.806239933</v>
      </c>
      <c r="D37" s="48">
        <f>148962486+55951225-489217</f>
        <v>204424494</v>
      </c>
      <c r="E37" s="205"/>
    </row>
    <row r="38" spans="2:6" x14ac:dyDescent="0.2">
      <c r="B38" s="206" t="s">
        <v>338</v>
      </c>
      <c r="C38" s="48">
        <v>305852</v>
      </c>
      <c r="D38" s="48">
        <v>2530000</v>
      </c>
      <c r="E38" s="205"/>
    </row>
    <row r="39" spans="2:6" x14ac:dyDescent="0.2">
      <c r="B39" s="206" t="s">
        <v>114</v>
      </c>
      <c r="C39" s="48">
        <v>82863240</v>
      </c>
      <c r="D39" s="48">
        <v>79162633</v>
      </c>
      <c r="E39" s="205"/>
    </row>
    <row r="40" spans="2:6" x14ac:dyDescent="0.2">
      <c r="B40" s="206" t="s">
        <v>285</v>
      </c>
      <c r="C40" s="48">
        <v>5939466</v>
      </c>
      <c r="D40" s="48">
        <v>628572</v>
      </c>
      <c r="E40" s="205"/>
    </row>
    <row r="41" spans="2:6" x14ac:dyDescent="0.2">
      <c r="B41" s="207" t="s">
        <v>115</v>
      </c>
      <c r="C41" s="48"/>
      <c r="D41" s="48"/>
      <c r="E41" s="205"/>
    </row>
    <row r="42" spans="2:6" x14ac:dyDescent="0.2">
      <c r="B42" s="207" t="s">
        <v>493</v>
      </c>
      <c r="C42" s="49">
        <f>-SUM(C43:C45)</f>
        <v>-6096639</v>
      </c>
      <c r="D42" s="49">
        <f>-D44</f>
        <v>-9336148</v>
      </c>
      <c r="F42" s="205"/>
    </row>
    <row r="43" spans="2:6" x14ac:dyDescent="0.2">
      <c r="B43" s="206" t="s">
        <v>116</v>
      </c>
      <c r="C43" s="48">
        <v>3580000</v>
      </c>
      <c r="D43" s="48"/>
      <c r="F43" s="205"/>
    </row>
    <row r="44" spans="2:6" x14ac:dyDescent="0.2">
      <c r="B44" s="206" t="s">
        <v>117</v>
      </c>
      <c r="C44" s="48">
        <v>0</v>
      </c>
      <c r="D44" s="48">
        <v>9336148</v>
      </c>
    </row>
    <row r="45" spans="2:6" x14ac:dyDescent="0.2">
      <c r="B45" s="206" t="s">
        <v>286</v>
      </c>
      <c r="C45" s="48">
        <v>2516639</v>
      </c>
      <c r="D45" s="48"/>
    </row>
    <row r="46" spans="2:6" x14ac:dyDescent="0.2">
      <c r="B46" s="207" t="s">
        <v>494</v>
      </c>
      <c r="C46" s="49">
        <f>-SUM(C47:C57)</f>
        <v>-765852129</v>
      </c>
      <c r="D46" s="49">
        <f>-SUM(D47:D57)</f>
        <v>-372476025</v>
      </c>
      <c r="E46" s="205"/>
      <c r="F46" s="205"/>
    </row>
    <row r="47" spans="2:6" x14ac:dyDescent="0.2">
      <c r="B47" s="206" t="s">
        <v>119</v>
      </c>
      <c r="C47" s="48">
        <v>333696016</v>
      </c>
      <c r="D47" s="48">
        <v>53667431</v>
      </c>
      <c r="E47" s="205"/>
    </row>
    <row r="48" spans="2:6" x14ac:dyDescent="0.2">
      <c r="B48" s="206" t="s">
        <v>120</v>
      </c>
      <c r="C48" s="48">
        <v>2909091</v>
      </c>
      <c r="D48" s="48">
        <v>11000000</v>
      </c>
      <c r="E48" s="205"/>
    </row>
    <row r="49" spans="2:8" x14ac:dyDescent="0.2">
      <c r="B49" s="206" t="s">
        <v>121</v>
      </c>
      <c r="C49" s="48">
        <f>98169346+18158730</f>
        <v>116328076</v>
      </c>
      <c r="D49" s="48">
        <f>176877704+23151818</f>
        <v>200029522</v>
      </c>
      <c r="F49" s="205"/>
      <c r="G49" s="205"/>
    </row>
    <row r="50" spans="2:8" x14ac:dyDescent="0.2">
      <c r="B50" s="206" t="s">
        <v>122</v>
      </c>
      <c r="C50" s="48">
        <v>16421046</v>
      </c>
      <c r="D50" s="48">
        <v>3200000</v>
      </c>
      <c r="E50" s="205"/>
      <c r="F50" s="205"/>
      <c r="G50" s="316"/>
    </row>
    <row r="51" spans="2:8" x14ac:dyDescent="0.2">
      <c r="B51" s="206" t="s">
        <v>123</v>
      </c>
      <c r="C51" s="48"/>
      <c r="D51" s="48">
        <v>3000000</v>
      </c>
    </row>
    <row r="52" spans="2:8" x14ac:dyDescent="0.2">
      <c r="B52" s="206" t="s">
        <v>124</v>
      </c>
      <c r="C52" s="48">
        <v>59731041</v>
      </c>
      <c r="D52" s="48">
        <v>7505029</v>
      </c>
      <c r="F52" s="205"/>
      <c r="G52" s="205"/>
      <c r="H52" s="205"/>
    </row>
    <row r="53" spans="2:8" x14ac:dyDescent="0.2">
      <c r="B53" s="54" t="s">
        <v>125</v>
      </c>
      <c r="C53" s="48">
        <v>58742990</v>
      </c>
      <c r="D53" s="48">
        <v>70274244</v>
      </c>
      <c r="E53" s="205"/>
    </row>
    <row r="54" spans="2:8" x14ac:dyDescent="0.2">
      <c r="B54" s="54" t="s">
        <v>126</v>
      </c>
      <c r="C54" s="48">
        <v>16745953</v>
      </c>
      <c r="D54" s="48">
        <v>15630622</v>
      </c>
      <c r="E54" s="205"/>
    </row>
    <row r="55" spans="2:8" x14ac:dyDescent="0.2">
      <c r="B55" s="54" t="s">
        <v>127</v>
      </c>
      <c r="C55" s="48"/>
      <c r="D55" s="48">
        <v>4824545</v>
      </c>
    </row>
    <row r="56" spans="2:8" x14ac:dyDescent="0.2">
      <c r="B56" s="55" t="s">
        <v>128</v>
      </c>
      <c r="C56" s="48">
        <v>4568701</v>
      </c>
      <c r="D56" s="48">
        <v>2500502</v>
      </c>
    </row>
    <row r="57" spans="2:8" x14ac:dyDescent="0.2">
      <c r="B57" s="54" t="s">
        <v>496</v>
      </c>
      <c r="C57" s="48">
        <v>156709215</v>
      </c>
      <c r="D57" s="48">
        <v>844130</v>
      </c>
      <c r="E57" s="205"/>
    </row>
    <row r="58" spans="2:8" x14ac:dyDescent="0.2">
      <c r="B58" s="56" t="s">
        <v>129</v>
      </c>
      <c r="C58" s="49">
        <f>+C12+C36+C42+C46</f>
        <v>-554678509.80623996</v>
      </c>
      <c r="D58" s="49">
        <f>+D46+D36+D12+D42</f>
        <v>-192891699</v>
      </c>
    </row>
    <row r="59" spans="2:8" x14ac:dyDescent="0.2">
      <c r="B59" s="56"/>
      <c r="C59" s="48"/>
      <c r="D59" s="48"/>
    </row>
    <row r="60" spans="2:8" x14ac:dyDescent="0.2">
      <c r="B60" s="56" t="s">
        <v>287</v>
      </c>
      <c r="C60" s="49">
        <v>0</v>
      </c>
      <c r="D60" s="48"/>
    </row>
    <row r="61" spans="2:8" x14ac:dyDescent="0.2">
      <c r="B61" s="54" t="s">
        <v>130</v>
      </c>
      <c r="C61" s="48">
        <v>0</v>
      </c>
      <c r="D61" s="48"/>
    </row>
    <row r="62" spans="2:8" x14ac:dyDescent="0.2">
      <c r="B62" s="54" t="s">
        <v>131</v>
      </c>
      <c r="C62" s="48"/>
      <c r="D62" s="48"/>
    </row>
    <row r="63" spans="2:8" x14ac:dyDescent="0.2">
      <c r="B63" s="56"/>
      <c r="C63" s="48"/>
      <c r="D63" s="48"/>
    </row>
    <row r="64" spans="2:8" x14ac:dyDescent="0.2">
      <c r="B64" s="56" t="s">
        <v>519</v>
      </c>
      <c r="C64" s="49">
        <f>SUM(C66:C67)</f>
        <v>52366109</v>
      </c>
      <c r="D64" s="49">
        <f>D67</f>
        <v>12071933</v>
      </c>
    </row>
    <row r="65" spans="2:7" x14ac:dyDescent="0.2">
      <c r="B65" s="56" t="s">
        <v>132</v>
      </c>
      <c r="C65" s="48"/>
      <c r="D65" s="48"/>
    </row>
    <row r="66" spans="2:7" x14ac:dyDescent="0.2">
      <c r="B66" s="54" t="s">
        <v>395</v>
      </c>
      <c r="C66" s="48">
        <v>0</v>
      </c>
      <c r="D66" s="48"/>
    </row>
    <row r="67" spans="2:7" x14ac:dyDescent="0.2">
      <c r="B67" s="54" t="s">
        <v>520</v>
      </c>
      <c r="C67" s="48">
        <v>52366109</v>
      </c>
      <c r="D67" s="48">
        <v>12071933</v>
      </c>
    </row>
    <row r="68" spans="2:7" x14ac:dyDescent="0.2">
      <c r="B68" s="56" t="s">
        <v>133</v>
      </c>
      <c r="C68" s="49">
        <f>-SUM(C69:C70)</f>
        <v>-39719726</v>
      </c>
      <c r="D68" s="49">
        <f>-SUM(D69:D70)</f>
        <v>-5651621</v>
      </c>
      <c r="E68" s="205"/>
    </row>
    <row r="69" spans="2:7" x14ac:dyDescent="0.2">
      <c r="B69" s="54" t="s">
        <v>521</v>
      </c>
      <c r="C69" s="48"/>
      <c r="D69" s="48">
        <v>5162404</v>
      </c>
      <c r="F69" s="205"/>
      <c r="G69" s="205"/>
    </row>
    <row r="70" spans="2:7" x14ac:dyDescent="0.2">
      <c r="B70" s="54" t="s">
        <v>523</v>
      </c>
      <c r="C70" s="48">
        <v>39719726</v>
      </c>
      <c r="D70" s="48">
        <v>489217</v>
      </c>
      <c r="E70" s="205"/>
      <c r="F70" s="205"/>
    </row>
    <row r="71" spans="2:7" x14ac:dyDescent="0.2">
      <c r="B71" s="56" t="s">
        <v>288</v>
      </c>
      <c r="C71" s="48"/>
      <c r="D71" s="48"/>
      <c r="F71" s="205"/>
    </row>
    <row r="72" spans="2:7" x14ac:dyDescent="0.2">
      <c r="B72" s="54" t="s">
        <v>134</v>
      </c>
      <c r="C72" s="48"/>
      <c r="D72" s="48"/>
      <c r="F72" s="205"/>
      <c r="G72" s="205"/>
    </row>
    <row r="73" spans="2:7" x14ac:dyDescent="0.2">
      <c r="B73" s="54" t="s">
        <v>135</v>
      </c>
      <c r="C73" s="48"/>
      <c r="D73" s="48"/>
      <c r="F73" s="205"/>
    </row>
    <row r="74" spans="2:7" x14ac:dyDescent="0.2">
      <c r="B74" s="56" t="s">
        <v>136</v>
      </c>
      <c r="C74" s="48"/>
      <c r="D74" s="48"/>
    </row>
    <row r="75" spans="2:7" x14ac:dyDescent="0.2">
      <c r="B75" s="57" t="s">
        <v>137</v>
      </c>
      <c r="C75" s="48"/>
      <c r="D75" s="48"/>
    </row>
    <row r="76" spans="2:7" x14ac:dyDescent="0.2">
      <c r="B76" s="57" t="s">
        <v>138</v>
      </c>
      <c r="C76" s="48"/>
      <c r="D76" s="48"/>
    </row>
    <row r="77" spans="2:7" x14ac:dyDescent="0.2">
      <c r="B77" s="56" t="s">
        <v>139</v>
      </c>
      <c r="C77" s="49">
        <f>C58+C64+C60+C68</f>
        <v>-542032126.80623996</v>
      </c>
      <c r="D77" s="49">
        <f>D58+D64+D60+D68</f>
        <v>-186471387</v>
      </c>
      <c r="E77" s="205"/>
      <c r="F77" s="205"/>
    </row>
    <row r="78" spans="2:7" x14ac:dyDescent="0.2">
      <c r="B78" s="101" t="s">
        <v>140</v>
      </c>
      <c r="C78" s="102"/>
      <c r="D78" s="102"/>
      <c r="E78" s="316"/>
      <c r="F78" s="205"/>
    </row>
    <row r="79" spans="2:7" x14ac:dyDescent="0.2">
      <c r="B79" s="58" t="s">
        <v>141</v>
      </c>
      <c r="C79" s="50">
        <f>+C77</f>
        <v>-542032126.80623996</v>
      </c>
      <c r="D79" s="50">
        <f>+D77</f>
        <v>-186471387</v>
      </c>
      <c r="E79" s="205"/>
    </row>
    <row r="80" spans="2:7" x14ac:dyDescent="0.2">
      <c r="E80" s="205"/>
      <c r="F80" s="205"/>
    </row>
    <row r="81" spans="2:3" ht="14.25" x14ac:dyDescent="0.2">
      <c r="B81" s="305" t="s">
        <v>502</v>
      </c>
    </row>
    <row r="82" spans="2:3" x14ac:dyDescent="0.2">
      <c r="C82" s="205"/>
    </row>
    <row r="83" spans="2:3" x14ac:dyDescent="0.2">
      <c r="C83" s="205"/>
    </row>
  </sheetData>
  <mergeCells count="6">
    <mergeCell ref="B5:D5"/>
    <mergeCell ref="B10:B11"/>
    <mergeCell ref="D10:D11"/>
    <mergeCell ref="C10:C11"/>
    <mergeCell ref="B3:D3"/>
    <mergeCell ref="B4:D4"/>
  </mergeCells>
  <pageMargins left="0.7" right="0.7" top="0.75" bottom="0.75" header="0.3" footer="0.3"/>
  <pageSetup scale="61" orientation="portrait" r:id="rId1"/>
  <colBreaks count="1" manualBreakCount="1">
    <brk id="5"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topLeftCell="A47" zoomScaleNormal="100" workbookViewId="0">
      <selection activeCell="B53" sqref="B53"/>
    </sheetView>
  </sheetViews>
  <sheetFormatPr baseColWidth="10" defaultRowHeight="15" x14ac:dyDescent="0.25"/>
  <cols>
    <col min="1" max="1" width="54.7109375" style="2" bestFit="1" customWidth="1"/>
    <col min="2" max="2" width="21.140625" style="2" bestFit="1" customWidth="1"/>
    <col min="3" max="3" width="18.140625" style="2" customWidth="1"/>
    <col min="4" max="4" width="18.28515625" style="2" bestFit="1" customWidth="1"/>
    <col min="5" max="5" width="19.85546875" style="2" customWidth="1"/>
    <col min="6" max="16384" width="11.42578125" style="2"/>
  </cols>
  <sheetData>
    <row r="1" spans="1:5" ht="18" x14ac:dyDescent="0.25">
      <c r="A1" s="442" t="s">
        <v>382</v>
      </c>
      <c r="B1" s="442"/>
      <c r="C1" s="442"/>
      <c r="D1" s="13"/>
      <c r="E1" s="12"/>
    </row>
    <row r="2" spans="1:5" ht="18" x14ac:dyDescent="0.25">
      <c r="A2" s="442"/>
      <c r="B2" s="442"/>
      <c r="C2" s="442"/>
      <c r="D2" s="13"/>
      <c r="E2" s="12"/>
    </row>
    <row r="3" spans="1:5" ht="18" x14ac:dyDescent="0.25">
      <c r="A3" s="444" t="s">
        <v>142</v>
      </c>
      <c r="B3" s="444"/>
      <c r="C3" s="444"/>
      <c r="D3" s="13"/>
      <c r="E3" s="12"/>
    </row>
    <row r="4" spans="1:5" ht="15" customHeight="1" x14ac:dyDescent="0.25">
      <c r="A4" s="437" t="s">
        <v>535</v>
      </c>
      <c r="B4" s="437"/>
      <c r="C4" s="437"/>
      <c r="D4" s="437"/>
      <c r="E4" s="437"/>
    </row>
    <row r="5" spans="1:5" ht="15" customHeight="1" x14ac:dyDescent="0.25">
      <c r="A5" s="437"/>
      <c r="B5" s="437"/>
      <c r="C5" s="437"/>
      <c r="D5" s="437"/>
      <c r="E5" s="437"/>
    </row>
    <row r="6" spans="1:5" ht="18.75" thickBot="1" x14ac:dyDescent="0.3">
      <c r="A6" s="20"/>
      <c r="B6" s="12"/>
      <c r="C6" s="12"/>
      <c r="D6" s="13"/>
      <c r="E6" s="12"/>
    </row>
    <row r="7" spans="1:5" ht="18.75" customHeight="1" x14ac:dyDescent="0.25">
      <c r="A7" s="446" t="s">
        <v>144</v>
      </c>
      <c r="B7" s="86" t="s">
        <v>143</v>
      </c>
      <c r="C7" s="87" t="s">
        <v>328</v>
      </c>
      <c r="D7" s="13"/>
      <c r="E7" s="12"/>
    </row>
    <row r="8" spans="1:5" ht="18" x14ac:dyDescent="0.25">
      <c r="A8" s="447"/>
      <c r="B8" s="81"/>
      <c r="C8" s="80"/>
      <c r="D8" s="13"/>
      <c r="E8" s="12"/>
    </row>
    <row r="9" spans="1:5" ht="18" x14ac:dyDescent="0.25">
      <c r="A9" s="82" t="s">
        <v>145</v>
      </c>
      <c r="B9" s="81">
        <v>402549665</v>
      </c>
      <c r="C9" s="80">
        <v>608561411</v>
      </c>
      <c r="D9" s="12"/>
      <c r="E9" s="12"/>
    </row>
    <row r="10" spans="1:5" ht="18" x14ac:dyDescent="0.25">
      <c r="A10" s="82" t="s">
        <v>146</v>
      </c>
      <c r="B10" s="81">
        <v>-333696016</v>
      </c>
      <c r="C10" s="80">
        <v>-49851911</v>
      </c>
      <c r="D10" s="13"/>
      <c r="E10" s="12"/>
    </row>
    <row r="11" spans="1:5" ht="18" hidden="1" x14ac:dyDescent="0.25">
      <c r="A11" s="82" t="s">
        <v>529</v>
      </c>
      <c r="B11" s="81">
        <v>0</v>
      </c>
      <c r="C11" s="80">
        <v>0</v>
      </c>
      <c r="D11" s="13"/>
      <c r="E11" s="12"/>
    </row>
    <row r="12" spans="1:5" ht="18" x14ac:dyDescent="0.25">
      <c r="A12" s="82" t="s">
        <v>147</v>
      </c>
      <c r="B12" s="81">
        <v>-548912051</v>
      </c>
      <c r="C12" s="80">
        <v>-640926555</v>
      </c>
      <c r="D12" s="12"/>
      <c r="E12" s="12"/>
    </row>
    <row r="13" spans="1:5" ht="26.25" thickBot="1" x14ac:dyDescent="0.3">
      <c r="A13" s="118" t="s">
        <v>148</v>
      </c>
      <c r="B13" s="117">
        <f>SUM(B9:B12)</f>
        <v>-480058402</v>
      </c>
      <c r="C13" s="117">
        <f>SUM(C9:C12)</f>
        <v>-82217055</v>
      </c>
      <c r="D13" s="13"/>
      <c r="E13" s="12"/>
    </row>
    <row r="14" spans="1:5" ht="18.75" thickTop="1" x14ac:dyDescent="0.25">
      <c r="A14" s="89" t="s">
        <v>149</v>
      </c>
      <c r="B14" s="81"/>
      <c r="C14" s="80"/>
      <c r="D14" s="12"/>
      <c r="E14" s="12"/>
    </row>
    <row r="15" spans="1:5" ht="18" x14ac:dyDescent="0.25">
      <c r="A15" s="82" t="s">
        <v>150</v>
      </c>
      <c r="B15" s="81"/>
      <c r="C15" s="80"/>
      <c r="D15" s="12"/>
      <c r="E15" s="12"/>
    </row>
    <row r="16" spans="1:5" ht="18" x14ac:dyDescent="0.25">
      <c r="A16" s="82" t="s">
        <v>151</v>
      </c>
      <c r="B16" s="81"/>
      <c r="C16" s="80"/>
      <c r="D16" s="12"/>
      <c r="E16" s="12"/>
    </row>
    <row r="17" spans="1:5" ht="18" x14ac:dyDescent="0.25">
      <c r="A17" s="82" t="s">
        <v>152</v>
      </c>
      <c r="B17" s="81"/>
      <c r="C17" s="80"/>
      <c r="D17" s="13"/>
      <c r="E17" s="12"/>
    </row>
    <row r="18" spans="1:5" ht="30.75" customHeight="1" thickBot="1" x14ac:dyDescent="0.3">
      <c r="A18" s="118" t="s">
        <v>153</v>
      </c>
      <c r="B18" s="117">
        <f>B13</f>
        <v>-480058402</v>
      </c>
      <c r="C18" s="117">
        <f>C13</f>
        <v>-82217055</v>
      </c>
      <c r="D18" s="13"/>
      <c r="E18" s="12"/>
    </row>
    <row r="19" spans="1:5" ht="18.75" thickTop="1" x14ac:dyDescent="0.25">
      <c r="A19" s="82" t="s">
        <v>154</v>
      </c>
      <c r="B19" s="81">
        <v>0</v>
      </c>
      <c r="C19" s="81">
        <v>0</v>
      </c>
      <c r="D19" s="13"/>
      <c r="E19" s="12"/>
    </row>
    <row r="20" spans="1:5" ht="18.75" thickBot="1" x14ac:dyDescent="0.3">
      <c r="A20" s="118" t="s">
        <v>155</v>
      </c>
      <c r="B20" s="117">
        <f>B18</f>
        <v>-480058402</v>
      </c>
      <c r="C20" s="117">
        <f>C18</f>
        <v>-82217055</v>
      </c>
      <c r="D20" s="13"/>
      <c r="E20" s="12"/>
    </row>
    <row r="21" spans="1:5" ht="18.75" thickTop="1" x14ac:dyDescent="0.25">
      <c r="A21" s="90" t="s">
        <v>156</v>
      </c>
      <c r="B21" s="81">
        <v>0</v>
      </c>
      <c r="C21" s="81">
        <v>0</v>
      </c>
      <c r="D21" s="13"/>
      <c r="E21" s="12"/>
    </row>
    <row r="22" spans="1:5" ht="18" x14ac:dyDescent="0.25">
      <c r="A22" s="82" t="s">
        <v>157</v>
      </c>
      <c r="B22" s="81">
        <v>-1981403000</v>
      </c>
      <c r="C22" s="80">
        <v>0</v>
      </c>
      <c r="D22" s="13"/>
      <c r="E22" s="12"/>
    </row>
    <row r="23" spans="1:5" ht="18" x14ac:dyDescent="0.25">
      <c r="A23" s="82" t="s">
        <v>158</v>
      </c>
      <c r="B23" s="81">
        <v>0</v>
      </c>
      <c r="C23" s="80">
        <v>-475470918</v>
      </c>
      <c r="D23" s="12"/>
      <c r="E23" s="12"/>
    </row>
    <row r="24" spans="1:5" ht="18" x14ac:dyDescent="0.25">
      <c r="A24" s="82" t="s">
        <v>159</v>
      </c>
      <c r="B24" s="81">
        <v>0</v>
      </c>
      <c r="C24" s="80">
        <v>0</v>
      </c>
      <c r="D24" s="13"/>
      <c r="E24" s="12"/>
    </row>
    <row r="25" spans="1:5" ht="18" x14ac:dyDescent="0.25">
      <c r="A25" s="82" t="s">
        <v>160</v>
      </c>
      <c r="B25" s="81">
        <v>-40227806</v>
      </c>
      <c r="C25" s="80">
        <v>-11936665</v>
      </c>
      <c r="D25" s="13"/>
      <c r="E25" s="12"/>
    </row>
    <row r="26" spans="1:5" ht="18" x14ac:dyDescent="0.25">
      <c r="A26" s="82" t="s">
        <v>161</v>
      </c>
      <c r="B26" s="81">
        <v>0</v>
      </c>
      <c r="C26" s="80">
        <v>0</v>
      </c>
      <c r="D26" s="13"/>
      <c r="E26" s="12"/>
    </row>
    <row r="27" spans="1:5" ht="18" x14ac:dyDescent="0.25">
      <c r="A27" s="82" t="s">
        <v>162</v>
      </c>
      <c r="B27" s="81">
        <v>0</v>
      </c>
      <c r="C27" s="80">
        <v>-5162404</v>
      </c>
      <c r="D27" s="13"/>
      <c r="E27" s="12"/>
    </row>
    <row r="28" spans="1:5" ht="18" x14ac:dyDescent="0.25">
      <c r="A28" s="82" t="s">
        <v>163</v>
      </c>
      <c r="B28" s="81">
        <v>0</v>
      </c>
      <c r="C28" s="80">
        <v>0</v>
      </c>
      <c r="D28" s="13"/>
      <c r="E28" s="12"/>
    </row>
    <row r="29" spans="1:5" ht="18" x14ac:dyDescent="0.25">
      <c r="A29" s="88" t="s">
        <v>164</v>
      </c>
      <c r="B29" s="81">
        <v>0</v>
      </c>
      <c r="C29" s="80">
        <v>0</v>
      </c>
      <c r="D29" s="13"/>
      <c r="E29" s="12"/>
    </row>
    <row r="30" spans="1:5" ht="18" x14ac:dyDescent="0.25">
      <c r="A30" s="90" t="s">
        <v>165</v>
      </c>
      <c r="B30" s="81">
        <v>0</v>
      </c>
      <c r="C30" s="80">
        <v>0</v>
      </c>
      <c r="D30" s="13"/>
      <c r="E30" s="12"/>
    </row>
    <row r="31" spans="1:5" ht="18" x14ac:dyDescent="0.25">
      <c r="A31" s="82" t="s">
        <v>166</v>
      </c>
      <c r="B31" s="81">
        <v>1982000000</v>
      </c>
      <c r="C31" s="80">
        <v>500000000</v>
      </c>
      <c r="D31" s="13"/>
      <c r="E31" s="12"/>
    </row>
    <row r="32" spans="1:5" ht="18" x14ac:dyDescent="0.25">
      <c r="A32" s="82" t="s">
        <v>167</v>
      </c>
      <c r="B32" s="81">
        <v>0</v>
      </c>
      <c r="C32" s="80">
        <v>0</v>
      </c>
      <c r="D32" s="13"/>
      <c r="E32" s="12"/>
    </row>
    <row r="33" spans="1:5" ht="18" x14ac:dyDescent="0.25">
      <c r="A33" s="82" t="s">
        <v>168</v>
      </c>
      <c r="B33" s="81">
        <v>0</v>
      </c>
      <c r="C33" s="80">
        <v>0</v>
      </c>
      <c r="D33" s="13"/>
      <c r="E33" s="12"/>
    </row>
    <row r="34" spans="1:5" ht="18" x14ac:dyDescent="0.25">
      <c r="A34" s="82" t="s">
        <v>169</v>
      </c>
      <c r="B34" s="81">
        <v>0</v>
      </c>
      <c r="C34" s="80">
        <v>0</v>
      </c>
      <c r="D34" s="13"/>
      <c r="E34" s="12"/>
    </row>
    <row r="35" spans="1:5" ht="18" x14ac:dyDescent="0.25">
      <c r="A35" s="82" t="s">
        <v>170</v>
      </c>
      <c r="B35" s="81">
        <v>0</v>
      </c>
      <c r="C35" s="80">
        <v>0</v>
      </c>
      <c r="D35" s="13"/>
      <c r="E35" s="12"/>
    </row>
    <row r="36" spans="1:5" ht="26.25" thickBot="1" x14ac:dyDescent="0.3">
      <c r="A36" s="119" t="s">
        <v>171</v>
      </c>
      <c r="B36" s="117">
        <f>+B20+B23+B25+B27+B28+B31+B22</f>
        <v>-519689208</v>
      </c>
      <c r="C36" s="117">
        <f>+C20+C23+C25+C27+C28+C31</f>
        <v>-74787042</v>
      </c>
      <c r="D36" s="13"/>
      <c r="E36" s="12"/>
    </row>
    <row r="37" spans="1:5" ht="19.5" thickTop="1" thickBot="1" x14ac:dyDescent="0.3">
      <c r="A37" s="103" t="s">
        <v>289</v>
      </c>
      <c r="B37" s="85">
        <f>+C38</f>
        <v>1092133254</v>
      </c>
      <c r="C37" s="85">
        <v>1166920296</v>
      </c>
      <c r="D37" s="17"/>
      <c r="E37" s="12"/>
    </row>
    <row r="38" spans="1:5" ht="19.5" thickTop="1" thickBot="1" x14ac:dyDescent="0.3">
      <c r="A38" s="83" t="s">
        <v>290</v>
      </c>
      <c r="B38" s="84">
        <f>SUM(B36:B37)</f>
        <v>572444046</v>
      </c>
      <c r="C38" s="84">
        <f>SUM(C36:C37)</f>
        <v>1092133254</v>
      </c>
      <c r="D38" s="12"/>
      <c r="E38" s="12"/>
    </row>
    <row r="39" spans="1:5" ht="18" x14ac:dyDescent="0.25">
      <c r="A39" s="11"/>
      <c r="B39" s="12"/>
      <c r="C39" s="12"/>
      <c r="D39" s="12"/>
      <c r="E39" s="12"/>
    </row>
    <row r="40" spans="1:5" x14ac:dyDescent="0.25">
      <c r="A40" s="445" t="s">
        <v>503</v>
      </c>
      <c r="B40" s="445"/>
      <c r="C40" s="445"/>
    </row>
    <row r="41" spans="1:5" x14ac:dyDescent="0.25">
      <c r="C41" s="163"/>
    </row>
  </sheetData>
  <mergeCells count="8">
    <mergeCell ref="A40:C40"/>
    <mergeCell ref="A7:A8"/>
    <mergeCell ref="A1:C2"/>
    <mergeCell ref="A3:C3"/>
    <mergeCell ref="A4:C4"/>
    <mergeCell ref="D4:E4"/>
    <mergeCell ref="A5:C5"/>
    <mergeCell ref="D5:E5"/>
  </mergeCells>
  <pageMargins left="0.70866141732283472" right="0.70866141732283472" top="0.74803149606299213" bottom="0.74803149606299213" header="0.31496062992125984" footer="0.31496062992125984"/>
  <pageSetup scale="7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9"/>
  <sheetViews>
    <sheetView topLeftCell="B1" zoomScaleNormal="100" workbookViewId="0">
      <selection activeCell="K19" sqref="K19"/>
    </sheetView>
  </sheetViews>
  <sheetFormatPr baseColWidth="10" defaultRowHeight="15" x14ac:dyDescent="0.25"/>
  <cols>
    <col min="1" max="1" width="2.7109375" style="2" customWidth="1"/>
    <col min="2" max="2" width="27.42578125" style="2" customWidth="1"/>
    <col min="3" max="3" width="14" style="2" customWidth="1"/>
    <col min="4" max="4" width="22.85546875" style="2" customWidth="1"/>
    <col min="5" max="5" width="11.42578125" style="2"/>
    <col min="6" max="6" width="17.28515625" style="2" customWidth="1"/>
    <col min="7" max="7" width="17.42578125" style="2" customWidth="1"/>
    <col min="8" max="8" width="19.28515625" style="2" customWidth="1"/>
    <col min="9" max="9" width="20.28515625" style="2" customWidth="1"/>
    <col min="10" max="10" width="17.42578125" style="2" customWidth="1"/>
    <col min="11" max="11" width="18.140625" style="2" customWidth="1"/>
    <col min="12" max="12" width="14.5703125" style="2" bestFit="1" customWidth="1"/>
    <col min="13" max="13" width="12.7109375" style="2" bestFit="1" customWidth="1"/>
    <col min="14" max="16384" width="11.42578125" style="2"/>
  </cols>
  <sheetData>
    <row r="1" spans="2:13" ht="23.25" customHeight="1" x14ac:dyDescent="0.25">
      <c r="B1" s="459" t="s">
        <v>380</v>
      </c>
      <c r="C1" s="459"/>
      <c r="D1" s="459"/>
      <c r="E1" s="459"/>
      <c r="F1" s="459"/>
      <c r="G1" s="459"/>
      <c r="H1" s="459"/>
      <c r="I1" s="459"/>
      <c r="J1" s="459"/>
      <c r="K1" s="459"/>
    </row>
    <row r="2" spans="2:13" x14ac:dyDescent="0.25">
      <c r="B2" s="459" t="s">
        <v>172</v>
      </c>
      <c r="C2" s="459"/>
      <c r="D2" s="459"/>
      <c r="E2" s="459"/>
      <c r="F2" s="459"/>
      <c r="G2" s="459"/>
      <c r="H2" s="459"/>
      <c r="I2" s="459"/>
      <c r="J2" s="459"/>
      <c r="K2" s="459"/>
    </row>
    <row r="3" spans="2:13" x14ac:dyDescent="0.25">
      <c r="B3" s="459" t="s">
        <v>535</v>
      </c>
      <c r="C3" s="459"/>
      <c r="D3" s="459"/>
      <c r="E3" s="459"/>
      <c r="F3" s="459"/>
      <c r="G3" s="459"/>
      <c r="H3" s="459"/>
      <c r="I3" s="459"/>
      <c r="J3" s="459"/>
      <c r="K3" s="459"/>
    </row>
    <row r="4" spans="2:13" ht="12" customHeight="1" x14ac:dyDescent="0.25">
      <c r="D4" s="100"/>
      <c r="E4" s="12"/>
      <c r="F4" s="12"/>
      <c r="G4" s="13"/>
      <c r="H4" s="12"/>
      <c r="I4" s="12"/>
      <c r="J4" s="14"/>
      <c r="K4" s="14"/>
    </row>
    <row r="5" spans="2:13" ht="18.75" thickBot="1" x14ac:dyDescent="0.3">
      <c r="D5" s="100" t="s">
        <v>323</v>
      </c>
      <c r="E5" s="12"/>
      <c r="F5" s="12"/>
      <c r="G5" s="13"/>
      <c r="H5" s="12"/>
      <c r="I5" s="12"/>
      <c r="J5" s="14"/>
      <c r="K5" s="14"/>
    </row>
    <row r="6" spans="2:13" s="126" customFormat="1" ht="14.25" x14ac:dyDescent="0.2">
      <c r="B6" s="460" t="s">
        <v>340</v>
      </c>
      <c r="C6" s="457" t="s">
        <v>339</v>
      </c>
      <c r="D6" s="457" t="s">
        <v>174</v>
      </c>
      <c r="E6" s="455" t="s">
        <v>173</v>
      </c>
      <c r="F6" s="455"/>
      <c r="G6" s="456"/>
      <c r="H6" s="462" t="s">
        <v>89</v>
      </c>
      <c r="I6" s="456"/>
      <c r="J6" s="450" t="s">
        <v>87</v>
      </c>
      <c r="K6" s="451"/>
    </row>
    <row r="7" spans="2:13" s="126" customFormat="1" ht="14.25" x14ac:dyDescent="0.2">
      <c r="B7" s="461"/>
      <c r="C7" s="458"/>
      <c r="D7" s="458"/>
      <c r="E7" s="452" t="s">
        <v>175</v>
      </c>
      <c r="F7" s="465" t="s">
        <v>176</v>
      </c>
      <c r="G7" s="452" t="s">
        <v>177</v>
      </c>
      <c r="H7" s="452" t="s">
        <v>300</v>
      </c>
      <c r="I7" s="463" t="s">
        <v>301</v>
      </c>
      <c r="J7" s="452" t="s">
        <v>329</v>
      </c>
      <c r="K7" s="454" t="s">
        <v>330</v>
      </c>
    </row>
    <row r="8" spans="2:13" s="126" customFormat="1" ht="14.25" x14ac:dyDescent="0.2">
      <c r="B8" s="127"/>
      <c r="C8" s="128"/>
      <c r="D8" s="120"/>
      <c r="E8" s="453"/>
      <c r="F8" s="466"/>
      <c r="G8" s="453"/>
      <c r="H8" s="453"/>
      <c r="I8" s="464"/>
      <c r="J8" s="453"/>
      <c r="K8" s="454"/>
    </row>
    <row r="9" spans="2:13" s="126" customFormat="1" x14ac:dyDescent="0.25">
      <c r="B9" s="121" t="s">
        <v>341</v>
      </c>
      <c r="C9" s="129"/>
      <c r="D9" s="132">
        <v>2000000000</v>
      </c>
      <c r="E9" s="133">
        <v>0</v>
      </c>
      <c r="F9" s="134">
        <v>0</v>
      </c>
      <c r="G9" s="135">
        <v>866000000</v>
      </c>
      <c r="H9" s="135">
        <v>-267678085</v>
      </c>
      <c r="I9" s="164">
        <v>0</v>
      </c>
      <c r="J9" s="448"/>
      <c r="K9" s="449"/>
      <c r="L9" s="163"/>
    </row>
    <row r="10" spans="2:13" s="126" customFormat="1" ht="28.5" x14ac:dyDescent="0.2">
      <c r="B10" s="122" t="s">
        <v>342</v>
      </c>
      <c r="C10" s="129"/>
      <c r="D10" s="136">
        <v>1982000000</v>
      </c>
      <c r="E10" s="133"/>
      <c r="F10" s="134"/>
      <c r="G10" s="137">
        <v>0</v>
      </c>
      <c r="H10" s="135">
        <v>-186471386</v>
      </c>
      <c r="I10" s="164">
        <v>0</v>
      </c>
      <c r="J10" s="448"/>
      <c r="K10" s="449"/>
      <c r="L10" s="338"/>
    </row>
    <row r="11" spans="2:13" s="126" customFormat="1" ht="28.5" x14ac:dyDescent="0.2">
      <c r="B11" s="121" t="s">
        <v>343</v>
      </c>
      <c r="C11" s="129"/>
      <c r="D11" s="136"/>
      <c r="E11" s="133"/>
      <c r="F11" s="134"/>
      <c r="G11" s="133"/>
      <c r="H11" s="133"/>
      <c r="I11" s="135"/>
      <c r="J11" s="448"/>
      <c r="K11" s="449"/>
    </row>
    <row r="12" spans="2:13" s="126" customFormat="1" ht="14.25" x14ac:dyDescent="0.2">
      <c r="B12" s="125" t="s">
        <v>344</v>
      </c>
      <c r="C12" s="129"/>
      <c r="D12" s="136"/>
      <c r="E12" s="133"/>
      <c r="F12" s="134"/>
      <c r="G12" s="137"/>
      <c r="H12" s="133"/>
      <c r="I12" s="138">
        <v>-542032127</v>
      </c>
      <c r="J12" s="448"/>
      <c r="K12" s="449"/>
    </row>
    <row r="13" spans="2:13" s="126" customFormat="1" ht="14.25" x14ac:dyDescent="0.2">
      <c r="B13" s="124" t="s">
        <v>345</v>
      </c>
      <c r="C13" s="130"/>
      <c r="D13" s="139">
        <f t="shared" ref="D13:I13" si="0">SUM(D9:D12)</f>
        <v>3982000000</v>
      </c>
      <c r="E13" s="140">
        <f t="shared" si="0"/>
        <v>0</v>
      </c>
      <c r="F13" s="140">
        <f t="shared" si="0"/>
        <v>0</v>
      </c>
      <c r="G13" s="140">
        <f>SUM(G9:G12)</f>
        <v>866000000</v>
      </c>
      <c r="H13" s="140">
        <f>SUM(H9:H12)</f>
        <v>-454149471</v>
      </c>
      <c r="I13" s="140">
        <f t="shared" si="0"/>
        <v>-542032127</v>
      </c>
      <c r="J13" s="141">
        <f>SUM(D13:I13)</f>
        <v>3851818402</v>
      </c>
      <c r="K13" s="142"/>
      <c r="L13" s="338"/>
      <c r="M13" s="338"/>
    </row>
    <row r="14" spans="2:13" s="126" customFormat="1" thickBot="1" x14ac:dyDescent="0.25">
      <c r="B14" s="123" t="s">
        <v>346</v>
      </c>
      <c r="C14" s="131"/>
      <c r="D14" s="143">
        <v>2000000000</v>
      </c>
      <c r="E14" s="144">
        <v>0</v>
      </c>
      <c r="F14" s="144">
        <v>0</v>
      </c>
      <c r="G14" s="145">
        <v>866000000</v>
      </c>
      <c r="H14" s="145">
        <v>-267678085</v>
      </c>
      <c r="I14" s="145">
        <v>-186471387</v>
      </c>
      <c r="J14" s="146"/>
      <c r="K14" s="147">
        <f>SUM(D14:J14)</f>
        <v>2411850528</v>
      </c>
    </row>
    <row r="16" spans="2:13" x14ac:dyDescent="0.25">
      <c r="F16" s="163"/>
      <c r="H16" s="163"/>
      <c r="J16" s="163"/>
      <c r="K16" s="163"/>
    </row>
    <row r="17" spans="4:11" x14ac:dyDescent="0.25">
      <c r="D17" s="337"/>
      <c r="H17" s="163"/>
      <c r="I17" s="163"/>
      <c r="K17" s="163"/>
    </row>
    <row r="18" spans="4:11" x14ac:dyDescent="0.25">
      <c r="H18" s="163"/>
      <c r="I18" s="163"/>
    </row>
    <row r="19" spans="4:11" x14ac:dyDescent="0.25">
      <c r="I19" s="163"/>
    </row>
  </sheetData>
  <mergeCells count="17">
    <mergeCell ref="D6:D7"/>
    <mergeCell ref="B1:K1"/>
    <mergeCell ref="B2:K2"/>
    <mergeCell ref="B3:K3"/>
    <mergeCell ref="B6:B7"/>
    <mergeCell ref="H6:I6"/>
    <mergeCell ref="G7:G8"/>
    <mergeCell ref="I7:I8"/>
    <mergeCell ref="E7:E8"/>
    <mergeCell ref="F7:F8"/>
    <mergeCell ref="C6:C7"/>
    <mergeCell ref="J9:K12"/>
    <mergeCell ref="J6:K6"/>
    <mergeCell ref="H7:H8"/>
    <mergeCell ref="K7:K8"/>
    <mergeCell ref="E6:G6"/>
    <mergeCell ref="J7:J8"/>
  </mergeCells>
  <pageMargins left="0.70866141732283472" right="0.70866141732283472" top="1.1417322834645669" bottom="0.74803149606299213" header="0.31496062992125984" footer="0.31496062992125984"/>
  <pageSetup paperSize="9" scale="69" orientation="landscape" horizontalDpi="300" verticalDpi="300" r:id="rId1"/>
  <colBreaks count="1" manualBreakCount="1">
    <brk id="11"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B1:N403"/>
  <sheetViews>
    <sheetView topLeftCell="A53" zoomScaleNormal="100" zoomScaleSheetLayoutView="91" workbookViewId="0">
      <selection activeCell="B381" sqref="B381:E381"/>
    </sheetView>
  </sheetViews>
  <sheetFormatPr baseColWidth="10" defaultRowHeight="15" x14ac:dyDescent="0.25"/>
  <cols>
    <col min="1" max="1" width="4.28515625" style="2" customWidth="1"/>
    <col min="2" max="2" width="40.28515625" style="2" customWidth="1"/>
    <col min="3" max="3" width="15.5703125" style="2" customWidth="1"/>
    <col min="4" max="4" width="17" style="2" customWidth="1"/>
    <col min="5" max="5" width="15.28515625" style="2" customWidth="1"/>
    <col min="6" max="6" width="13" style="2" customWidth="1"/>
    <col min="7" max="7" width="19.28515625" style="2" customWidth="1"/>
    <col min="8" max="8" width="16" style="287" customWidth="1"/>
    <col min="9" max="9" width="17.42578125" style="287" customWidth="1"/>
    <col min="10" max="10" width="12" style="2" customWidth="1"/>
    <col min="11" max="13" width="11.42578125" style="2"/>
    <col min="14" max="14" width="13.42578125" style="2" customWidth="1"/>
    <col min="15" max="16384" width="11.42578125" style="2"/>
  </cols>
  <sheetData>
    <row r="1" spans="2:14" ht="15" customHeight="1" x14ac:dyDescent="0.25">
      <c r="B1" s="490" t="s">
        <v>580</v>
      </c>
      <c r="C1" s="490"/>
      <c r="D1" s="490"/>
      <c r="E1" s="490"/>
      <c r="F1" s="490"/>
      <c r="G1" s="490"/>
      <c r="H1" s="490"/>
    </row>
    <row r="2" spans="2:14" ht="15" customHeight="1" x14ac:dyDescent="0.25">
      <c r="B2" s="490"/>
      <c r="C2" s="490"/>
      <c r="D2" s="490"/>
      <c r="E2" s="490"/>
      <c r="F2" s="490"/>
      <c r="G2" s="490"/>
      <c r="H2" s="490"/>
    </row>
    <row r="3" spans="2:14" ht="15" customHeight="1" x14ac:dyDescent="0.25">
      <c r="B3" s="491" t="s">
        <v>581</v>
      </c>
      <c r="C3" s="491"/>
      <c r="D3" s="491"/>
      <c r="E3" s="491"/>
      <c r="F3" s="491"/>
      <c r="G3" s="491"/>
      <c r="H3" s="491"/>
    </row>
    <row r="4" spans="2:14" x14ac:dyDescent="0.25">
      <c r="B4" s="22"/>
    </row>
    <row r="5" spans="2:14" x14ac:dyDescent="0.25">
      <c r="B5" s="488" t="s">
        <v>463</v>
      </c>
      <c r="C5" s="488"/>
    </row>
    <row r="6" spans="2:14" ht="14.45" customHeight="1" x14ac:dyDescent="0.25">
      <c r="B6" s="24"/>
    </row>
    <row r="7" spans="2:14" ht="40.5" customHeight="1" x14ac:dyDescent="0.25">
      <c r="B7" s="487" t="s">
        <v>592</v>
      </c>
      <c r="C7" s="487"/>
      <c r="D7" s="487"/>
      <c r="E7" s="487"/>
      <c r="F7" s="336"/>
      <c r="G7" s="336"/>
      <c r="I7" s="498"/>
      <c r="J7" s="498"/>
      <c r="K7" s="498"/>
      <c r="L7" s="498"/>
      <c r="M7" s="498"/>
      <c r="N7" s="498"/>
    </row>
    <row r="8" spans="2:14" ht="15.6" customHeight="1" x14ac:dyDescent="0.25">
      <c r="B8" s="23"/>
    </row>
    <row r="9" spans="2:14" x14ac:dyDescent="0.25">
      <c r="B9" s="488" t="s">
        <v>462</v>
      </c>
      <c r="C9" s="488"/>
    </row>
    <row r="10" spans="2:14" ht="17.45" customHeight="1" x14ac:dyDescent="0.25">
      <c r="B10" s="24"/>
    </row>
    <row r="11" spans="2:14" x14ac:dyDescent="0.25">
      <c r="B11" s="488" t="s">
        <v>178</v>
      </c>
      <c r="C11" s="488"/>
      <c r="D11" s="488"/>
      <c r="E11" s="488"/>
      <c r="F11" s="154"/>
      <c r="G11" s="154"/>
    </row>
    <row r="12" spans="2:14" x14ac:dyDescent="0.25">
      <c r="B12" s="154"/>
      <c r="C12" s="154"/>
      <c r="D12" s="154"/>
      <c r="E12" s="154"/>
      <c r="F12" s="154"/>
      <c r="G12" s="154"/>
    </row>
    <row r="13" spans="2:14" ht="49.5" customHeight="1" x14ac:dyDescent="0.25">
      <c r="B13" s="467" t="s">
        <v>179</v>
      </c>
      <c r="C13" s="467"/>
      <c r="D13" s="467"/>
      <c r="E13" s="467"/>
      <c r="F13" s="155"/>
      <c r="G13" s="155"/>
    </row>
    <row r="14" spans="2:14" ht="30" customHeight="1" x14ac:dyDescent="0.25">
      <c r="B14" s="467" t="s">
        <v>180</v>
      </c>
      <c r="C14" s="467"/>
      <c r="D14" s="467"/>
      <c r="E14" s="467"/>
      <c r="F14" s="155"/>
      <c r="G14" s="155"/>
    </row>
    <row r="15" spans="2:14" ht="29.25" customHeight="1" x14ac:dyDescent="0.25">
      <c r="B15" s="467" t="s">
        <v>181</v>
      </c>
      <c r="C15" s="467"/>
      <c r="D15" s="467"/>
      <c r="E15" s="467"/>
      <c r="F15" s="155"/>
      <c r="G15" s="155"/>
    </row>
    <row r="16" spans="2:14" ht="30" customHeight="1" x14ac:dyDescent="0.25">
      <c r="B16" s="467" t="s">
        <v>318</v>
      </c>
      <c r="C16" s="467"/>
      <c r="D16" s="467"/>
      <c r="E16" s="467"/>
      <c r="F16" s="155"/>
      <c r="G16" s="155"/>
    </row>
    <row r="17" spans="2:7" ht="15" customHeight="1" x14ac:dyDescent="0.25">
      <c r="B17" s="467" t="s">
        <v>182</v>
      </c>
      <c r="C17" s="467"/>
      <c r="D17" s="467"/>
      <c r="E17" s="467"/>
      <c r="F17" s="155"/>
      <c r="G17" s="155"/>
    </row>
    <row r="18" spans="2:7" ht="27.75" customHeight="1" x14ac:dyDescent="0.25">
      <c r="B18" s="467" t="s">
        <v>582</v>
      </c>
      <c r="C18" s="467"/>
      <c r="D18" s="467"/>
      <c r="E18" s="467"/>
      <c r="F18" s="155"/>
      <c r="G18" s="155"/>
    </row>
    <row r="19" spans="2:7" ht="15" customHeight="1" x14ac:dyDescent="0.25">
      <c r="B19" s="155"/>
      <c r="C19" s="155"/>
      <c r="D19" s="155"/>
      <c r="E19" s="155"/>
      <c r="F19" s="155"/>
      <c r="G19" s="155"/>
    </row>
    <row r="20" spans="2:7" x14ac:dyDescent="0.25">
      <c r="B20" s="24" t="s">
        <v>183</v>
      </c>
    </row>
    <row r="21" spans="2:7" ht="14.45" customHeight="1" x14ac:dyDescent="0.25">
      <c r="B21" s="24"/>
    </row>
    <row r="22" spans="2:7" ht="42" customHeight="1" x14ac:dyDescent="0.25">
      <c r="B22" s="467" t="s">
        <v>524</v>
      </c>
      <c r="C22" s="467"/>
      <c r="D22" s="467"/>
      <c r="E22" s="467"/>
      <c r="F22" s="155"/>
      <c r="G22" s="155"/>
    </row>
    <row r="23" spans="2:7" ht="51.75" customHeight="1" x14ac:dyDescent="0.25">
      <c r="B23" s="489" t="s">
        <v>385</v>
      </c>
      <c r="C23" s="489"/>
      <c r="D23" s="489"/>
      <c r="E23" s="489"/>
      <c r="F23" s="244"/>
      <c r="G23" s="244"/>
    </row>
    <row r="24" spans="2:7" x14ac:dyDescent="0.25">
      <c r="B24" s="488" t="s">
        <v>461</v>
      </c>
      <c r="C24" s="488"/>
      <c r="D24" s="488"/>
      <c r="E24" s="488"/>
      <c r="F24" s="154"/>
      <c r="G24" s="154"/>
    </row>
    <row r="25" spans="2:7" ht="14.45" customHeight="1" x14ac:dyDescent="0.25">
      <c r="B25" s="24"/>
    </row>
    <row r="26" spans="2:7" x14ac:dyDescent="0.25">
      <c r="B26" s="488" t="s">
        <v>184</v>
      </c>
      <c r="C26" s="488"/>
      <c r="D26" s="488"/>
      <c r="E26" s="488"/>
      <c r="F26" s="154"/>
      <c r="G26" s="154"/>
    </row>
    <row r="27" spans="2:7" ht="14.45" customHeight="1" x14ac:dyDescent="0.25">
      <c r="B27" s="24"/>
    </row>
    <row r="28" spans="2:7" ht="37.5" customHeight="1" x14ac:dyDescent="0.25">
      <c r="B28" s="467" t="s">
        <v>525</v>
      </c>
      <c r="C28" s="467"/>
      <c r="D28" s="467"/>
      <c r="E28" s="467"/>
      <c r="F28" s="155"/>
      <c r="G28" s="155"/>
    </row>
    <row r="29" spans="2:7" ht="15.6" customHeight="1" x14ac:dyDescent="0.25">
      <c r="B29" s="23"/>
    </row>
    <row r="30" spans="2:7" x14ac:dyDescent="0.25">
      <c r="B30" s="24" t="s">
        <v>291</v>
      </c>
    </row>
    <row r="31" spans="2:7" ht="14.45" customHeight="1" x14ac:dyDescent="0.25">
      <c r="B31" s="23"/>
    </row>
    <row r="32" spans="2:7" ht="39.75" customHeight="1" x14ac:dyDescent="0.25">
      <c r="B32" s="467" t="s">
        <v>413</v>
      </c>
      <c r="C32" s="467"/>
      <c r="D32" s="467"/>
      <c r="E32" s="467"/>
      <c r="F32" s="155"/>
      <c r="G32" s="155"/>
    </row>
    <row r="33" spans="2:7" ht="48" customHeight="1" x14ac:dyDescent="0.25">
      <c r="B33" s="467" t="s">
        <v>386</v>
      </c>
      <c r="C33" s="467"/>
      <c r="D33" s="467"/>
      <c r="E33" s="467"/>
      <c r="F33" s="155"/>
      <c r="G33" s="155"/>
    </row>
    <row r="34" spans="2:7" ht="14.45" customHeight="1" x14ac:dyDescent="0.25">
      <c r="B34" s="23"/>
    </row>
    <row r="35" spans="2:7" ht="24.6" customHeight="1" x14ac:dyDescent="0.25">
      <c r="B35" s="467" t="s">
        <v>185</v>
      </c>
      <c r="C35" s="467"/>
      <c r="D35" s="467"/>
      <c r="E35" s="467"/>
      <c r="F35" s="155"/>
      <c r="G35" s="155"/>
    </row>
    <row r="36" spans="2:7" x14ac:dyDescent="0.25">
      <c r="B36" s="23"/>
    </row>
    <row r="37" spans="2:7" x14ac:dyDescent="0.25">
      <c r="B37" s="24" t="s">
        <v>186</v>
      </c>
    </row>
    <row r="38" spans="2:7" ht="14.45" customHeight="1" x14ac:dyDescent="0.25">
      <c r="B38" s="24"/>
    </row>
    <row r="39" spans="2:7" ht="15" customHeight="1" x14ac:dyDescent="0.25">
      <c r="B39" s="467" t="s">
        <v>187</v>
      </c>
      <c r="C39" s="467"/>
      <c r="D39" s="467"/>
      <c r="E39" s="467"/>
      <c r="F39" s="155"/>
      <c r="G39" s="155"/>
    </row>
    <row r="40" spans="2:7" x14ac:dyDescent="0.25">
      <c r="B40" s="23"/>
    </row>
    <row r="41" spans="2:7" x14ac:dyDescent="0.25">
      <c r="B41" s="24" t="s">
        <v>292</v>
      </c>
    </row>
    <row r="42" spans="2:7" ht="14.45" customHeight="1" x14ac:dyDescent="0.25">
      <c r="B42" s="23"/>
    </row>
    <row r="43" spans="2:7" ht="15" customHeight="1" x14ac:dyDescent="0.25">
      <c r="B43" s="467" t="s">
        <v>188</v>
      </c>
      <c r="C43" s="467"/>
      <c r="D43" s="467"/>
      <c r="E43" s="467"/>
      <c r="F43" s="155"/>
      <c r="G43" s="155"/>
    </row>
    <row r="45" spans="2:7" x14ac:dyDescent="0.25">
      <c r="B45" s="24" t="s">
        <v>293</v>
      </c>
    </row>
    <row r="46" spans="2:7" ht="14.45" customHeight="1" x14ac:dyDescent="0.25">
      <c r="B46" s="23"/>
    </row>
    <row r="47" spans="2:7" ht="27" customHeight="1" x14ac:dyDescent="0.25">
      <c r="B47" s="467" t="s">
        <v>189</v>
      </c>
      <c r="C47" s="467"/>
      <c r="D47" s="467"/>
      <c r="E47" s="467"/>
      <c r="F47" s="155"/>
      <c r="G47" s="155"/>
    </row>
    <row r="48" spans="2:7" ht="12" customHeight="1" x14ac:dyDescent="0.25">
      <c r="B48" s="23"/>
    </row>
    <row r="49" spans="2:7" x14ac:dyDescent="0.25">
      <c r="B49" s="24" t="s">
        <v>190</v>
      </c>
    </row>
    <row r="50" spans="2:7" ht="14.45" customHeight="1" x14ac:dyDescent="0.25">
      <c r="B50" s="24"/>
    </row>
    <row r="51" spans="2:7" ht="22.5" customHeight="1" x14ac:dyDescent="0.25">
      <c r="B51" s="467" t="s">
        <v>526</v>
      </c>
      <c r="C51" s="467"/>
      <c r="D51" s="467"/>
      <c r="E51" s="467"/>
      <c r="F51" s="155"/>
      <c r="G51" s="155"/>
    </row>
    <row r="52" spans="2:7" ht="14.45" customHeight="1" x14ac:dyDescent="0.25">
      <c r="B52" s="23"/>
    </row>
    <row r="53" spans="2:7" ht="28.5" customHeight="1" x14ac:dyDescent="0.25">
      <c r="B53" s="24" t="s">
        <v>191</v>
      </c>
    </row>
    <row r="54" spans="2:7" ht="14.45" customHeight="1" x14ac:dyDescent="0.25">
      <c r="B54" s="24"/>
    </row>
    <row r="55" spans="2:7" ht="15" customHeight="1" x14ac:dyDescent="0.25">
      <c r="B55" s="467" t="s">
        <v>294</v>
      </c>
      <c r="C55" s="467"/>
      <c r="D55" s="467"/>
      <c r="E55" s="467"/>
      <c r="F55" s="155"/>
      <c r="G55" s="155"/>
    </row>
    <row r="56" spans="2:7" ht="19.149999999999999" customHeight="1" x14ac:dyDescent="0.25">
      <c r="B56" s="23"/>
    </row>
    <row r="57" spans="2:7" x14ac:dyDescent="0.25">
      <c r="B57" s="24" t="s">
        <v>192</v>
      </c>
    </row>
    <row r="58" spans="2:7" x14ac:dyDescent="0.25">
      <c r="B58" s="24"/>
    </row>
    <row r="59" spans="2:7" x14ac:dyDescent="0.25">
      <c r="B59" s="467" t="s">
        <v>193</v>
      </c>
      <c r="C59" s="467"/>
      <c r="D59" s="467"/>
      <c r="E59" s="467"/>
      <c r="F59" s="155"/>
      <c r="G59" s="155"/>
    </row>
    <row r="60" spans="2:7" ht="14.45" customHeight="1" x14ac:dyDescent="0.25">
      <c r="B60" s="23"/>
    </row>
    <row r="61" spans="2:7" x14ac:dyDescent="0.25">
      <c r="B61" s="488" t="s">
        <v>460</v>
      </c>
      <c r="C61" s="488"/>
      <c r="D61" s="488"/>
      <c r="E61" s="488"/>
      <c r="F61" s="154"/>
      <c r="G61" s="154"/>
    </row>
    <row r="62" spans="2:7" ht="14.45" customHeight="1" x14ac:dyDescent="0.25">
      <c r="B62" s="24"/>
    </row>
    <row r="63" spans="2:7" ht="15" customHeight="1" x14ac:dyDescent="0.25">
      <c r="B63" s="467" t="s">
        <v>194</v>
      </c>
      <c r="C63" s="467"/>
      <c r="D63" s="467"/>
      <c r="E63" s="467"/>
      <c r="F63" s="155"/>
      <c r="G63" s="155"/>
    </row>
    <row r="64" spans="2:7" x14ac:dyDescent="0.25">
      <c r="B64" s="23"/>
    </row>
    <row r="65" spans="2:9" x14ac:dyDescent="0.25">
      <c r="B65" s="24" t="s">
        <v>459</v>
      </c>
    </row>
    <row r="66" spans="2:9" ht="15.6" customHeight="1" x14ac:dyDescent="0.25">
      <c r="B66" s="24"/>
    </row>
    <row r="67" spans="2:9" ht="21" customHeight="1" x14ac:dyDescent="0.25">
      <c r="B67" s="24" t="s">
        <v>195</v>
      </c>
    </row>
    <row r="68" spans="2:9" ht="48" customHeight="1" x14ac:dyDescent="0.25">
      <c r="B68" s="467" t="s">
        <v>196</v>
      </c>
      <c r="C68" s="467"/>
      <c r="D68" s="467"/>
      <c r="E68" s="467"/>
      <c r="F68" s="467"/>
      <c r="G68" s="467"/>
      <c r="H68" s="467"/>
    </row>
    <row r="69" spans="2:9" ht="15.75" thickBot="1" x14ac:dyDescent="0.3">
      <c r="B69" s="155"/>
      <c r="C69" s="155"/>
      <c r="D69" s="155"/>
      <c r="E69" s="155"/>
      <c r="F69" s="155"/>
      <c r="G69" s="155"/>
    </row>
    <row r="70" spans="2:9" ht="17.45" customHeight="1" thickBot="1" x14ac:dyDescent="0.3">
      <c r="B70" s="148" t="s">
        <v>197</v>
      </c>
      <c r="C70" s="149">
        <v>44926</v>
      </c>
    </row>
    <row r="71" spans="2:9" ht="17.45" customHeight="1" thickBot="1" x14ac:dyDescent="0.3">
      <c r="B71" s="153" t="s">
        <v>198</v>
      </c>
      <c r="C71" s="25">
        <v>7322.9</v>
      </c>
    </row>
    <row r="72" spans="2:9" ht="15.75" thickBot="1" x14ac:dyDescent="0.3">
      <c r="B72" s="153" t="s">
        <v>199</v>
      </c>
      <c r="C72" s="25">
        <v>7339.62</v>
      </c>
    </row>
    <row r="73" spans="2:9" ht="12.6" customHeight="1" x14ac:dyDescent="0.25">
      <c r="B73" s="24"/>
    </row>
    <row r="74" spans="2:9" x14ac:dyDescent="0.25">
      <c r="B74" s="24" t="s">
        <v>200</v>
      </c>
    </row>
    <row r="75" spans="2:9" x14ac:dyDescent="0.25">
      <c r="B75" s="24"/>
    </row>
    <row r="76" spans="2:9" x14ac:dyDescent="0.25">
      <c r="B76" s="468" t="s">
        <v>201</v>
      </c>
      <c r="C76" s="468"/>
      <c r="E76" s="226"/>
      <c r="F76" s="226"/>
      <c r="G76" s="226"/>
    </row>
    <row r="77" spans="2:9" x14ac:dyDescent="0.25">
      <c r="B77" s="231"/>
      <c r="C77" s="231"/>
      <c r="E77" s="226"/>
      <c r="F77" s="226"/>
      <c r="G77" s="226"/>
    </row>
    <row r="78" spans="2:9" ht="12.6" customHeight="1" x14ac:dyDescent="0.25">
      <c r="B78" s="26" t="s">
        <v>406</v>
      </c>
      <c r="E78" s="227">
        <v>6870.81</v>
      </c>
      <c r="F78" s="227"/>
      <c r="G78" s="282"/>
    </row>
    <row r="79" spans="2:9" ht="33.75" customHeight="1" x14ac:dyDescent="0.25">
      <c r="B79" s="170" t="s">
        <v>347</v>
      </c>
      <c r="C79" s="156" t="s">
        <v>348</v>
      </c>
      <c r="D79" s="171" t="s">
        <v>349</v>
      </c>
      <c r="E79" s="171" t="s">
        <v>350</v>
      </c>
      <c r="F79" s="171" t="s">
        <v>351</v>
      </c>
      <c r="G79" s="299"/>
    </row>
    <row r="80" spans="2:9" ht="17.25" customHeight="1" x14ac:dyDescent="0.25">
      <c r="B80" s="172" t="s">
        <v>47</v>
      </c>
      <c r="C80" s="173"/>
      <c r="D80" s="174"/>
      <c r="E80" s="175"/>
      <c r="F80" s="175"/>
      <c r="H80" s="2"/>
      <c r="I80" s="2"/>
    </row>
    <row r="81" spans="2:9" ht="17.25" customHeight="1" x14ac:dyDescent="0.25">
      <c r="B81" s="176" t="s">
        <v>381</v>
      </c>
      <c r="C81" s="173"/>
      <c r="D81" s="174">
        <v>3100.21</v>
      </c>
      <c r="E81" s="174">
        <v>7322.9</v>
      </c>
      <c r="F81" s="175">
        <f>+D81*E81</f>
        <v>22702527.809</v>
      </c>
      <c r="H81" s="2"/>
      <c r="I81" s="2"/>
    </row>
    <row r="82" spans="2:9" ht="17.25" customHeight="1" x14ac:dyDescent="0.25">
      <c r="B82" s="176" t="s">
        <v>387</v>
      </c>
      <c r="C82" s="173"/>
      <c r="D82" s="174"/>
      <c r="E82" s="174"/>
      <c r="F82" s="175">
        <f t="shared" ref="F82:F91" si="0">+D82*E82</f>
        <v>0</v>
      </c>
      <c r="H82" s="2"/>
      <c r="I82" s="2"/>
    </row>
    <row r="83" spans="2:9" ht="17.25" customHeight="1" x14ac:dyDescent="0.25">
      <c r="B83" s="176" t="s">
        <v>470</v>
      </c>
      <c r="C83" s="173"/>
      <c r="D83" s="225">
        <v>5333.3399999999856</v>
      </c>
      <c r="E83" s="174">
        <v>7322.9</v>
      </c>
      <c r="F83" s="175">
        <f t="shared" si="0"/>
        <v>39055515.48599989</v>
      </c>
      <c r="H83" s="2"/>
      <c r="I83" s="2"/>
    </row>
    <row r="84" spans="2:9" ht="17.25" customHeight="1" x14ac:dyDescent="0.25">
      <c r="B84" s="176" t="s">
        <v>471</v>
      </c>
      <c r="C84" s="173"/>
      <c r="D84" s="174"/>
      <c r="E84" s="174"/>
      <c r="F84" s="175">
        <f t="shared" si="0"/>
        <v>0</v>
      </c>
      <c r="H84" s="2"/>
      <c r="I84" s="2"/>
    </row>
    <row r="85" spans="2:9" ht="17.25" customHeight="1" x14ac:dyDescent="0.25">
      <c r="B85" s="176" t="s">
        <v>388</v>
      </c>
      <c r="C85" s="173"/>
      <c r="D85" s="225">
        <v>5134.1400000000003</v>
      </c>
      <c r="E85" s="174">
        <v>7322.9</v>
      </c>
      <c r="F85" s="175">
        <f t="shared" si="0"/>
        <v>37596793.806000002</v>
      </c>
      <c r="H85" s="2"/>
      <c r="I85" s="2"/>
    </row>
    <row r="86" spans="2:9" ht="17.25" customHeight="1" x14ac:dyDescent="0.25">
      <c r="B86" s="176" t="s">
        <v>389</v>
      </c>
      <c r="C86" s="173"/>
      <c r="D86" s="174"/>
      <c r="E86" s="174"/>
      <c r="F86" s="175">
        <f t="shared" si="0"/>
        <v>0</v>
      </c>
      <c r="H86" s="2"/>
      <c r="I86" s="2"/>
    </row>
    <row r="87" spans="2:9" ht="17.25" customHeight="1" x14ac:dyDescent="0.25">
      <c r="B87" s="176" t="s">
        <v>390</v>
      </c>
      <c r="C87" s="173"/>
      <c r="D87" s="174"/>
      <c r="E87" s="174"/>
      <c r="F87" s="175">
        <f t="shared" si="0"/>
        <v>0</v>
      </c>
    </row>
    <row r="88" spans="2:9" ht="17.25" customHeight="1" x14ac:dyDescent="0.25">
      <c r="B88" s="176" t="s">
        <v>391</v>
      </c>
      <c r="C88" s="173"/>
      <c r="D88" s="174">
        <v>1000</v>
      </c>
      <c r="E88" s="174">
        <v>7322.9</v>
      </c>
      <c r="F88" s="175">
        <f t="shared" si="0"/>
        <v>7322900</v>
      </c>
    </row>
    <row r="89" spans="2:9" ht="17.25" customHeight="1" x14ac:dyDescent="0.25">
      <c r="B89" s="176" t="s">
        <v>392</v>
      </c>
      <c r="C89" s="173"/>
      <c r="D89" s="174">
        <v>300</v>
      </c>
      <c r="E89" s="174">
        <v>7322.9</v>
      </c>
      <c r="F89" s="175">
        <f t="shared" si="0"/>
        <v>2196870</v>
      </c>
    </row>
    <row r="90" spans="2:9" ht="17.25" customHeight="1" x14ac:dyDescent="0.25">
      <c r="B90" s="176" t="s">
        <v>393</v>
      </c>
      <c r="C90" s="173"/>
      <c r="D90" s="174"/>
      <c r="E90" s="174"/>
      <c r="F90" s="175">
        <f t="shared" si="0"/>
        <v>0</v>
      </c>
      <c r="H90" s="288"/>
    </row>
    <row r="91" spans="2:9" ht="17.25" customHeight="1" x14ac:dyDescent="0.25">
      <c r="B91" s="176" t="s">
        <v>405</v>
      </c>
      <c r="C91" s="173"/>
      <c r="D91" s="174"/>
      <c r="E91" s="174"/>
      <c r="F91" s="175">
        <f t="shared" si="0"/>
        <v>0</v>
      </c>
    </row>
    <row r="92" spans="2:9" ht="17.25" customHeight="1" x14ac:dyDescent="0.25">
      <c r="B92" s="232"/>
      <c r="C92" s="38"/>
      <c r="D92" s="233"/>
      <c r="E92" s="233"/>
      <c r="F92" s="233"/>
      <c r="G92" s="233"/>
      <c r="H92" s="289"/>
    </row>
    <row r="93" spans="2:9" ht="12.6" customHeight="1" x14ac:dyDescent="0.25">
      <c r="B93" s="26" t="s">
        <v>407</v>
      </c>
      <c r="E93" s="238"/>
      <c r="F93" s="238"/>
      <c r="G93" s="238"/>
    </row>
    <row r="94" spans="2:9" ht="12.6" customHeight="1" x14ac:dyDescent="0.25">
      <c r="B94" s="185" t="s">
        <v>539</v>
      </c>
      <c r="C94" s="186" t="s">
        <v>363</v>
      </c>
      <c r="D94" s="249">
        <v>5046.03</v>
      </c>
      <c r="E94" s="248">
        <v>7322.9</v>
      </c>
      <c r="F94" s="187">
        <f>+D94*E94</f>
        <v>36951573.086999997</v>
      </c>
    </row>
    <row r="95" spans="2:9" ht="12.6" customHeight="1" x14ac:dyDescent="0.25">
      <c r="B95" s="185" t="s">
        <v>540</v>
      </c>
      <c r="C95" s="186" t="s">
        <v>363</v>
      </c>
      <c r="D95" s="249">
        <v>4885.55</v>
      </c>
      <c r="E95" s="248">
        <v>7322.9</v>
      </c>
      <c r="F95" s="187">
        <f>+D95*E95</f>
        <v>35776394.094999999</v>
      </c>
    </row>
    <row r="96" spans="2:9" ht="12.6" customHeight="1" x14ac:dyDescent="0.25">
      <c r="B96" s="185" t="s">
        <v>583</v>
      </c>
      <c r="C96" s="186"/>
      <c r="D96" s="249"/>
      <c r="E96" s="248"/>
      <c r="F96" s="187">
        <v>123000000</v>
      </c>
    </row>
    <row r="97" spans="2:7" ht="12.6" customHeight="1" x14ac:dyDescent="0.25">
      <c r="B97" s="189" t="s">
        <v>408</v>
      </c>
      <c r="C97" s="184"/>
      <c r="D97" s="184"/>
      <c r="E97" s="187"/>
      <c r="F97" s="343">
        <f>SUM(F94:F96)</f>
        <v>195727967.18199998</v>
      </c>
    </row>
    <row r="98" spans="2:7" ht="12.6" customHeight="1" x14ac:dyDescent="0.25">
      <c r="B98" s="26"/>
      <c r="E98" s="163"/>
      <c r="F98" s="163"/>
    </row>
    <row r="99" spans="2:7" ht="12.6" customHeight="1" x14ac:dyDescent="0.25">
      <c r="B99" s="26"/>
    </row>
    <row r="100" spans="2:7" x14ac:dyDescent="0.25">
      <c r="F100" s="163"/>
    </row>
    <row r="101" spans="2:7" x14ac:dyDescent="0.25">
      <c r="B101" s="26" t="s">
        <v>202</v>
      </c>
    </row>
    <row r="102" spans="2:7" ht="13.9" customHeight="1" thickBot="1" x14ac:dyDescent="0.3">
      <c r="B102" s="26"/>
    </row>
    <row r="103" spans="2:7" ht="13.9" customHeight="1" x14ac:dyDescent="0.25">
      <c r="B103" s="470" t="s">
        <v>352</v>
      </c>
      <c r="C103" s="472" t="s">
        <v>353</v>
      </c>
      <c r="D103" s="472" t="s">
        <v>354</v>
      </c>
      <c r="E103" s="472" t="s">
        <v>355</v>
      </c>
      <c r="F103" s="496" t="s">
        <v>356</v>
      </c>
    </row>
    <row r="104" spans="2:7" ht="13.9" customHeight="1" x14ac:dyDescent="0.25">
      <c r="B104" s="471"/>
      <c r="C104" s="473"/>
      <c r="D104" s="473"/>
      <c r="E104" s="473"/>
      <c r="F104" s="497"/>
    </row>
    <row r="105" spans="2:7" ht="30" x14ac:dyDescent="0.25">
      <c r="B105" s="253" t="s">
        <v>438</v>
      </c>
      <c r="C105" s="254">
        <v>7322.9</v>
      </c>
      <c r="D105" s="255">
        <v>30675139</v>
      </c>
      <c r="E105" s="256">
        <f>'[1]Notas inicial'!D85</f>
        <v>0</v>
      </c>
      <c r="F105" s="257"/>
    </row>
    <row r="106" spans="2:7" ht="30" x14ac:dyDescent="0.25">
      <c r="B106" s="253" t="s">
        <v>439</v>
      </c>
      <c r="C106" s="254">
        <v>7339.62</v>
      </c>
      <c r="D106" s="255">
        <v>21690970</v>
      </c>
      <c r="E106" s="256">
        <f>'[1]Notas inicial'!D86</f>
        <v>0</v>
      </c>
      <c r="F106" s="257"/>
      <c r="G106" s="163"/>
    </row>
    <row r="107" spans="2:7" ht="30" x14ac:dyDescent="0.25">
      <c r="B107" s="253" t="s">
        <v>440</v>
      </c>
      <c r="C107" s="254">
        <v>7322.9</v>
      </c>
      <c r="D107" s="255">
        <v>19690970</v>
      </c>
      <c r="E107" s="256">
        <f>'[1]Notas inicial'!D85</f>
        <v>0</v>
      </c>
      <c r="F107" s="257"/>
      <c r="G107" s="163"/>
    </row>
    <row r="108" spans="2:7" ht="30" x14ac:dyDescent="0.25">
      <c r="B108" s="258" t="s">
        <v>441</v>
      </c>
      <c r="C108" s="259">
        <v>7339.62</v>
      </c>
      <c r="D108" s="260">
        <v>20028756</v>
      </c>
      <c r="E108" s="261">
        <f>'[1]Notas inicial'!D86</f>
        <v>0</v>
      </c>
      <c r="F108" s="262"/>
    </row>
    <row r="109" spans="2:7" x14ac:dyDescent="0.25">
      <c r="B109" s="263" t="s">
        <v>357</v>
      </c>
      <c r="C109" s="264"/>
      <c r="D109" s="265">
        <f>D105+D106-D107-D108</f>
        <v>12646383</v>
      </c>
      <c r="E109" s="264"/>
      <c r="F109" s="265"/>
    </row>
    <row r="110" spans="2:7" x14ac:dyDescent="0.25">
      <c r="B110" s="250"/>
      <c r="C110" s="251"/>
      <c r="D110" s="252"/>
      <c r="E110" s="251"/>
      <c r="F110" s="252"/>
    </row>
    <row r="111" spans="2:7" x14ac:dyDescent="0.25">
      <c r="B111" s="250"/>
      <c r="C111" s="251"/>
      <c r="D111" s="252"/>
      <c r="E111" s="251"/>
      <c r="F111" s="252"/>
    </row>
    <row r="112" spans="2:7" x14ac:dyDescent="0.25">
      <c r="G112" s="163"/>
    </row>
    <row r="113" spans="2:7" x14ac:dyDescent="0.25">
      <c r="B113" s="26" t="s">
        <v>203</v>
      </c>
    </row>
    <row r="114" spans="2:7" x14ac:dyDescent="0.25">
      <c r="B114" s="26"/>
    </row>
    <row r="115" spans="2:7" ht="17.45" customHeight="1" x14ac:dyDescent="0.25">
      <c r="B115" s="486" t="s">
        <v>45</v>
      </c>
      <c r="C115" s="486" t="s">
        <v>204</v>
      </c>
      <c r="D115" s="156" t="s">
        <v>205</v>
      </c>
      <c r="E115" s="171" t="s">
        <v>206</v>
      </c>
      <c r="F115" s="245"/>
      <c r="G115" s="245"/>
    </row>
    <row r="116" spans="2:7" ht="21" customHeight="1" x14ac:dyDescent="0.25">
      <c r="B116" s="486"/>
      <c r="C116" s="486"/>
      <c r="D116" s="177">
        <v>44926</v>
      </c>
      <c r="E116" s="177">
        <v>44561</v>
      </c>
      <c r="F116" s="246"/>
      <c r="G116" s="246"/>
    </row>
    <row r="117" spans="2:7" x14ac:dyDescent="0.25">
      <c r="B117" s="178" t="s">
        <v>207</v>
      </c>
      <c r="C117" s="178"/>
      <c r="D117" s="179">
        <f>SUM(D118:D129)</f>
        <v>572444046</v>
      </c>
      <c r="E117" s="180">
        <f>SUM(E118:E129)</f>
        <v>1092133254</v>
      </c>
      <c r="F117" s="247"/>
      <c r="G117" s="247"/>
    </row>
    <row r="118" spans="2:7" ht="21" customHeight="1" x14ac:dyDescent="0.25">
      <c r="B118" s="181" t="s">
        <v>46</v>
      </c>
      <c r="C118" s="181" t="s">
        <v>208</v>
      </c>
      <c r="D118" s="182">
        <v>644322</v>
      </c>
      <c r="E118" s="182">
        <v>823489</v>
      </c>
      <c r="F118" s="237"/>
      <c r="G118" s="237"/>
    </row>
    <row r="119" spans="2:7" x14ac:dyDescent="0.25">
      <c r="B119" s="181" t="s">
        <v>436</v>
      </c>
      <c r="C119" s="181" t="s">
        <v>208</v>
      </c>
      <c r="D119" s="157">
        <v>39055515</v>
      </c>
      <c r="E119" s="182">
        <v>625283320</v>
      </c>
      <c r="F119" s="237"/>
      <c r="G119" s="237"/>
    </row>
    <row r="120" spans="2:7" x14ac:dyDescent="0.25">
      <c r="B120" s="181" t="s">
        <v>437</v>
      </c>
      <c r="C120" s="181" t="s">
        <v>208</v>
      </c>
      <c r="D120" s="157">
        <v>28664422</v>
      </c>
      <c r="E120" s="182">
        <v>43071254</v>
      </c>
      <c r="F120" s="237"/>
      <c r="G120" s="237"/>
    </row>
    <row r="121" spans="2:7" x14ac:dyDescent="0.25">
      <c r="B121" s="181" t="s">
        <v>381</v>
      </c>
      <c r="C121" s="181" t="s">
        <v>208</v>
      </c>
      <c r="D121" s="157">
        <v>22702528</v>
      </c>
      <c r="E121" s="182">
        <v>18890052</v>
      </c>
      <c r="F121" s="237"/>
      <c r="G121" s="237"/>
    </row>
    <row r="122" spans="2:7" x14ac:dyDescent="0.25">
      <c r="B122" s="181" t="s">
        <v>387</v>
      </c>
      <c r="C122" s="181" t="s">
        <v>208</v>
      </c>
      <c r="D122" s="157">
        <v>7935852</v>
      </c>
      <c r="E122" s="182">
        <v>21300953</v>
      </c>
      <c r="F122" s="237"/>
      <c r="G122" s="237"/>
    </row>
    <row r="123" spans="2:7" x14ac:dyDescent="0.25">
      <c r="B123" s="181" t="s">
        <v>388</v>
      </c>
      <c r="C123" s="181" t="s">
        <v>208</v>
      </c>
      <c r="D123" s="157">
        <v>37596793</v>
      </c>
      <c r="E123" s="182">
        <v>71590343</v>
      </c>
      <c r="F123" s="237"/>
      <c r="G123" s="237"/>
    </row>
    <row r="124" spans="2:7" x14ac:dyDescent="0.25">
      <c r="B124" s="181" t="s">
        <v>389</v>
      </c>
      <c r="C124" s="181" t="s">
        <v>208</v>
      </c>
      <c r="D124" s="157">
        <v>421800364</v>
      </c>
      <c r="E124" s="182">
        <v>298941522</v>
      </c>
      <c r="F124" s="237"/>
      <c r="G124" s="237"/>
    </row>
    <row r="125" spans="2:7" x14ac:dyDescent="0.25">
      <c r="B125" s="181" t="s">
        <v>390</v>
      </c>
      <c r="C125" s="181" t="s">
        <v>208</v>
      </c>
      <c r="D125" s="157">
        <v>2000000</v>
      </c>
      <c r="E125" s="182">
        <v>2000000</v>
      </c>
      <c r="F125" s="237"/>
      <c r="G125" s="237"/>
    </row>
    <row r="126" spans="2:7" x14ac:dyDescent="0.25">
      <c r="B126" s="181" t="s">
        <v>391</v>
      </c>
      <c r="C126" s="181" t="s">
        <v>208</v>
      </c>
      <c r="D126" s="157">
        <v>7322900</v>
      </c>
      <c r="E126" s="182">
        <v>300268</v>
      </c>
      <c r="F126" s="237"/>
      <c r="G126" s="237"/>
    </row>
    <row r="127" spans="2:7" x14ac:dyDescent="0.25">
      <c r="B127" s="181" t="s">
        <v>392</v>
      </c>
      <c r="C127" s="181" t="s">
        <v>208</v>
      </c>
      <c r="D127" s="157">
        <v>2196870</v>
      </c>
      <c r="E127" s="182">
        <v>6870810</v>
      </c>
      <c r="F127" s="237"/>
      <c r="G127" s="237"/>
    </row>
    <row r="128" spans="2:7" x14ac:dyDescent="0.25">
      <c r="B128" s="181" t="s">
        <v>393</v>
      </c>
      <c r="C128" s="181" t="s">
        <v>208</v>
      </c>
      <c r="D128" s="157">
        <v>300269</v>
      </c>
      <c r="E128" s="182">
        <v>2061243</v>
      </c>
      <c r="F128" s="237"/>
      <c r="G128" s="237"/>
    </row>
    <row r="129" spans="2:9" x14ac:dyDescent="0.25">
      <c r="B129" s="181" t="s">
        <v>405</v>
      </c>
      <c r="C129" s="181" t="s">
        <v>208</v>
      </c>
      <c r="D129" s="157">
        <v>2224211</v>
      </c>
      <c r="E129" s="182">
        <v>1000000</v>
      </c>
      <c r="F129" s="237"/>
      <c r="G129" s="237"/>
    </row>
    <row r="130" spans="2:9" x14ac:dyDescent="0.25">
      <c r="B130" s="22"/>
      <c r="C130" s="235"/>
      <c r="D130" s="236"/>
      <c r="E130" s="237"/>
      <c r="F130" s="237"/>
      <c r="G130" s="237"/>
    </row>
    <row r="131" spans="2:9" x14ac:dyDescent="0.25">
      <c r="B131" s="27"/>
    </row>
    <row r="132" spans="2:9" x14ac:dyDescent="0.25">
      <c r="B132" s="26" t="s">
        <v>209</v>
      </c>
    </row>
    <row r="133" spans="2:9" x14ac:dyDescent="0.25">
      <c r="B133" s="22"/>
      <c r="C133" s="40"/>
      <c r="D133" s="266"/>
      <c r="E133" s="266"/>
      <c r="F133" s="267"/>
      <c r="G133" s="163"/>
    </row>
    <row r="134" spans="2:9" ht="15" customHeight="1" x14ac:dyDescent="0.25">
      <c r="B134" s="474" t="s">
        <v>442</v>
      </c>
      <c r="C134" s="474"/>
      <c r="D134" s="474"/>
      <c r="E134" s="474"/>
      <c r="F134" s="475"/>
      <c r="G134" s="479" t="s">
        <v>443</v>
      </c>
      <c r="H134" s="480"/>
      <c r="I134" s="481"/>
    </row>
    <row r="135" spans="2:9" ht="15" customHeight="1" x14ac:dyDescent="0.25">
      <c r="B135" s="476"/>
      <c r="C135" s="476"/>
      <c r="D135" s="476"/>
      <c r="E135" s="476"/>
      <c r="F135" s="477"/>
      <c r="G135" s="479" t="s">
        <v>537</v>
      </c>
      <c r="H135" s="480"/>
      <c r="I135" s="481"/>
    </row>
    <row r="136" spans="2:9" ht="22.5" x14ac:dyDescent="0.25">
      <c r="B136" s="333" t="s">
        <v>358</v>
      </c>
      <c r="C136" s="269" t="s">
        <v>359</v>
      </c>
      <c r="D136" s="269" t="s">
        <v>360</v>
      </c>
      <c r="E136" s="269" t="s">
        <v>361</v>
      </c>
      <c r="F136" s="270" t="s">
        <v>362</v>
      </c>
      <c r="G136" s="269" t="s">
        <v>444</v>
      </c>
      <c r="H136" s="334" t="s">
        <v>445</v>
      </c>
      <c r="I136" s="334" t="s">
        <v>446</v>
      </c>
    </row>
    <row r="137" spans="2:9" x14ac:dyDescent="0.25">
      <c r="B137" s="268" t="s">
        <v>158</v>
      </c>
      <c r="D137" s="344"/>
      <c r="E137" s="344"/>
      <c r="F137" s="345"/>
      <c r="G137" s="346"/>
      <c r="H137" s="347"/>
      <c r="I137" s="348"/>
    </row>
    <row r="138" spans="2:9" x14ac:dyDescent="0.25">
      <c r="B138" s="31" t="s">
        <v>539</v>
      </c>
      <c r="C138" s="349" t="s">
        <v>447</v>
      </c>
      <c r="D138" s="350">
        <v>1</v>
      </c>
      <c r="E138" s="351">
        <v>100</v>
      </c>
      <c r="F138" s="345">
        <v>36951573.086999997</v>
      </c>
      <c r="G138" s="352">
        <v>247000000</v>
      </c>
      <c r="H138" s="347">
        <v>17417675</v>
      </c>
      <c r="I138" s="348">
        <v>277547253</v>
      </c>
    </row>
    <row r="139" spans="2:9" x14ac:dyDescent="0.25">
      <c r="B139" s="31" t="s">
        <v>540</v>
      </c>
      <c r="C139" s="349" t="s">
        <v>447</v>
      </c>
      <c r="D139" s="350">
        <v>1</v>
      </c>
      <c r="E139" s="353">
        <v>1000000</v>
      </c>
      <c r="F139" s="345">
        <v>35776394.094999999</v>
      </c>
      <c r="G139" s="354"/>
      <c r="H139" s="347"/>
      <c r="I139" s="348"/>
    </row>
    <row r="140" spans="2:9" x14ac:dyDescent="0.25">
      <c r="B140" s="384" t="s">
        <v>541</v>
      </c>
      <c r="C140" s="349" t="s">
        <v>447</v>
      </c>
      <c r="D140" s="350">
        <v>1</v>
      </c>
      <c r="E140" s="353">
        <v>1000000</v>
      </c>
      <c r="F140" s="345">
        <v>123000000</v>
      </c>
      <c r="G140" s="354"/>
      <c r="H140" s="347"/>
      <c r="I140" s="348"/>
    </row>
    <row r="141" spans="2:9" x14ac:dyDescent="0.25">
      <c r="B141" s="264" t="s">
        <v>364</v>
      </c>
      <c r="C141" s="264"/>
      <c r="D141" s="264"/>
      <c r="E141" s="264"/>
      <c r="F141" s="265">
        <f>SUM(F138:F140)</f>
        <v>195727967.18199998</v>
      </c>
      <c r="G141" s="385"/>
      <c r="H141" s="386"/>
      <c r="I141" s="386"/>
    </row>
    <row r="142" spans="2:9" x14ac:dyDescent="0.25">
      <c r="B142" s="271"/>
      <c r="C142" s="271"/>
      <c r="D142" s="271"/>
      <c r="E142" s="271"/>
      <c r="F142" s="272"/>
      <c r="G142" s="273"/>
      <c r="H142" s="290"/>
      <c r="I142" s="290"/>
    </row>
    <row r="143" spans="2:9" ht="21" x14ac:dyDescent="0.25">
      <c r="B143" s="156" t="s">
        <v>358</v>
      </c>
      <c r="C143" s="156" t="s">
        <v>359</v>
      </c>
      <c r="D143" s="156" t="s">
        <v>360</v>
      </c>
      <c r="E143" s="156" t="s">
        <v>361</v>
      </c>
      <c r="F143" s="156" t="s">
        <v>362</v>
      </c>
      <c r="G143" s="273"/>
      <c r="H143" s="290"/>
      <c r="I143" s="290"/>
    </row>
    <row r="144" spans="2:9" x14ac:dyDescent="0.25">
      <c r="B144" s="183" t="s">
        <v>158</v>
      </c>
      <c r="C144" s="184"/>
      <c r="D144" s="184"/>
      <c r="E144" s="184"/>
      <c r="F144" s="184"/>
      <c r="G144" s="273"/>
      <c r="H144" s="290"/>
      <c r="I144" s="290"/>
    </row>
    <row r="145" spans="2:9" x14ac:dyDescent="0.25">
      <c r="B145" s="185" t="s">
        <v>539</v>
      </c>
      <c r="C145" s="186" t="s">
        <v>363</v>
      </c>
      <c r="D145" s="186">
        <v>5</v>
      </c>
      <c r="E145" s="187">
        <v>1020.5409999999999</v>
      </c>
      <c r="F145" s="188">
        <v>36951573.086999997</v>
      </c>
      <c r="G145" s="273"/>
      <c r="H145" s="290"/>
      <c r="I145" s="290"/>
    </row>
    <row r="146" spans="2:9" x14ac:dyDescent="0.25">
      <c r="B146" s="185" t="s">
        <v>540</v>
      </c>
      <c r="C146" s="186" t="s">
        <v>363</v>
      </c>
      <c r="D146" s="186">
        <v>30</v>
      </c>
      <c r="E146" s="187">
        <v>1026322</v>
      </c>
      <c r="F146" s="188">
        <v>35776394.094999999</v>
      </c>
      <c r="G146" s="273"/>
      <c r="H146" s="290"/>
      <c r="I146" s="290"/>
    </row>
    <row r="147" spans="2:9" x14ac:dyDescent="0.25">
      <c r="B147" s="185" t="s">
        <v>541</v>
      </c>
      <c r="C147" s="186" t="s">
        <v>363</v>
      </c>
      <c r="D147" s="186">
        <v>123</v>
      </c>
      <c r="E147" s="187">
        <v>1000000</v>
      </c>
      <c r="F147" s="188">
        <v>123000000</v>
      </c>
      <c r="G147" s="273"/>
      <c r="H147" s="290"/>
      <c r="I147" s="290"/>
    </row>
    <row r="148" spans="2:9" x14ac:dyDescent="0.25">
      <c r="B148" s="189" t="s">
        <v>538</v>
      </c>
      <c r="C148" s="184"/>
      <c r="D148" s="184"/>
      <c r="E148" s="187"/>
      <c r="F148" s="190">
        <f>SUM(F145:F147)</f>
        <v>195727967.18199998</v>
      </c>
      <c r="G148" s="273"/>
      <c r="H148" s="290"/>
      <c r="I148" s="290"/>
    </row>
    <row r="149" spans="2:9" x14ac:dyDescent="0.25">
      <c r="B149" s="189" t="s">
        <v>414</v>
      </c>
      <c r="C149" s="184"/>
      <c r="D149" s="184"/>
      <c r="E149" s="187"/>
      <c r="F149" s="190">
        <v>354524962</v>
      </c>
      <c r="G149" s="273"/>
      <c r="H149" s="290"/>
      <c r="I149" s="290"/>
    </row>
    <row r="150" spans="2:9" x14ac:dyDescent="0.25">
      <c r="B150" s="22"/>
      <c r="C150" s="40"/>
      <c r="D150" s="40"/>
      <c r="E150" s="266"/>
      <c r="F150" s="300"/>
      <c r="G150" s="273"/>
      <c r="H150" s="290"/>
      <c r="I150" s="290"/>
    </row>
    <row r="151" spans="2:9" x14ac:dyDescent="0.25">
      <c r="B151" s="326" t="s">
        <v>483</v>
      </c>
      <c r="C151" s="327"/>
      <c r="D151" s="328"/>
      <c r="E151"/>
      <c r="F151" s="300"/>
      <c r="G151" s="273"/>
      <c r="H151" s="290"/>
      <c r="I151" s="290"/>
    </row>
    <row r="152" spans="2:9" ht="25.5" x14ac:dyDescent="0.25">
      <c r="B152" s="329" t="s">
        <v>484</v>
      </c>
      <c r="C152" s="330" t="s">
        <v>485</v>
      </c>
      <c r="D152" s="330" t="s">
        <v>486</v>
      </c>
      <c r="E152" s="330" t="s">
        <v>487</v>
      </c>
      <c r="F152" s="300"/>
      <c r="G152" s="273"/>
      <c r="H152" s="290"/>
      <c r="I152" s="290"/>
    </row>
    <row r="153" spans="2:9" x14ac:dyDescent="0.25">
      <c r="B153" s="301" t="s">
        <v>488</v>
      </c>
      <c r="C153" s="301">
        <v>200000000</v>
      </c>
      <c r="D153" s="301">
        <v>851000000</v>
      </c>
      <c r="E153" s="331">
        <v>900000000</v>
      </c>
      <c r="F153" s="272"/>
      <c r="G153" s="273"/>
      <c r="H153" s="290"/>
      <c r="I153" s="290"/>
    </row>
    <row r="154" spans="2:9" x14ac:dyDescent="0.25">
      <c r="B154" s="301" t="s">
        <v>489</v>
      </c>
      <c r="C154" s="301">
        <v>200000000</v>
      </c>
      <c r="D154" s="301">
        <v>369164803</v>
      </c>
      <c r="E154" s="332">
        <v>900000000</v>
      </c>
      <c r="F154" s="272"/>
      <c r="G154" s="273"/>
      <c r="H154" s="290"/>
      <c r="I154" s="290"/>
    </row>
    <row r="155" spans="2:9" x14ac:dyDescent="0.25">
      <c r="B155" s="24"/>
    </row>
    <row r="156" spans="2:9" ht="21" x14ac:dyDescent="0.25">
      <c r="B156" s="156" t="s">
        <v>358</v>
      </c>
      <c r="C156" s="156" t="s">
        <v>359</v>
      </c>
      <c r="D156" s="156" t="s">
        <v>360</v>
      </c>
      <c r="E156" s="156" t="s">
        <v>361</v>
      </c>
      <c r="F156" s="156" t="s">
        <v>362</v>
      </c>
    </row>
    <row r="157" spans="2:9" x14ac:dyDescent="0.25">
      <c r="B157" s="183" t="s">
        <v>584</v>
      </c>
      <c r="C157" s="184"/>
      <c r="D157" s="184"/>
      <c r="E157" s="184"/>
      <c r="F157" s="184"/>
    </row>
    <row r="158" spans="2:9" x14ac:dyDescent="0.25">
      <c r="B158" s="185" t="s">
        <v>585</v>
      </c>
      <c r="C158" s="186" t="s">
        <v>586</v>
      </c>
      <c r="D158" s="186"/>
      <c r="E158" s="187"/>
      <c r="F158" s="188">
        <v>1001800000</v>
      </c>
    </row>
    <row r="159" spans="2:9" x14ac:dyDescent="0.25">
      <c r="B159" s="185" t="s">
        <v>589</v>
      </c>
      <c r="C159" s="186"/>
      <c r="D159" s="186"/>
      <c r="E159" s="187"/>
      <c r="F159" s="188">
        <v>979603000</v>
      </c>
    </row>
    <row r="160" spans="2:9" x14ac:dyDescent="0.25">
      <c r="B160" s="189" t="s">
        <v>538</v>
      </c>
      <c r="C160" s="184"/>
      <c r="D160" s="184"/>
      <c r="E160" s="187"/>
      <c r="F160" s="190">
        <f>SUM(F158:F159)</f>
        <v>1981403000</v>
      </c>
    </row>
    <row r="161" spans="2:6" x14ac:dyDescent="0.25">
      <c r="B161" s="189" t="s">
        <v>414</v>
      </c>
      <c r="C161" s="184"/>
      <c r="D161" s="184"/>
      <c r="E161" s="187"/>
      <c r="F161" s="190">
        <v>0</v>
      </c>
    </row>
    <row r="162" spans="2:6" x14ac:dyDescent="0.25">
      <c r="B162" s="22"/>
      <c r="C162" s="40"/>
      <c r="D162" s="40"/>
      <c r="E162" s="266"/>
      <c r="F162" s="300"/>
    </row>
    <row r="163" spans="2:6" x14ac:dyDescent="0.25">
      <c r="B163" s="26" t="s">
        <v>478</v>
      </c>
    </row>
    <row r="164" spans="2:6" x14ac:dyDescent="0.25">
      <c r="B164" s="24"/>
    </row>
    <row r="165" spans="2:6" x14ac:dyDescent="0.25">
      <c r="B165" s="495" t="s">
        <v>197</v>
      </c>
      <c r="C165" s="495" t="s">
        <v>225</v>
      </c>
      <c r="D165" s="495" t="s">
        <v>226</v>
      </c>
    </row>
    <row r="166" spans="2:6" x14ac:dyDescent="0.25">
      <c r="B166" s="495"/>
      <c r="C166" s="495"/>
      <c r="D166" s="495"/>
    </row>
    <row r="167" spans="2:6" x14ac:dyDescent="0.25">
      <c r="B167" s="31" t="s">
        <v>365</v>
      </c>
      <c r="C167" s="32">
        <v>0</v>
      </c>
      <c r="D167" s="33" t="s">
        <v>96</v>
      </c>
    </row>
    <row r="168" spans="2:6" x14ac:dyDescent="0.25">
      <c r="B168" s="31" t="s">
        <v>482</v>
      </c>
      <c r="C168" s="32">
        <v>819159</v>
      </c>
      <c r="D168" s="33"/>
    </row>
    <row r="169" spans="2:6" x14ac:dyDescent="0.25">
      <c r="B169" s="209" t="s">
        <v>538</v>
      </c>
      <c r="C169" s="210">
        <f>SUM(C167:C168)</f>
        <v>819159</v>
      </c>
      <c r="D169" s="169" t="s">
        <v>96</v>
      </c>
    </row>
    <row r="170" spans="2:6" ht="17.25" customHeight="1" x14ac:dyDescent="0.25">
      <c r="B170" s="209" t="s">
        <v>414</v>
      </c>
      <c r="C170" s="32">
        <v>176000</v>
      </c>
      <c r="D170" s="169" t="s">
        <v>96</v>
      </c>
    </row>
    <row r="171" spans="2:6" x14ac:dyDescent="0.25">
      <c r="B171" s="24"/>
    </row>
    <row r="172" spans="2:6" x14ac:dyDescent="0.25">
      <c r="B172" s="24" t="s">
        <v>481</v>
      </c>
    </row>
    <row r="173" spans="2:6" x14ac:dyDescent="0.25">
      <c r="B173" s="211" t="s">
        <v>222</v>
      </c>
      <c r="C173" s="212">
        <v>44926</v>
      </c>
      <c r="D173" s="212">
        <v>44561</v>
      </c>
    </row>
    <row r="174" spans="2:6" x14ac:dyDescent="0.25">
      <c r="B174" s="213" t="s">
        <v>61</v>
      </c>
      <c r="C174" s="191">
        <v>78987136</v>
      </c>
      <c r="D174" s="191">
        <v>43677736</v>
      </c>
    </row>
    <row r="175" spans="2:6" x14ac:dyDescent="0.25">
      <c r="B175" s="213" t="s">
        <v>306</v>
      </c>
      <c r="C175" s="191">
        <v>3750658</v>
      </c>
      <c r="D175" s="191">
        <v>2830881</v>
      </c>
    </row>
    <row r="176" spans="2:6" x14ac:dyDescent="0.25">
      <c r="B176" s="213" t="s">
        <v>63</v>
      </c>
      <c r="C176" s="191">
        <v>9567870</v>
      </c>
      <c r="D176" s="191">
        <v>8586550</v>
      </c>
    </row>
    <row r="177" spans="2:14" x14ac:dyDescent="0.25">
      <c r="B177" s="209" t="s">
        <v>587</v>
      </c>
      <c r="C177" s="210">
        <f>SUM(C174:C176)</f>
        <v>92305664</v>
      </c>
      <c r="D177" s="210">
        <f>SUM(D174:D176)</f>
        <v>55095167</v>
      </c>
    </row>
    <row r="179" spans="2:14" x14ac:dyDescent="0.25">
      <c r="B179" s="26" t="s">
        <v>210</v>
      </c>
    </row>
    <row r="180" spans="2:14" x14ac:dyDescent="0.25">
      <c r="B180" s="26"/>
    </row>
    <row r="181" spans="2:14" x14ac:dyDescent="0.25">
      <c r="B181" s="26"/>
    </row>
    <row r="182" spans="2:14" x14ac:dyDescent="0.25">
      <c r="B182" s="26"/>
    </row>
    <row r="183" spans="2:14" x14ac:dyDescent="0.25">
      <c r="B183" s="26"/>
    </row>
    <row r="185" spans="2:14" x14ac:dyDescent="0.25">
      <c r="B185" s="26"/>
    </row>
    <row r="186" spans="2:14" x14ac:dyDescent="0.25">
      <c r="B186" s="26"/>
    </row>
    <row r="187" spans="2:14" x14ac:dyDescent="0.25">
      <c r="B187" s="26" t="s">
        <v>211</v>
      </c>
    </row>
    <row r="188" spans="2:14" ht="12.75" customHeight="1" x14ac:dyDescent="0.25">
      <c r="B188" s="26"/>
    </row>
    <row r="189" spans="2:14" ht="12.75" customHeight="1" x14ac:dyDescent="0.25">
      <c r="B189" s="484" t="s">
        <v>366</v>
      </c>
      <c r="C189" s="192" t="s">
        <v>367</v>
      </c>
      <c r="D189" s="193"/>
      <c r="E189" s="193"/>
      <c r="F189" s="193"/>
      <c r="G189" s="193"/>
      <c r="H189" s="291"/>
      <c r="I189" s="292"/>
      <c r="J189" s="492" t="s">
        <v>368</v>
      </c>
      <c r="K189" s="493"/>
      <c r="L189" s="493"/>
      <c r="M189" s="493"/>
      <c r="N189" s="494"/>
    </row>
    <row r="190" spans="2:14" ht="12.75" customHeight="1" x14ac:dyDescent="0.25">
      <c r="B190" s="485"/>
      <c r="C190" s="171" t="s">
        <v>369</v>
      </c>
      <c r="D190" s="171" t="s">
        <v>370</v>
      </c>
      <c r="E190" s="171" t="s">
        <v>371</v>
      </c>
      <c r="F190" s="171"/>
      <c r="G190" s="171"/>
      <c r="H190" s="283" t="s">
        <v>415</v>
      </c>
      <c r="I190" s="283" t="s">
        <v>372</v>
      </c>
      <c r="J190" s="171" t="s">
        <v>373</v>
      </c>
      <c r="K190" s="171" t="s">
        <v>370</v>
      </c>
      <c r="L190" s="171" t="s">
        <v>371</v>
      </c>
      <c r="M190" s="171" t="s">
        <v>374</v>
      </c>
      <c r="N190" s="171" t="s">
        <v>375</v>
      </c>
    </row>
    <row r="191" spans="2:14" ht="12.75" customHeight="1" x14ac:dyDescent="0.25">
      <c r="B191" s="183"/>
      <c r="C191" s="185"/>
      <c r="D191" s="185"/>
      <c r="E191" s="185"/>
      <c r="F191" s="185"/>
      <c r="G191" s="185"/>
      <c r="H191" s="293"/>
      <c r="I191" s="293"/>
      <c r="J191" s="185"/>
      <c r="K191" s="185"/>
      <c r="L191" s="185"/>
      <c r="M191" s="185"/>
      <c r="N191" s="175"/>
    </row>
    <row r="192" spans="2:14" ht="12.75" customHeight="1" x14ac:dyDescent="0.25">
      <c r="B192" s="185" t="s">
        <v>303</v>
      </c>
      <c r="C192" s="175">
        <v>8000000</v>
      </c>
      <c r="D192" s="185"/>
      <c r="E192" s="185"/>
      <c r="F192" s="185"/>
      <c r="G192" s="185"/>
      <c r="H192" s="293">
        <v>4800000</v>
      </c>
      <c r="I192" s="293">
        <f>+C192-H192</f>
        <v>3200000</v>
      </c>
      <c r="J192" s="185"/>
      <c r="K192" s="185"/>
      <c r="L192" s="185"/>
      <c r="M192" s="185"/>
      <c r="N192" s="175">
        <f>+I192</f>
        <v>3200000</v>
      </c>
    </row>
    <row r="193" spans="2:14" ht="14.25" customHeight="1" x14ac:dyDescent="0.25">
      <c r="B193" s="185" t="s">
        <v>335</v>
      </c>
      <c r="C193" s="175">
        <v>7302301</v>
      </c>
      <c r="D193" s="355">
        <v>27955078</v>
      </c>
      <c r="E193" s="185"/>
      <c r="F193" s="185"/>
      <c r="G193" s="185"/>
      <c r="H193" s="293">
        <v>10335582</v>
      </c>
      <c r="I193" s="293">
        <f>+C193+D193-H193</f>
        <v>24921797</v>
      </c>
      <c r="J193" s="185"/>
      <c r="K193" s="185"/>
      <c r="L193" s="185"/>
      <c r="M193" s="185"/>
      <c r="N193" s="175">
        <f>+I193</f>
        <v>24921797</v>
      </c>
    </row>
    <row r="194" spans="2:14" ht="14.25" customHeight="1" x14ac:dyDescent="0.25">
      <c r="B194" s="185" t="s">
        <v>376</v>
      </c>
      <c r="C194" s="175">
        <v>4634364</v>
      </c>
      <c r="D194" s="355">
        <v>12272728</v>
      </c>
      <c r="E194" s="185"/>
      <c r="F194" s="185"/>
      <c r="G194" s="185"/>
      <c r="H194" s="293">
        <v>4485464</v>
      </c>
      <c r="I194" s="293">
        <f>+C194+D194-H194</f>
        <v>12421628</v>
      </c>
      <c r="J194" s="185"/>
      <c r="K194" s="185"/>
      <c r="L194" s="185"/>
      <c r="M194" s="185"/>
      <c r="N194" s="175">
        <f>+I194</f>
        <v>12421628</v>
      </c>
    </row>
    <row r="195" spans="2:14" ht="14.25" customHeight="1" x14ac:dyDescent="0.25">
      <c r="B195" s="183"/>
      <c r="C195" s="214"/>
      <c r="D195" s="215"/>
      <c r="E195" s="215"/>
      <c r="F195" s="215"/>
      <c r="G195" s="215"/>
      <c r="H195" s="294"/>
      <c r="I195" s="293">
        <f>+C195-H195</f>
        <v>0</v>
      </c>
      <c r="J195" s="215"/>
      <c r="K195" s="215"/>
      <c r="L195" s="215"/>
      <c r="M195" s="215"/>
      <c r="N195" s="175"/>
    </row>
    <row r="196" spans="2:14" s="357" customFormat="1" ht="14.25" customHeight="1" x14ac:dyDescent="0.25">
      <c r="B196" s="183" t="s">
        <v>377</v>
      </c>
      <c r="C196" s="208">
        <f>C192+C193+C194</f>
        <v>19936665</v>
      </c>
      <c r="D196" s="358">
        <f>SUM(D192:D195)</f>
        <v>40227806</v>
      </c>
      <c r="E196" s="358">
        <f t="shared" ref="E196:H196" si="1">SUM(E192:E195)</f>
        <v>0</v>
      </c>
      <c r="F196" s="358">
        <f t="shared" si="1"/>
        <v>0</v>
      </c>
      <c r="G196" s="358">
        <f t="shared" si="1"/>
        <v>0</v>
      </c>
      <c r="H196" s="358">
        <f t="shared" si="1"/>
        <v>19621046</v>
      </c>
      <c r="I196" s="356">
        <f>SUM(I192:I195)</f>
        <v>40543425</v>
      </c>
      <c r="J196" s="183"/>
      <c r="K196" s="183"/>
      <c r="L196" s="183"/>
      <c r="M196" s="183"/>
      <c r="N196" s="208">
        <f>SUM(N191:N194)</f>
        <v>40543425</v>
      </c>
    </row>
    <row r="197" spans="2:14" ht="14.25" customHeight="1" x14ac:dyDescent="0.25">
      <c r="B197" s="183" t="s">
        <v>378</v>
      </c>
      <c r="C197" s="208">
        <v>19936665</v>
      </c>
      <c r="D197" s="194"/>
      <c r="E197" s="194"/>
      <c r="F197" s="194"/>
      <c r="G197" s="194"/>
      <c r="H197" s="295"/>
      <c r="I197" s="339">
        <v>16736665</v>
      </c>
      <c r="J197" s="340"/>
      <c r="K197" s="340"/>
      <c r="L197" s="340"/>
      <c r="M197" s="340"/>
      <c r="N197" s="341">
        <v>16736665</v>
      </c>
    </row>
    <row r="198" spans="2:14" ht="14.25" customHeight="1" x14ac:dyDescent="0.25">
      <c r="B198" s="183"/>
      <c r="C198" s="185"/>
      <c r="D198" s="185"/>
      <c r="E198" s="185"/>
      <c r="F198" s="185"/>
      <c r="G198" s="185"/>
      <c r="H198" s="293"/>
      <c r="I198" s="293"/>
      <c r="J198" s="185"/>
      <c r="K198" s="185"/>
      <c r="L198" s="185"/>
      <c r="M198" s="185"/>
      <c r="N198" s="185"/>
    </row>
    <row r="199" spans="2:14" ht="14.25" customHeight="1" x14ac:dyDescent="0.25">
      <c r="B199" s="26"/>
    </row>
    <row r="200" spans="2:14" x14ac:dyDescent="0.25">
      <c r="B200" s="24"/>
      <c r="E200" s="163"/>
    </row>
    <row r="201" spans="2:14" x14ac:dyDescent="0.25">
      <c r="B201" s="26"/>
      <c r="E201" s="163"/>
      <c r="G201" s="239"/>
    </row>
    <row r="202" spans="2:14" x14ac:dyDescent="0.25">
      <c r="B202" s="26" t="s">
        <v>212</v>
      </c>
    </row>
    <row r="203" spans="2:14" x14ac:dyDescent="0.25">
      <c r="B203" s="26"/>
    </row>
    <row r="204" spans="2:14" x14ac:dyDescent="0.25">
      <c r="B204" s="482" t="s">
        <v>197</v>
      </c>
      <c r="C204" s="482" t="s">
        <v>213</v>
      </c>
      <c r="D204" s="483" t="s">
        <v>214</v>
      </c>
      <c r="E204" s="483"/>
      <c r="F204" s="483"/>
      <c r="G204" s="483"/>
      <c r="H204" s="483"/>
    </row>
    <row r="205" spans="2:14" x14ac:dyDescent="0.25">
      <c r="B205" s="482"/>
      <c r="C205" s="482"/>
      <c r="D205" s="166" t="s">
        <v>215</v>
      </c>
      <c r="E205" s="166" t="s">
        <v>216</v>
      </c>
      <c r="F205" s="166"/>
      <c r="G205" s="166"/>
      <c r="H205" s="284" t="s">
        <v>217</v>
      </c>
    </row>
    <row r="206" spans="2:14" x14ac:dyDescent="0.25">
      <c r="B206" s="216" t="s">
        <v>590</v>
      </c>
      <c r="C206" s="167"/>
      <c r="D206" s="387">
        <v>107627457</v>
      </c>
      <c r="E206" s="167"/>
      <c r="F206" s="167"/>
      <c r="G206" s="167"/>
      <c r="H206" s="284">
        <f>SUM(D206:G206)</f>
        <v>107627457</v>
      </c>
    </row>
    <row r="207" spans="2:14" x14ac:dyDescent="0.25">
      <c r="B207" s="209" t="s">
        <v>218</v>
      </c>
      <c r="C207" s="168"/>
      <c r="D207" s="169"/>
      <c r="E207" s="168"/>
      <c r="F207" s="168"/>
      <c r="G207" s="168"/>
      <c r="H207" s="285"/>
    </row>
    <row r="208" spans="2:14" x14ac:dyDescent="0.25">
      <c r="B208" s="209" t="s">
        <v>219</v>
      </c>
      <c r="C208" s="168"/>
      <c r="D208" s="169"/>
      <c r="E208" s="168"/>
      <c r="F208" s="168"/>
      <c r="G208" s="168"/>
      <c r="H208" s="285"/>
    </row>
    <row r="209" spans="2:2" x14ac:dyDescent="0.25">
      <c r="B209" s="28"/>
    </row>
    <row r="210" spans="2:2" x14ac:dyDescent="0.25">
      <c r="B210" s="28"/>
    </row>
    <row r="211" spans="2:2" x14ac:dyDescent="0.25">
      <c r="B211" s="26" t="s">
        <v>220</v>
      </c>
    </row>
    <row r="212" spans="2:2" ht="24" customHeight="1" x14ac:dyDescent="0.25">
      <c r="B212" s="26"/>
    </row>
    <row r="213" spans="2:2" x14ac:dyDescent="0.25">
      <c r="B213" s="24" t="s">
        <v>295</v>
      </c>
    </row>
    <row r="215" spans="2:2" x14ac:dyDescent="0.25">
      <c r="B215" s="26" t="s">
        <v>221</v>
      </c>
    </row>
    <row r="216" spans="2:2" x14ac:dyDescent="0.25">
      <c r="B216" s="26"/>
    </row>
    <row r="217" spans="2:2" x14ac:dyDescent="0.25">
      <c r="B217" s="24" t="s">
        <v>295</v>
      </c>
    </row>
    <row r="218" spans="2:2" x14ac:dyDescent="0.25">
      <c r="B218" s="29"/>
    </row>
    <row r="219" spans="2:2" x14ac:dyDescent="0.25">
      <c r="B219" s="26" t="s">
        <v>223</v>
      </c>
    </row>
    <row r="220" spans="2:2" ht="24" customHeight="1" x14ac:dyDescent="0.25">
      <c r="B220" s="26"/>
    </row>
    <row r="221" spans="2:2" x14ac:dyDescent="0.25">
      <c r="B221" s="24" t="s">
        <v>295</v>
      </c>
    </row>
    <row r="223" spans="2:2" x14ac:dyDescent="0.25">
      <c r="B223" s="26" t="s">
        <v>224</v>
      </c>
    </row>
    <row r="224" spans="2:2" x14ac:dyDescent="0.25">
      <c r="B224" s="26"/>
    </row>
    <row r="225" spans="2:7" x14ac:dyDescent="0.25">
      <c r="B225" s="469" t="s">
        <v>197</v>
      </c>
      <c r="C225" s="469" t="s">
        <v>225</v>
      </c>
      <c r="D225" s="469" t="s">
        <v>226</v>
      </c>
      <c r="E225" s="30"/>
      <c r="F225" s="30"/>
      <c r="G225" s="30"/>
    </row>
    <row r="226" spans="2:7" x14ac:dyDescent="0.25">
      <c r="B226" s="469"/>
      <c r="C226" s="469"/>
      <c r="D226" s="469"/>
      <c r="E226" s="30"/>
      <c r="F226" s="30"/>
      <c r="G226" s="30"/>
    </row>
    <row r="227" spans="2:7" x14ac:dyDescent="0.25">
      <c r="B227" s="31" t="s">
        <v>416</v>
      </c>
      <c r="C227" s="32">
        <v>7686258</v>
      </c>
      <c r="D227" s="33" t="s">
        <v>96</v>
      </c>
      <c r="E227" s="30"/>
      <c r="F227" s="30"/>
      <c r="G227" s="30"/>
    </row>
    <row r="228" spans="2:7" x14ac:dyDescent="0.25">
      <c r="B228" s="31" t="s">
        <v>591</v>
      </c>
      <c r="C228" s="32">
        <v>14635000</v>
      </c>
      <c r="D228" s="33"/>
      <c r="E228" s="30"/>
      <c r="F228" s="30"/>
      <c r="G228" s="30"/>
    </row>
    <row r="229" spans="2:7" x14ac:dyDescent="0.25">
      <c r="B229" s="31" t="s">
        <v>307</v>
      </c>
      <c r="C229" s="32"/>
      <c r="D229" s="33"/>
      <c r="E229" s="30"/>
      <c r="F229" s="30"/>
      <c r="G229" s="30"/>
    </row>
    <row r="230" spans="2:7" x14ac:dyDescent="0.25">
      <c r="B230" s="31" t="s">
        <v>409</v>
      </c>
      <c r="C230" s="32"/>
      <c r="D230" s="33"/>
      <c r="E230" s="30"/>
      <c r="F230" s="30"/>
      <c r="G230" s="30"/>
    </row>
    <row r="231" spans="2:7" x14ac:dyDescent="0.25">
      <c r="B231" s="209" t="s">
        <v>538</v>
      </c>
      <c r="C231" s="210">
        <f>SUM(C227:C230)</f>
        <v>22321258</v>
      </c>
      <c r="D231" s="169" t="s">
        <v>96</v>
      </c>
      <c r="E231" s="30"/>
      <c r="F231" s="30"/>
      <c r="G231" s="30"/>
    </row>
    <row r="232" spans="2:7" x14ac:dyDescent="0.25">
      <c r="B232" s="209" t="s">
        <v>414</v>
      </c>
      <c r="C232" s="210">
        <v>6815520</v>
      </c>
      <c r="D232" s="169" t="s">
        <v>96</v>
      </c>
      <c r="E232" s="30"/>
      <c r="F232" s="30"/>
      <c r="G232" s="30"/>
    </row>
    <row r="233" spans="2:7" x14ac:dyDescent="0.25">
      <c r="B233" s="26"/>
    </row>
    <row r="234" spans="2:7" x14ac:dyDescent="0.25">
      <c r="B234" s="26" t="s">
        <v>227</v>
      </c>
    </row>
    <row r="235" spans="2:7" x14ac:dyDescent="0.25">
      <c r="B235" s="26"/>
    </row>
    <row r="236" spans="2:7" x14ac:dyDescent="0.25">
      <c r="B236" s="469" t="s">
        <v>197</v>
      </c>
      <c r="C236" s="469" t="s">
        <v>225</v>
      </c>
      <c r="D236" s="469" t="s">
        <v>226</v>
      </c>
    </row>
    <row r="237" spans="2:7" x14ac:dyDescent="0.25">
      <c r="B237" s="469"/>
      <c r="C237" s="469"/>
      <c r="D237" s="469"/>
    </row>
    <row r="238" spans="2:7" x14ac:dyDescent="0.25">
      <c r="B238" s="31" t="s">
        <v>308</v>
      </c>
      <c r="C238" s="32">
        <v>16731058</v>
      </c>
      <c r="D238" s="33" t="s">
        <v>96</v>
      </c>
    </row>
    <row r="239" spans="2:7" x14ac:dyDescent="0.25">
      <c r="B239" s="31"/>
      <c r="C239" s="32"/>
      <c r="D239" s="33"/>
    </row>
    <row r="240" spans="2:7" x14ac:dyDescent="0.25">
      <c r="B240" s="209" t="s">
        <v>538</v>
      </c>
      <c r="C240" s="210">
        <f>+C238</f>
        <v>16731058</v>
      </c>
      <c r="D240" s="169" t="s">
        <v>96</v>
      </c>
    </row>
    <row r="241" spans="2:4" x14ac:dyDescent="0.25">
      <c r="B241" s="209" t="s">
        <v>414</v>
      </c>
      <c r="C241" s="210">
        <v>0</v>
      </c>
      <c r="D241" s="169" t="s">
        <v>96</v>
      </c>
    </row>
    <row r="242" spans="2:4" x14ac:dyDescent="0.25">
      <c r="B242" s="26"/>
    </row>
    <row r="243" spans="2:4" x14ac:dyDescent="0.25">
      <c r="B243" s="26" t="s">
        <v>228</v>
      </c>
    </row>
    <row r="244" spans="2:4" x14ac:dyDescent="0.25">
      <c r="B244" s="26"/>
    </row>
    <row r="245" spans="2:4" x14ac:dyDescent="0.25">
      <c r="B245" s="26"/>
    </row>
    <row r="246" spans="2:4" x14ac:dyDescent="0.25">
      <c r="B246" s="26"/>
    </row>
    <row r="247" spans="2:4" x14ac:dyDescent="0.25">
      <c r="B247" s="26"/>
    </row>
    <row r="249" spans="2:4" x14ac:dyDescent="0.25">
      <c r="B249" s="26"/>
    </row>
    <row r="250" spans="2:4" x14ac:dyDescent="0.25">
      <c r="B250" s="26" t="s">
        <v>229</v>
      </c>
    </row>
    <row r="251" spans="2:4" x14ac:dyDescent="0.25">
      <c r="B251" s="26"/>
    </row>
    <row r="252" spans="2:4" x14ac:dyDescent="0.25">
      <c r="B252" s="26"/>
    </row>
    <row r="253" spans="2:4" x14ac:dyDescent="0.25">
      <c r="B253" s="26"/>
    </row>
    <row r="254" spans="2:4" x14ac:dyDescent="0.25">
      <c r="B254" s="26"/>
    </row>
    <row r="255" spans="2:4" x14ac:dyDescent="0.25">
      <c r="B255" s="26"/>
    </row>
    <row r="258" spans="2:4" x14ac:dyDescent="0.25">
      <c r="B258" s="26" t="s">
        <v>230</v>
      </c>
    </row>
    <row r="259" spans="2:4" ht="14.45" customHeight="1" x14ac:dyDescent="0.25">
      <c r="B259" s="26"/>
    </row>
    <row r="260" spans="2:4" x14ac:dyDescent="0.25">
      <c r="B260" s="24" t="s">
        <v>295</v>
      </c>
    </row>
    <row r="261" spans="2:4" ht="13.15" customHeight="1" x14ac:dyDescent="0.25">
      <c r="B261" s="26"/>
    </row>
    <row r="262" spans="2:4" x14ac:dyDescent="0.25">
      <c r="B262" s="26" t="s">
        <v>231</v>
      </c>
    </row>
    <row r="263" spans="2:4" x14ac:dyDescent="0.25">
      <c r="B263" s="217" t="s">
        <v>44</v>
      </c>
      <c r="C263" s="218">
        <v>44926</v>
      </c>
      <c r="D263" s="218">
        <v>44561</v>
      </c>
    </row>
    <row r="264" spans="2:4" x14ac:dyDescent="0.25">
      <c r="B264" s="31" t="s">
        <v>309</v>
      </c>
      <c r="C264" s="32">
        <v>0</v>
      </c>
      <c r="D264" s="199">
        <v>0</v>
      </c>
    </row>
    <row r="265" spans="2:4" ht="15.75" customHeight="1" x14ac:dyDescent="0.25">
      <c r="B265" s="209" t="s">
        <v>232</v>
      </c>
      <c r="C265" s="220">
        <f>+C267</f>
        <v>0</v>
      </c>
      <c r="D265" s="220">
        <v>0</v>
      </c>
    </row>
    <row r="266" spans="2:4" ht="15.75" customHeight="1" x14ac:dyDescent="0.25">
      <c r="B266" s="302"/>
      <c r="C266" s="303"/>
      <c r="D266" s="303"/>
    </row>
    <row r="267" spans="2:4" x14ac:dyDescent="0.25">
      <c r="B267" s="26" t="s">
        <v>233</v>
      </c>
    </row>
    <row r="268" spans="2:4" x14ac:dyDescent="0.25">
      <c r="B268" s="26"/>
    </row>
    <row r="269" spans="2:4" x14ac:dyDescent="0.25">
      <c r="B269" s="26"/>
    </row>
    <row r="270" spans="2:4" x14ac:dyDescent="0.25">
      <c r="B270" s="26"/>
    </row>
    <row r="271" spans="2:4" x14ac:dyDescent="0.25">
      <c r="B271" s="26"/>
    </row>
    <row r="272" spans="2:4" x14ac:dyDescent="0.25">
      <c r="B272" s="26"/>
    </row>
    <row r="273" spans="2:8" ht="15.75" x14ac:dyDescent="0.25">
      <c r="B273" s="34"/>
    </row>
    <row r="274" spans="2:8" x14ac:dyDescent="0.25">
      <c r="B274" s="26" t="s">
        <v>234</v>
      </c>
    </row>
    <row r="275" spans="2:8" ht="14.45" customHeight="1" thickBot="1" x14ac:dyDescent="0.3">
      <c r="B275" s="26"/>
    </row>
    <row r="276" spans="2:8" ht="14.45" customHeight="1" x14ac:dyDescent="0.25">
      <c r="B276" s="311" t="s">
        <v>504</v>
      </c>
      <c r="C276" s="312" t="s">
        <v>505</v>
      </c>
      <c r="D276" s="312" t="s">
        <v>352</v>
      </c>
      <c r="E276" s="312" t="s">
        <v>506</v>
      </c>
      <c r="F276" s="313" t="s">
        <v>507</v>
      </c>
      <c r="G276" s="312" t="s">
        <v>352</v>
      </c>
    </row>
    <row r="277" spans="2:8" ht="14.45" customHeight="1" x14ac:dyDescent="0.25">
      <c r="B277" s="342" t="s">
        <v>542</v>
      </c>
      <c r="C277" s="306">
        <f>'[1]Claculo Anexou'!K264</f>
        <v>0</v>
      </c>
      <c r="D277" s="306">
        <f>'[1]Claculo Anexou'!L264</f>
        <v>0</v>
      </c>
      <c r="E277" s="307">
        <v>0</v>
      </c>
      <c r="F277" s="257">
        <v>2909091</v>
      </c>
      <c r="G277" s="308" t="s">
        <v>510</v>
      </c>
    </row>
    <row r="278" spans="2:8" ht="14.45" customHeight="1" x14ac:dyDescent="0.25">
      <c r="B278" s="314" t="s">
        <v>508</v>
      </c>
      <c r="C278" s="265"/>
      <c r="D278" s="265"/>
      <c r="E278" s="265">
        <f>SUM(E277:E277)</f>
        <v>0</v>
      </c>
      <c r="F278" s="265">
        <f>SUM(F277)</f>
        <v>2909091</v>
      </c>
      <c r="G278" s="265"/>
    </row>
    <row r="279" spans="2:8" ht="15.75" thickBot="1" x14ac:dyDescent="0.3">
      <c r="B279" s="309" t="s">
        <v>509</v>
      </c>
      <c r="C279" s="310"/>
      <c r="D279" s="310"/>
      <c r="E279" s="310">
        <v>0</v>
      </c>
      <c r="F279" s="310">
        <v>0</v>
      </c>
      <c r="G279" s="310"/>
    </row>
    <row r="281" spans="2:8" ht="19.899999999999999" customHeight="1" x14ac:dyDescent="0.25">
      <c r="B281" s="26" t="s">
        <v>235</v>
      </c>
    </row>
    <row r="282" spans="2:8" ht="24" x14ac:dyDescent="0.25">
      <c r="B282" s="195" t="s">
        <v>197</v>
      </c>
      <c r="C282" s="196" t="s">
        <v>236</v>
      </c>
      <c r="D282" s="195" t="s">
        <v>237</v>
      </c>
      <c r="E282" s="195" t="s">
        <v>238</v>
      </c>
      <c r="F282" s="195"/>
      <c r="G282" s="195"/>
      <c r="H282" s="286" t="s">
        <v>239</v>
      </c>
    </row>
    <row r="283" spans="2:8" ht="24.6" customHeight="1" x14ac:dyDescent="0.25">
      <c r="B283" s="197" t="s">
        <v>88</v>
      </c>
      <c r="C283" s="198">
        <v>2000000000</v>
      </c>
      <c r="D283" s="199">
        <v>1982000000</v>
      </c>
      <c r="E283" s="200"/>
      <c r="F283" s="200"/>
      <c r="G283" s="200"/>
      <c r="H283" s="296">
        <f>SUM(C283:E283)</f>
        <v>3982000000</v>
      </c>
    </row>
    <row r="284" spans="2:8" ht="24.6" customHeight="1" x14ac:dyDescent="0.25">
      <c r="B284" s="201" t="s">
        <v>240</v>
      </c>
      <c r="C284" s="202"/>
      <c r="D284" s="199"/>
      <c r="E284" s="200"/>
      <c r="F284" s="200"/>
      <c r="G284" s="200"/>
      <c r="H284" s="296">
        <v>0</v>
      </c>
    </row>
    <row r="285" spans="2:8" x14ac:dyDescent="0.25">
      <c r="B285" s="201" t="s">
        <v>241</v>
      </c>
      <c r="C285" s="200"/>
      <c r="D285" s="199"/>
      <c r="E285" s="200"/>
      <c r="F285" s="200"/>
      <c r="G285" s="200"/>
      <c r="H285" s="296">
        <v>0</v>
      </c>
    </row>
    <row r="286" spans="2:8" ht="24.6" customHeight="1" x14ac:dyDescent="0.25">
      <c r="B286" s="197" t="s">
        <v>242</v>
      </c>
      <c r="C286" s="198">
        <v>817000000</v>
      </c>
      <c r="D286" s="199">
        <v>49000000</v>
      </c>
      <c r="E286" s="199"/>
      <c r="F286" s="199"/>
      <c r="G286" s="199"/>
      <c r="H286" s="296">
        <f>SUM(C286:E286)</f>
        <v>866000000</v>
      </c>
    </row>
    <row r="287" spans="2:8" ht="24.6" customHeight="1" x14ac:dyDescent="0.25">
      <c r="B287" s="201" t="s">
        <v>243</v>
      </c>
      <c r="C287" s="198">
        <v>-454149471</v>
      </c>
      <c r="D287" s="203">
        <v>0</v>
      </c>
      <c r="E287" s="200"/>
      <c r="F287" s="200"/>
      <c r="G287" s="200"/>
      <c r="H287" s="296">
        <f>SUM(C287:E287)</f>
        <v>-454149471</v>
      </c>
    </row>
    <row r="288" spans="2:8" ht="18" customHeight="1" x14ac:dyDescent="0.25">
      <c r="B288" s="201" t="s">
        <v>244</v>
      </c>
      <c r="C288" s="203"/>
      <c r="D288" s="198">
        <v>-542032127</v>
      </c>
      <c r="E288" s="203"/>
      <c r="F288" s="203"/>
      <c r="G288" s="203"/>
      <c r="H288" s="296">
        <f>+C288+D288-E288</f>
        <v>-542032127</v>
      </c>
    </row>
    <row r="289" spans="2:10" x14ac:dyDescent="0.25">
      <c r="B289" s="197" t="s">
        <v>245</v>
      </c>
      <c r="C289" s="202"/>
      <c r="D289" s="202"/>
      <c r="E289" s="200"/>
      <c r="F289" s="200"/>
      <c r="G289" s="200"/>
      <c r="H289" s="296">
        <v>0</v>
      </c>
    </row>
    <row r="290" spans="2:10" x14ac:dyDescent="0.25">
      <c r="B290" s="197" t="s">
        <v>246</v>
      </c>
      <c r="C290" s="200"/>
      <c r="D290" s="200"/>
      <c r="E290" s="200"/>
      <c r="F290" s="200"/>
      <c r="G290" s="200"/>
      <c r="H290" s="297">
        <v>0</v>
      </c>
    </row>
    <row r="291" spans="2:10" x14ac:dyDescent="0.25">
      <c r="B291" s="359" t="s">
        <v>247</v>
      </c>
      <c r="C291" s="204">
        <f>SUM(C283:C290)</f>
        <v>2362850529</v>
      </c>
      <c r="D291" s="204">
        <f>SUM(D283:D290)</f>
        <v>1488967873</v>
      </c>
      <c r="E291" s="204">
        <f>SUM(E283:E290)</f>
        <v>0</v>
      </c>
      <c r="F291" s="204"/>
      <c r="G291" s="204"/>
      <c r="H291" s="297">
        <f>SUM(H283:H290)</f>
        <v>3851818402</v>
      </c>
      <c r="J291" s="239"/>
    </row>
    <row r="292" spans="2:10" x14ac:dyDescent="0.25">
      <c r="B292" s="150"/>
      <c r="C292" s="151"/>
      <c r="D292" s="151"/>
      <c r="E292" s="151"/>
      <c r="F292" s="151"/>
      <c r="G292" s="151"/>
      <c r="H292" s="298"/>
    </row>
    <row r="293" spans="2:10" x14ac:dyDescent="0.25">
      <c r="B293" s="26"/>
    </row>
    <row r="294" spans="2:10" x14ac:dyDescent="0.25">
      <c r="B294" s="26" t="s">
        <v>248</v>
      </c>
    </row>
    <row r="295" spans="2:10" x14ac:dyDescent="0.25">
      <c r="B295" s="26"/>
    </row>
    <row r="296" spans="2:10" x14ac:dyDescent="0.25">
      <c r="B296" s="26"/>
    </row>
    <row r="297" spans="2:10" x14ac:dyDescent="0.25">
      <c r="B297" s="26"/>
    </row>
    <row r="298" spans="2:10" x14ac:dyDescent="0.25">
      <c r="B298" s="26"/>
    </row>
    <row r="299" spans="2:10" x14ac:dyDescent="0.25">
      <c r="B299" s="26"/>
    </row>
    <row r="301" spans="2:10" x14ac:dyDescent="0.25">
      <c r="B301" s="26"/>
    </row>
    <row r="302" spans="2:10" x14ac:dyDescent="0.25">
      <c r="B302" s="26" t="s">
        <v>249</v>
      </c>
    </row>
    <row r="303" spans="2:10" x14ac:dyDescent="0.25">
      <c r="B303" s="26" t="s">
        <v>527</v>
      </c>
    </row>
    <row r="304" spans="2:10" x14ac:dyDescent="0.25">
      <c r="B304" s="217" t="s">
        <v>352</v>
      </c>
      <c r="C304" s="230" t="s">
        <v>396</v>
      </c>
      <c r="D304" s="230" t="s">
        <v>397</v>
      </c>
    </row>
    <row r="305" spans="2:7" x14ac:dyDescent="0.25">
      <c r="B305" s="324" t="s">
        <v>528</v>
      </c>
      <c r="C305" s="234">
        <v>737211</v>
      </c>
      <c r="D305" s="234">
        <v>9977589</v>
      </c>
    </row>
    <row r="306" spans="2:7" x14ac:dyDescent="0.25">
      <c r="B306" s="229" t="s">
        <v>418</v>
      </c>
      <c r="C306" s="234">
        <v>0</v>
      </c>
      <c r="D306" s="228"/>
    </row>
    <row r="307" spans="2:7" x14ac:dyDescent="0.25">
      <c r="B307" s="219" t="s">
        <v>357</v>
      </c>
      <c r="C307" s="304">
        <f>SUM(C305:C306)</f>
        <v>737211</v>
      </c>
      <c r="D307" s="317">
        <f>SUM(D305:D306)</f>
        <v>9977589</v>
      </c>
    </row>
    <row r="308" spans="2:7" x14ac:dyDescent="0.25">
      <c r="B308" s="26"/>
    </row>
    <row r="309" spans="2:7" x14ac:dyDescent="0.25">
      <c r="B309" s="26" t="s">
        <v>250</v>
      </c>
    </row>
    <row r="310" spans="2:7" x14ac:dyDescent="0.25">
      <c r="B310" s="26"/>
    </row>
    <row r="311" spans="2:7" x14ac:dyDescent="0.25">
      <c r="B311" s="217" t="s">
        <v>352</v>
      </c>
      <c r="C311" s="230" t="s">
        <v>396</v>
      </c>
      <c r="D311" s="230" t="s">
        <v>397</v>
      </c>
    </row>
    <row r="312" spans="2:7" x14ac:dyDescent="0.25">
      <c r="B312" s="324" t="s">
        <v>547</v>
      </c>
      <c r="C312" s="234">
        <f>50045305</f>
        <v>50045305</v>
      </c>
      <c r="D312" s="234">
        <v>266800387</v>
      </c>
      <c r="E312" s="360"/>
    </row>
    <row r="313" spans="2:7" x14ac:dyDescent="0.25">
      <c r="B313" s="229" t="s">
        <v>543</v>
      </c>
      <c r="C313" s="234">
        <v>143149783</v>
      </c>
      <c r="D313" s="228"/>
      <c r="G313" s="362"/>
    </row>
    <row r="314" spans="2:7" x14ac:dyDescent="0.25">
      <c r="B314" s="219" t="s">
        <v>357</v>
      </c>
      <c r="C314" s="304">
        <f>SUM(C312:C313)</f>
        <v>193195088</v>
      </c>
      <c r="D314" s="304">
        <f>SUM(D312:D313)</f>
        <v>266800387</v>
      </c>
      <c r="F314" s="239"/>
    </row>
    <row r="315" spans="2:7" x14ac:dyDescent="0.25">
      <c r="B315" s="28"/>
    </row>
    <row r="316" spans="2:7" x14ac:dyDescent="0.25">
      <c r="B316" s="26" t="s">
        <v>251</v>
      </c>
      <c r="G316" s="239"/>
    </row>
    <row r="317" spans="2:7" x14ac:dyDescent="0.25">
      <c r="B317" s="388" t="s">
        <v>352</v>
      </c>
      <c r="C317" s="230" t="s">
        <v>396</v>
      </c>
      <c r="D317" s="230" t="s">
        <v>397</v>
      </c>
    </row>
    <row r="318" spans="2:7" x14ac:dyDescent="0.25">
      <c r="B318" s="229" t="s">
        <v>251</v>
      </c>
      <c r="C318" s="234">
        <v>4189</v>
      </c>
      <c r="D318" s="234">
        <v>144026894</v>
      </c>
    </row>
    <row r="319" spans="2:7" x14ac:dyDescent="0.25">
      <c r="B319" s="229" t="s">
        <v>491</v>
      </c>
      <c r="C319" s="234">
        <v>144616489</v>
      </c>
      <c r="D319" s="234">
        <v>17074128</v>
      </c>
    </row>
    <row r="320" spans="2:7" x14ac:dyDescent="0.25">
      <c r="B320" s="325" t="s">
        <v>417</v>
      </c>
      <c r="C320" s="234">
        <v>17851124</v>
      </c>
      <c r="D320" s="234">
        <v>5155858</v>
      </c>
    </row>
    <row r="321" spans="2:7" x14ac:dyDescent="0.25">
      <c r="B321" s="229" t="s">
        <v>492</v>
      </c>
      <c r="C321" s="234">
        <v>0</v>
      </c>
      <c r="D321" s="234">
        <f>22525+93310</f>
        <v>115835</v>
      </c>
      <c r="E321" s="239"/>
    </row>
    <row r="322" spans="2:7" x14ac:dyDescent="0.25">
      <c r="B322" s="219" t="s">
        <v>357</v>
      </c>
      <c r="C322" s="304">
        <f>SUM(C318:C321)</f>
        <v>162471802</v>
      </c>
      <c r="D322" s="304">
        <f>SUM(D318:D321)</f>
        <v>166372715</v>
      </c>
      <c r="E322" s="239"/>
      <c r="F322" s="239"/>
      <c r="G322" s="239"/>
    </row>
    <row r="323" spans="2:7" x14ac:dyDescent="0.25">
      <c r="B323" s="28"/>
      <c r="F323" s="239"/>
    </row>
    <row r="324" spans="2:7" x14ac:dyDescent="0.25">
      <c r="B324" s="26" t="s">
        <v>252</v>
      </c>
    </row>
    <row r="325" spans="2:7" x14ac:dyDescent="0.25">
      <c r="B325" s="217" t="s">
        <v>118</v>
      </c>
      <c r="C325" s="221">
        <v>44926</v>
      </c>
      <c r="D325" s="221">
        <v>44561</v>
      </c>
    </row>
    <row r="326" spans="2:7" x14ac:dyDescent="0.25">
      <c r="B326" s="185" t="s">
        <v>400</v>
      </c>
      <c r="C326" s="32">
        <v>84297691.806239933</v>
      </c>
      <c r="D326" s="32">
        <f>148962486+55951225-489217</f>
        <v>204424494</v>
      </c>
    </row>
    <row r="327" spans="2:7" x14ac:dyDescent="0.25">
      <c r="B327" s="185" t="s">
        <v>545</v>
      </c>
      <c r="C327" s="32">
        <v>339372923</v>
      </c>
      <c r="D327" s="32"/>
    </row>
    <row r="328" spans="2:7" x14ac:dyDescent="0.25">
      <c r="B328" s="185" t="s">
        <v>544</v>
      </c>
      <c r="C328" s="32">
        <v>82863240</v>
      </c>
      <c r="D328" s="32"/>
    </row>
    <row r="329" spans="2:7" x14ac:dyDescent="0.25">
      <c r="B329" s="185" t="s">
        <v>546</v>
      </c>
      <c r="C329" s="32">
        <v>12272727</v>
      </c>
      <c r="D329" s="32"/>
    </row>
    <row r="330" spans="2:7" x14ac:dyDescent="0.25">
      <c r="B330" s="185" t="s">
        <v>253</v>
      </c>
      <c r="C330" s="32">
        <v>116328076</v>
      </c>
      <c r="D330" s="32">
        <v>200029522</v>
      </c>
    </row>
    <row r="331" spans="2:7" x14ac:dyDescent="0.25">
      <c r="B331" s="185" t="s">
        <v>310</v>
      </c>
      <c r="C331" s="32">
        <v>2909091</v>
      </c>
      <c r="D331" s="32">
        <v>11000000</v>
      </c>
    </row>
    <row r="332" spans="2:7" x14ac:dyDescent="0.25">
      <c r="B332" s="185" t="s">
        <v>254</v>
      </c>
      <c r="C332" s="32">
        <v>59731041</v>
      </c>
      <c r="D332" s="32">
        <f>53667431+70274244</f>
        <v>123941675</v>
      </c>
    </row>
    <row r="333" spans="2:7" x14ac:dyDescent="0.25">
      <c r="B333" s="185" t="s">
        <v>124</v>
      </c>
      <c r="C333" s="175">
        <v>59731041</v>
      </c>
      <c r="D333" s="175">
        <v>7505029</v>
      </c>
    </row>
    <row r="334" spans="2:7" x14ac:dyDescent="0.25">
      <c r="B334" s="185" t="s">
        <v>296</v>
      </c>
      <c r="C334" s="32">
        <v>16745953</v>
      </c>
      <c r="D334" s="32">
        <v>15630622</v>
      </c>
    </row>
    <row r="335" spans="2:7" x14ac:dyDescent="0.25">
      <c r="B335" s="185" t="s">
        <v>297</v>
      </c>
      <c r="C335" s="175">
        <v>3580000</v>
      </c>
      <c r="D335" s="175">
        <v>4824545</v>
      </c>
    </row>
    <row r="336" spans="2:7" x14ac:dyDescent="0.25">
      <c r="B336" s="185" t="s">
        <v>298</v>
      </c>
      <c r="C336" s="222">
        <v>4568701</v>
      </c>
      <c r="D336" s="222">
        <v>2500502</v>
      </c>
    </row>
    <row r="337" spans="2:7" x14ac:dyDescent="0.25">
      <c r="B337" s="185" t="s">
        <v>497</v>
      </c>
      <c r="C337" s="222">
        <v>156709215</v>
      </c>
      <c r="D337" s="222">
        <v>844130</v>
      </c>
    </row>
    <row r="338" spans="2:7" x14ac:dyDescent="0.25">
      <c r="B338" s="185" t="s">
        <v>399</v>
      </c>
      <c r="C338" s="222"/>
      <c r="D338" s="222">
        <v>628572</v>
      </c>
    </row>
    <row r="339" spans="2:7" x14ac:dyDescent="0.25">
      <c r="B339" s="185" t="s">
        <v>379</v>
      </c>
      <c r="C339" s="222"/>
      <c r="D339" s="222">
        <v>79162633</v>
      </c>
    </row>
    <row r="340" spans="2:7" x14ac:dyDescent="0.25">
      <c r="B340" s="185" t="s">
        <v>428</v>
      </c>
      <c r="C340" s="222"/>
      <c r="D340" s="222">
        <v>3200000</v>
      </c>
    </row>
    <row r="341" spans="2:7" x14ac:dyDescent="0.25">
      <c r="B341" s="185" t="s">
        <v>311</v>
      </c>
      <c r="C341" s="222">
        <v>6245318</v>
      </c>
      <c r="D341" s="222">
        <v>2530000</v>
      </c>
    </row>
    <row r="342" spans="2:7" x14ac:dyDescent="0.25">
      <c r="B342" s="185" t="s">
        <v>398</v>
      </c>
      <c r="C342" s="222"/>
      <c r="D342" s="222">
        <v>3000000</v>
      </c>
    </row>
    <row r="343" spans="2:7" x14ac:dyDescent="0.25">
      <c r="B343" s="185" t="s">
        <v>501</v>
      </c>
      <c r="C343" s="222"/>
      <c r="D343" s="222">
        <v>9336148</v>
      </c>
    </row>
    <row r="344" spans="2:7" x14ac:dyDescent="0.25">
      <c r="B344" s="219" t="s">
        <v>255</v>
      </c>
      <c r="C344" s="223">
        <f>SUM(C326:C342)</f>
        <v>945355017.80623996</v>
      </c>
      <c r="D344" s="223">
        <f>SUM(D326:D342)</f>
        <v>659221724</v>
      </c>
      <c r="E344" s="163"/>
      <c r="F344" s="163"/>
    </row>
    <row r="345" spans="2:7" x14ac:dyDescent="0.25">
      <c r="B345" s="26"/>
      <c r="C345" s="152"/>
      <c r="D345" s="152"/>
      <c r="E345" s="163"/>
      <c r="F345" s="163"/>
      <c r="G345" s="163"/>
    </row>
    <row r="346" spans="2:7" x14ac:dyDescent="0.25">
      <c r="B346" s="28"/>
    </row>
    <row r="347" spans="2:7" x14ac:dyDescent="0.25">
      <c r="B347" s="26" t="s">
        <v>256</v>
      </c>
      <c r="E347" s="163"/>
      <c r="F347" s="163"/>
    </row>
    <row r="348" spans="2:7" x14ac:dyDescent="0.25">
      <c r="B348" s="26"/>
      <c r="C348" s="221">
        <v>44926</v>
      </c>
      <c r="D348" s="221">
        <v>44561</v>
      </c>
    </row>
    <row r="349" spans="2:7" x14ac:dyDescent="0.25">
      <c r="B349" s="324" t="s">
        <v>411</v>
      </c>
      <c r="C349" s="234"/>
      <c r="D349" s="234">
        <v>0</v>
      </c>
    </row>
    <row r="350" spans="2:7" x14ac:dyDescent="0.25">
      <c r="B350" s="324" t="s">
        <v>412</v>
      </c>
      <c r="C350" s="234">
        <v>0</v>
      </c>
      <c r="D350" s="234">
        <v>0</v>
      </c>
    </row>
    <row r="351" spans="2:7" x14ac:dyDescent="0.25">
      <c r="B351" s="324" t="s">
        <v>522</v>
      </c>
      <c r="C351" s="234">
        <v>0</v>
      </c>
      <c r="D351" s="234">
        <v>0</v>
      </c>
    </row>
    <row r="352" spans="2:7" x14ac:dyDescent="0.25">
      <c r="B352" s="219" t="s">
        <v>247</v>
      </c>
      <c r="C352" s="240">
        <f>SUM(C350:C351)</f>
        <v>0</v>
      </c>
      <c r="D352" s="317">
        <f>SUM(D349:D351)</f>
        <v>0</v>
      </c>
      <c r="E352" s="239"/>
      <c r="F352" s="239"/>
      <c r="G352" s="239"/>
    </row>
    <row r="353" spans="2:4" x14ac:dyDescent="0.25">
      <c r="B353" s="24" t="s">
        <v>295</v>
      </c>
    </row>
    <row r="354" spans="2:4" ht="11.45" customHeight="1" x14ac:dyDescent="0.25">
      <c r="B354" s="28"/>
    </row>
    <row r="355" spans="2:4" x14ac:dyDescent="0.25">
      <c r="B355" s="26" t="s">
        <v>257</v>
      </c>
    </row>
    <row r="356" spans="2:4" ht="11.45" customHeight="1" x14ac:dyDescent="0.25">
      <c r="B356" s="26"/>
    </row>
    <row r="357" spans="2:4" x14ac:dyDescent="0.25">
      <c r="B357" s="217" t="s">
        <v>352</v>
      </c>
      <c r="C357" s="230" t="s">
        <v>396</v>
      </c>
      <c r="D357" s="230" t="s">
        <v>397</v>
      </c>
    </row>
    <row r="358" spans="2:4" x14ac:dyDescent="0.25">
      <c r="B358" s="324" t="s">
        <v>418</v>
      </c>
      <c r="C358" s="234">
        <v>15855734</v>
      </c>
      <c r="D358" s="234">
        <v>2515482</v>
      </c>
    </row>
    <row r="359" spans="2:4" x14ac:dyDescent="0.25">
      <c r="B359" s="324" t="s">
        <v>419</v>
      </c>
      <c r="C359" s="234">
        <v>18416673</v>
      </c>
      <c r="D359" s="234">
        <v>30000000</v>
      </c>
    </row>
    <row r="360" spans="2:4" ht="14.25" customHeight="1" x14ac:dyDescent="0.25">
      <c r="B360" s="219" t="s">
        <v>247</v>
      </c>
      <c r="C360" s="304">
        <f>SUM(C358:C359)</f>
        <v>34272407</v>
      </c>
      <c r="D360" s="304">
        <f>SUM(D358:D359)</f>
        <v>32515482</v>
      </c>
    </row>
    <row r="361" spans="2:4" x14ac:dyDescent="0.25">
      <c r="B361" s="24"/>
    </row>
    <row r="362" spans="2:4" x14ac:dyDescent="0.25">
      <c r="B362" s="26"/>
    </row>
    <row r="363" spans="2:4" x14ac:dyDescent="0.25">
      <c r="B363" s="26" t="s">
        <v>258</v>
      </c>
    </row>
    <row r="364" spans="2:4" x14ac:dyDescent="0.25">
      <c r="B364" s="26"/>
    </row>
    <row r="365" spans="2:4" x14ac:dyDescent="0.25">
      <c r="B365" s="26"/>
    </row>
    <row r="366" spans="2:4" x14ac:dyDescent="0.25">
      <c r="B366" s="26"/>
    </row>
    <row r="367" spans="2:4" x14ac:dyDescent="0.25">
      <c r="B367" s="26"/>
    </row>
    <row r="369" spans="2:7" x14ac:dyDescent="0.25">
      <c r="B369" s="26"/>
    </row>
    <row r="370" spans="2:7" x14ac:dyDescent="0.25">
      <c r="B370" s="26" t="s">
        <v>464</v>
      </c>
    </row>
    <row r="371" spans="2:7" x14ac:dyDescent="0.25">
      <c r="B371" s="26" t="s">
        <v>259</v>
      </c>
    </row>
    <row r="372" spans="2:7" ht="9" customHeight="1" x14ac:dyDescent="0.25">
      <c r="B372" s="26"/>
    </row>
    <row r="373" spans="2:7" x14ac:dyDescent="0.25">
      <c r="B373" s="24" t="s">
        <v>295</v>
      </c>
    </row>
    <row r="375" spans="2:7" x14ac:dyDescent="0.25">
      <c r="B375" s="26" t="s">
        <v>260</v>
      </c>
    </row>
    <row r="376" spans="2:7" ht="10.15" customHeight="1" x14ac:dyDescent="0.25">
      <c r="B376" s="26"/>
    </row>
    <row r="377" spans="2:7" x14ac:dyDescent="0.25">
      <c r="B377" s="24" t="s">
        <v>295</v>
      </c>
    </row>
    <row r="378" spans="2:7" ht="10.15" customHeight="1" x14ac:dyDescent="0.25"/>
    <row r="379" spans="2:7" x14ac:dyDescent="0.25">
      <c r="B379" s="26" t="s">
        <v>261</v>
      </c>
    </row>
    <row r="380" spans="2:7" ht="14.45" customHeight="1" x14ac:dyDescent="0.25">
      <c r="B380" s="26"/>
    </row>
    <row r="381" spans="2:7" ht="52.5" customHeight="1" x14ac:dyDescent="0.25">
      <c r="B381" s="467" t="s">
        <v>593</v>
      </c>
      <c r="C381" s="467"/>
      <c r="D381" s="467"/>
      <c r="E381" s="467"/>
      <c r="F381" s="155"/>
      <c r="G381" s="155"/>
    </row>
    <row r="382" spans="2:7" x14ac:dyDescent="0.25">
      <c r="B382" s="23"/>
    </row>
    <row r="383" spans="2:7" x14ac:dyDescent="0.25">
      <c r="B383" s="35" t="s">
        <v>469</v>
      </c>
    </row>
    <row r="384" spans="2:7" ht="14.45" customHeight="1" x14ac:dyDescent="0.25">
      <c r="B384" s="36"/>
    </row>
    <row r="385" spans="2:7" ht="25.5" customHeight="1" x14ac:dyDescent="0.25">
      <c r="B385" s="478" t="s">
        <v>262</v>
      </c>
      <c r="C385" s="478"/>
      <c r="D385" s="478"/>
      <c r="E385" s="478"/>
      <c r="F385" s="243"/>
      <c r="G385" s="243"/>
    </row>
    <row r="386" spans="2:7" x14ac:dyDescent="0.25">
      <c r="B386" s="23"/>
    </row>
    <row r="387" spans="2:7" ht="14.45" customHeight="1" x14ac:dyDescent="0.25">
      <c r="B387" s="35" t="s">
        <v>468</v>
      </c>
    </row>
    <row r="388" spans="2:7" ht="15" customHeight="1" x14ac:dyDescent="0.25">
      <c r="B388" s="467" t="s">
        <v>263</v>
      </c>
      <c r="C388" s="467"/>
      <c r="D388" s="467"/>
      <c r="E388" s="467"/>
      <c r="F388" s="155"/>
      <c r="G388" s="155"/>
    </row>
    <row r="389" spans="2:7" x14ac:dyDescent="0.25">
      <c r="B389" s="467"/>
      <c r="C389" s="467"/>
      <c r="D389" s="467"/>
      <c r="E389" s="467"/>
      <c r="F389" s="155"/>
      <c r="G389" s="155"/>
    </row>
    <row r="390" spans="2:7" x14ac:dyDescent="0.25">
      <c r="B390" s="28"/>
    </row>
    <row r="391" spans="2:7" x14ac:dyDescent="0.25">
      <c r="B391" s="35" t="s">
        <v>467</v>
      </c>
    </row>
    <row r="392" spans="2:7" ht="13.15" customHeight="1" x14ac:dyDescent="0.25">
      <c r="B392" s="28"/>
    </row>
    <row r="393" spans="2:7" x14ac:dyDescent="0.25">
      <c r="B393" s="24" t="s">
        <v>295</v>
      </c>
    </row>
    <row r="394" spans="2:7" x14ac:dyDescent="0.25">
      <c r="B394" s="28"/>
    </row>
    <row r="395" spans="2:7" x14ac:dyDescent="0.25">
      <c r="B395" s="35" t="s">
        <v>466</v>
      </c>
    </row>
    <row r="396" spans="2:7" ht="11.45" customHeight="1" x14ac:dyDescent="0.25">
      <c r="B396" s="28"/>
    </row>
    <row r="397" spans="2:7" x14ac:dyDescent="0.25">
      <c r="B397" s="24" t="s">
        <v>295</v>
      </c>
    </row>
    <row r="398" spans="2:7" x14ac:dyDescent="0.25">
      <c r="B398" s="28"/>
    </row>
    <row r="399" spans="2:7" x14ac:dyDescent="0.25">
      <c r="B399" s="35" t="s">
        <v>465</v>
      </c>
    </row>
    <row r="400" spans="2:7" ht="14.45" customHeight="1" x14ac:dyDescent="0.25">
      <c r="B400" s="26"/>
    </row>
    <row r="401" spans="2:7" ht="15" customHeight="1" x14ac:dyDescent="0.25">
      <c r="B401" s="467" t="s">
        <v>264</v>
      </c>
      <c r="C401" s="467"/>
      <c r="D401" s="467"/>
      <c r="E401" s="467"/>
      <c r="F401" s="155"/>
      <c r="G401" s="155"/>
    </row>
    <row r="402" spans="2:7" x14ac:dyDescent="0.25">
      <c r="B402" s="37"/>
    </row>
    <row r="403" spans="2:7" x14ac:dyDescent="0.25">
      <c r="B403" s="21"/>
    </row>
  </sheetData>
  <mergeCells count="59">
    <mergeCell ref="B1:H2"/>
    <mergeCell ref="B3:H3"/>
    <mergeCell ref="B5:C5"/>
    <mergeCell ref="J189:N189"/>
    <mergeCell ref="B165:B166"/>
    <mergeCell ref="C165:C166"/>
    <mergeCell ref="D165:D166"/>
    <mergeCell ref="B63:E63"/>
    <mergeCell ref="B68:H68"/>
    <mergeCell ref="F103:F104"/>
    <mergeCell ref="I7:N7"/>
    <mergeCell ref="B26:E26"/>
    <mergeCell ref="B24:E24"/>
    <mergeCell ref="B11:E11"/>
    <mergeCell ref="B22:E22"/>
    <mergeCell ref="B9:C9"/>
    <mergeCell ref="B7:E7"/>
    <mergeCell ref="B14:E14"/>
    <mergeCell ref="B15:E15"/>
    <mergeCell ref="B16:E16"/>
    <mergeCell ref="B61:E61"/>
    <mergeCell ref="B23:E23"/>
    <mergeCell ref="B13:E13"/>
    <mergeCell ref="B17:E17"/>
    <mergeCell ref="B43:E43"/>
    <mergeCell ref="B47:E47"/>
    <mergeCell ref="B35:E35"/>
    <mergeCell ref="B28:E28"/>
    <mergeCell ref="B32:E32"/>
    <mergeCell ref="B55:E55"/>
    <mergeCell ref="B59:E59"/>
    <mergeCell ref="B39:E39"/>
    <mergeCell ref="B33:E33"/>
    <mergeCell ref="B51:E51"/>
    <mergeCell ref="B18:E18"/>
    <mergeCell ref="B115:B116"/>
    <mergeCell ref="C115:C116"/>
    <mergeCell ref="G134:I134"/>
    <mergeCell ref="B204:B205"/>
    <mergeCell ref="C204:C205"/>
    <mergeCell ref="D204:H204"/>
    <mergeCell ref="G135:I135"/>
    <mergeCell ref="B189:B190"/>
    <mergeCell ref="B401:E401"/>
    <mergeCell ref="B76:C76"/>
    <mergeCell ref="B225:B226"/>
    <mergeCell ref="C225:C226"/>
    <mergeCell ref="D225:D226"/>
    <mergeCell ref="B103:B104"/>
    <mergeCell ref="C103:C104"/>
    <mergeCell ref="D103:D104"/>
    <mergeCell ref="E103:E104"/>
    <mergeCell ref="B134:F135"/>
    <mergeCell ref="B381:E381"/>
    <mergeCell ref="B236:B237"/>
    <mergeCell ref="B385:E385"/>
    <mergeCell ref="B388:E389"/>
    <mergeCell ref="C236:C237"/>
    <mergeCell ref="D236:D237"/>
  </mergeCells>
  <pageMargins left="0.9055118110236221" right="0.70866141732283472" top="0.74803149606299213" bottom="0.74803149606299213" header="0.31496062992125984" footer="0.31496062992125984"/>
  <pageSetup paperSize="9" scale="50" orientation="portrait" r:id="rId1"/>
  <rowBreaks count="4" manualBreakCount="4">
    <brk id="64" min="1" max="5" man="1"/>
    <brk id="131" min="1" max="5" man="1"/>
    <brk id="222" min="1" max="5" man="1"/>
    <brk id="323" min="1" max="5" man="1"/>
  </rowBreak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nxx/Fb1hwbhbnIR0JcJNn4FnCukX3AtFvm/cD22CoSc=</DigestValue>
    </Reference>
    <Reference Type="http://www.w3.org/2000/09/xmldsig#Object" URI="#idOfficeObject">
      <DigestMethod Algorithm="http://www.w3.org/2001/04/xmlenc#sha256"/>
      <DigestValue>M7ZWDDhHKyUmFiu4ZNcmo6ogSuZmHWKBCSYMASSasyY=</DigestValue>
    </Reference>
    <Reference Type="http://uri.etsi.org/01903#SignedProperties" URI="#idSignedProperties">
      <Transforms>
        <Transform Algorithm="http://www.w3.org/TR/2001/REC-xml-c14n-20010315"/>
      </Transforms>
      <DigestMethod Algorithm="http://www.w3.org/2001/04/xmlenc#sha256"/>
      <DigestValue>PNCxvqIgTxbN/95qgd2u6+FqirHJoeGowMcr23gna38=</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gM4Dmgo9DHIV7T9ePfkaItCnf+JCJCEEbd7P6KwvUqadz8kGzArJaXFq2MH3reYhAES481iNz5qW
iq29+sompW4NpAGj/06TcOROAPT/dr0MceKeg/swnRqhVF7t5YPxND3zzsKGmRETAZLfe3ShfGnq
iuGZK6UANBV8Vaai0XKotw7iwt90QnEtXF1kdybQqnJ5jMO3LiZer9PtX3/qLjrZkBJiHqFYTL2e
GCCaH2n0rLJzFlbFI6ljqY8bQ7uizCsw60tUZ+k1P/D8PzN7XgR49NHyjMeziYnprmjJf33yqJeU
BganhIWFYhbiqcdN2uwLFQb8tBelKHyHAYXkwQ==</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2023-03-10T19:15:29Z</mdssi:Value>
        </mdssi:SignatureTime>
      </SignatureProperty>
    </SignatureProperties>
  </Object>
  <Object Id="idOfficeObject">
    <SignatureProperties>
      <SignatureProperty Id="idOfficeV1Details" Target="#idPackageSignature">
        <SignatureInfoV1 xmlns="http://schemas.microsoft.com/office/2006/digsig">
          <SetupID>{EC477EE6-46B5-4A77-A9B9-DA11745D26BF}</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2023-03-10T19:15:29Z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933rmNqfk2e2lakzwElZ7Uk8aotD5vqibVkKEfGtXDI=</DigestValue>
    </Reference>
    <Reference Type="http://www.w3.org/2000/09/xmldsig#Object" URI="#idOfficeObject">
      <DigestMethod Algorithm="http://www.w3.org/2001/04/xmlenc#sha256"/>
      <DigestValue>1DosEdwOT3SmhJZKUhKvx4oimOoHoNZ2VMegUn7eaSQ=</DigestValue>
    </Reference>
    <Reference Type="http://uri.etsi.org/01903#SignedProperties" URI="#idSignedProperties">
      <Transforms>
        <Transform Algorithm="http://www.w3.org/TR/2001/REC-xml-c14n-20010315"/>
      </Transforms>
      <DigestMethod Algorithm="http://www.w3.org/2001/04/xmlenc#sha256"/>
      <DigestValue>oSk1a0BvJGjFAyGASo5IwsAF2dTNHzBKC9ZA9td5Ctk=</DigestValue>
    </Reference>
    <Reference Type="http://www.w3.org/2000/09/xmldsig#Object" URI="#idValidSigLnImg">
      <DigestMethod Algorithm="http://www.w3.org/2001/04/xmlenc#sha256"/>
      <DigestValue>b2HTdzNxBhNKO0SFUWAzdmACsmwu7+1KMyRscU8GzjY=</DigestValue>
    </Reference>
    <Reference Type="http://www.w3.org/2000/09/xmldsig#Object" URI="#idInvalidSigLnImg">
      <DigestMethod Algorithm="http://www.w3.org/2001/04/xmlenc#sha256"/>
      <DigestValue>xjPjnfS6/zC6+e0X7CrgoV3AY6lCu1D4HOL+TBZEBJM=</DigestValue>
    </Reference>
  </SignedInfo>
  <SignatureValue>d9xKcprwi2LBi0NxArEd5167ZNpKmuXF92fHUtnyTI0dDAOcuVUBj4fLuLhGPa9dsPPMSHo5wWrk
x1HpyUFltCKF0EtpIyW4bQ2wcdRT7r+KMYxFurnYsYImnaiGOmf0u5z/MzCmSzFsA1pr4yEy0+lj
n9Exq7hWEgLS+Ir42ta2PU8E/rIGoYF8fKMTS3cgEMEzVQS5V4othjzRNGwIDlrmFr/m+lsMXCSw
aFOXwGI5uFTEU9/mhCa5nrNSkti+ABBWcKKegl3YjnCmYeL9MOqdsajatzOTc/4sIsjItr3E2Oo2
gHWW2u7q3UlYbzL1hmGnF48lUlPW0yzO1evjLA==</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2023-03-27T13:29:17Z</mdssi:Value>
        </mdssi:SignatureTime>
      </SignatureProperty>
    </SignatureProperties>
  </Object>
  <Object Id="idOfficeObject">
    <SignatureProperties>
      <SignatureProperty Id="idOfficeV1Details" Target="#idPackageSignature">
        <SignatureInfoV1 xmlns="http://schemas.microsoft.com/office/2006/digsig">
          <SetupID>{FC200677-4150-4FF6-AA40-B8F0AFFF67E1}</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2023-03-27T13:29:17Z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emRsmyyFLA1n+g6jVNmkOL1H4fdyWQ5IBVUZUjpDqac=</DigestValue>
    </Reference>
    <Reference Type="http://www.w3.org/2000/09/xmldsig#Object" URI="#idOfficeObject">
      <DigestMethod Algorithm="http://www.w3.org/2001/04/xmlenc#sha256"/>
      <DigestValue>5nYqxkq5A5u/qPHUVlgv9ERrWVzMtjuhyTpzfjITxxs=</DigestValue>
    </Reference>
    <Reference Type="http://uri.etsi.org/01903#SignedProperties" URI="#idSignedProperties">
      <Transforms>
        <Transform Algorithm="http://www.w3.org/TR/2001/REC-xml-c14n-20010315"/>
      </Transforms>
      <DigestMethod Algorithm="http://www.w3.org/2001/04/xmlenc#sha256"/>
      <DigestValue>aDhaYiwSkZzK4ExdyQTW3IeOlT8gUg6ijjB9NxwsufI=</DigestValue>
    </Reference>
    <Reference Type="http://www.w3.org/2000/09/xmldsig#Object" URI="#idValidSigLnImg">
      <DigestMethod Algorithm="http://www.w3.org/2001/04/xmlenc#sha256"/>
      <DigestValue>b2HTdzNxBhNKO0SFUWAzdmACsmwu7+1KMyRscU8GzjY=</DigestValue>
    </Reference>
    <Reference Type="http://www.w3.org/2000/09/xmldsig#Object" URI="#idInvalidSigLnImg">
      <DigestMethod Algorithm="http://www.w3.org/2001/04/xmlenc#sha256"/>
      <DigestValue>xjPjnfS6/zC6+e0X7CrgoV3AY6lCu1D4HOL+TBZEBJM=</DigestValue>
    </Reference>
  </SignedInfo>
  <SignatureValue>OA3MYagorKF89F4t9byvK4yzqg6uCOSTw2B7y+6/RxvBocXw2YLQxNh3tVa13MyAXcYMio7zB1rt
T9eydyekoA4v4gZH4m7GW2C5nMbWpr/rzvGtGcggRT5VHUDRVLG945vroHBdS4W/0uGiAi2ymdgP
CL8GxNqexiffybVRMHkhhtyAXhnu6VjdDWiFP3t5TLvxLAZLhuypTzJVGug00aD9Hr1xefnP2mty
ab5c6ZBtza/jx5ALCS3g8pdCh2hZOP4YoLslSItQl4TO0GR4bw2nDnsySGRItmfrzFEfkHGwjET2
WkyZkZMvpZKB9/8FI00BQg2dw/Ouy4mN6uP8gQ==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2023-03-27T13:29:33Z</mdssi:Value>
        </mdssi:SignatureTime>
      </SignatureProperty>
    </SignatureProperties>
  </Object>
  <Object Id="idOfficeObject">
    <SignatureProperties>
      <SignatureProperty Id="idOfficeV1Details" Target="#idPackageSignature">
        <SignatureInfoV1 xmlns="http://schemas.microsoft.com/office/2006/digsig">
          <SetupID>{3BCB7001-EF7B-464A-A2EF-701614479BA6}</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2023-03-27T13:29:33Z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FT38fpVwH28Cc1bsjdi2i5ZvdrD4UUk3WPBLJsdUYBo=</DigestValue>
    </Reference>
    <Reference Type="http://www.w3.org/2000/09/xmldsig#Object" URI="#idOfficeObject">
      <DigestMethod Algorithm="http://www.w3.org/2001/04/xmlenc#sha256"/>
      <DigestValue>kFmXsILXN2osUyuuQIZMC9f46aNhSanmQKg4xdsLHMo=</DigestValue>
    </Reference>
    <Reference Type="http://uri.etsi.org/01903#SignedProperties" URI="#idSignedProperties">
      <Transforms>
        <Transform Algorithm="http://www.w3.org/TR/2001/REC-xml-c14n-20010315"/>
      </Transforms>
      <DigestMethod Algorithm="http://www.w3.org/2001/04/xmlenc#sha256"/>
      <DigestValue>Vvr8jPaerFpkAi/+MR/Nzo0D6Z2l+r4NIJvpD05+/EM=</DigestValue>
    </Reference>
    <Reference Type="http://www.w3.org/2000/09/xmldsig#Object" URI="#idValidSigLnImg">
      <DigestMethod Algorithm="http://www.w3.org/2001/04/xmlenc#sha256"/>
      <DigestValue>b2HTdzNxBhNKO0SFUWAzdmACsmwu7+1KMyRscU8GzjY=</DigestValue>
    </Reference>
    <Reference Type="http://www.w3.org/2000/09/xmldsig#Object" URI="#idInvalidSigLnImg">
      <DigestMethod Algorithm="http://www.w3.org/2001/04/xmlenc#sha256"/>
      <DigestValue>xjPjnfS6/zC6+e0X7CrgoV3AY6lCu1D4HOL+TBZEBJM=</DigestValue>
    </Reference>
  </SignedInfo>
  <SignatureValue>a6ow/wkQHmFmhDmsee+qBWbjjhgFNl5c9DrRcXhDovke1ftJ/pjIyfudNIcSj6MXKnwlS2BqlkDM
mugSQuTocYNLpPLf5VQPSZDh+n7qtdlLfEDKBDRmyW5UeUkvmD3nMxfi0u5dJLNZQITRMWnPAizx
rAN9XDKMUSiub+sIlvY1InE9SNv03IJ+cs3CPLgNsALc0SaDObh3VqRPiAfk/3AB3fD0QDZu6jyR
4/8LGEoIdCcPd1a6jE4xryeIO3TrVOsYfcVu0sriCz6ZrQGHqIOy/q7rdhbJu8VL8TP40YV4NHVz
utTReMJEYxRg+/icK8cwxt2NqPOjDzeqLKRjUw==</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2023-03-27T13:30:17Z</mdssi:Value>
        </mdssi:SignatureTime>
      </SignatureProperty>
    </SignatureProperties>
  </Object>
  <Object Id="idOfficeObject">
    <SignatureProperties>
      <SignatureProperty Id="idOfficeV1Details" Target="#idPackageSignature">
        <SignatureInfoV1 xmlns="http://schemas.microsoft.com/office/2006/digsig">
          <SetupID>{B673B3BE-4EE0-4BE1-8F40-321E88F8B8D1}</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2023-03-27T13:30:17Z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xXedHo3i415jN6vEBcZXoy4WciQn3htdEV5d1LWWMVI=</DigestValue>
    </Reference>
    <Reference Type="http://www.w3.org/2000/09/xmldsig#Object" URI="#idOfficeObject">
      <DigestMethod Algorithm="http://www.w3.org/2001/04/xmlenc#sha256"/>
      <DigestValue>JjZShuBj47ZtZMGoOeuEO1Ai+Zw3ADByLMjUwaLuLuQ=</DigestValue>
    </Reference>
    <Reference Type="http://uri.etsi.org/01903#SignedProperties" URI="#idSignedProperties">
      <Transforms>
        <Transform Algorithm="http://www.w3.org/TR/2001/REC-xml-c14n-20010315"/>
      </Transforms>
      <DigestMethod Algorithm="http://www.w3.org/2001/04/xmlenc#sha256"/>
      <DigestValue>TTmdtfZYdhUUYQFNP68Y2DazDPpo/GVvQUx5KmQIhPE=</DigestValue>
    </Reference>
    <Reference Type="http://www.w3.org/2000/09/xmldsig#Object" URI="#idValidSigLnImg">
      <DigestMethod Algorithm="http://www.w3.org/2001/04/xmlenc#sha256"/>
      <DigestValue>zXaVnhTHFtjG041ysgD2MBFlMRLsIry8bAYWOXrGBZ4=</DigestValue>
    </Reference>
    <Reference Type="http://www.w3.org/2000/09/xmldsig#Object" URI="#idInvalidSigLnImg">
      <DigestMethod Algorithm="http://www.w3.org/2001/04/xmlenc#sha256"/>
      <DigestValue>SY0C10pkMLT5zICNnV5A8oBrUPdIwxKih3UR8hmpPSE=</DigestValue>
    </Reference>
  </SignedInfo>
  <SignatureValue>XXeQX0+9oBmkH7rL9zK2GpRlEulMp6wRa2sicycx5YcxN0JTGHpxQuoan71jf/dj93XR2q+rbPx9
jpS56bGlcGMJFax3U4LVWgPBoP1qrGXFIKCL0jljUeTaug43b6X2h5eJQrFviJItz3OWHWgIfpxB
NDmN63X2wqqe7b66FZRPcUwAzh9LlZPzYNxJpmpH+saoYaTtr4WyEj91tODGUHRCIGLzZiowxD3q
uyblJsy3hRdGHmj57pU13vnUuzWINQaWjY/5dZ7dwyPyRiW2Z+9G5Q6FfgvESU0X4S+nDxbvMgGt
0tN0jNe66z8DTj6+lfS/RH/ilH8t5wyUwbYImw==</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2023-03-27T14:27:19Z</mdssi:Value>
        </mdssi:SignatureTime>
      </SignatureProperty>
    </SignatureProperties>
  </Object>
  <Object Id="idOfficeObject">
    <SignatureProperties>
      <SignatureProperty Id="idOfficeV1Details" Target="#idPackageSignature">
        <SignatureInfoV1 xmlns="http://schemas.microsoft.com/office/2006/digsig">
          <SetupID>{F80ED04B-7F69-4CAD-AABE-31D5DEF152CB}</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2023-03-27T14:27:19Z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D//w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AAA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g3NFVD2MZSIjOKNVQ5RZVK3803Ibwqs7xStdSHqeQyM=</DigestValue>
    </Reference>
    <Reference Type="http://www.w3.org/2000/09/xmldsig#Object" URI="#idOfficeObject">
      <DigestMethod Algorithm="http://www.w3.org/2001/04/xmlenc#sha256"/>
      <DigestValue>BErgE95tdlm4qMRV2j6YYpFQ5zdO6hum0EEYWiUGsUc=</DigestValue>
    </Reference>
    <Reference Type="http://uri.etsi.org/01903#SignedProperties" URI="#idSignedProperties">
      <Transforms>
        <Transform Algorithm="http://www.w3.org/TR/2001/REC-xml-c14n-20010315"/>
      </Transforms>
      <DigestMethod Algorithm="http://www.w3.org/2001/04/xmlenc#sha256"/>
      <DigestValue>c8jCg+wGtGS3sE5VMqaxax3uIkN31NxJJWD2AgGhCoI=</DigestValue>
    </Reference>
    <Reference Type="http://www.w3.org/2000/09/xmldsig#Object" URI="#idValidSigLnImg">
      <DigestMethod Algorithm="http://www.w3.org/2001/04/xmlenc#sha256"/>
      <DigestValue>zXaVnhTHFtjG041ysgD2MBFlMRLsIry8bAYWOXrGBZ4=</DigestValue>
    </Reference>
    <Reference Type="http://www.w3.org/2000/09/xmldsig#Object" URI="#idInvalidSigLnImg">
      <DigestMethod Algorithm="http://www.w3.org/2001/04/xmlenc#sha256"/>
      <DigestValue>SY0C10pkMLT5zICNnV5A8oBrUPdIwxKih3UR8hmpPSE=</DigestValue>
    </Reference>
  </SignedInfo>
  <SignatureValue>TWCmOXhWkgH1DMIFEDAsAMDM8lw4hO2tiIatPkDeCz+re+gKFDW5zM8opDyX5oPbYU7j7vhdecj7
Cbt854wBby6MH8+UU0Bsh1dpWsXx5FYmm4vf3bDE3DQpc9I+HhrxgGU5E8NYaL+tGCBsmHuwhu0W
JWIajXFjbND6RupGJKqAYji+u/2gi23WPh/LKZl4wUZBfx9I6Tc3UI7UBhr1Y4mPuC02ctT3LJmz
To7p+vMm21dd3Qu0Yh0H86ucVyd1D5f0GMXiw7QKXbTO06GjnIdvnhYuScsrHYWLabz8UD8g4X5e
Mr3zlct2Q7a9QC39iMq1fYNbdplrkMqUWIZeIQ==</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2023-03-27T14:27:40Z</mdssi:Value>
        </mdssi:SignatureTime>
      </SignatureProperty>
    </SignatureProperties>
  </Object>
  <Object Id="idOfficeObject">
    <SignatureProperties>
      <SignatureProperty Id="idOfficeV1Details" Target="#idPackageSignature">
        <SignatureInfoV1 xmlns="http://schemas.microsoft.com/office/2006/digsig">
          <SetupID>{35158982-1AD3-4404-9C9D-F2926C905CC2}</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2023-03-27T14:27:40Z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D//w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AAA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0mC9ZrE3OVs1wgRgy+y9oQSNdvXDs93SVxagK8RtVYQ=</DigestValue>
    </Reference>
    <Reference Type="http://www.w3.org/2000/09/xmldsig#Object" URI="#idOfficeObject">
      <DigestMethod Algorithm="http://www.w3.org/2001/04/xmlenc#sha256"/>
      <DigestValue>KYVDoBRfdkUjQv5lIy8qqaIVhj6kX4PkQu9zg92eDX8=</DigestValue>
    </Reference>
    <Reference Type="http://uri.etsi.org/01903#SignedProperties" URI="#idSignedProperties">
      <Transforms>
        <Transform Algorithm="http://www.w3.org/TR/2001/REC-xml-c14n-20010315"/>
      </Transforms>
      <DigestMethod Algorithm="http://www.w3.org/2001/04/xmlenc#sha256"/>
      <DigestValue>vcTNPH/E6rJ61soEqKa1ycUjumkjbBDmG7NV7EJtvSg=</DigestValue>
    </Reference>
    <Reference Type="http://www.w3.org/2000/09/xmldsig#Object" URI="#idValidSigLnImg">
      <DigestMethod Algorithm="http://www.w3.org/2001/04/xmlenc#sha256"/>
      <DigestValue>6c+8/O0etCJ9md31z+M6Rx0SAdpNUe/wUxahFnxasPg=</DigestValue>
    </Reference>
    <Reference Type="http://www.w3.org/2000/09/xmldsig#Object" URI="#idInvalidSigLnImg">
      <DigestMethod Algorithm="http://www.w3.org/2001/04/xmlenc#sha256"/>
      <DigestValue>quHgBgp2+TDWEDUY05x5qEh55naoyNZxiw2FDMc2Nn8=</DigestValue>
    </Reference>
  </SignedInfo>
  <SignatureValue>gWuAjf7grMzmbQHH+kukjXUDw/1Gpg/nuhxM0LDonHK0OP5IZVTk+LphgGFQTSZvzfh9U+mxLm1O
8CMgt6hBE7gUSLn7GrKTnhwWk+jY2SgZrgk8TJW2c1bgufIY5zMtPR1qomQ0aTbmCXCtrKERMafL
kFr9zqVFKjAFula5n2lo/Gc7iux7CMUHoKVmKF+acwgRM5llcBIX1ft9T4IKAAWbMonin0pw2fBM
dLUEU9YKA+jtLGNZw7rcb91R41xv1pOB/dNcxZ7JwxeSbJptt9626Q/Ty6l3cbu0ISRjgZWstsoU
+6rC+frGxveaPpesZc+LucXa8tuX+Qo7lqY88Q==</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2023-03-27T14:27:50Z</mdssi:Value>
        </mdssi:SignatureTime>
      </SignatureProperty>
    </SignatureProperties>
  </Object>
  <Object Id="idOfficeObject">
    <SignatureProperties>
      <SignatureProperty Id="idOfficeV1Details" Target="#idPackageSignature">
        <SignatureInfoV1 xmlns="http://schemas.microsoft.com/office/2006/digsig">
          <SetupID>{3300CE51-8D18-413D-9B35-A99FEBC22147}</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2023-03-27T14:27:50Z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mQo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FotRSdUzyCtb/ymR8BYSBxJdXJS4nzPTVL60k8Pe3IE=</DigestValue>
    </Reference>
    <Reference Type="http://www.w3.org/2000/09/xmldsig#Object" URI="#idOfficeObject">
      <DigestMethod Algorithm="http://www.w3.org/2001/04/xmlenc#sha256"/>
      <DigestValue>VH5ibGQOlOZYDYbvywEGmCiGZGEtE9htEGkLl4G5Of4=</DigestValue>
    </Reference>
    <Reference Type="http://uri.etsi.org/01903#SignedProperties" URI="#idSignedProperties">
      <Transforms>
        <Transform Algorithm="http://www.w3.org/TR/2001/REC-xml-c14n-20010315"/>
      </Transforms>
      <DigestMethod Algorithm="http://www.w3.org/2001/04/xmlenc#sha256"/>
      <DigestValue>bY6nw1fQpV7753lkzIMboJPBJqyyQcKKszUFdGe3qOA=</DigestValue>
    </Reference>
    <Reference Type="http://www.w3.org/2000/09/xmldsig#Object" URI="#idValidSigLnImg">
      <DigestMethod Algorithm="http://www.w3.org/2001/04/xmlenc#sha256"/>
      <DigestValue>6c+8/O0etCJ9md31z+M6Rx0SAdpNUe/wUxahFnxasPg=</DigestValue>
    </Reference>
    <Reference Type="http://www.w3.org/2000/09/xmldsig#Object" URI="#idInvalidSigLnImg">
      <DigestMethod Algorithm="http://www.w3.org/2001/04/xmlenc#sha256"/>
      <DigestValue>quHgBgp2+TDWEDUY05x5qEh55naoyNZxiw2FDMc2Nn8=</DigestValue>
    </Reference>
  </SignedInfo>
  <SignatureValue>jeohDBuL/ZZLYkGQ/D9ww7MCJQ/rij2bPOd105SKUgBD7cX5IKB41Cys9ss0Gc5aLJ6I7LU5eiFm
Te6x+wXC+6Oxk4WjupLWedn8SikXauZNb9i/0U3zTh9m6npjfOxBfBbHLq0l5B8SnGrbVbUJT4aZ
uz5I4ra9aO1NMrVJnHOgv97BW2TdBci4V0ruUYYUdRsOdgA44dHMx4WNpj9fYC3qe5jDNOuFeYAS
n1ckZgdc0BXK+4X6Wi+iUgH6pAJ5LjyfWzeA1fBMHtjU95tOjeDr4gzrioGA+OBEu3f/kxQOswtt
4qH06eahe1FoaxcU28HsapIgdG7zdZHz7+Vtyw==</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2023-03-27T14:27:58Z</mdssi:Value>
        </mdssi:SignatureTime>
      </SignatureProperty>
    </SignatureProperties>
  </Object>
  <Object Id="idOfficeObject">
    <SignatureProperties>
      <SignatureProperty Id="idOfficeV1Details" Target="#idPackageSignature">
        <SignatureInfoV1 xmlns="http://schemas.microsoft.com/office/2006/digsig">
          <SetupID>{16291194-CB66-4B57-A9E8-84334C8C85D8}</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2023-03-27T14:27:58Z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mQo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IHCb25HUllmznahxfZIsk1qDS5owd9rpMpzqU6SY1AE=</DigestValue>
    </Reference>
    <Reference Type="http://www.w3.org/2000/09/xmldsig#Object" URI="#idOfficeObject">
      <DigestMethod Algorithm="http://www.w3.org/2001/04/xmlenc#sha256"/>
      <DigestValue>armE1aWKuqLEOy997sOiu1BBXXUjfyT/ZOevLUHuIjI=</DigestValue>
    </Reference>
    <Reference Type="http://uri.etsi.org/01903#SignedProperties" URI="#idSignedProperties">
      <Transforms>
        <Transform Algorithm="http://www.w3.org/TR/2001/REC-xml-c14n-20010315"/>
      </Transforms>
      <DigestMethod Algorithm="http://www.w3.org/2001/04/xmlenc#sha256"/>
      <DigestValue>ckUT3XJjxWgX9YX8QYUcahvnTgWkIF+AJ3a6NdZYKeM=</DigestValue>
    </Reference>
    <Reference Type="http://www.w3.org/2000/09/xmldsig#Object" URI="#idValidSigLnImg">
      <DigestMethod Algorithm="http://www.w3.org/2001/04/xmlenc#sha256"/>
      <DigestValue>6c+8/O0etCJ9md31z+M6Rx0SAdpNUe/wUxahFnxasPg=</DigestValue>
    </Reference>
    <Reference Type="http://www.w3.org/2000/09/xmldsig#Object" URI="#idInvalidSigLnImg">
      <DigestMethod Algorithm="http://www.w3.org/2001/04/xmlenc#sha256"/>
      <DigestValue>zI1IHuPuS1eq9qM7LsSB0ep+Z5yx5GUY5lESopUgNAo=</DigestValue>
    </Reference>
  </SignedInfo>
  <SignatureValue>cmF2ijGgIQCNa2IhnNzZ//O5zpAIYJR8q5vAUqj5FizuGPktfLqcFsLwIbeIOdDuTAE5K9mPRRI9
kV3fMsMfNWVdhtY5Zp9K0aR8XipibSG/lcOdTSjYdCczuTwcEdN0ae8b0Q9FBO2Tpphz4aR6zmvh
thspON5G2KV3Z3+9QHog+eM1tkmkI2ChwDlyfukU/vzsmWx4yWQvsc6uXiXMZOH1PFkJG7/9Lg/X
iuJ3IrKrehgqEfKEK5+7raCaKeh0L+WpWr0ahgzWJMgpUknqPLWiU0BNtCqD7w0hNdoFNkI4Xlvx
VTGyajjpxmNqX4VqYZ+EHhcnZ1i0QSR3Pp0bnA==</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2023-03-27T14:28:06Z</mdssi:Value>
        </mdssi:SignatureTime>
      </SignatureProperty>
    </SignatureProperties>
  </Object>
  <Object Id="idOfficeObject">
    <SignatureProperties>
      <SignatureProperty Id="idOfficeV1Details" Target="#idPackageSignature">
        <SignatureInfoV1 xmlns="http://schemas.microsoft.com/office/2006/digsig">
          <SetupID>{FB1F51B9-6711-4D01-8BAD-FDDA4755CD39}</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2023-03-27T14:28:06Z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eAA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oytoUxyIB4VC/PvTBiRGPY9ggr0hQj8SU8+k+X1jlkE=</DigestValue>
    </Reference>
    <Reference Type="http://www.w3.org/2000/09/xmldsig#Object" URI="#idOfficeObject">
      <DigestMethod Algorithm="http://www.w3.org/2001/04/xmlenc#sha256"/>
      <DigestValue>t47qUvOT9sgdXQyQFJEfve9TT5cyh6r0PlL7WydMZLQ=</DigestValue>
    </Reference>
    <Reference Type="http://uri.etsi.org/01903#SignedProperties" URI="#idSignedProperties">
      <Transforms>
        <Transform Algorithm="http://www.w3.org/TR/2001/REC-xml-c14n-20010315"/>
      </Transforms>
      <DigestMethod Algorithm="http://www.w3.org/2001/04/xmlenc#sha256"/>
      <DigestValue>Uo+kno+99YwXPaibseKaga72ZP1jLLu8WQ4ZCzkCZ28=</DigestValue>
    </Reference>
    <Reference Type="http://www.w3.org/2000/09/xmldsig#Object" URI="#idValidSigLnImg">
      <DigestMethod Algorithm="http://www.w3.org/2001/04/xmlenc#sha256"/>
      <DigestValue>6c+8/O0etCJ9md31z+M6Rx0SAdpNUe/wUxahFnxasPg=</DigestValue>
    </Reference>
    <Reference Type="http://www.w3.org/2000/09/xmldsig#Object" URI="#idInvalidSigLnImg">
      <DigestMethod Algorithm="http://www.w3.org/2001/04/xmlenc#sha256"/>
      <DigestValue>V3ZNRwd7ApLe8HSdsEg8ZLd7flKaYoaffs8Fu7FKPhY=</DigestValue>
    </Reference>
  </SignedInfo>
  <SignatureValue>NgeZ9IYuOtrzyyibVDp4cOs2NNtBo1t16pidqCcmp0+RRVQijiSjnNtKle8AVtyQ7UWXbG10NMTN
MqP1CnreX1smuZAesMTx57BYsRh8sU+bvbXnYe7TuPE4C/VJUID5orB3g34jZ3Zk66jkc0PnUmla
1UIRGRpd/bX3oKI9OiT24secRhT0odLrv/YYpSQ8RmeaYq1QCVjvWgJPQPVAdm43GHOcrTy7NaT8
T3Vv6CuX0VoJQWk2tvua438sKx0dcsoXQF52f96tZLir72CHDQ50epRWoD9N5Te1G51gtZ/4fxPs
9wHXnUUTDGMaiu1lMUuuZV4Nz5kEdYPu3PmJGA==</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2023-03-27T14:28:18Z</mdssi:Value>
        </mdssi:SignatureTime>
      </SignatureProperty>
    </SignatureProperties>
  </Object>
  <Object Id="idOfficeObject">
    <SignatureProperties>
      <SignatureProperty Id="idOfficeV1Details" Target="#idPackageSignature">
        <SignatureInfoV1 xmlns="http://schemas.microsoft.com/office/2006/digsig">
          <SetupID>{7DAE625C-2F9E-4CF5-ABC1-B13F25EF5826}</SetupID>
          <SignatureText>LAURA BENEGAS</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2023-03-27T14:28:18Z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BYGAAA8gsAACBFTUYAAAEApBsAAKo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QXIcv0HEAAAABAAAAAkAAABMAAAAAAAAAAAAAAAAAAAA//////////9gAAAAMgA3AC8AMwAvADIAMAAyADM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BYGAAA8gsAACBFTUYAAAEAFCEAALEAAAAGAAAAAAAAAAAAAAAAAAAAQAYAAIQDAAB+AQAA1wAAAAAAAAAAAAAAAAAAADDUBQDYRwM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QXIcv0EjAAAABAAAAA8AAABMAAAAAAAAAAAAAAAAAAAA//////////9sAAAARgBpAHIAbQBhACAAbgBvACAAdgDhAGwAaQBkAGEAAAA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L9Bchy/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MAAABIAAAAJQAAAAwAAAAEAAAAVAAAAJwAAAAqAAAAMwAAAKEAAABHAAAAAQAAAAAAv0FyHL9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AAAv0FyHL9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AAAv0FyHL9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AAAv0FyHL9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kY/JUczR0rNkVCmsxkMsmfOn22wXgGxFCCC7RKD2ojE=</DigestValue>
    </Reference>
    <Reference Type="http://www.w3.org/2000/09/xmldsig#Object" URI="#idOfficeObject">
      <DigestMethod Algorithm="http://www.w3.org/2001/04/xmlenc#sha256"/>
      <DigestValue>Wf6kvEUw8WeWe4KB3G1/6XXtP6C2ebMbyOaKcl+dq68=</DigestValue>
    </Reference>
    <Reference Type="http://uri.etsi.org/01903#SignedProperties" URI="#idSignedProperties">
      <Transforms>
        <Transform Algorithm="http://www.w3.org/TR/2001/REC-xml-c14n-20010315"/>
      </Transforms>
      <DigestMethod Algorithm="http://www.w3.org/2001/04/xmlenc#sha256"/>
      <DigestValue>FMbVy/201U8z2tu+H3O02tSfrVgt8WiFspmBMjEAkQE=</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uHL8LWC/SaqaQjwyjCVXZcwUr9URCvGTUCQbTnbig6s=</DigestValue>
    </Reference>
  </SignedInfo>
  <SignatureValue>nPlN0NU6a7GTAiEOByuguKBbIyAzd1bl72AFivFfl1drFQqwQPp7DGb3LfbmBPjMtapHdqeUZYqA
0jX1JWO224YCTW6J6bxoPqf25g/L1GISmb7Mh8752jhh7qrBSZH2F2pvBPvZF1OBF7riEf//Y4YR
1Urfoy0+tK/1xkEeY+Ez2vwZ5+O7bB0qM/ZndmdljodaOB/92f6etw9DEKaQ16mWNl0Mf7C84TbH
ajCurAmLCRfug5A1dmL7SYWvRLl/xJi3Hi1EdyDv8SAcf5RuENRjR52T9hDH88S4JDH+pIqVK11/
35JT0aBZg5VFVr8udOvUbmJNhOZ47LJ9G5qheg==</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2023-03-31T19:48:54Z</mdssi:Value>
        </mdssi:SignatureTime>
      </SignatureProperty>
    </SignatureProperties>
  </Object>
  <Object Id="idOfficeObject">
    <SignatureProperties>
      <SignatureProperty Id="idOfficeV1Details" Target="#idPackageSignature">
        <SignatureInfoV1 xmlns="http://schemas.microsoft.com/office/2006/digsig">
          <SetupID>{A60DE4DC-A000-42F1-90FB-17E027DFB89C}</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2023-03-31T19:48:54Z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KL/gkCLTN+5+H48zkR8V/Ptp6++ojb+F6+LDYTor0TI=</DigestValue>
    </Reference>
    <Reference Type="http://www.w3.org/2000/09/xmldsig#Object" URI="#idOfficeObject">
      <DigestMethod Algorithm="http://www.w3.org/2001/04/xmlenc#sha256"/>
      <DigestValue>Q7PL/6UoK3qzbQ8nMHWz0R/lwbS7yHS2dT/IX5UvgeY=</DigestValue>
    </Reference>
    <Reference Type="http://uri.etsi.org/01903#SignedProperties" URI="#idSignedProperties">
      <Transforms>
        <Transform Algorithm="http://www.w3.org/TR/2001/REC-xml-c14n-20010315"/>
      </Transforms>
      <DigestMethod Algorithm="http://www.w3.org/2001/04/xmlenc#sha256"/>
      <DigestValue>GxEtuuc3qgdsGMLf/B/qqHBQ8smgAI7+DXf2hT2MFSg=</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SOeINqlZyrlueRlVjm2j4VlMf6VREKeGdEEwsNuNlbJVWXE12/6FUTG2nqNRggWenuK3SBUynX1e
tP9rirq+AOH9avDdhx6PAKJO5sM8fpCGF/zLdQcCSd2Ikm4ZU9uCQGqg6IDrIWBlWaFCIS3T17kE
AsW9UuyP/hi+6AKZJimGApEHIKz+6Uz2d2V0OZqj5+JMIIZS07URtFGXtWJh+l3mYatS/PiAty2r
ZefDoojDCkaI1glmIpHFU9quOYZZ8NS20PKCsvh9cGJGcBrJxoGby897l9O/4L0VUx1/JjweLXzZ
t7+rp5t7NYyjrm5RyweE43pqc9gi0hggkHpyeA==</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2023-03-10T19:16:18Z</mdssi:Value>
        </mdssi:SignatureTime>
      </SignatureProperty>
    </SignatureProperties>
  </Object>
  <Object Id="idOfficeObject">
    <SignatureProperties>
      <SignatureProperty Id="idOfficeV1Details" Target="#idPackageSignature">
        <SignatureInfoV1 xmlns="http://schemas.microsoft.com/office/2006/digsig">
          <SetupID>{4A168F75-6164-43BE-A8CB-03D9710C6E3E}</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2023-03-10T19:16:18Z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wWEFMOFKzTIV9FEI/rUA6vp6UBROepe010eqTJSvXfA=</DigestValue>
    </Reference>
    <Reference Type="http://www.w3.org/2000/09/xmldsig#Object" URI="#idOfficeObject">
      <DigestMethod Algorithm="http://www.w3.org/2001/04/xmlenc#sha256"/>
      <DigestValue>7cxcz9wnv4On1AWFovqSzShf0RJAcUcjr75k0st3544=</DigestValue>
    </Reference>
    <Reference Type="http://uri.etsi.org/01903#SignedProperties" URI="#idSignedProperties">
      <Transforms>
        <Transform Algorithm="http://www.w3.org/TR/2001/REC-xml-c14n-20010315"/>
      </Transforms>
      <DigestMethod Algorithm="http://www.w3.org/2001/04/xmlenc#sha256"/>
      <DigestValue>ZisMFHkF8XbDvX75IMy86x/C3euUC4Nu0tuD2ZGLfK4=</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DKAhggCY3iOD6DH/bPdi7MAKuyKW+yoWwPvrrVXkLD4=</DigestValue>
    </Reference>
  </SignedInfo>
  <SignatureValue>p48p1Byylxc6lwYtM74Jn9N3f0fbT/nFzw26mWtYUshio7uAD5Q0tLw/kImzTRYS702STdflE+z7
9MMK9rI/IW49ln6M7QDPhSgeWTfFLuztuNNXZ3UOdn8DNBsPgHCUvw1GG5fP3YovTXsPjwtE1P0M
V3tSvojOEUx5Jnq1qGJGRtsfQ0L8NrF2bDnx4QuP5a6tzfmu1oZQ9slqx9wgG1wH0nGM+d6wfLYh
9zzDx0wyKoU/1BJw8NlYAYOaEK3V4a51mEHUoqGHGBuWICk1lTYmkvxGt+/Xmpq+/WCB6rqzrZ1B
PZNl7ZD89EUOlLxMUWtMfxSb6PX0KaGapniJvA==</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2023-03-31T19:49:32Z</mdssi:Value>
        </mdssi:SignatureTime>
      </SignatureProperty>
    </SignatureProperties>
  </Object>
  <Object Id="idOfficeObject">
    <SignatureProperties>
      <SignatureProperty Id="idOfficeV1Details" Target="#idPackageSignature">
        <SignatureInfoV1 xmlns="http://schemas.microsoft.com/office/2006/digsig">
          <SetupID>{44171D69-AF9B-431B-9601-3F152B4EEEC1}</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2023-03-31T19:49:32Z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BHi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Y1shpU//C4EPeS/X+LvAzbBXHIYv1RrsN/xrk/ql68I=</DigestValue>
    </Reference>
    <Reference Type="http://www.w3.org/2000/09/xmldsig#Object" URI="#idOfficeObject">
      <DigestMethod Algorithm="http://www.w3.org/2001/04/xmlenc#sha256"/>
      <DigestValue>lWAxuanOQe4VeP/I8RDMVeYQ7cZ+iH/2BxJ9WRhnkQg=</DigestValue>
    </Reference>
    <Reference Type="http://uri.etsi.org/01903#SignedProperties" URI="#idSignedProperties">
      <Transforms>
        <Transform Algorithm="http://www.w3.org/TR/2001/REC-xml-c14n-20010315"/>
      </Transforms>
      <DigestMethod Algorithm="http://www.w3.org/2001/04/xmlenc#sha256"/>
      <DigestValue>ycQr4BGck4qJESU6DHbWj/s5Cb3KPdQl8+6Ci+c+Gdc=</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T56WVbd3XN1Vtg44NFOZKlAlevIgTrOUYzl0UhZr4Rg=</DigestValue>
    </Reference>
  </SignedInfo>
  <SignatureValue>aNTmtzTj2qIJvinNWmRH2S2iNDUO0AYuhmOfMas0ZxvNPy1BQUfTHRbZZfntLsg3IWbiLYjQgwrj
ykJAMOA5kQAd8EHD2psp0q/TzF/+VQQrzG1amHR0wRWzpXodHHTN7jF1BmY1CLqJjKRR51vHRbYi
SjtTDalKlA40EL9jEYYY7VHqTQO1IaU0G1bLqYf60w3iiqdmLY2jxGvwpqKhRzQ7M1INQyA/7YGS
NkgO77CW7faO0Ga50ybEyiHUty6wAKYt8CtrU4ZuZ8JyDNrD215LrBP2AkARs0NvGyqFZHxzesWv
7nmUPpJsy3qYAOwwURH85M+2bYz+Muw1G/LxdQ==</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2023-03-31T19:49:59Z</mdssi:Value>
        </mdssi:SignatureTime>
      </SignatureProperty>
    </SignatureProperties>
  </Object>
  <Object Id="idOfficeObject">
    <SignatureProperties>
      <SignatureProperty Id="idOfficeV1Details" Target="#idPackageSignature">
        <SignatureInfoV1 xmlns="http://schemas.microsoft.com/office/2006/digsig">
          <SetupID>{56E1B3D3-6AA0-4362-BF7C-E82FCFE6C56F}</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2023-03-31T19:49:59Z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g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75Nw4QkmUxifG42R21pCy4cxlwQ6QT3XJAMRl+EPDnY=</DigestValue>
    </Reference>
    <Reference Type="http://www.w3.org/2000/09/xmldsig#Object" URI="#idOfficeObject">
      <DigestMethod Algorithm="http://www.w3.org/2001/04/xmlenc#sha256"/>
      <DigestValue>hxT6SCi5tdVRJw76ad6FqWE5c6G40C7/7L5OMoE+t7U=</DigestValue>
    </Reference>
    <Reference Type="http://uri.etsi.org/01903#SignedProperties" URI="#idSignedProperties">
      <Transforms>
        <Transform Algorithm="http://www.w3.org/TR/2001/REC-xml-c14n-20010315"/>
      </Transforms>
      <DigestMethod Algorithm="http://www.w3.org/2001/04/xmlenc#sha256"/>
      <DigestValue>kWhEKLX/tRUku9FH8SY4iuvc52oVk0NbvZ7oWpjqOP8=</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uHL8LWC/SaqaQjwyjCVXZcwUr9URCvGTUCQbTnbig6s=</DigestValue>
    </Reference>
  </SignedInfo>
  <SignatureValue>FRKP5h3rvp81Wh0vi+A7+bie186DDngcA+R7RfBHV69YcPOMG6By6J3aHR1Ie2Twj7L7+uWgvVfY
C2wOffsrzB8v6S8F8vv3wIMvoHB/kYq280cZVF63jvS8N5AcrpYGF89okM+HXavnKJne0j9ab6eE
PLIWXsodrrazWJTf7x/mDXhGhA1a0EIRNi4Xk3VAUjfh29ueclvCZ7DkQRcYPo/hKi8qKv4OAZ/w
dORZX/z6IsUVhiwNWFWNitVV6Fi31K6HdeYWlx7tJlYk60rbX9zggF/fOvAm416cKbfRUxBiZXIG
wUdVqndWdrUYtBye1Qvg5EF3PkUK0YHdeJ/41Q==</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2023-03-31T19:50:20Z</mdssi:Value>
        </mdssi:SignatureTime>
      </SignatureProperty>
    </SignatureProperties>
  </Object>
  <Object Id="idOfficeObject">
    <SignatureProperties>
      <SignatureProperty Id="idOfficeV1Details" Target="#idPackageSignature">
        <SignatureInfoV1 xmlns="http://schemas.microsoft.com/office/2006/digsig">
          <SetupID>{EBEC5A74-CD57-4806-9AF9-358121C2652B}</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2023-03-31T19:50:20Z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+dXKeg46Og7nYk6W/vsyV2M+GM2+pZ2E+6N1w/VsEDI=</DigestValue>
    </Reference>
    <Reference Type="http://www.w3.org/2000/09/xmldsig#Object" URI="#idOfficeObject">
      <DigestMethod Algorithm="http://www.w3.org/2001/04/xmlenc#sha256"/>
      <DigestValue>DRT8a32vv1Kb0gmRjyEw7LYnTMCVpnViY64Htdy3vCI=</DigestValue>
    </Reference>
    <Reference Type="http://uri.etsi.org/01903#SignedProperties" URI="#idSignedProperties">
      <Transforms>
        <Transform Algorithm="http://www.w3.org/TR/2001/REC-xml-c14n-20010315"/>
      </Transforms>
      <DigestMethod Algorithm="http://www.w3.org/2001/04/xmlenc#sha256"/>
      <DigestValue>AMM0gaY77SOOojsNHRgqNvRX8ePLQMAFQ2Bb1r6f3Ow=</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uHL8LWC/SaqaQjwyjCVXZcwUr9URCvGTUCQbTnbig6s=</DigestValue>
    </Reference>
  </SignedInfo>
  <SignatureValue>QuswciCJhiH4Buvty9QFefJuACIMpgIF8yLFuXaFqyOsDR2x3uVhXh2GFA31xsy9Ndx+lxSzqyLk
G0sBGudkPnerzE929ydYWdEiN8wsJ4pnmNgJ6ERKv1IbmY6SlYCLTRbaHe1eXDeHGgkgBe22LdQ6
lTltXPHoWQs2unmn+wPa9aQ2MgDWdhsKS7NpAbTU061UnupIMorzUDEmIRg5F1H2DHjVAEcHjOZ2
5WbrLNTVqNtwPvDdPgRGOZWIHCR7EeYJ3io9rmJnpG0cWDLOohnH14pbbEwtFC47ww7gwGJlWt/q
q2H//KGxi8jUJS13G5Vlz6x4PtJah5aWaZnlJg==</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2023-03-31T19:50:41Z</mdssi:Value>
        </mdssi:SignatureTime>
      </SignatureProperty>
    </SignatureProperties>
  </Object>
  <Object Id="idOfficeObject">
    <SignatureProperties>
      <SignatureProperty Id="idOfficeV1Details" Target="#idPackageSignature">
        <SignatureInfoV1 xmlns="http://schemas.microsoft.com/office/2006/digsig">
          <SetupID>{4368E376-7ECF-4ABB-904D-AC0BC6159AFE}</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2023-03-31T19:50:41Z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GTQEwagwKlcda0573C1zj4PUUYcSPQRTNUjfBTIyCDg=</DigestValue>
    </Reference>
    <Reference Type="http://www.w3.org/2000/09/xmldsig#Object" URI="#idOfficeObject">
      <DigestMethod Algorithm="http://www.w3.org/2001/04/xmlenc#sha256"/>
      <DigestValue>foMvVDq1NY4D8IeJdtRUBTWaa/fAgeOmSl/y90VpTug=</DigestValue>
    </Reference>
    <Reference Type="http://uri.etsi.org/01903#SignedProperties" URI="#idSignedProperties">
      <Transforms>
        <Transform Algorithm="http://www.w3.org/TR/2001/REC-xml-c14n-20010315"/>
      </Transforms>
      <DigestMethod Algorithm="http://www.w3.org/2001/04/xmlenc#sha256"/>
      <DigestValue>/8glMvFJIiW6OuUl/kFblmRysVezi5P2Xfl8VeZDwo0=</DigestValue>
    </Reference>
    <Reference Type="http://www.w3.org/2000/09/xmldsig#Object" URI="#idValidSigLnImg">
      <DigestMethod Algorithm="http://www.w3.org/2001/04/xmlenc#sha256"/>
      <DigestValue>Bfo4Qj15cBN9CAP+QQK6kZentIJsq7ZFt0Sio2jcKHc=</DigestValue>
    </Reference>
    <Reference Type="http://www.w3.org/2000/09/xmldsig#Object" URI="#idInvalidSigLnImg">
      <DigestMethod Algorithm="http://www.w3.org/2001/04/xmlenc#sha256"/>
      <DigestValue>uHL8LWC/SaqaQjwyjCVXZcwUr9URCvGTUCQbTnbig6s=</DigestValue>
    </Reference>
  </SignedInfo>
  <SignatureValue>fss1M0hBqYLREyE5E1IaYpa5/QJLxCU48b8tpEHn3T3lUCWRxUL6ppPZLFKmLZ10Zzp7ZXPmQQii
l+ex3ER6SpP+uq2RRhzihQII69f2AEdHQ2jCOPyXrVxqyKFACu4ryTxtDF/kHUep8oqGm1ByrpOj
/Gvtn4Rvyxshc3x2iegwCPQBYvbhR0b4Z/11NObEChIpX7CEKI+5tJa0UPhR9UtX8nKTUQdcOLEL
E4o9G10NIcNiyULgAJWt7cu+QyJQx472td42FuGO7eRrcbdNSfwfSvtECWz28lq99xwhZUf8urA6
Pwx1W9U7W0iAANADccQQUU1Hwj1E2c2rHpiy9g==</SignatureValue>
  <KeyInfo>
    <X509Data>
      <X509Certificate>MIIH9DCCBdygAwIBAgIICP7MCuoER6UwDQYJKoZIhvcNAQELBQAwWzEXMBUGA1UEBRMOUlVDIDgwMDUwMTcyLTExGjAYBgNVBAMTEUNBLURPQ1VNRU5UQSBTLkEuMRcwFQYDVQQKEw5ET0NVTUVOVEEgUy5BLjELMAkGA1UEBhMCUFkwHhcNMjEwNTMxMTgyNTUyWhcNMjMwNTMxMTgzNTUyWjCBnTELMAkGA1UEBhMCUFkxEzARBgNVBAQMClJVSVogR09ET1kxEjAQBgNVBAUTCUNJMTIyNzUwMzEWMBQGA1UEKgwNR0VSQVJETyBSQU1PTjEXMBUGA1UECgwOUEVSU09OQSBGSVNJQ0ExETAPBgNVBAsMCEZJUk1BIEYyMSEwHwYDVQQDDBhHRVJBUkRPIFJBTU9OIFJVSVogR09ET1kwggEiMA0GCSqGSIb3DQEBAQUAA4IBDwAwggEKAoIBAQCrjeBILtiPyZ3RZ9fCnjnbZWq8pj9bn8tMkK1U54pg5xeRTicZ+UgfQsaSszA0tNL5D/LKkpciXCPW98NrNX2YkR35hTENjgr/GIlnIW2D05qQN6dNUKLtv6BS9xbCX1lp1bwcHEBRYcEO4eg3pBCIMmoJEYj0mny5yQ0ZuN7uuQjv0pksgyk3vBFcKy26Ot1YN8VX0EGv+0166Q419wyd5kkvqgfVEUv7R/dYYRwp5GzZhftYWG0iW75oEVvkEBnDspZ0kQa/5QJFz36HmvZPRbfgdk2EobpAvTSMx7823XW4JyUEc6UjmaGKFqvmeEpdflEe21YxnJhCQf8d4wAnAgMBAAGjggN3MIIDczAMBgNVHRMBAf8EAjAAMA4GA1UdDwEB/wQEAwIF4DAqBgNVHSUBAf8EIDAeBggrBgEFBQcDAQYIKwYBBQUHAwIGCCsGAQUFBwMEMB0GA1UdDgQWBBRBiAYfdIihg00awgMvqVLbiR5T+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GwYDVR0RBBQwEoEQZ3J1aXpAcGNn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wZXegB5zWkRLNKPcGlHHf5rVYahjxKoh8+4OIASlubA79V6sRtMsit1se/DXxxOY4btaq9wIH6h1aoXKrz2uvdF6zRANWXOuV1m1H9AYQHwzmDLjh65eSR//MikmfX/l6m+SBNWBaOkJGwhV5y6JDSxaYjh/IAcJ9fEuBST52mC2chxB9heMciWE5x+F9ASfjHoOAp5liZ3fzTmHhcY5eUQkAt0ld/NVt63/3r8PIwkscSa5vNzMQrmeqpg2/xitV0gaNHThNgjbdSIwzX6Q8LD3UgGqmkStyQkPIFCCOWJOLO4QM2DbB+IwSnj1Uul/I6maXNw2Vg9uhi7R2fUOt/hNPvKknfW3Xaq6sz22U7LUmGGBiZYxNWJs9tT5cCuURQMhftdFJWOpeZm+sv/+qw04eBBDCefJFELAXpeWRzCYIFosKrJ/Hw9wYF0MT6OU5oE14JuvTQmtKoxFB27MhXAeap9R/oy2/81rU2MGnrKRaQO5bDOWdWsVcLxCtG5m3AGnZXER7KHlLms6wVOf7gmwM7MoIq6MIGbFIV354rb61kwE5a2qF/RwQFa6grnys88Oy2bjmHbG0kx2Lfx3zlDcgIyqYi8+bnh9LOrjH+BeAWsblUE0R6xmrw0KCawVzfurvL1gxCM3J8hgZIToaBwYEPdW93TGMskrI1m1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2023-03-31T19:51:08Z</mdssi:Value>
        </mdssi:SignatureTime>
      </SignatureProperty>
    </SignatureProperties>
  </Object>
  <Object Id="idOfficeObject">
    <SignatureProperties>
      <SignatureProperty Id="idOfficeV1Details" Target="#idPackageSignature">
        <SignatureInfoV1 xmlns="http://schemas.microsoft.com/office/2006/digsig">
          <SetupID>{E0C48580-CF26-4868-9C18-E256D9F170EF}</SetupID>
          <SignatureText>GERARDO R. RUIZ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2023-03-31T19:51:08Z</xd:SigningTime>
          <xd:SigningCertificate>
            <xd:Cert>
              <xd:CertDigest>
                <DigestMethod Algorithm="http://www.w3.org/2001/04/xmlenc#sha256"/>
                <DigestValue>airXBn+WPn1Jgp9noAS0L4N0Au2bN+zKBkOusX52fBM=</DigestValue>
              </xd:CertDigest>
              <xd:IssuerSerial>
                <X509IssuerName>C=PY, O=DOCUMENTA S.A., CN=CA-DOCUMENTA S.A., SERIALNUMBER=RUC 80050172-1</X509IssuerName>
                <X509SerialNumber>648179743635818405</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AL SOLO EFECTO DE SU IDENTIFICACIÓN</xd:ClaimedRole>
            </xd:ClaimedRoles>
          </xd:SignerRol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J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Object Id="idInvalidSigLnImg">AQAAAGwAAAAAAAAAAAAAAD8BAACfAAAAAAAAAAAAAABmFgAAOwsAACBFTUYAAAEAX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Ao2/38AAAAQCjb/fwAAEwAAAAAAAAAAAMCO/38AAP2+XDX/fwAAMBbAjv9/AAATAAAAAAAAAOAWAAAAAAAAQAAAwP9/AAAAAMCO/38AAMXBXDX/fwAABAAAAAAAAAAwFsCO/38AABC6j6WcAAAAEwAAAAAAAABIAAAAAAAAAExR7TX/fwAAkBMKNv9/AACAVe01/38AAAEAAAAAAAAA2HrtNf9/AAAAAMCO/38AAAAAAAAAAAAAAAAAAJwAAAAIAAAAAAAAAFBY29eiAQAA2+AFjf9/AADguo+lnAAAAHm7j6Wc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CyOpZwAAACYK46lnAAAAPjrvIz/fwAAiD4pjf9/AAAAAAAAAAAAAAbUpYz/fwAAAAAAAAAAAACRK46lnAAAAAAAAAAAAAAAAAAAAAAAAAC2ZZlCGP8AAJgrjqWcAAAA8CuOpZwAAABQ8hDwogEAAFBY29eiAQAA0C2OpQAAAAAAAAAAAAAAAAcAAAAAAAAAODcJ6aIBAAAMLY6lnAAAAEktjqWcAAAAcc0Bjf9/AADvvq3e776t3gAAAAAAAAAAAAAAAAAAAAAAEAo2/38AAFBY29eiAQAA2+AFjf9/AACwLI6lnAAAAEktjqWcAAAAUPIQ8K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Pg0/38AAGCuZfCiAQAAYK5l8AIAAACIPimN/38AAAAAAAAAAAAAmetFNP9/AAAAAAAA/38AAAAAAAAAAAAAAAAAAAAAAAAAAAAAAAAAACZmmUIY/wAAAAAAAAAAAABgrmXwogEAAOD///8AAAAAUFjb16IBAAB4LY6lAAAAAAAAAAAAAAAABgAAAAAAAAAgAAAAAAAAAJwsjqWcAAAA2SyOpZwAAABxzQGN/38AAEAxjqWcAAAAAAAAAAAAAABwaGnwogEAALhhzzT/fwAAUFjb16IBAADb4AWN/38AAEAsjqWcAAAA2SyOpZwAAABQnuToo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HhyzTT/fwAAGuc8NP9/AABQNY6lnAAAAIg+KY3/fwAAAAAAAAAAAAAAAAAAAAAAAAB2zTT/fwAAYK5l8KIBAAAAAAAAAAAAAAAAAAAAAAAARmWZQhj/AAD//////////wAO8O+iAQAA7P///wAAAABQWNvXogEAAJgujqUAAAAAAAAAAAAAAAAJAAAAAAAAACAAAAAAAAAAvC2OpZwAAAD5LY6lnAAAAHHNAY3/fwAAAAAAAAAAAAAAAAAAAAAAAAAAAAAAAAAAAAAAAAAAAABQWNvXogEAANvgBY3/fwAAYC2OpZwAAAD5LY6lnAAAAMD0EPCiAQAAAAAAAGR2AAgAAAAAJQAAAAwAAAAEAAAAGAAAAAwAAAAAAAAAEgAAAAwAAAABAAAAHgAAABgAAAAwAAAAOwAAANAAAABXAAAAJQAAAAwAAAAEAAAAVAAAAKgAAAAxAAAAOwAAAM4AAABWAAAAAQAAAFVVj0EmtI9BMQAAADsAAAAPAAAATAAAAAAAAAAAAAAAAAAAAP//////////bAAAAEcARQBSAEEAUgBEAE8AIABSAC4AIABSAFUASQBaAAAADgAAAAoAAAAMAAAADQAAAAwAAAAOAAAADwAAAAUAAAAMAAAABAAAAAUAAAAMAAAADgAAAAU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LEAAABxAAAAAQAAAFVVj0EmtI9BDwAAAGEAAAAXAAAATAAAAAAAAAAAAAAAAAAAAP//////////fAAAAEwASQBDAC4AIABHAEUAUgBBAFIARABPACAAUgBVAEkAWgAgAEcATwBEAE8AWQAAAAYAAAADAAAACAAAAAMAAAAEAAAACQAAAAcAAAAIAAAACAAAAAgAAAAJAAAACgAAAAQAAAAIAAAACQAAAAMAAAAHAAAABAAAAAkAAAAKAAAACQAAAAo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6AAAAA8AAAB2AAAAzgAAAIYAAAABAAAAVVWPQSa0j0EPAAAAdgAAABoAAABMAAAAAAAAAAAAAAAAAAAA//////////+AAAAAUABDAEcALgAgAEEAVQBEAEkAVABPAFIARQBTACAAQwBPAE4AUwBVAEwAVABPAFIARQBTAAcAAAAIAAAACQAAAAMAAAAEAAAACAAAAAkAAAAJAAAAAwAAAAcAAAAKAAAACAAAAAcAAAAHAAAABAAAAAgAAAAKAAAACgAAAAcAAAAJAAAABgAAAAcAAAAKAAAACAAAAAcAAAAHAAAASwAAAEAAAAAwAAAABQAAACAAAAABAAAAAQAAABAAAAAAAAAAAAAAAEABAACgAAAAAAAAAAAAAABAAQAAoAAAACUAAAAMAAAAAgAAACcAAAAYAAAABQAAAAAAAAD///8AAAAAACUAAAAMAAAABQAAAEwAAABkAAAADgAAAIsAAAAeAQAAmwAAAA4AAACLAAAAEQEAABEAAAAhAPAAAAAAAAAAAAAAAIA/AAAAAAAAAAAAAIA/AAAAAAAAAAAAAAAAAAAAAAAAAAAAAAAAAAAAAAAAAAAlAAAADAAAAAAAAIAoAAAADAAAAAUAAAAlAAAADAAAAAEAAAAYAAAADAAAAAAAAAASAAAADAAAAAEAAAAWAAAADAAAAAAAAABUAAAALAEAAA8AAACLAAAAHQEAAJsAAAABAAAAVVWPQSa0j0EPAAAAiwAAACUAAABMAAAABAAAAA4AAACLAAAAHwEAAJwAAACYAAAARgBpAHIAbQBhAGQAbwAgAHAAbwByADoAIABHAEUAUgBBAFIARABPACAAUgBBAE0ATwBOACAAUgBVAEkAWgAgAEcATwBEAE8AWQAAAAYAAAADAAAABQAAAAsAAAAHAAAACAAAAAgAAAAEAAAACAAAAAgAAAAFAAAAAwAAAAQAAAAJAAAABwAAAAgAAAAIAAAACAAAAAkAAAAKAAAABAAAAAgAAAAIAAAADAAAAAoAAAAKAAAABAAAAAgAAAAJAAAAAwAAAAcAAAAEAAAACQAAAAoAAAAJAAAAC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aWOuFa1R69y7KsGg1pB/37mxMakkipXU3Rrq5Hx5ro8=</DigestValue>
    </Reference>
    <Reference Type="http://www.w3.org/2000/09/xmldsig#Object" URI="#idOfficeObject">
      <DigestMethod Algorithm="http://www.w3.org/2001/04/xmlenc#sha256"/>
      <DigestValue>plxj5ttHf8jdg28Jib+JQFqrzjojhyB14OjfqLDOrAM=</DigestValue>
    </Reference>
    <Reference Type="http://uri.etsi.org/01903#SignedProperties" URI="#idSignedProperties">
      <Transforms>
        <Transform Algorithm="http://www.w3.org/TR/2001/REC-xml-c14n-20010315"/>
      </Transforms>
      <DigestMethod Algorithm="http://www.w3.org/2001/04/xmlenc#sha256"/>
      <DigestValue>uu/QmGsX1e/9X1gAbzOubJ3dK4y7tQ56IPAClHlntvY=</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jxx6H2JcqeC/7zBAjx9jL8oPsBzF5a+QNmxtWmVN69WrJLoGqbfZVD5x9Xij+VNpMWQ2nMv45Oq4
dN9z9VsiqHvNtOzcOytJCwBiEileYk4lP2tpwmrOJkofru9ITUBS6CeSGhnA0/H0VMi26V4CJ67D
4GNqmvRAXXb9XEoJkvioVQbZoWS+/cpKCc7VKP9P/35vGsKkh51+fG0gYUiMzWjpL0j7vHBIILPF
7bGwwtfzpe7UTLVWprLuVSAmEB5w8/YSe63UKBT2PdMr3TlXPPms9lRxfL8lLHHsPDWQTr5bnqLx
yHTFVAkd5AP1TZ/SePlJ0X6a3lanN7AFqdEDYg==</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2023-03-10T19:16:33Z</mdssi:Value>
        </mdssi:SignatureTime>
      </SignatureProperty>
    </SignatureProperties>
  </Object>
  <Object Id="idOfficeObject">
    <SignatureProperties>
      <SignatureProperty Id="idOfficeV1Details" Target="#idPackageSignature">
        <SignatureInfoV1 xmlns="http://schemas.microsoft.com/office/2006/digsig">
          <SetupID>{59F49ED7-2B4A-4577-A74C-B3072A9DC8EF}</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2023-03-10T19:16:33Z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kOyz4j1KXrdeBGkkh/RPI4HDinwirPcZ6ZFjEKYLGRQ=</DigestValue>
    </Reference>
    <Reference Type="http://www.w3.org/2000/09/xmldsig#Object" URI="#idOfficeObject">
      <DigestMethod Algorithm="http://www.w3.org/2001/04/xmlenc#sha256"/>
      <DigestValue>kEsqH/ZZqQxhw5lBmZI8uoEbnr4hJzKpIDYqyLSxac0=</DigestValue>
    </Reference>
    <Reference Type="http://uri.etsi.org/01903#SignedProperties" URI="#idSignedProperties">
      <Transforms>
        <Transform Algorithm="http://www.w3.org/TR/2001/REC-xml-c14n-20010315"/>
      </Transforms>
      <DigestMethod Algorithm="http://www.w3.org/2001/04/xmlenc#sha256"/>
      <DigestValue>9ch050BWFQ6iUnDhGaktTM07uTGmCsFHaSbL3EV0yUo=</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vKdo9jQ97MbXo3mEizwP/0mJYRWHgyRMeejQpPKyicFflBFlb4ihFXJoZfwiz8ONYZQmuHtmMrtW
PMEb4vbGeP96rOjueMh4ln4gUrhHiGu0sEZHehu04ktpKTZs45rHYTxTsu/FS4cFY8Esraa1Jnjx
tbOoR30kLd4iGYrgj8z/0VMbw+2A8biPrHbQApg3XmpUPlKjFWmgdOCGL9/V3gulwrpyKh5dVvX+
eWmxcsujxgrGb+jqTSEaPpuZvxCSeJ6xNmMjyxpyXSU1bl8iNvBAXo15wcFbOcmKTBVB4JNSK/a/
LkCw53FyR9Al/AmwLiSCShXgLwbtFTh7Lzru9Q==</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2023-03-10T19:16:51Z</mdssi:Value>
        </mdssi:SignatureTime>
      </SignatureProperty>
    </SignatureProperties>
  </Object>
  <Object Id="idOfficeObject">
    <SignatureProperties>
      <SignatureProperty Id="idOfficeV1Details" Target="#idPackageSignature">
        <SignatureInfoV1 xmlns="http://schemas.microsoft.com/office/2006/digsig">
          <SetupID>{0B3A9C13-21C9-4AE4-A4C6-6C6ACA9E3E32}</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2023-03-10T19:16:51Z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rrZWekXeGYJpzyU0Cn6XZVAdyDvgD8+T7o1Tx+veZf0=</DigestValue>
    </Reference>
    <Reference Type="http://www.w3.org/2000/09/xmldsig#Object" URI="#idOfficeObject">
      <DigestMethod Algorithm="http://www.w3.org/2001/04/xmlenc#sha256"/>
      <DigestValue>kU3YrpvMobbdfhig7NKXTA3+Vj12kZvEdtLYVEeDOXA=</DigestValue>
    </Reference>
    <Reference Type="http://uri.etsi.org/01903#SignedProperties" URI="#idSignedProperties">
      <Transforms>
        <Transform Algorithm="http://www.w3.org/TR/2001/REC-xml-c14n-20010315"/>
      </Transforms>
      <DigestMethod Algorithm="http://www.w3.org/2001/04/xmlenc#sha256"/>
      <DigestValue>hU+igeA5VyRcPQSIeSr4P043ACJ7pSYn0zvvEI0KRWA=</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VYq4exHQWxKjEjyx7SWe9RuEo+xKuC3JyLb/6f8R63CMBm+3p20T0Sg/Jm0r9LF/rmYCkeE4UgBv
IAZEBEY4UmwWtjOv/Y4uPSVpKcMGwjS7K2aWtKImCDT+kIQPd7on3cWedy9Dw8lAGk5jOt/tdOAw
RqmCYv9ZUkAXtJY9RVov0AsQ6sZSY8B6ZG7XheDWMaZOzCXagqIdlf3lTTJoS7Rk2No2Pi4NGlOo
kUiW/TmDt7K/YKI1C5x2EcqC6+wzpbeGxvFzOMLJul6kR0T18P2Y9uyPcyXleH3dExkiA8ILhhmC
IrZKTqhOfmsTsVhH7id+paMcqartpZHtZwOGBQ==</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2023-03-10T19:17:06Z</mdssi:Value>
        </mdssi:SignatureTime>
      </SignatureProperty>
    </SignatureProperties>
  </Object>
  <Object Id="idOfficeObject">
    <SignatureProperties>
      <SignatureProperty Id="idOfficeV1Details" Target="#idPackageSignature">
        <SignatureInfoV1 xmlns="http://schemas.microsoft.com/office/2006/digsig">
          <SetupID>{A8B0E6A8-9612-46A3-9132-4954A0CC28A9}</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2023-03-10T19:17:06Z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18+i1vGsVBBijhLPyFbciB3vPKu1sg9QivnC2twV+EA=</DigestValue>
    </Reference>
    <Reference Type="http://www.w3.org/2000/09/xmldsig#Object" URI="#idOfficeObject">
      <DigestMethod Algorithm="http://www.w3.org/2001/04/xmlenc#sha256"/>
      <DigestValue>7iDtSyDAOOusm/fKK5Om8Xwj94RV2TYh7atoQvQjW3c=</DigestValue>
    </Reference>
    <Reference Type="http://uri.etsi.org/01903#SignedProperties" URI="#idSignedProperties">
      <Transforms>
        <Transform Algorithm="http://www.w3.org/TR/2001/REC-xml-c14n-20010315"/>
      </Transforms>
      <DigestMethod Algorithm="http://www.w3.org/2001/04/xmlenc#sha256"/>
      <DigestValue>EjHNifwq/aPzBArlXarMi0gd8HYs4vkYRJiNhGXWR9k=</DigestValue>
    </Reference>
    <Reference Type="http://www.w3.org/2000/09/xmldsig#Object" URI="#idValidSigLnImg">
      <DigestMethod Algorithm="http://www.w3.org/2001/04/xmlenc#sha256"/>
      <DigestValue>KnSUh0isAdvTjLtYDaJpg+gJgDzUDaPCJetP6bin3L0=</DigestValue>
    </Reference>
    <Reference Type="http://www.w3.org/2000/09/xmldsig#Object" URI="#idInvalidSigLnImg">
      <DigestMethod Algorithm="http://www.w3.org/2001/04/xmlenc#sha256"/>
      <DigestValue>lKgre8TmxwodwRel28DiD4HvtTuEn2bwB9Ca8nLrfe8=</DigestValue>
    </Reference>
  </SignedInfo>
  <SignatureValue>EA58kP0dhn9XcuKHrkep4yxTuybU+WnKnr0AegPlte9upDgcFyx7RrAkwC+NazcESj7SV8u7k64J
vLdQivwpiAQQJzhDO++liqRRj0C70xaHibwOMcVCAmoGNKyUiQpJ7VT1plY2FFuVdbzVjR8mzchV
Jpt4pET3EQNdurFyZyTe7KZcQD8RqCQ168Td7varT2GbX6qYw71Wn5iJN3hdIrpyyxK/ikOp12AH
4XNJSB2TBSXcyduKoO4jlWSFvpktbxZTr+o424tRKidltVijompVNCVZsxRU1gseLz14uQQElTDc
SEViefIp1jY4Mx+sssOzUPyGUTm74b0oK/AjVw==</SignatureValue>
  <KeyInfo>
    <X509Data>
      <X509Certificate>MIID8jCCAtqgAwIBAgIQeFLQkr39d41Es80+jHo5NDANBgkqhkiG9w0BAQsFADB4MXYwEQYKCZImiZPyLGQBGRYDbmV0MBUGCgmSJomT8ixkARkWB3dpbmRvd3MwHQYDVQQDExZNUy1Pcmdhbml6YXRpb24tQWNjZXNzMCsGA1UECxMkODJkYmFjYTQtM2U4MS00NmNhLTljNzMtMDk1MGMxZWFjYTk3MB4XDTIyMTAwNTE1MjExOFoXDTMyMTAwNTE1NTExOFowLzEtMCsGA1UEAxMkMzViODkxMmQtYjE1Ny00ZWQwLTg0MGQtODMyNDZkODU1NzI1MIIBIjANBgkqhkiG9w0BAQEFAAOCAQ8AMIIBCgKCAQEA1M1DnGh4Rezm7wH08brV/QhwxHqCxTMRIvpbtCot1+C0fGZoTBXlfiVaOGXJENWwRkkJGAIONoyFLisWoGESH7HqRtN0yB6p8LOuZoxYV4TQlVzq9AlvTQHnn6QOtejbQwv+ADZthCa2cwGYfuJ6GGWi0HXMMcSidRoRT1KoFdJlo6HuxjsW7dFJEd1dW+T6nrlGLguzbtjz+t6Splihwu8AEpPMemnPUkqz9luQwfRAlJ5QG1s+PbNAtow8kHt1KzKoa/nh4uvrId4ur6vHD9Mkeqll5rBLOOnpWOBr6Dl9rIOmPhHgFDiIdmuLHu7RS1DbpxwDhtCG6Vb61zavHQIDAQABo4HAMIG9MAwGA1UdEwEB/wQCMAAwFgYDVR0lAQH/BAwwCgYIKwYBBQUHAwIwIgYLKoZIhvcUAQWCHAIEEwSBEC2RuDVXsdBOhA2DJG2FVyUwIgYLKoZIhvcUAQWCHAMEEwSBENQqutNKg1lClMx7oKw3qqYwIgYLKoZIhvcUAQWCHAUEEwSBEJNSHz8k49BImTb05gWaWykwFAYLKoZIhvcUAQWCHAgEBQSBAlNBMBMGCyqGSIb3FAEFghwHBAQEgQEwMA0GCSqGSIb3DQEBCwUAA4IBAQBiNPU4wsENkc1q2XIl2opcIle7Kkg7CYxKu2SVbcph+UNykhfpA8NlKW9Ypo5SPPTyVIcSoBcQH1cs5K8KYR3LA260nXUl+8ypC92rWQzeUhBN1gqhM5A/pnYtS7bodaxPR6UEZeWrZtMsEVSLLOm4QhenpUcVGf6lswvKoyM6mFipQhnv7M2tczmMyCNSsUC/LvGVhjNYsT1QDWH/9vxBPVBTQMeRLBAuYDYEK0di1ZdsTLcrl6aiuDa9PPzTqoMTwOOjlq7IXaLfxM2ieRvhcr4UJpAssACXCD8mtJUOFZazmmgqF93eaLRDN2V4HgccWMgqHhggoVrYWQ501nK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2023-03-10T19:17:21Z</mdssi:Value>
        </mdssi:SignatureTime>
      </SignatureProperty>
    </SignatureProperties>
  </Object>
  <Object Id="idOfficeObject">
    <SignatureProperties>
      <SignatureProperty Id="idOfficeV1Details" Target="#idPackageSignature">
        <SignatureInfoV1 xmlns="http://schemas.microsoft.com/office/2006/digsig">
          <SetupID>{FB9554FE-CF4D-41DD-ACA9-3F9083A9CD0B}</SetupID>
          <SignatureText>HUGO DIAS LOURENCO</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2023-03-10T19:17:21Z</xd:SigningTime>
          <xd:SigningCertificate>
            <xd:Cert>
              <xd:CertDigest>
                <DigestMethod Algorithm="http://www.w3.org/2001/04/xmlenc#sha256"/>
                <DigestValue>7DtxuOQUk3XcEct+UdQ1Rk0GvIt6XGgTSQ7oDrJMf/k=</DigestValue>
              </xd:CertDigest>
              <xd:IssuerSerial>
                <X509IssuerName>DC=net + DC=windows + CN=MS-Organization-Access + OU=82dbaca4-3e81-46ca-9c73-0950c1eaca97</X509IssuerName>
                <X509SerialNumber>159937358203898136900187438753271920948</X509SerialNumber>
              </xd:IssuerSerial>
            </xd:Cert>
          </xd:SigningCertificate>
          <xd:SignaturePolicyIdentifier>
            <xd:SignaturePolicyImplied/>
          </xd:SignaturePolicyIdentifier>
        </xd:SignedSignatureProperties>
      </xd:SignedProperties>
    </xd:QualifyingProperties>
  </Object>
  <Object Id="idValidSigLnImg">AQAAAGwAAAAAAAAAAAAAAC4BAAB/AAAAAAAAAAAAAADHGgAARAsAACBFTUYAAAEA/BsAAKo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QAwAC8AMwAvADIAMAAyADMAAAAGAAAABgAAAAQAAAAGAAAABAAAAAYAAAAGAAAABg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Object Id="idInvalidSigLnImg">AQAAAGwAAAAAAAAAAAAAAC4BAAB/AAAAAAAAAAAAAADHGgAARAsAACBFTUYAAAEAbCEAALEAAAAGAAAAAAAAAAAAAAAAAAAAVgUAAAADAAA1AQAArQAAAAAAAAAAAAAAAAAAAAi3BADIowIACgAAABAAAAAAAAAAAAAAAEsAAAAQAAAAAAAAAAUAAAAeAAAAGAAAAAAAAAAAAAAALwEAAIAAAAAnAAAAGAAAAAEAAAAAAAAAAAAAAAAAAAAlAAAADAAAAAEAAABMAAAAZAAAAAAAAAAAAAAALgEAAH8AAAAAAAAAAAAAAC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8PDwAAAAAAAlAAAADAAAAAEAAABMAAAAZAAAAAAAAAAAAAAALgEAAH8AAAAAAAAAAAAAAC8BAACAAAAAIQDwAAAAAAAAAAAAAACAPwAAAAAAAAAAAACAPwAAAAAAAAAAAAAAAAAAAAAAAAAAAAAAAAAAAAAAAAAAJQAAAAwAAAAAAACAKAAAAAwAAAABAAAAJwAAABgAAAABAAAAAAAAAPDw8AAAAAAAJQAAAAwAAAABAAAATAAAAGQAAAAAAAAAAAAAAC4BAAB/AAAAAAAAAAAAAAAvAQAAgAAAACEA8AAAAAAAAAAAAAAAgD8AAAAAAAAAAAAAgD8AAAAAAAAAAAAAAAAAAAAAAAAAAAAAAAAAAAAAAAAAACUAAAAMAAAAAAAAgCgAAAAMAAAAAQAAACcAAAAYAAAAAQAAAAAAAADw8PAAAAAAACUAAAAMAAAAAQAAAEwAAABkAAAAAAAAAAAAAAAuAQAAfwAAAAAAAAAAAAAALwEAAIAAAAAhAPAAAAAAAAAAAAAAAIA/AAAAAAAAAAAAAIA/AAAAAAAAAAAAAAAAAAAAAAAAAAAAAAAAAAAAAAAAAAAlAAAADAAAAAAAAIAoAAAADAAAAAEAAAAnAAAAGAAAAAEAAAAAAAAA////AAAAAAAlAAAADAAAAAEAAABMAAAAZAAAAAAAAAAAAAAALgEAAH8AAAAAAAAAAAAAAC8BAACAAAAAIQDwAAAAAAAAAAAAAACAPwAAAAAAAAAAAACAPwAAAAAAAAAAAAAAAAAAAAAAAAAAAAAAAAAAAAAAAAAAJQAAAAwAAAAAAACAKAAAAAwAAAABAAAAJwAAABgAAAABAAAAAAAAAP///wAAAAAAJQAAAAwAAAABAAAATAAAAGQAAAAAAAAAAAAAAC4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LwEAAIAAAAAAAAAAAAAAAC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QAAABHAAAAKQAAADMAAAC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UAAABIAAAAJQAAAAwAAAAEAAAAVAAAALgAAAAqAAAAMwAAANMAAABHAAAAAQAAAGH3tEFVNbRBKgAAADMAAAASAAAATAAAAAAAAAAAAAAAAAAAAP//////////cAAAAEgAVQBHAE8AIABEAEkAQQBTACAATABPAFUAUgBFAE4AQwBPAAsAAAALAAAACwAAAAwAAAAEAAAACwAAAAQAAAAKAAAACQAAAAQAAAAIAAAADAAAAAsAAAAKAAAACAAAAAwAAAAKAAAADAAAAEsAAABAAAAAMAAAAAUAAAAgAAAAAQAAAAEAAAAQAAAAAAAAAAAAAAAvAQAAgAAAAAAAAAAAAAAALwEAAIAAAAAlAAAADAAAAAIAAAAnAAAAGAAAAAUAAAAAAAAA////AAAAAAAlAAAADAAAAAUAAABMAAAAZAAAAAAAAABQAAAALgEAAHwAAAAAAAAAUAAAAC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CDAAAAXAAAAAEAAABh97RBVTW0QQoAAABQAAAAEgAAAEwAAAAAAAAAAAAAAAAAAAD//////////3AAAABIAFUARwBPACAARABJAEEAUwAgAEwATwBVAFIARQBOAEMATwAIAAAACAAAAAgAAAAJAAAAAwAAAAgAAAADAAAABwAAAAYAAAADAAAABQAAAAkAAAAIAAAABwAAAAYAAAAIAAAABwAAAAkAAABLAAAAQAAAADAAAAAFAAAAIAAAAAEAAAABAAAAEAAAAAAAAAAAAAAALwEAAIAAAAAAAAAAAAAAAC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BHAAAAbAAAAAEAAABh97RBVTW0QQoAAABgAAAACgAAAEwAAAAAAAAAAAAAAAAAAAD//////////2AAAABQAFIARQBTAEkARABFAE4AVABFAAYAAAAHAAAABgAAAAYAAAADAAAACAAAAAYAAAAIAAAABgAAAAYAAABLAAAAQAAAADAAAAAFAAAAIAAAAAEAAAABAAAAEAAAAAAAAAAAAAAALwEAAIAAAAAAAAAAAAAAAC8BAACAAAAAJQAAAAwAAAACAAAAJwAAABgAAAAFAAAAAAAAAP///wAAAAAAJQAAAAwAAAAFAAAATAAAAGQAAAAJAAAAcAAAACUBAAB8AAAACQAAAHAAAAAdAQAADQAAACEA8AAAAAAAAAAAAAAAgD8AAAAAAAAAAAAAgD8AAAAAAAAAAAAAAAAAAAAAAAAAAAAAAAAAAAAAAAAAACUAAAAMAAAAAAAAgCgAAAAMAAAABQAAACUAAAAMAAAAAQAAABgAAAAMAAAAAAAAABIAAAAMAAAAAQAAABYAAAAMAAAAAAAAAFQAAAB0AQAACgAAAHAAAAAkAQAAfAAAAAEAAABh97RBVTW0QQoAAABwAAAAMQAAAEwAAAAEAAAACQAAAHAAAAAmAQAAfQAAALAAAABGAGkAcgBtAGEAZABvACAAcABvAHIAOgAgADMANQBiADgAOQAxADIAZAAtAGIAMQA1ADcALQA0AGUAZAAwAC0AOAA0ADAAZAAtADgAMwAyADQANgBkADgANQA1ADcAMgA1AAAABgAAAAMAAAAEAAAACQAAAAYAAAAHAAAABwAAAAMAAAAHAAAABwAAAAQAAAADAAAAAwAAAAYAAAAGAAAABwAAAAYAAAAGAAAABgAAAAYAAAAHAAAABAAAAAcAAAAGAAAABgAAAAYAAAAEAAAABgAAAAYAAAAHAAAABgAAAAQAAAAGAAAABgAAAAYAAAAHAAAABAAAAAYAAAAGAAAABgAAAAYAAAAGAAAABwAAAAYAAAAGAAAABgAAAAYAAAAG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u/Cz4gaDYhzC3wLYSqyTlFCSoOsIkoZU/bzL9I1OCFM=</DigestValue>
    </Reference>
    <Reference Type="http://www.w3.org/2000/09/xmldsig#Object" URI="#idOfficeObject">
      <DigestMethod Algorithm="http://www.w3.org/2001/04/xmlenc#sha256"/>
      <DigestValue>NvUp8A1g8f1DZCawpEIQIeg5WAXuo09a/6Ib4neN+o8=</DigestValue>
    </Reference>
    <Reference Type="http://uri.etsi.org/01903#SignedProperties" URI="#idSignedProperties">
      <Transforms>
        <Transform Algorithm="http://www.w3.org/TR/2001/REC-xml-c14n-20010315"/>
      </Transforms>
      <DigestMethod Algorithm="http://www.w3.org/2001/04/xmlenc#sha256"/>
      <DigestValue>06P9HdWk8mM7m4IV4s0pq+wfj8D4OzhAyZcvSTxAeGo=</DigestValue>
    </Reference>
    <Reference Type="http://www.w3.org/2000/09/xmldsig#Object" URI="#idValidSigLnImg">
      <DigestMethod Algorithm="http://www.w3.org/2001/04/xmlenc#sha256"/>
      <DigestValue>iqat15iCC52jJDrNWQ3/XFegV/JAOdYgX9Ar4TRUGMI=</DigestValue>
    </Reference>
    <Reference Type="http://www.w3.org/2000/09/xmldsig#Object" URI="#idInvalidSigLnImg">
      <DigestMethod Algorithm="http://www.w3.org/2001/04/xmlenc#sha256"/>
      <DigestValue>xjPjnfS6/zC6+e0X7CrgoV3AY6lCu1D4HOL+TBZEBJM=</DigestValue>
    </Reference>
  </SignedInfo>
  <SignatureValue>LJu93kW6hyNBpwRGDjOkA4BAlCjXqcZIdCDujqdlVho+aHW9K2t1wmdlZd/SF1aVyuiP1MSaJjYC
zV2p7M4CtcADJ6vboJkxrv1qC0dZs2b74W8e+AvhQ6Bw8rU8OcY/flSXdRbe7lACJFKepjxoCctW
qvcu1JM4Toe00B89qfB2+GPacQ+ULOrJlDXfjLC4wUbINna58Wx82w0MPEh48SsUtsh51FOm6XHw
g2wGJZMYsk3KwcROPnBDZsdJbpd65SPwWf1P9YHCmXRdEvTHpsCJvl+ZJvwHUXIkJOl7hLmbBnE2
7Vkr+WW6vg45+z/G5T8X3OEhrRUgI2z11OiAkA==</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2023-03-27T13:27:52Z</mdssi:Value>
        </mdssi:SignatureTime>
      </SignatureProperty>
    </SignatureProperties>
  </Object>
  <Object Id="idOfficeObject">
    <SignatureProperties>
      <SignatureProperty Id="idOfficeV1Details" Target="#idPackageSignature">
        <SignatureInfoV1 xmlns="http://schemas.microsoft.com/office/2006/digsig">
          <SetupID>{4A20FDEE-07E7-4BE7-A6D2-3EE8A23CA20D}</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2023-03-27T13:27:52Z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KBu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Dz+Q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Clm6r0PUbp5XOUb+gDJBM9xbQhTIRMdyMP8Op7x32nQ=</DigestValue>
    </Reference>
    <Reference Type="http://www.w3.org/2000/09/xmldsig#Object" URI="#idOfficeObject">
      <DigestMethod Algorithm="http://www.w3.org/2001/04/xmlenc#sha256"/>
      <DigestValue>BieXvMOdnxo5PoFEInFrv0x0rLbeIRgjaSOUbUos0EQ=</DigestValue>
    </Reference>
    <Reference Type="http://uri.etsi.org/01903#SignedProperties" URI="#idSignedProperties">
      <Transforms>
        <Transform Algorithm="http://www.w3.org/TR/2001/REC-xml-c14n-20010315"/>
      </Transforms>
      <DigestMethod Algorithm="http://www.w3.org/2001/04/xmlenc#sha256"/>
      <DigestValue>d43FxLbU0GqtyWDBgA9RVe46gmy4BEjTUTrESRVjZMk=</DigestValue>
    </Reference>
    <Reference Type="http://www.w3.org/2000/09/xmldsig#Object" URI="#idValidSigLnImg">
      <DigestMethod Algorithm="http://www.w3.org/2001/04/xmlenc#sha256"/>
      <DigestValue>b2HTdzNxBhNKO0SFUWAzdmACsmwu7+1KMyRscU8GzjY=</DigestValue>
    </Reference>
    <Reference Type="http://www.w3.org/2000/09/xmldsig#Object" URI="#idInvalidSigLnImg">
      <DigestMethod Algorithm="http://www.w3.org/2001/04/xmlenc#sha256"/>
      <DigestValue>xjPjnfS6/zC6+e0X7CrgoV3AY6lCu1D4HOL+TBZEBJM=</DigestValue>
    </Reference>
  </SignedInfo>
  <SignatureValue>ddLimSkVVEHbjXdWJJZpCHa/wehzEjpDLNwx/KJEcaXpxH/RVeZSs8WuUepTTOIqTfY8kE9A4JND
ij/Y/IhpJ5DtuQTg83l5+w9G8M4peUKME6DeZ10v+l3PrsVB+4icX5hkPnZUxMvpv1nl6YLy4yMc
WDxuX/Q+Gp9J4z/T71xs72uoSppO+j4NahYbcWoUnMj7LdqzMrMNZC8fyZ3eOC1AmWdcjWfcI0aA
V8N0RJ+gLJeV2cOETEGgPvMS8gBTQu5QFUywqKOQOPvgKzCyzCKACGeL5mODZrAYFjlmEtacmiiP
nz0tZcVl2zJ49SssGZPZZvqSFVZ+4B9QvBagMQ==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2023-03-27T13:28:26Z</mdssi:Value>
        </mdssi:SignatureTime>
      </SignatureProperty>
    </SignatureProperties>
  </Object>
  <Object Id="idOfficeObject">
    <SignatureProperties>
      <SignatureProperty Id="idOfficeV1Details" Target="#idPackageSignature">
        <SignatureInfoV1 xmlns="http://schemas.microsoft.com/office/2006/digsig">
          <SetupID>{5D5C3647-6945-46C7-8B37-6FD4A8BDB586}</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2023-03-27T13:28:26Z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Wl8nSYAjGxMRY0kyfO2W348WBAYVvciEXorGR4I/fN4=</DigestValue>
    </Reference>
    <Reference Type="http://www.w3.org/2000/09/xmldsig#Object" URI="#idOfficeObject">
      <DigestMethod Algorithm="http://www.w3.org/2001/04/xmlenc#sha256"/>
      <DigestValue>MUnR2uzm+KhpAIGv/+HfMqEs3yVFfvGRMvRJQhXfKZk=</DigestValue>
    </Reference>
    <Reference Type="http://uri.etsi.org/01903#SignedProperties" URI="#idSignedProperties">
      <Transforms>
        <Transform Algorithm="http://www.w3.org/TR/2001/REC-xml-c14n-20010315"/>
      </Transforms>
      <DigestMethod Algorithm="http://www.w3.org/2001/04/xmlenc#sha256"/>
      <DigestValue>K0hEyI8p+WziVcW/SIXWLiGzPJBRb9F9TKYCZ7OxYHo=</DigestValue>
    </Reference>
    <Reference Type="http://www.w3.org/2000/09/xmldsig#Object" URI="#idValidSigLnImg">
      <DigestMethod Algorithm="http://www.w3.org/2001/04/xmlenc#sha256"/>
      <DigestValue>b2HTdzNxBhNKO0SFUWAzdmACsmwu7+1KMyRscU8GzjY=</DigestValue>
    </Reference>
    <Reference Type="http://www.w3.org/2000/09/xmldsig#Object" URI="#idInvalidSigLnImg">
      <DigestMethod Algorithm="http://www.w3.org/2001/04/xmlenc#sha256"/>
      <DigestValue>xjPjnfS6/zC6+e0X7CrgoV3AY6lCu1D4HOL+TBZEBJM=</DigestValue>
    </Reference>
  </SignedInfo>
  <SignatureValue>gw5xrDebh5OFw0U6nWkY3F+3i6bgLJEYakOsy7yt50UnU5sgRH2E194quGg4HFYt7o7rS1B5bhUb
GIQGDsEBqdS350DRYJ4h0keQuRbpIfSU+U+ldc4kxUSdQRt+8hvLsaKAXNolH1ms19T+GqvViahS
zgJ98e2H+IaJTRXREI7NPiITDGYw+Gqihd0yTpSI/WiOVwl2nW1IqBmB8SIBJoxIN3WWwrfxk0+h
9jEVGCNlPlPoa23CLx6Jzv6MAmRoOiCpha9DPoQzF913mx5YFapChw/vgPh0drMjWNLE2yirieeH
1l3pzulXyIq6u4m6DXBDjukBVPgN0JMgKuFC5A==</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qht1anCQuEYtBsAebz1yilMD/qt3p4oHepTgNGtrcTI=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zjUfxjo0nuuGGFXA9LoOZ2BP83zXER9EdQnTi7WxQxo=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zt146tf9Sa2zBGRjey2oFvDCJ3KqgJnzrkP6qiE1DpE=</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JqXhrB7D5m/DwunsaDbKGqu1LZSBz5TkV3Vu1Dc9Q8I=</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OXExYS/CbNx1ET0iCFbULSTZxoo7LC8X9r4z8iStyzI=</DigestValue>
      </Reference>
      <Reference URI="/xl/drawings/drawing6.xml?ContentType=application/vnd.openxmlformats-officedocument.drawing+xml">
        <DigestMethod Algorithm="http://www.w3.org/2001/04/xmlenc#sha256"/>
        <DigestValue>ZHCWfj7mdzLmsNZ5knNDv4rl3h55giXlcW5Yt51UvUY=</DigestValue>
      </Reference>
      <Reference URI="/xl/drawings/vmlDrawing1.vml?ContentType=application/vnd.openxmlformats-officedocument.vmlDrawing">
        <DigestMethod Algorithm="http://www.w3.org/2001/04/xmlenc#sha256"/>
        <DigestValue>JYwRh+QwTgsB/PDaHmfIH9AaONWyhlaBWmsikOoC1G8=</DigestValue>
      </Reference>
      <Reference URI="/xl/drawings/vmlDrawing2.vml?ContentType=application/vnd.openxmlformats-officedocument.vmlDrawing">
        <DigestMethod Algorithm="http://www.w3.org/2001/04/xmlenc#sha256"/>
        <DigestValue>EJjCpc3ZP038TlP3E086Cq33XTW8t0sV3DvhtXNp3Ds=</DigestValue>
      </Reference>
      <Reference URI="/xl/drawings/vmlDrawing3.vml?ContentType=application/vnd.openxmlformats-officedocument.vmlDrawing">
        <DigestMethod Algorithm="http://www.w3.org/2001/04/xmlenc#sha256"/>
        <DigestValue>dXypst4U2Nv5nw4ISHcI0rKKKzWETiXJtNZKq/se3eA=</DigestValue>
      </Reference>
      <Reference URI="/xl/drawings/vmlDrawing4.vml?ContentType=application/vnd.openxmlformats-officedocument.vmlDrawing">
        <DigestMethod Algorithm="http://www.w3.org/2001/04/xmlenc#sha256"/>
        <DigestValue>RD1RKLXSMbrZP0BlQ6xeQ7yVinNEXIqO9Kz+ZWzOcbk=</DigestValue>
      </Reference>
      <Reference URI="/xl/drawings/vmlDrawing5.vml?ContentType=application/vnd.openxmlformats-officedocument.vmlDrawing">
        <DigestMethod Algorithm="http://www.w3.org/2001/04/xmlenc#sha256"/>
        <DigestValue>86o0ImSi65wIGaemwfZj9ZenwRFHVKlck/viH7+fXrs=</DigestValue>
      </Reference>
      <Reference URI="/xl/drawings/vmlDrawing6.vml?ContentType=application/vnd.openxmlformats-officedocument.vmlDrawing">
        <DigestMethod Algorithm="http://www.w3.org/2001/04/xmlenc#sha256"/>
        <DigestValue>1ztLwsfOC5j+fNcbyN/awJta9t0z8l2mupVogLjjRgk=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pL3tW7+aD2FBydAHXKWBu9ERi+/SHGTUzMtDdsnOuK0=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KYGQbvZSSJQDw6q5oY6jbDGWZhPKRLz5O3nt42LfaM8=</DigestValue>
      </Reference>
      <Reference URI="/xl/media/image11.emf?ContentType=image/x-emf">
        <DigestMethod Algorithm="http://www.w3.org/2001/04/xmlenc#sha256"/>
        <DigestValue>BRNqrqf899AWaqzQWOBurhcD+DDq27I1jl9+3XSMcAE=</DigestValue>
      </Reference>
      <Reference URI="/xl/media/image12.emf?ContentType=image/x-emf">
        <DigestMethod Algorithm="http://www.w3.org/2001/04/xmlenc#sha256"/>
        <DigestValue>6sJgS3NaLH46Ytayt+tu9nslJvjxzdLjEoait9ajFxk=</DigestValue>
      </Reference>
      <Reference URI="/xl/media/image13.emf?ContentType=image/x-emf">
        <DigestMethod Algorithm="http://www.w3.org/2001/04/xmlenc#sha256"/>
        <DigestValue>hOS63VuUBCSagDqSGMy88xpqaZT5pBYn1mn7j37EYVg=</DigestValue>
      </Reference>
      <Reference URI="/xl/media/image2.emf?ContentType=image/x-emf">
        <DigestMethod Algorithm="http://www.w3.org/2001/04/xmlenc#sha256"/>
        <DigestValue>hTBJs792bK7YegkM79EuIqKGpd1Un1tDZPQTXZu0HS0=</DigestValue>
      </Reference>
      <Reference URI="/xl/media/image3.emf?ContentType=image/x-emf">
        <DigestMethod Algorithm="http://www.w3.org/2001/04/xmlenc#sha256"/>
        <DigestValue>DftWQBdUm0RQln7u1oRG69KdlvUPs7LgCiJXnsFxk2g=</DigestValue>
      </Reference>
      <Reference URI="/xl/media/image4.emf?ContentType=image/x-emf">
        <DigestMethod Algorithm="http://www.w3.org/2001/04/xmlenc#sha256"/>
        <DigestValue>My/Mfyn/uIS8rtKudb5MAveSfhXbS5hPwcXdgToOBLE=</DigestValue>
      </Reference>
      <Reference URI="/xl/media/image5.emf?ContentType=image/x-emf">
        <DigestMethod Algorithm="http://www.w3.org/2001/04/xmlenc#sha256"/>
        <DigestValue>PRXPjAmh/R4xEDJWp8d5DE7oEO2yfDfua85b5PHJ8rg=</DigestValue>
      </Reference>
      <Reference URI="/xl/media/image6.emf?ContentType=image/x-emf">
        <DigestMethod Algorithm="http://www.w3.org/2001/04/xmlenc#sha256"/>
        <DigestValue>EmsYTjrHSD2czvcmyKyhIaN4NOrhiaKAD46KGipziYw=</DigestValue>
      </Reference>
      <Reference URI="/xl/media/image7.emf?ContentType=image/x-emf">
        <DigestMethod Algorithm="http://www.w3.org/2001/04/xmlenc#sha256"/>
        <DigestValue>JygzKGFBt98ixdrlv2tVMnUkX/2jvLDu8eEJpxC8LXs=</DigestValue>
      </Reference>
      <Reference URI="/xl/media/image8.emf?ContentType=image/x-emf">
        <DigestMethod Algorithm="http://www.w3.org/2001/04/xmlenc#sha256"/>
        <DigestValue>e2MkbHhcaIBeOzSUhk8t28qiYHeEQactP4KwvJYNnC4=</DigestValue>
      </Reference>
      <Reference URI="/xl/media/image9.emf?ContentType=image/x-emf">
        <DigestMethod Algorithm="http://www.w3.org/2001/04/xmlenc#sha256"/>
        <DigestValue>m11HB0/NOnTX2AGEtQw33R9vqZyZ/M6WhWfgnxJyxJs=</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0KiWUxGucekTBKsVUTNL3iqv7+lHtU5qt1G4VSlHmCE=</DigestValue>
      </Reference>
      <Reference URI="/xl/printerSettings/printerSettings3.bin?ContentType=application/vnd.openxmlformats-officedocument.spreadsheetml.printerSettings">
        <DigestMethod Algorithm="http://www.w3.org/2001/04/xmlenc#sha256"/>
        <DigestValue>eZXB4S7dDNA0/CEUI0bmhfKNQE8ncRyhBH7T0+x4gos=</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vbM5A+wEBXxj5HLEqyYjlOB1nB1Re9NyAefbHyHR08o=</DigestValue>
      </Reference>
      <Reference URI="/xl/printerSettings/printerSettings6.bin?ContentType=application/vnd.openxmlformats-officedocument.spreadsheetml.printerSettings">
        <DigestMethod Algorithm="http://www.w3.org/2001/04/xmlenc#sha256"/>
        <DigestValue>0T7U9w/xBnjI+2Q1j2+aShHfiqFIpoGN0f5gXFWCO48=</DigestValue>
      </Reference>
      <Reference URI="/xl/sharedStrings.xml?ContentType=application/vnd.openxmlformats-officedocument.spreadsheetml.sharedStrings+xml">
        <DigestMethod Algorithm="http://www.w3.org/2001/04/xmlenc#sha256"/>
        <DigestValue>zhgvQwRFGJJEtiY++F/Jjhxn2xbgc9OGgkVd82w2S5U=</DigestValue>
      </Reference>
      <Reference URI="/xl/styles.xml?ContentType=application/vnd.openxmlformats-officedocument.spreadsheetml.styles+xml">
        <DigestMethod Algorithm="http://www.w3.org/2001/04/xmlenc#sha256"/>
        <DigestValue>i/wORccHM4LajYjjLLmFMVADBlrdAZmnUzieJbrwv9Y=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mCjoowz/vxhVGqwrxa92XDboyp+uC7YM89ygMDEC0fg=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QyWLSAt8GnGgVw6vpDe+MgE5LQUEigq0/eHPO8BS5YE=</DigestValue>
      </Reference>
      <Reference URI="/xl/worksheets/sheet2.xml?ContentType=application/vnd.openxmlformats-officedocument.spreadsheetml.worksheet+xml">
        <DigestMethod Algorithm="http://www.w3.org/2001/04/xmlenc#sha256"/>
        <DigestValue>v/dEU5a8jEwKUDwnPTWv7iwlFENMKIminRCqeveJWbg=</DigestValue>
      </Reference>
      <Reference URI="/xl/worksheets/sheet3.xml?ContentType=application/vnd.openxmlformats-officedocument.spreadsheetml.worksheet+xml">
        <DigestMethod Algorithm="http://www.w3.org/2001/04/xmlenc#sha256"/>
        <DigestValue>KRKy0Ic7RJ/KCFX9glPTnWCyZsOrhfCt65dIHNNQ6Lg=</DigestValue>
      </Reference>
      <Reference URI="/xl/worksheets/sheet4.xml?ContentType=application/vnd.openxmlformats-officedocument.spreadsheetml.worksheet+xml">
        <DigestMethod Algorithm="http://www.w3.org/2001/04/xmlenc#sha256"/>
        <DigestValue>KMLcY9LxRIhV3O/Kh1SzsATy+nw6aVweh+RFbI2P1dc=</DigestValue>
      </Reference>
      <Reference URI="/xl/worksheets/sheet5.xml?ContentType=application/vnd.openxmlformats-officedocument.spreadsheetml.worksheet+xml">
        <DigestMethod Algorithm="http://www.w3.org/2001/04/xmlenc#sha256"/>
        <DigestValue>tsobcV4zPzHQIUgXiL2f22toaf61g+3OSuIybUTkIyM=</DigestValue>
      </Reference>
      <Reference URI="/xl/worksheets/sheet6.xml?ContentType=application/vnd.openxmlformats-officedocument.spreadsheetml.worksheet+xml">
        <DigestMethod Algorithm="http://www.w3.org/2001/04/xmlenc#sha256"/>
        <DigestValue>vc9aqezdBOZbjchwGzCxUR2C1SOwQDE6+B92myT405o=</DigestValue>
      </Reference>
    </Manifest>
    <SignatureProperties>
      <SignatureProperty Id="idSignatureTime" Target="#idPackageSignature">
        <mdssi:SignatureTime xmlns:mdssi="http://schemas.openxmlformats.org/package/2006/digital-signature">
          <mdssi:Format>YYYY-MM-DDThh:mm:ssTZD</mdssi:Format>
          <mdssi:Value>2023-03-27T13:28:47Z</mdssi:Value>
        </mdssi:SignatureTime>
      </SignatureProperty>
    </SignatureProperties>
  </Object>
  <Object Id="idOfficeObject">
    <SignatureProperties>
      <SignatureProperty Id="idOfficeV1Details" Target="#idPackageSignature">
        <SignatureInfoV1 xmlns="http://schemas.microsoft.com/office/2006/digsig">
          <SetupID>{A890666C-C8EC-472F-8715-3EFBFD55696E}</SetupID>
          <SignatureText>CARLOS MOSCARDA CALVO</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2023-03-27T13:28:47Z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AAAAAASAAAADAAAAAEAAAAeAAAAGAAAAB4BAAAGAAAAawEAABsAAAAlAAAADAAAAAEAAABUAAAAhAAAAB8BAAAGAAAAaQEAABoAAAABAAAAAAB1QcdxdEEfAQAABgAAAAkAAABMAAAAAAAAAAAAAAAAAAAA//////////9gAAAAMgA3AC8AMwAvADIAMAAyADM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5CQ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8Hgn+X8AAADweCf5fwAAEwAAAAAAAAAAAMqT+X8AAA2/yyb5fwAAMBbKk/l/AAATAAAAAAAAAOAWAAAAAAAAQAAAwPl/AAAAAMqT+X8AANXByyb5fwAABAAAAAAAAAAwFsqT+X8AALC21DqUAAAAEwAAAAAAAABIAAAAAAAAAMwuXCf5fwAAkPN4J/l/AAAAM1wn+X8AAAEAAAAAAAAAWFhcJ/l/AAAAAMqT+X8AAAAAAAAAAAAAAAAAAAAAAABQttQ6lAAAAHAdgbzsAQAA2+Ackvl/AACAt9Q6lAAAABm41DqU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SMHLJvl/AAA4uNQ6lAAAAAAAAAAAAAAAiD5Akvl/AAAAAAAAAAAAAAkAAAAAAAAA2LnUOpQAAABIwcsm+X8AAAAAAAAAAAAAAAAAAAAAAAAclvT5/tEAALi51DqUAAAAECahxOwBAABwFv3J7AEAAHAdgbzsAQAA4LrUOgAAAAAAAAAAAAAAAAcAAAAAAAAASOLXyewBAAAcutQ6lAAAAFm61DqUAAAAcc0Ykvl/AAD+/////////wiBnsQAAAAAACmexOwBAAD6faBu+X8AAHAdgbzsAQAA2+Ackvl/AADAudQ6lAAAAFm61DqUAAAAcBb9ye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CQnQsk+X8AANCE1tnsAQAA0ITW2QIAAACIPkCS+X8AAAAAAAAAAAAAmetYI/l/AAAAAAAA+X8AAAAAAAAAAAAAAAAAAAAAAAAAAAAAAAAAADxP8/n+0QAAAAAAAAAAAADQhNbZ7AEAAOD///8AAAAAcB2BvOwBAADYcdM6AAAAAAAAAAAAAAAABgAAAAAAAAAgAAAAAAAAAPxw0zqUAAAAOXHTOpQAAABxzRiS+X8AAKB10zqUAAAAAAAAAAAAAABAwJ7Q7AEAALhh4iP5fwAAcB2BvOwBAADb4ByS+X8AAKBw0zqUAAAAOXHTOpQAAABwa27R7AE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Hhy4CP5fwAAGudPI/l/AACwedM6lAAAAIg+QJL5fwAAAAAAAAAAAAAAAAAAAAAAAAB24CP5fwAA0ITW2ewBAAAAAAAAAAAAAAAAAAAAAAAAHE7z+f7RAAD//////////7Ak/OfsAQAA6P///wAAAABwHYG87AEAAPhy0zoAAAAAAAAAAAAAAAAJAAAAAAAAACAAAAAAAAAAHHLTOpQAAABZctM6lAAAAHHNGJL5fwAAAAAAAAAAAAAAAAAAAAAAAAAAAAAAAAAAAAAAAAAAAABwHYG87AEAANvgHJL5fwAAwHHTOpQAAABZctM6lAAAAAAmBNHsAQ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F4208E-F5C4-4052-BF0F-D575B41E03AC}"/>
</file>

<file path=customXml/itemProps2.xml><?xml version="1.0" encoding="utf-8"?>
<ds:datastoreItem xmlns:ds="http://schemas.openxmlformats.org/officeDocument/2006/customXml" ds:itemID="{F28EC900-C099-4E48-93EE-E54ECAD36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INFORMACION GENERAL</vt:lpstr>
      <vt:lpstr>EEFF</vt:lpstr>
      <vt:lpstr>RESULTADO</vt:lpstr>
      <vt:lpstr>FLUJO</vt:lpstr>
      <vt:lpstr>PATRIMONIO</vt:lpstr>
      <vt:lpstr>NOTAS A LOS ESTADOS CONTABLES</vt:lpstr>
      <vt:lpstr>EEFF!Área_de_impresión</vt:lpstr>
      <vt:lpstr>'INFORMACION GENERAL'!Área_de_impresión</vt:lpstr>
      <vt:lpstr>'NOTAS A LOS ESTADOS CONTABLES'!Área_de_impresión</vt:lpstr>
      <vt:lpstr>PATRIMONIO!Área_de_impresión</vt:lpstr>
      <vt:lpstr>RESULTADO!Área_de_impresión</vt:lpstr>
      <vt:lpstr>EEFF!Títulos_a_imprimir</vt:lpstr>
      <vt:lpstr>'INFORMACION GENERAL'!Títulos_a_imprimir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Hugo Dias Lourenco</cp:lastModifiedBy>
  <cp:lastPrinted>2023-03-10T13:04:07Z</cp:lastPrinted>
  <dcterms:created xsi:type="dcterms:W3CDTF">2019-08-27T20:08:22Z</dcterms:created>
  <dcterms:modified xsi:type="dcterms:W3CDTF">2023-03-10T19:15:00Z</dcterms:modified>
</cp:coreProperties>
</file>