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Diario\Desktop\CONTABILIDAD\Balance a setiembre 2020\"/>
    </mc:Choice>
  </mc:AlternateContent>
  <xr:revisionPtr revIDLastSave="0" documentId="13_ncr:1_{047B2194-E7A5-47DC-8F2C-D0499F10FF74}" xr6:coauthVersionLast="45" xr6:coauthVersionMax="45" xr10:uidLastSave="{00000000-0000-0000-0000-000000000000}"/>
  <bookViews>
    <workbookView xWindow="-120" yWindow="-120" windowWidth="20730" windowHeight="11160" firstSheet="8" activeTab="13" xr2:uid="{FF67556F-FD44-41DF-9B79-FE7D73D5CE8B}"/>
  </bookViews>
  <sheets>
    <sheet name="Información General" sheetId="1" r:id="rId1"/>
    <sheet name="Información General 2" sheetId="2" r:id="rId2"/>
    <sheet name="Balance General" sheetId="3" r:id="rId3"/>
    <sheet name="Estado de Resultados" sheetId="4" r:id="rId4"/>
    <sheet name="Flujo de Efectivo" sheetId="5" r:id="rId5"/>
    <sheet name="Variación PN" sheetId="6"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General'!$B$93</definedName>
    <definedName name="_Hlk47083218" localSheetId="13">'Notas 6-11'!$C$11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3" l="1"/>
  <c r="C38" i="4"/>
  <c r="C48" i="4"/>
  <c r="C163" i="12"/>
  <c r="C31" i="4"/>
  <c r="C100" i="12"/>
  <c r="C88" i="12"/>
  <c r="C96" i="12"/>
  <c r="C76" i="12"/>
  <c r="C51" i="12" s="1"/>
  <c r="C92" i="12"/>
  <c r="C90" i="12" s="1"/>
  <c r="C25" i="4" l="1"/>
  <c r="C26" i="4"/>
  <c r="G208" i="2" l="1"/>
  <c r="H208" i="2"/>
  <c r="H83" i="2"/>
  <c r="G83" i="2"/>
  <c r="F37" i="3" l="1"/>
  <c r="C69" i="11"/>
  <c r="C52" i="11"/>
  <c r="C33" i="11" l="1"/>
  <c r="D33" i="11"/>
  <c r="G43" i="3"/>
  <c r="C9" i="11"/>
  <c r="C24" i="10" l="1"/>
  <c r="E35" i="8"/>
  <c r="E34" i="8"/>
  <c r="H25" i="8"/>
  <c r="H24" i="8"/>
  <c r="H23" i="8"/>
  <c r="D21" i="9"/>
  <c r="F24" i="8"/>
  <c r="F25" i="8"/>
  <c r="E24" i="8"/>
  <c r="C21" i="9"/>
  <c r="I23" i="8"/>
  <c r="C35" i="8"/>
  <c r="D25" i="8"/>
  <c r="I24" i="6"/>
  <c r="C41" i="4"/>
  <c r="C45" i="4"/>
  <c r="C22" i="4"/>
  <c r="F67" i="3" l="1"/>
  <c r="F16" i="3"/>
  <c r="F18" i="3"/>
  <c r="C40" i="3"/>
  <c r="C33" i="3"/>
  <c r="C28" i="3"/>
  <c r="C19" i="3"/>
  <c r="B207" i="2"/>
  <c r="B205" i="2"/>
  <c r="H207" i="2"/>
  <c r="G207" i="2"/>
  <c r="H205" i="2"/>
  <c r="G205" i="2"/>
  <c r="D13" i="11" l="1"/>
  <c r="C13" i="11"/>
  <c r="E12" i="12" l="1"/>
  <c r="D12" i="12"/>
  <c r="D35" i="13"/>
  <c r="C35" i="13"/>
  <c r="C28" i="13"/>
  <c r="D28" i="13"/>
  <c r="C12" i="13"/>
  <c r="D12" i="13"/>
  <c r="D163" i="12"/>
  <c r="C133" i="12"/>
  <c r="D133" i="12"/>
  <c r="D100" i="12"/>
  <c r="D51" i="12"/>
  <c r="C44" i="12"/>
  <c r="D44" i="12"/>
  <c r="C123" i="12" l="1"/>
  <c r="D123" i="12"/>
  <c r="C32" i="12"/>
  <c r="D32" i="12"/>
  <c r="C24" i="6"/>
  <c r="F9" i="12"/>
  <c r="F10" i="12"/>
  <c r="F11" i="12"/>
  <c r="F8" i="12"/>
  <c r="F7" i="12"/>
  <c r="F12" i="12" l="1"/>
  <c r="D52" i="11"/>
  <c r="C41" i="11" l="1"/>
  <c r="C40" i="11" s="1"/>
  <c r="D41" i="11"/>
  <c r="D40" i="11" s="1"/>
  <c r="C79" i="10"/>
  <c r="D79" i="10"/>
  <c r="C74" i="10"/>
  <c r="D74" i="10"/>
  <c r="C45" i="10"/>
  <c r="D45" i="10"/>
  <c r="C40" i="10"/>
  <c r="D40" i="10"/>
  <c r="C32" i="10"/>
  <c r="D32" i="10"/>
  <c r="D87" i="9"/>
  <c r="C87" i="9"/>
  <c r="F36" i="9"/>
  <c r="I25" i="8" l="1"/>
  <c r="E25" i="8"/>
  <c r="F28" i="6" l="1"/>
  <c r="E28" i="6"/>
  <c r="N27" i="6"/>
  <c r="M27" i="6"/>
  <c r="L27" i="6"/>
  <c r="K27" i="6"/>
  <c r="J27" i="6"/>
  <c r="I27" i="6"/>
  <c r="H27" i="6"/>
  <c r="G27" i="6"/>
  <c r="C27" i="6"/>
  <c r="J24" i="6"/>
  <c r="G24" i="6"/>
  <c r="F24" i="6"/>
  <c r="E24" i="6"/>
  <c r="L24" i="6"/>
  <c r="L18" i="6"/>
  <c r="K24" i="6" s="1"/>
  <c r="D15" i="6"/>
  <c r="D27" i="6" s="1"/>
  <c r="D43" i="5"/>
  <c r="D37" i="5"/>
  <c r="D27" i="5"/>
  <c r="D19" i="5"/>
  <c r="C43" i="5"/>
  <c r="C37" i="5"/>
  <c r="C27" i="5"/>
  <c r="C19" i="5"/>
  <c r="D44" i="5" l="1"/>
  <c r="D46" i="5" s="1"/>
  <c r="C45" i="5" s="1"/>
  <c r="C44" i="5"/>
  <c r="M24" i="6"/>
  <c r="D24" i="6"/>
  <c r="D32" i="4"/>
  <c r="D28" i="4"/>
  <c r="D23" i="4"/>
  <c r="D14" i="4"/>
  <c r="C32" i="4"/>
  <c r="C28" i="4"/>
  <c r="C23" i="4"/>
  <c r="C14" i="4"/>
  <c r="C46" i="5" l="1"/>
  <c r="D27" i="4"/>
  <c r="C27" i="4"/>
  <c r="C39" i="4" s="1"/>
  <c r="C50" i="4" s="1"/>
  <c r="C53" i="4" s="1"/>
  <c r="F76" i="3" s="1"/>
  <c r="D39" i="4"/>
  <c r="D50" i="4" s="1"/>
  <c r="D53" i="4" s="1"/>
  <c r="G79" i="3" l="1"/>
  <c r="F70" i="3"/>
  <c r="F79" i="3" s="1"/>
  <c r="C64" i="3" l="1"/>
  <c r="C63" i="3"/>
  <c r="G58" i="3" l="1"/>
  <c r="G54" i="3"/>
  <c r="G46" i="3"/>
  <c r="G62" i="3" s="1"/>
  <c r="G39" i="3"/>
  <c r="G30" i="3"/>
  <c r="G24" i="3"/>
  <c r="G16" i="3"/>
  <c r="F58" i="3"/>
  <c r="F54" i="3"/>
  <c r="F46" i="3"/>
  <c r="F62" i="3" s="1"/>
  <c r="F39" i="3"/>
  <c r="F30" i="3"/>
  <c r="F24" i="3"/>
  <c r="D76" i="3"/>
  <c r="D68" i="3"/>
  <c r="D79" i="3" s="1"/>
  <c r="D46" i="3"/>
  <c r="D39" i="3"/>
  <c r="D30" i="3"/>
  <c r="D26" i="3"/>
  <c r="D21" i="3"/>
  <c r="D43" i="3" s="1"/>
  <c r="D16" i="3"/>
  <c r="C76" i="3"/>
  <c r="C68" i="3"/>
  <c r="C52" i="3"/>
  <c r="C46" i="3"/>
  <c r="C39" i="3"/>
  <c r="C30" i="3"/>
  <c r="C26" i="3"/>
  <c r="C21" i="3"/>
  <c r="C16" i="3"/>
  <c r="H203" i="2"/>
  <c r="G203" i="2"/>
  <c r="G160" i="2"/>
  <c r="H37" i="2"/>
  <c r="G37" i="2"/>
  <c r="H201" i="2"/>
  <c r="G132" i="2"/>
  <c r="G123" i="2"/>
  <c r="G116" i="2"/>
  <c r="G90" i="2"/>
  <c r="G31" i="2"/>
  <c r="G27" i="2"/>
  <c r="G16" i="2"/>
  <c r="H185" i="2"/>
  <c r="G185" i="2"/>
  <c r="H16" i="2"/>
  <c r="H27" i="2"/>
  <c r="H31" i="2"/>
  <c r="H90" i="2"/>
  <c r="H116" i="2"/>
  <c r="H123" i="2"/>
  <c r="H132" i="2"/>
  <c r="H151" i="2"/>
  <c r="H160" i="2"/>
  <c r="H191" i="2"/>
  <c r="H193" i="2"/>
  <c r="H196" i="2"/>
  <c r="G201" i="2"/>
  <c r="H199" i="2"/>
  <c r="G199" i="2"/>
  <c r="G196" i="2"/>
  <c r="G193" i="2"/>
  <c r="G191" i="2"/>
  <c r="G151" i="2"/>
  <c r="C43" i="3" l="1"/>
  <c r="D80" i="3"/>
  <c r="G64" i="3"/>
  <c r="G80" i="3" s="1"/>
  <c r="C79" i="3"/>
  <c r="F43" i="3"/>
  <c r="F64" i="3" s="1"/>
  <c r="F80" i="3" s="1"/>
  <c r="C80" i="3"/>
</calcChain>
</file>

<file path=xl/sharedStrings.xml><?xml version="1.0" encoding="utf-8"?>
<sst xmlns="http://schemas.openxmlformats.org/spreadsheetml/2006/main" count="1498" uniqueCount="862">
  <si>
    <t xml:space="preserve">INFORMACION GENERAL DE LA ENTIDAD </t>
  </si>
  <si>
    <t>IDENTIFICACION:</t>
  </si>
  <si>
    <r>
      <t>1.1</t>
    </r>
    <r>
      <rPr>
        <sz val="7"/>
        <color theme="1"/>
        <rFont val="Times New Roman"/>
        <family val="1"/>
      </rPr>
      <t xml:space="preserve">                </t>
    </r>
    <r>
      <rPr>
        <sz val="9"/>
        <color theme="1"/>
        <rFont val="Calibri"/>
        <family val="2"/>
      </rPr>
      <t>NOMBRE O RAZON SOCIAL</t>
    </r>
  </si>
  <si>
    <r>
      <t>1.2</t>
    </r>
    <r>
      <rPr>
        <sz val="7"/>
        <color theme="1"/>
        <rFont val="Times New Roman"/>
        <family val="1"/>
      </rPr>
      <t xml:space="preserve">                </t>
    </r>
    <r>
      <rPr>
        <sz val="9"/>
        <color theme="1"/>
        <rFont val="Calibri"/>
        <family val="2"/>
      </rPr>
      <t xml:space="preserve">REFORMAS DE ESTATUTOS </t>
    </r>
  </si>
  <si>
    <t xml:space="preserve">Cambio de denominación de Bolpar Casa de Bolsa S.A.  por la de Capital Markets Casa de Bolsa S.A. </t>
  </si>
  <si>
    <t xml:space="preserve">ANTECEDENTES DE CONSTITUCIÓN DE LA SOCIEDAD: </t>
  </si>
  <si>
    <t>ESCRITURA Nº 57 Civil “A”, Folio 203</t>
  </si>
  <si>
    <r>
      <t>1.3</t>
    </r>
    <r>
      <rPr>
        <sz val="7"/>
        <color theme="1"/>
        <rFont val="Times New Roman"/>
        <family val="1"/>
      </rPr>
      <t xml:space="preserve">                </t>
    </r>
    <r>
      <rPr>
        <sz val="9"/>
        <color theme="1"/>
        <rFont val="Calibri"/>
        <family val="2"/>
      </rPr>
      <t>RUC: 80009706-8</t>
    </r>
  </si>
  <si>
    <r>
      <t>1.4</t>
    </r>
    <r>
      <rPr>
        <sz val="7"/>
        <color theme="1"/>
        <rFont val="Times New Roman"/>
        <family val="1"/>
      </rPr>
      <t xml:space="preserve">                </t>
    </r>
    <r>
      <rPr>
        <sz val="9"/>
        <color theme="1"/>
        <rFont val="Calibri"/>
        <family val="2"/>
      </rPr>
      <t>ACTIVIDAD PRINCIPAL SEGÚN INSCRIPCION EN EL RUC: Actividades auxiliares de la Intermediación financiera, excepto la Financiación de planes de seguros y de pensiones.</t>
    </r>
  </si>
  <si>
    <r>
      <t>1.5</t>
    </r>
    <r>
      <rPr>
        <sz val="7"/>
        <color theme="1"/>
        <rFont val="Times New Roman"/>
        <family val="1"/>
      </rPr>
      <t xml:space="preserve">                </t>
    </r>
    <r>
      <rPr>
        <sz val="9"/>
        <color theme="1"/>
        <rFont val="Calibri"/>
        <family val="2"/>
      </rPr>
      <t>ACTIVIDAD/ES SECUNDARIA/S SEGÚN INSCRIPCION EN EL RUC: No aplica</t>
    </r>
  </si>
  <si>
    <r>
      <t>1.6</t>
    </r>
    <r>
      <rPr>
        <sz val="7"/>
        <color theme="1"/>
        <rFont val="Times New Roman"/>
        <family val="1"/>
      </rPr>
      <t xml:space="preserve">                </t>
    </r>
    <r>
      <rPr>
        <sz val="9"/>
        <color theme="1"/>
        <rFont val="Calibri"/>
        <family val="2"/>
      </rPr>
      <t>DIRECCION OFICINA PRINCIPAL</t>
    </r>
  </si>
  <si>
    <t xml:space="preserve">Tte. Villamayor Nº 495 esq. Zurbarán  </t>
  </si>
  <si>
    <r>
      <t>1.7</t>
    </r>
    <r>
      <rPr>
        <sz val="7"/>
        <color theme="1"/>
        <rFont val="Times New Roman"/>
        <family val="1"/>
      </rPr>
      <t xml:space="preserve">                </t>
    </r>
    <r>
      <rPr>
        <sz val="9"/>
        <color theme="1"/>
        <rFont val="Calibri"/>
        <family val="2"/>
      </rPr>
      <t>TELEFONO: 021-201.255</t>
    </r>
  </si>
  <si>
    <r>
      <t>1.8</t>
    </r>
    <r>
      <rPr>
        <sz val="7"/>
        <color theme="1"/>
        <rFont val="Times New Roman"/>
        <family val="1"/>
      </rPr>
      <t xml:space="preserve">                </t>
    </r>
    <r>
      <rPr>
        <sz val="9"/>
        <color theme="1"/>
        <rFont val="Calibri"/>
        <family val="2"/>
      </rPr>
      <t>FAX: 021-201.255</t>
    </r>
  </si>
  <si>
    <t>1.9                E-MAIL : info@capitalmarkets.com.py</t>
  </si>
  <si>
    <t>1.10             SITIO PAGINA WEB: www.capitalmarkets.com.py</t>
  </si>
  <si>
    <t xml:space="preserve">2.             ADMINISTRACION:     </t>
  </si>
  <si>
    <t>CARGO</t>
  </si>
  <si>
    <t>NOMBRE Y APELLIDO</t>
  </si>
  <si>
    <t xml:space="preserve">Representantes Legales </t>
  </si>
  <si>
    <t xml:space="preserve"> </t>
  </si>
  <si>
    <t xml:space="preserve">Presidente </t>
  </si>
  <si>
    <t xml:space="preserve">Daniel Andrés Moreno Bogarín </t>
  </si>
  <si>
    <t>Vicepresidente</t>
  </si>
  <si>
    <t>Rodney Russell Banks Magnani</t>
  </si>
  <si>
    <t xml:space="preserve">Director Titular </t>
  </si>
  <si>
    <t>Rómulo Chang Ming Yuan</t>
  </si>
  <si>
    <t>Director Suplente</t>
  </si>
  <si>
    <t>Matias Andrés Moreno Pérez</t>
  </si>
  <si>
    <t>José David Rolón Bogado</t>
  </si>
  <si>
    <t>Síndico Titular</t>
  </si>
  <si>
    <t>Javier Eduardo Benitez Pereira</t>
  </si>
  <si>
    <t xml:space="preserve">Síndico Suplente </t>
  </si>
  <si>
    <t>Juan Manuel Romero</t>
  </si>
  <si>
    <t xml:space="preserve">Plana Ejecutiva </t>
  </si>
  <si>
    <t>Daniel Andrés Moreno Bogarín</t>
  </si>
  <si>
    <r>
      <t xml:space="preserve">3-     </t>
    </r>
    <r>
      <rPr>
        <b/>
        <sz val="9"/>
        <color theme="1"/>
        <rFont val="Calibri"/>
        <family val="2"/>
      </rPr>
      <t>CAPITAL Y PROPIEDAD</t>
    </r>
    <r>
      <rPr>
        <sz val="9"/>
        <color theme="1"/>
        <rFont val="Calibri"/>
        <family val="2"/>
      </rPr>
      <t>:</t>
    </r>
  </si>
  <si>
    <t xml:space="preserve">Capital Integrado </t>
  </si>
  <si>
    <t>Capital Suscripto</t>
  </si>
  <si>
    <t>Capital a Integrar</t>
  </si>
  <si>
    <t>Valor nominal de las acciones Gs 100.000</t>
  </si>
  <si>
    <t>CUADRO DE CAPITAL INTEGRADO</t>
  </si>
  <si>
    <t>Listado de Accionistas</t>
  </si>
  <si>
    <t>Serie</t>
  </si>
  <si>
    <t>Número de Título</t>
  </si>
  <si>
    <t>Del</t>
  </si>
  <si>
    <t>Al</t>
  </si>
  <si>
    <t>Cantidad</t>
  </si>
  <si>
    <t>MONTO</t>
  </si>
  <si>
    <t>Alberto Acosta</t>
  </si>
  <si>
    <t>II</t>
  </si>
  <si>
    <t>I</t>
  </si>
  <si>
    <t>XI</t>
  </si>
  <si>
    <t>LI</t>
  </si>
  <si>
    <t>XXI</t>
  </si>
  <si>
    <t>VII</t>
  </si>
  <si>
    <t>VIII</t>
  </si>
  <si>
    <t>IX</t>
  </si>
  <si>
    <t>X</t>
  </si>
  <si>
    <t>XII</t>
  </si>
  <si>
    <t>Eleonora Scavone</t>
  </si>
  <si>
    <t>CII</t>
  </si>
  <si>
    <t>CIII</t>
  </si>
  <si>
    <t>CIV</t>
  </si>
  <si>
    <t>CV</t>
  </si>
  <si>
    <t>CVI</t>
  </si>
  <si>
    <t>XVIII</t>
  </si>
  <si>
    <t>XXIX</t>
  </si>
  <si>
    <t>CXXXVIII</t>
  </si>
  <si>
    <t>LXXXIX</t>
  </si>
  <si>
    <t>XIII</t>
  </si>
  <si>
    <t>LXXXX</t>
  </si>
  <si>
    <t>XIV</t>
  </si>
  <si>
    <t>Elizabeth Yegros</t>
  </si>
  <si>
    <t>IV</t>
  </si>
  <si>
    <t>XXIV</t>
  </si>
  <si>
    <t>Emerging MC</t>
  </si>
  <si>
    <t>III</t>
  </si>
  <si>
    <t>XXXVII</t>
  </si>
  <si>
    <t>XXXXVI</t>
  </si>
  <si>
    <t>XXV</t>
  </si>
  <si>
    <t>V</t>
  </si>
  <si>
    <t>VI</t>
  </si>
  <si>
    <t>XXVI</t>
  </si>
  <si>
    <t>XXVII</t>
  </si>
  <si>
    <t>XXVIII</t>
  </si>
  <si>
    <t>XXX</t>
  </si>
  <si>
    <t>XXXI</t>
  </si>
  <si>
    <t>XXXII</t>
  </si>
  <si>
    <t>XXXIX</t>
  </si>
  <si>
    <t>XXXXII</t>
  </si>
  <si>
    <t>XXXXIII</t>
  </si>
  <si>
    <t>XXXXIX</t>
  </si>
  <si>
    <t>XXXXVII</t>
  </si>
  <si>
    <t>XXXXVIII</t>
  </si>
  <si>
    <t>L</t>
  </si>
  <si>
    <t>Ming Chi Wu</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</si>
  <si>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</si>
  <si>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</si>
  <si>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</si>
  <si>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</si>
  <si>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</si>
  <si>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</si>
  <si>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</si>
  <si>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</si>
  <si>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</si>
  <si>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</si>
  <si>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</si>
  <si>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</si>
  <si>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</si>
  <si>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</si>
  <si>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</si>
  <si>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</si>
  <si>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</si>
  <si>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</si>
  <si>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</si>
  <si>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</si>
  <si>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</si>
  <si>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</si>
  <si>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</si>
  <si>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</si>
  <si>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</si>
  <si>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</si>
  <si>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</si>
  <si>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</si>
  <si>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</si>
  <si>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</si>
  <si>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</si>
  <si>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</si>
  <si>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</si>
  <si>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</si>
  <si>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</si>
  <si>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</si>
  <si>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</si>
  <si>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</si>
  <si>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</si>
  <si>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</si>
  <si>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</si>
  <si>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</si>
  <si>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</si>
  <si>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</si>
  <si>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</si>
  <si>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</si>
  <si>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</si>
  <si>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</si>
  <si>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</si>
  <si>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</si>
  <si>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</si>
  <si>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</si>
  <si>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</si>
  <si>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</si>
  <si>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</si>
  <si>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</si>
  <si>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</si>
  <si>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</si>
  <si>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</si>
  <si>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</si>
  <si>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</si>
  <si>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</si>
  <si>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</si>
  <si>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</si>
  <si>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</si>
  <si>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</si>
  <si>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</si>
  <si>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</si>
  <si>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</si>
  <si>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Cristian Maximiliano Romero M</t>
  </si>
  <si>
    <t>Activo</t>
  </si>
  <si>
    <t>PERIODO    ACTUAL</t>
  </si>
  <si>
    <t>PASIVO</t>
  </si>
  <si>
    <t>Activo Corriente</t>
  </si>
  <si>
    <t xml:space="preserve">Caja                                                                                              </t>
  </si>
  <si>
    <t xml:space="preserve">Recaudaciones a Depositar                                </t>
  </si>
  <si>
    <t>Bancos</t>
  </si>
  <si>
    <t>Otros activos a rendir</t>
  </si>
  <si>
    <t xml:space="preserve">Inversiones Temporarias </t>
  </si>
  <si>
    <t>Títulos de Renta Variable</t>
  </si>
  <si>
    <t>Títulos de Renta Fija</t>
  </si>
  <si>
    <t>Menos: Previsión por menor valor</t>
  </si>
  <si>
    <t>Inventario</t>
  </si>
  <si>
    <t>PASIVO Corriente</t>
  </si>
  <si>
    <t>Documentos y Cuentas a Pagar</t>
  </si>
  <si>
    <t xml:space="preserve">Cuentas a Pagar a Personas y </t>
  </si>
  <si>
    <t xml:space="preserve">Empresas Relacionadas </t>
  </si>
  <si>
    <t xml:space="preserve">Obligac. Por Contratos de Underwriting </t>
  </si>
  <si>
    <t>Préstamos Financieros (Nota 5. k)</t>
  </si>
  <si>
    <t>Préstamo</t>
  </si>
  <si>
    <t>Intereses a pagar</t>
  </si>
  <si>
    <t>Sobregiros bancarios</t>
  </si>
  <si>
    <t>Créditos (Nota 5. f)</t>
  </si>
  <si>
    <t xml:space="preserve">Deudores por Intermediación </t>
  </si>
  <si>
    <t xml:space="preserve">Documentos y cuentas por cobrar  </t>
  </si>
  <si>
    <t>Deudores Varios</t>
  </si>
  <si>
    <t xml:space="preserve">Cuentas por cobrar a Personas y Empresas Relacionadas </t>
  </si>
  <si>
    <t xml:space="preserve">Menos: Previsión por cuentas a cobrar a personas y empresas relacionadas </t>
  </si>
  <si>
    <t xml:space="preserve">Provisiones (Nota 5. q) </t>
  </si>
  <si>
    <t>Impuestos a pagar</t>
  </si>
  <si>
    <t xml:space="preserve">IVA a pagar                                                                  </t>
  </si>
  <si>
    <t>Retenciones de impuestos</t>
  </si>
  <si>
    <t>Aportes y Retenciones a pagar</t>
  </si>
  <si>
    <t>Sueldos y jornales a pagar</t>
  </si>
  <si>
    <t>Seguros a pagar</t>
  </si>
  <si>
    <t>Anticipo de clientes</t>
  </si>
  <si>
    <t>Intereses a Devengar</t>
  </si>
  <si>
    <t>Otros Activos (Nota 5. j)</t>
  </si>
  <si>
    <t xml:space="preserve">Otros Activos Corrientes </t>
  </si>
  <si>
    <t>Otros Pasivos (Nota 5. q)</t>
  </si>
  <si>
    <t xml:space="preserve">Préstamos </t>
  </si>
  <si>
    <t xml:space="preserve">Dividendos a pagar </t>
  </si>
  <si>
    <t xml:space="preserve">Otros Pasivos Corrientes </t>
  </si>
  <si>
    <t>TOTAL ACTIVO CORRIENTE</t>
  </si>
  <si>
    <t>TOTAL PASIVO CORRIENTE</t>
  </si>
  <si>
    <t>ACTIVO NO CORRIENTE</t>
  </si>
  <si>
    <t>PASIVO NO CORRIENTE</t>
  </si>
  <si>
    <t>Inversiones Permanentes (Nota 5.e)</t>
  </si>
  <si>
    <t>Acción de la Bolsa de Valores</t>
  </si>
  <si>
    <t>Menos: Previsión para Inversiones</t>
  </si>
  <si>
    <t xml:space="preserve">Créditos </t>
  </si>
  <si>
    <t>Créditos en Gestión de Cobro</t>
  </si>
  <si>
    <t xml:space="preserve">Derechos sobre títulos por Contratos  de Underwriting </t>
  </si>
  <si>
    <t>Cuentas a Pagar</t>
  </si>
  <si>
    <t xml:space="preserve">Obligac. Por Contratos de underwriting </t>
  </si>
  <si>
    <t xml:space="preserve">Acreedores por Intermediación </t>
  </si>
  <si>
    <t>Oblig. Por Administración de Cartera</t>
  </si>
  <si>
    <t>Acreedores Varios</t>
  </si>
  <si>
    <t xml:space="preserve">Préstamos Financieros </t>
  </si>
  <si>
    <t>Préstamos en Bancos</t>
  </si>
  <si>
    <t>Previsiones</t>
  </si>
  <si>
    <t>Previsión para indemnización</t>
  </si>
  <si>
    <t>Otras contingencias</t>
  </si>
  <si>
    <t>TOTAL PASIVO NO CORRIENTE</t>
  </si>
  <si>
    <t>Bienes de Uso (Nota 5. g)</t>
  </si>
  <si>
    <t>(Depreciación acumulada)</t>
  </si>
  <si>
    <t>TOTAL PASIVO</t>
  </si>
  <si>
    <t xml:space="preserve">PATRIMONIO NETO </t>
  </si>
  <si>
    <t xml:space="preserve">Capital                               </t>
  </si>
  <si>
    <t xml:space="preserve">Activos Intangibles y Cargos Diferidos </t>
  </si>
  <si>
    <t>(Nota 5. i)</t>
  </si>
  <si>
    <t xml:space="preserve">Licencia </t>
  </si>
  <si>
    <t>Marcas</t>
  </si>
  <si>
    <t>Gastos de desarrollo</t>
  </si>
  <si>
    <t>Programas</t>
  </si>
  <si>
    <t>(Amortización Acumulada)</t>
  </si>
  <si>
    <t>Otros Activos No Corrientes</t>
  </si>
  <si>
    <t xml:space="preserve">Gastos no devengados </t>
  </si>
  <si>
    <t>TOTAL ACTIVO NO CORRIENTE</t>
  </si>
  <si>
    <t>Capital Integrado</t>
  </si>
  <si>
    <t>Prima de Emisión</t>
  </si>
  <si>
    <t xml:space="preserve">Reserva Legal                                                     </t>
  </si>
  <si>
    <t xml:space="preserve">Reservas Facultativas </t>
  </si>
  <si>
    <t>Reserva de Revalúo</t>
  </si>
  <si>
    <t xml:space="preserve">Resultados Acumulados </t>
  </si>
  <si>
    <t xml:space="preserve">Resultados del Ejercicio </t>
  </si>
  <si>
    <t xml:space="preserve">Reserva para aumento de capital </t>
  </si>
  <si>
    <t>TOTAL PASIVO Y PATRIMONIO NETO</t>
  </si>
  <si>
    <t>EJERCICIO    ANTERIOR</t>
  </si>
  <si>
    <r>
      <t>Disponibilidades</t>
    </r>
    <r>
      <rPr>
        <sz val="9"/>
        <color theme="1"/>
        <rFont val="Arial"/>
        <family val="2"/>
      </rPr>
      <t xml:space="preserve"> (</t>
    </r>
    <r>
      <rPr>
        <b/>
        <sz val="9"/>
        <color theme="1"/>
        <rFont val="Arial"/>
        <family val="2"/>
      </rPr>
      <t>Nota 5.d)</t>
    </r>
  </si>
  <si>
    <r>
      <t>Menos: Previsión para incobrables</t>
    </r>
    <r>
      <rPr>
        <b/>
        <sz val="9"/>
        <color theme="1"/>
        <rFont val="Arial"/>
        <family val="2"/>
      </rPr>
      <t xml:space="preserve"> </t>
    </r>
  </si>
  <si>
    <r>
      <t>Derechos sobre títulos por Contratos de Underwriting</t>
    </r>
    <r>
      <rPr>
        <b/>
        <sz val="9"/>
        <color theme="1"/>
        <rFont val="Arial"/>
        <family val="2"/>
      </rPr>
      <t xml:space="preserve"> </t>
    </r>
  </si>
  <si>
    <r>
      <t xml:space="preserve">Menos: Previsión para incobrables </t>
    </r>
    <r>
      <rPr>
        <b/>
        <sz val="9"/>
        <color theme="1"/>
        <rFont val="Arial"/>
        <family val="2"/>
      </rPr>
      <t xml:space="preserve"> </t>
    </r>
  </si>
  <si>
    <r>
      <t>Intereses a Devengar</t>
    </r>
    <r>
      <rPr>
        <b/>
        <sz val="9"/>
        <color theme="1"/>
        <rFont val="Arial"/>
        <family val="2"/>
      </rPr>
      <t xml:space="preserve"> </t>
    </r>
  </si>
  <si>
    <r>
      <t>Otros Pasivos no Corrientes</t>
    </r>
    <r>
      <rPr>
        <b/>
        <sz val="9"/>
        <color theme="1"/>
        <rFont val="Arial"/>
        <family val="2"/>
      </rPr>
      <t xml:space="preserve"> </t>
    </r>
  </si>
  <si>
    <t xml:space="preserve">TOTAL ACTIVO  </t>
  </si>
  <si>
    <t>Cuenta de Orden Deudora</t>
  </si>
  <si>
    <t>Cuenta de Orden Acreedora</t>
  </si>
  <si>
    <t>ELERCICIO ANTERIOR</t>
  </si>
  <si>
    <t>Lic. Daniel Andres Moreno Bogarín.</t>
  </si>
  <si>
    <t>C.P. Celeste Magaly Méndez Godoy</t>
  </si>
  <si>
    <t xml:space="preserve">        Presidente</t>
  </si>
  <si>
    <t>Contadora</t>
  </si>
  <si>
    <t>PERIODO ACTUAL</t>
  </si>
  <si>
    <t>IGUAL PERIODO DEL AÑO ANTERIOR</t>
  </si>
  <si>
    <t>INGRESOS OPERATIVOS</t>
  </si>
  <si>
    <t xml:space="preserve">. Comisiones por contratos de colocación primaria </t>
  </si>
  <si>
    <t xml:space="preserve">Comisiones por contratos de colocación primaria de acciones </t>
  </si>
  <si>
    <t>0 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</si>
  <si>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</si>
  <si>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</si>
  <si>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</si>
  <si>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</si>
  <si>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</si>
  <si>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</si>
  <si>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</si>
  <si>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</si>
  <si>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</si>
  <si>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</si>
  <si>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</si>
  <si>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</si>
  <si>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</si>
  <si>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</si>
  <si>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</si>
  <si>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</si>
  <si>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</si>
  <si>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</si>
  <si>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</si>
  <si>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</si>
  <si>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</si>
  <si>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</si>
  <si>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</si>
  <si>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</si>
  <si>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</si>
  <si>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</si>
  <si>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</si>
  <si>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</si>
  <si>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</si>
  <si>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</si>
  <si>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</si>
  <si>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</si>
  <si>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</si>
  <si>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</si>
  <si>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</si>
  <si>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</si>
  <si>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</si>
  <si>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</si>
  <si>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</si>
  <si>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</si>
  <si>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Costo de ventas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</si>
  <si>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</si>
  <si>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</si>
  <si>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</si>
  <si>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</si>
  <si>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</si>
  <si>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</si>
  <si>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</si>
  <si>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</si>
  <si>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Impuestos</t>
  </si>
  <si>
    <t>Efectivo neto de actividades de operación</t>
  </si>
  <si>
    <t>FLUJO DE EFECTIVO POR LAS ACTIVIDADES DE INVERSION</t>
  </si>
  <si>
    <t>Inversiones en otras empresas</t>
  </si>
  <si>
    <t>Inversiones temporarias</t>
  </si>
  <si>
    <t>Fondos con destino especial</t>
  </si>
  <si>
    <t>Compra de propiedad, planta y equipo</t>
  </si>
  <si>
    <t>Adquisición y títulos de deudas (cartera propia)</t>
  </si>
  <si>
    <t>Intereses percibidos</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</si>
  <si>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</si>
  <si>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</si>
  <si>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</si>
  <si>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</si>
  <si>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</si>
  <si>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</si>
  <si>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</si>
  <si>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</si>
  <si>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</si>
  <si>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</si>
  <si>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</si>
  <si>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</si>
  <si>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</si>
  <si>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</si>
  <si>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</si>
  <si>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</si>
  <si>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</si>
  <si>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</si>
  <si>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</si>
  <si>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</si>
  <si>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</si>
  <si>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</si>
  <si>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</si>
  <si>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</si>
  <si>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Facultativa</t>
  </si>
  <si>
    <t>Revalúo</t>
  </si>
  <si>
    <t>Aumento de Capital</t>
  </si>
  <si>
    <t>Acumulados</t>
  </si>
  <si>
    <t>Del Ejercicio</t>
  </si>
  <si>
    <t>Período</t>
  </si>
  <si>
    <t>Actual</t>
  </si>
  <si>
    <t>Período anterior</t>
  </si>
  <si>
    <t>-</t>
  </si>
  <si>
    <t>Movimientos subsecuentes</t>
  </si>
  <si>
    <t>Reserva Legal</t>
  </si>
  <si>
    <t>Total período</t>
  </si>
  <si>
    <t xml:space="preserve"> Actual</t>
  </si>
  <si>
    <t xml:space="preserve">Total período </t>
  </si>
  <si>
    <t>Anterior</t>
  </si>
  <si>
    <t>NOTAS A LOS ESTADOS CONTABLES</t>
  </si>
  <si>
    <t xml:space="preserve">1) </t>
  </si>
  <si>
    <r>
      <t>Consideración de los Estados Contables</t>
    </r>
    <r>
      <rPr>
        <b/>
        <sz val="11"/>
        <color theme="1"/>
        <rFont val="Calibri"/>
        <family val="2"/>
      </rPr>
      <t xml:space="preserve">. </t>
    </r>
  </si>
  <si>
    <t xml:space="preserve">2) </t>
  </si>
  <si>
    <r>
      <t>Información básica de la empresa</t>
    </r>
    <r>
      <rPr>
        <b/>
        <sz val="11"/>
        <color theme="1"/>
        <rFont val="Calibri"/>
        <family val="2"/>
      </rPr>
      <t>.</t>
    </r>
  </si>
  <si>
    <t>2.1. Naturaleza jurídica de las actividades de la sociedad.</t>
  </si>
  <si>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</si>
  <si>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</si>
  <si>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</si>
  <si>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</si>
  <si>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</si>
  <si>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 xml:space="preserve">No aplicable. </t>
  </si>
  <si>
    <t>3)</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</si>
  <si>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</si>
  <si>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</si>
  <si>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t>El criterio adoptado para las depreciaciones es el método lineal de acuerdo a los años de vida útil del bien.</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</si>
  <si>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</si>
  <si>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</si>
  <si>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</si>
  <si>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</si>
  <si>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</si>
  <si>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r>
      <t>Cambio de Políticas y Procedimientos de Contabilidad</t>
    </r>
    <r>
      <rPr>
        <b/>
        <sz val="11"/>
        <color theme="1"/>
        <rFont val="Calibri"/>
        <family val="2"/>
      </rPr>
      <t>.</t>
    </r>
  </si>
  <si>
    <t>No se han efectuado cambios con respecto a años anteriores.</t>
  </si>
  <si>
    <r>
      <t>5)</t>
    </r>
    <r>
      <rPr>
        <b/>
        <sz val="7"/>
        <color theme="1"/>
        <rFont val="Times New Roman"/>
        <family val="1"/>
      </rPr>
      <t>              </t>
    </r>
  </si>
  <si>
    <t>    Criterios específicos de valuación.</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</si>
  <si>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</si>
  <si>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</si>
  <si>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</si>
  <si>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</si>
  <si>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</si>
  <si>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</si>
  <si>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</si>
  <si>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</si>
  <si>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</si>
  <si>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</si>
  <si>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</si>
  <si>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</si>
  <si>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</si>
  <si>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</si>
  <si>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</si>
  <si>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</si>
  <si>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</si>
  <si>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</si>
  <si>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Caja</t>
  </si>
  <si>
    <t>--</t>
  </si>
  <si>
    <t xml:space="preserve">Bancop </t>
  </si>
  <si>
    <t>Dólar</t>
  </si>
  <si>
    <t>c) Diferencia de cambio en moneda extranjera</t>
  </si>
  <si>
    <t>CONCEPTO</t>
  </si>
  <si>
    <t>TIPO DE CAMBIO PERIODO ACTUAL</t>
  </si>
  <si>
    <t>MONTO AJUSTADO PERIODO ACTUAL G.</t>
  </si>
  <si>
    <t>TIPO DE CAMBIO  PERIODO ANTERIOR</t>
  </si>
  <si>
    <t>MONTO AJUSTADO  PERIODO ANTERIOR G.</t>
  </si>
  <si>
    <t>GANANCIAS POR VALUACIÓN DE ACTIVOS MONETARIOS EN MONEDA EXTRANJERA</t>
  </si>
  <si>
    <t>PÉRDIDAS POR VALUACIÓN DE ACTIVOS MONETARIOS EN MONEDA EXTRANJERA</t>
  </si>
  <si>
    <t xml:space="preserve">d) Disponibilidades </t>
  </si>
  <si>
    <t>La composición de este rubro está compuesta por:</t>
  </si>
  <si>
    <t xml:space="preserve">Concepto </t>
  </si>
  <si>
    <t>Período Actual Gs.</t>
  </si>
  <si>
    <t xml:space="preserve"> Período Anterior Gs.</t>
  </si>
  <si>
    <t>Fondo Fijo</t>
  </si>
  <si>
    <t xml:space="preserve">Itaú Banco c/Cta. Cte. Guaraníes </t>
  </si>
  <si>
    <t xml:space="preserve">Itaú Banco c/Ahorro Guaraníes  </t>
  </si>
  <si>
    <t xml:space="preserve">Itaú Banco c/Ahorro Dólares </t>
  </si>
  <si>
    <t xml:space="preserve">Itaú Banco Cta. Clearing – Guaraníes  </t>
  </si>
  <si>
    <t>Itaú Banco Cta. Clearing – Dólares</t>
  </si>
  <si>
    <t>Bancop Cta. Cte. Guaraníes</t>
  </si>
  <si>
    <t>Bancop Cta. Ahorro Dólares</t>
  </si>
  <si>
    <t>Bancop Cta. Clearing Guaraníes</t>
  </si>
  <si>
    <t>Bancop Cta. Clearing Dólares</t>
  </si>
  <si>
    <t>Bancop Cta. Propia CMCB Guaraníes</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</si>
  <si>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</si>
  <si>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</si>
  <si>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</si>
  <si>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</si>
  <si>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</si>
  <si>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</si>
  <si>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</si>
  <si>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</si>
  <si>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</si>
  <si>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</si>
  <si>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</si>
  <si>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</si>
  <si>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</si>
  <si>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</si>
  <si>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</si>
  <si>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</si>
  <si>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BVPASA</t>
  </si>
  <si>
    <t>Acción</t>
  </si>
  <si>
    <t>( 1)  Uno</t>
  </si>
  <si>
    <t>BEPSA</t>
  </si>
  <si>
    <t>(88) Ochenta y Ocho</t>
  </si>
  <si>
    <t>Banalemán</t>
  </si>
  <si>
    <t>---</t>
  </si>
  <si>
    <t>(-) Previsión para Inversiones</t>
  </si>
  <si>
    <t>TOTALES PERÍODO ACTUAL G.</t>
  </si>
  <si>
    <t>TOTALES PERíODO ANTERIOR G.</t>
  </si>
  <si>
    <t>Títulos</t>
  </si>
  <si>
    <r>
      <t>Fondo Dólares Banalemán</t>
    </r>
    <r>
      <rPr>
        <sz val="11"/>
        <color theme="1"/>
        <rFont val="Calibri"/>
        <family val="2"/>
      </rPr>
      <t>: Saldo de Gs. 8.982.443 correspondiente a inversiones el cual se encuentra pendiente de Cobro.</t>
    </r>
    <r>
      <rPr>
        <b/>
        <sz val="11"/>
        <color theme="1"/>
        <rFont val="Calibri"/>
        <family val="2"/>
      </rPr>
      <t xml:space="preserve">  </t>
    </r>
    <r>
      <rPr>
        <sz val="11"/>
        <color theme="1"/>
        <rFont val="Calibri"/>
        <family val="2"/>
      </rPr>
      <t>Según Acta de Directorio Nro.168/16 se decidió provisionar el total del saldo en el período 2016 por ser una inversión de una empresa declarada en quiebra.</t>
    </r>
  </si>
  <si>
    <t>Otras Inversiones</t>
  </si>
  <si>
    <r>
      <t>Representado por 88 acciones</t>
    </r>
    <r>
      <rPr>
        <b/>
        <sz val="11"/>
        <color theme="1"/>
        <rFont val="Calibri"/>
        <family val="2"/>
      </rPr>
      <t xml:space="preserve">: </t>
    </r>
    <r>
      <rPr>
        <sz val="11"/>
        <color theme="1"/>
        <rFont val="Calibri"/>
        <family val="2"/>
      </rPr>
      <t>Título 15, Serie 10, acciones del Nº 46.064 al 46.151 de BEPSA del Paraguay cuyo valor nominal de Emisión es de Gs. 100.000 por acción.</t>
    </r>
  </si>
  <si>
    <t xml:space="preserve">Acciones BVPASA </t>
  </si>
  <si>
    <t>Valor Nominal</t>
  </si>
  <si>
    <t>Valor Libro de la acción</t>
  </si>
  <si>
    <t>Valor último remate</t>
  </si>
  <si>
    <t>Saldo período actual en Gs.</t>
  </si>
  <si>
    <t>Saldo período anterior en Gs.</t>
  </si>
  <si>
    <t xml:space="preserve">f) Créditos  </t>
  </si>
  <si>
    <r>
      <t>a-</t>
    </r>
    <r>
      <rPr>
        <b/>
        <sz val="7"/>
        <color theme="1"/>
        <rFont val="Times New Roman"/>
        <family val="1"/>
      </rPr>
      <t xml:space="preserve">      </t>
    </r>
    <r>
      <rPr>
        <b/>
        <sz val="11"/>
        <color theme="1"/>
        <rFont val="Calibri"/>
        <family val="2"/>
      </rPr>
      <t>Documentos y cuentas por cobrar</t>
    </r>
    <r>
      <rPr>
        <sz val="11"/>
        <color theme="1"/>
        <rFont val="Calibri"/>
        <family val="2"/>
      </rPr>
      <t xml:space="preserve">: </t>
    </r>
  </si>
  <si>
    <t>Período Anterior Gs.</t>
  </si>
  <si>
    <t>Documentos a cobrar – Servicios Integrales para la Producción</t>
  </si>
  <si>
    <t xml:space="preserve">29.762.139.-  </t>
  </si>
  <si>
    <t>Documentos a cobrar – Gustavo Sanabria</t>
  </si>
  <si>
    <t>102.225.267.-</t>
  </si>
  <si>
    <t>Totales</t>
  </si>
  <si>
    <t>131.987.406.-</t>
  </si>
  <si>
    <r>
      <t>b-</t>
    </r>
    <r>
      <rPr>
        <b/>
        <sz val="7"/>
        <color theme="1"/>
        <rFont val="Times New Roman"/>
        <family val="1"/>
      </rPr>
      <t xml:space="preserve">      </t>
    </r>
    <r>
      <rPr>
        <b/>
        <sz val="11"/>
        <color theme="1"/>
        <rFont val="Calibri"/>
        <family val="2"/>
      </rPr>
      <t>Deudores Varios</t>
    </r>
    <r>
      <rPr>
        <sz val="11"/>
        <color theme="1"/>
        <rFont val="Calibri"/>
        <family val="2"/>
      </rPr>
      <t xml:space="preserve">: </t>
    </r>
  </si>
  <si>
    <t>Clientes</t>
  </si>
  <si>
    <t>Cliente Nº 1270</t>
  </si>
  <si>
    <t>Cliente Nº 1548</t>
  </si>
  <si>
    <t>Cliente Nº 1301</t>
  </si>
  <si>
    <t>Cliente Nº 1290/4474</t>
  </si>
  <si>
    <t>Cliente Nº 646</t>
  </si>
  <si>
    <t>Cliente Nº 1502</t>
  </si>
  <si>
    <t>Cliente Nº 1335/7452</t>
  </si>
  <si>
    <t>Cliente Nº 1273</t>
  </si>
  <si>
    <t>Cliente Nº 1266</t>
  </si>
  <si>
    <t>Cliente Nº 2953</t>
  </si>
  <si>
    <t>Cliente Nº 2954</t>
  </si>
  <si>
    <t>Cliente Nº 1274</t>
  </si>
  <si>
    <t>Cliente Nº 2181/1217</t>
  </si>
  <si>
    <t>Cliente Nº 1759/1199</t>
  </si>
  <si>
    <t>Cliente Nº 1896/1202</t>
  </si>
  <si>
    <t>Cliente Nº 2079/1212</t>
  </si>
  <si>
    <t>Cliente Nº 1745</t>
  </si>
  <si>
    <t>Cliente Nº 9753/1381</t>
  </si>
  <si>
    <r>
      <t xml:space="preserve"> </t>
    </r>
    <r>
      <rPr>
        <b/>
        <sz val="12"/>
        <color rgb="FF000000"/>
        <rFont val="Calibri"/>
        <family val="2"/>
      </rPr>
      <t>CONCEPTO</t>
    </r>
  </si>
  <si>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</si>
  <si>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</si>
  <si>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</si>
  <si>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</si>
  <si>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</si>
  <si>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</si>
  <si>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</si>
  <si>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</si>
  <si>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</si>
  <si>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</si>
  <si>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</si>
  <si>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</si>
  <si>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</si>
  <si>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</si>
  <si>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Equipos e Instalaciones</t>
  </si>
  <si>
    <t>Equipos de Informática</t>
  </si>
  <si>
    <t>.</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</si>
  <si>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</si>
  <si>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</si>
  <si>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</si>
  <si>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</si>
  <si>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</si>
  <si>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</si>
  <si>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</si>
  <si>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</si>
  <si>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</si>
  <si>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</si>
  <si>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</si>
  <si>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</si>
  <si>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</si>
  <si>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r>
      <t>a-</t>
    </r>
    <r>
      <rPr>
        <b/>
        <sz val="7"/>
        <color theme="1"/>
        <rFont val="Times New Roman"/>
        <family val="1"/>
      </rPr>
      <t xml:space="preserve">      </t>
    </r>
    <r>
      <rPr>
        <b/>
        <sz val="11"/>
        <color theme="1"/>
        <rFont val="Calibri"/>
        <family val="2"/>
      </rPr>
      <t>Otros Activos Corrientes</t>
    </r>
  </si>
  <si>
    <t xml:space="preserve">Anticipo de Impuesto a la Renta </t>
  </si>
  <si>
    <t>Retención de Impuesto a la Renta</t>
  </si>
  <si>
    <t>Retención de IVA</t>
  </si>
  <si>
    <t>IVA Crédito Fiscal</t>
  </si>
  <si>
    <t>Gastos Bancarios a Documentar</t>
  </si>
  <si>
    <t>Gastos a Documentar</t>
  </si>
  <si>
    <t>Anticipo de Gastos a Rendir</t>
  </si>
  <si>
    <t>Comisiones a Rendir</t>
  </si>
  <si>
    <t>Remuneración a Rendir</t>
  </si>
  <si>
    <t>Seguros a Vencer</t>
  </si>
  <si>
    <t>Intereses a Vencer</t>
  </si>
  <si>
    <t>Fondo de Garantía</t>
  </si>
  <si>
    <t>Activos a Rendir</t>
  </si>
  <si>
    <r>
      <t xml:space="preserve">  </t>
    </r>
    <r>
      <rPr>
        <b/>
        <sz val="11"/>
        <color rgb="FF000000"/>
        <rFont val="Calibri"/>
        <family val="2"/>
      </rPr>
      <t>CONCEPTO</t>
    </r>
  </si>
  <si>
    <t xml:space="preserve">k) Préstamos Financieros (Pasivo Corriente) </t>
  </si>
  <si>
    <r>
      <t>a-</t>
    </r>
    <r>
      <rPr>
        <b/>
        <sz val="7"/>
        <color theme="1"/>
        <rFont val="Times New Roman"/>
        <family val="1"/>
      </rPr>
      <t xml:space="preserve">      </t>
    </r>
    <r>
      <rPr>
        <b/>
        <sz val="11"/>
        <color theme="1"/>
        <rFont val="Calibri"/>
        <family val="2"/>
      </rPr>
      <t>Préstamos:</t>
    </r>
  </si>
  <si>
    <t xml:space="preserve">PRESTAMOS </t>
  </si>
  <si>
    <t>Período Actual en Gs.</t>
  </si>
  <si>
    <t>Período anterior en Gs.</t>
  </si>
  <si>
    <t>Bancop S.A.</t>
  </si>
  <si>
    <r>
      <t>b-</t>
    </r>
    <r>
      <rPr>
        <b/>
        <sz val="7"/>
        <color theme="1"/>
        <rFont val="Times New Roman"/>
        <family val="1"/>
      </rPr>
      <t xml:space="preserve">      </t>
    </r>
    <r>
      <rPr>
        <b/>
        <sz val="11"/>
        <color theme="1"/>
        <rFont val="Calibri"/>
        <family val="2"/>
      </rPr>
      <t>Intereses a pagar:</t>
    </r>
  </si>
  <si>
    <t>INTERESES A PAGAR</t>
  </si>
  <si>
    <r>
      <t>c-</t>
    </r>
    <r>
      <rPr>
        <b/>
        <sz val="7"/>
        <color theme="1"/>
        <rFont val="Times New Roman"/>
        <family val="1"/>
      </rPr>
      <t xml:space="preserve">      </t>
    </r>
    <r>
      <rPr>
        <b/>
        <sz val="11"/>
        <color theme="1"/>
        <rFont val="Calibri"/>
        <family val="2"/>
      </rPr>
      <t>Sobregiros bancarios:</t>
    </r>
  </si>
  <si>
    <t>SOBREGIRO BANCARIO</t>
  </si>
  <si>
    <t>Bancop - Cuenta Corriente Guaraníes</t>
  </si>
  <si>
    <t xml:space="preserve">l) Documentos y Cuentas por pagar (Pasivo Corriente) </t>
  </si>
  <si>
    <t>Período anterior Gs.</t>
  </si>
  <si>
    <t>Todomax S.A.</t>
  </si>
  <si>
    <t>Cadiem CBSA</t>
  </si>
  <si>
    <t>Oliservice SRL</t>
  </si>
  <si>
    <t>Telefonía Celular del Paraguay</t>
  </si>
  <si>
    <t>Monital SRL</t>
  </si>
  <si>
    <t>Lux Aqua</t>
  </si>
  <si>
    <t>Beladi Grafica</t>
  </si>
  <si>
    <t>AMX Paraguay SA</t>
  </si>
  <si>
    <t>Escribania Maria Idelina Villalba</t>
  </si>
  <si>
    <t>Copaco SA</t>
  </si>
  <si>
    <t>Distribuidora del Arte</t>
  </si>
  <si>
    <t>Gestión Empresarial</t>
  </si>
  <si>
    <t>Masspublicidad</t>
  </si>
  <si>
    <t>Massmedia</t>
  </si>
  <si>
    <t>Rodney Banks</t>
  </si>
  <si>
    <t>AYCA</t>
  </si>
  <si>
    <t>Social Eagle</t>
  </si>
  <si>
    <t>Aseguradora Tajy</t>
  </si>
  <si>
    <r>
      <t>m) Acreedores por Intermediación</t>
    </r>
    <r>
      <rPr>
        <sz val="11"/>
        <color theme="1"/>
        <rFont val="Calibri"/>
        <family val="2"/>
        <scheme val="minor"/>
      </rPr>
      <t>:</t>
    </r>
  </si>
  <si>
    <t>BVPASA - ( Aranceles )</t>
  </si>
  <si>
    <t>n) Administración de Cartera (corto y largo plazo)</t>
  </si>
  <si>
    <r>
      <t xml:space="preserve">o) </t>
    </r>
    <r>
      <rPr>
        <b/>
        <sz val="11"/>
        <color rgb="FF000000"/>
        <rFont val="Calibri"/>
        <family val="2"/>
        <scheme val="minor"/>
      </rPr>
      <t>Cuentas a pagar a personas y empresas relacionadas (corto y largo plazo)</t>
    </r>
  </si>
  <si>
    <t>Dividendos a Pagar</t>
  </si>
  <si>
    <r>
      <t>-</t>
    </r>
    <r>
      <rPr>
        <sz val="11"/>
        <color theme="1"/>
        <rFont val="Times New Roman"/>
        <family val="1"/>
      </rPr>
      <t xml:space="preserve">           </t>
    </r>
    <r>
      <rPr>
        <i/>
        <sz val="11"/>
        <color theme="1"/>
        <rFont val="Calibri"/>
        <family val="2"/>
      </rPr>
      <t>Eleonora Scavone</t>
    </r>
  </si>
  <si>
    <r>
      <t>-</t>
    </r>
    <r>
      <rPr>
        <sz val="11"/>
        <color theme="1"/>
        <rFont val="Times New Roman"/>
        <family val="1"/>
      </rPr>
      <t xml:space="preserve">           </t>
    </r>
    <r>
      <rPr>
        <i/>
        <sz val="11"/>
        <color theme="1"/>
        <rFont val="Calibri"/>
        <family val="2"/>
      </rPr>
      <t>Quantum Fund</t>
    </r>
  </si>
  <si>
    <r>
      <t>-</t>
    </r>
    <r>
      <rPr>
        <sz val="11"/>
        <color theme="1"/>
        <rFont val="Times New Roman"/>
        <family val="1"/>
      </rPr>
      <t xml:space="preserve">           </t>
    </r>
    <r>
      <rPr>
        <i/>
        <sz val="11"/>
        <color theme="1"/>
        <rFont val="Calibri"/>
        <family val="2"/>
      </rPr>
      <t>Sergio Britos</t>
    </r>
  </si>
  <si>
    <r>
      <t>-</t>
    </r>
    <r>
      <rPr>
        <sz val="11"/>
        <color theme="1"/>
        <rFont val="Times New Roman"/>
        <family val="1"/>
      </rPr>
      <t xml:space="preserve">           </t>
    </r>
    <r>
      <rPr>
        <i/>
        <sz val="11"/>
        <color theme="1"/>
        <rFont val="Calibri"/>
        <family val="2"/>
      </rPr>
      <t>Emerging MC</t>
    </r>
  </si>
  <si>
    <r>
      <t>-</t>
    </r>
    <r>
      <rPr>
        <sz val="11"/>
        <color theme="1"/>
        <rFont val="Times New Roman"/>
        <family val="1"/>
      </rPr>
      <t xml:space="preserve">           </t>
    </r>
    <r>
      <rPr>
        <i/>
        <sz val="11"/>
        <color theme="1"/>
        <rFont val="Calibri"/>
        <family val="2"/>
      </rPr>
      <t>Juan M. Peña</t>
    </r>
  </si>
  <si>
    <r>
      <t>-</t>
    </r>
    <r>
      <rPr>
        <sz val="11"/>
        <color theme="1"/>
        <rFont val="Times New Roman"/>
        <family val="1"/>
      </rPr>
      <t xml:space="preserve">           </t>
    </r>
    <r>
      <rPr>
        <i/>
        <sz val="11"/>
        <color theme="1"/>
        <rFont val="Calibri"/>
        <family val="2"/>
      </rPr>
      <t>Hernán Velilla</t>
    </r>
  </si>
  <si>
    <r>
      <t>-</t>
    </r>
    <r>
      <rPr>
        <sz val="11"/>
        <color theme="1"/>
        <rFont val="Times New Roman"/>
        <family val="1"/>
      </rPr>
      <t xml:space="preserve">           </t>
    </r>
    <r>
      <rPr>
        <i/>
        <sz val="11"/>
        <color theme="1"/>
        <rFont val="Calibri"/>
        <family val="2"/>
      </rPr>
      <t>Elizabeth Yegros</t>
    </r>
  </si>
  <si>
    <r>
      <t>-</t>
    </r>
    <r>
      <rPr>
        <sz val="11"/>
        <color theme="1"/>
        <rFont val="Times New Roman"/>
        <family val="1"/>
      </rPr>
      <t xml:space="preserve">           </t>
    </r>
    <r>
      <rPr>
        <i/>
        <sz val="11"/>
        <color theme="1"/>
        <rFont val="Calibri"/>
        <family val="2"/>
      </rPr>
      <t>Alberto Acosta</t>
    </r>
  </si>
  <si>
    <t>p) Obligaciones por contrato de Underwriting (corto y largo plazo)</t>
  </si>
  <si>
    <t>q) Otros Pasivos (Pasivo Corriente)</t>
  </si>
  <si>
    <t>El rubro está compuesto por las siguientes cuentas:</t>
  </si>
  <si>
    <t>Concepto</t>
  </si>
  <si>
    <t>Préstamos</t>
  </si>
  <si>
    <t>Dividendo a pagar</t>
  </si>
  <si>
    <t>Otros Pasivos Corrientes</t>
  </si>
  <si>
    <t xml:space="preserve">Totales </t>
  </si>
  <si>
    <t>Provisiones (Pasivo Corriente)</t>
  </si>
  <si>
    <t>El rubro está compuesto por las siguientes cuentas</t>
  </si>
  <si>
    <t>Sueldo y Jornales a Pagar</t>
  </si>
  <si>
    <t>Anticipos de Clientes:</t>
  </si>
  <si>
    <t>Anticipos de Clientes de:</t>
  </si>
  <si>
    <t>Anticipos de Clientes Clearing</t>
  </si>
  <si>
    <r>
      <t>PROVISIONE</t>
    </r>
    <r>
      <rPr>
        <b/>
        <sz val="10"/>
        <color rgb="FF000000"/>
        <rFont val="Calibri"/>
        <family val="2"/>
      </rPr>
      <t>S</t>
    </r>
  </si>
  <si>
    <r>
      <t>-</t>
    </r>
    <r>
      <rPr>
        <sz val="10"/>
        <color theme="1"/>
        <rFont val="Times New Roman"/>
        <family val="1"/>
      </rPr>
      <t xml:space="preserve">           </t>
    </r>
    <r>
      <rPr>
        <i/>
        <sz val="10"/>
        <color theme="1"/>
        <rFont val="Calibri"/>
        <family val="2"/>
      </rPr>
      <t>Cliente Nro.2953</t>
    </r>
  </si>
  <si>
    <r>
      <t>-</t>
    </r>
    <r>
      <rPr>
        <sz val="10"/>
        <color theme="1"/>
        <rFont val="Times New Roman"/>
        <family val="1"/>
      </rPr>
      <t xml:space="preserve">           </t>
    </r>
    <r>
      <rPr>
        <i/>
        <sz val="10"/>
        <color theme="1"/>
        <rFont val="Calibri"/>
        <family val="2"/>
      </rPr>
      <t>Cliente Nro.6386</t>
    </r>
  </si>
  <si>
    <r>
      <t>-</t>
    </r>
    <r>
      <rPr>
        <sz val="10"/>
        <color theme="1"/>
        <rFont val="Times New Roman"/>
        <family val="1"/>
      </rPr>
      <t xml:space="preserve">           </t>
    </r>
    <r>
      <rPr>
        <i/>
        <sz val="10"/>
        <color theme="1"/>
        <rFont val="Calibri"/>
        <family val="2"/>
      </rPr>
      <t>Cliente Nro.2053</t>
    </r>
  </si>
  <si>
    <r>
      <t>-</t>
    </r>
    <r>
      <rPr>
        <sz val="10"/>
        <color theme="1"/>
        <rFont val="Times New Roman"/>
        <family val="1"/>
      </rPr>
      <t xml:space="preserve">           </t>
    </r>
    <r>
      <rPr>
        <i/>
        <sz val="10"/>
        <color theme="1"/>
        <rFont val="Calibri"/>
        <family val="2"/>
      </rPr>
      <t>Cliente Nro.9357/1357</t>
    </r>
  </si>
  <si>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</si>
  <si>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</si>
  <si>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</si>
  <si>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</si>
  <si>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</si>
  <si>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</si>
  <si>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</si>
  <si>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</si>
  <si>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</si>
  <si>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</si>
  <si>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</si>
  <si>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</si>
  <si>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</si>
  <si>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</si>
  <si>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</si>
  <si>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</si>
  <si>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</si>
  <si>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</si>
  <si>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</si>
  <si>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</si>
  <si>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</si>
  <si>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Ingresos por servicios de Representantes de Tenedores</t>
  </si>
  <si>
    <t>Ingresos por Operación y Servicios Extrabursátiles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</si>
  <si>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</si>
  <si>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</si>
  <si>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</si>
  <si>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</si>
  <si>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</si>
  <si>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</si>
  <si>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</si>
  <si>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</si>
  <si>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</si>
  <si>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 xml:space="preserve">Otros Gastos Operativos  </t>
  </si>
  <si>
    <t>Costo de venta de Acciones</t>
  </si>
  <si>
    <t>Costo De venta de Bonos</t>
  </si>
  <si>
    <r>
      <t>-</t>
    </r>
    <r>
      <rPr>
        <sz val="11"/>
        <color theme="1"/>
        <rFont val="Times New Roman"/>
        <family val="1"/>
      </rPr>
      <t xml:space="preserve">           </t>
    </r>
    <r>
      <rPr>
        <sz val="11"/>
        <color theme="1"/>
        <rFont val="Calibri"/>
        <family val="2"/>
      </rPr>
      <t>Costo de venta Nº1240</t>
    </r>
  </si>
  <si>
    <r>
      <t>-</t>
    </r>
    <r>
      <rPr>
        <sz val="11"/>
        <color theme="1"/>
        <rFont val="Times New Roman"/>
        <family val="1"/>
      </rPr>
      <t xml:space="preserve">           </t>
    </r>
    <r>
      <rPr>
        <sz val="11"/>
        <color theme="1"/>
        <rFont val="Calibri"/>
        <family val="2"/>
      </rPr>
      <t>Costo de venta Nº1410</t>
    </r>
  </si>
  <si>
    <r>
      <t>-</t>
    </r>
    <r>
      <rPr>
        <sz val="11"/>
        <color theme="1"/>
        <rFont val="Times New Roman"/>
        <family val="1"/>
      </rPr>
      <t xml:space="preserve">           </t>
    </r>
    <r>
      <rPr>
        <sz val="11"/>
        <color theme="1"/>
        <rFont val="Calibri"/>
        <family val="2"/>
      </rPr>
      <t>Costo de venta Nº 1389</t>
    </r>
  </si>
  <si>
    <r>
      <t>-</t>
    </r>
    <r>
      <rPr>
        <sz val="11"/>
        <color theme="1"/>
        <rFont val="Times New Roman"/>
        <family val="1"/>
      </rPr>
      <t xml:space="preserve">           </t>
    </r>
    <r>
      <rPr>
        <sz val="11"/>
        <color theme="1"/>
        <rFont val="Calibri"/>
        <family val="2"/>
      </rPr>
      <t>Costo de venta Nº1157</t>
    </r>
  </si>
  <si>
    <r>
      <t>-</t>
    </r>
    <r>
      <rPr>
        <sz val="11"/>
        <color theme="1"/>
        <rFont val="Times New Roman"/>
        <family val="1"/>
      </rPr>
      <t xml:space="preserve">           </t>
    </r>
    <r>
      <rPr>
        <sz val="11"/>
        <color theme="1"/>
        <rFont val="Calibri"/>
        <family val="2"/>
      </rPr>
      <t>Costo de venta Nº1338</t>
    </r>
  </si>
  <si>
    <r>
      <t>-</t>
    </r>
    <r>
      <rPr>
        <sz val="11"/>
        <color theme="1"/>
        <rFont val="Times New Roman"/>
        <family val="1"/>
      </rPr>
      <t xml:space="preserve">           </t>
    </r>
    <r>
      <rPr>
        <sz val="11"/>
        <color theme="1"/>
        <rFont val="Calibri"/>
        <family val="2"/>
      </rPr>
      <t>Costo de venta bonos</t>
    </r>
  </si>
  <si>
    <t>Otros Gastos de Comercialización</t>
  </si>
  <si>
    <t>Gastos de movilidad</t>
  </si>
  <si>
    <t>Combustibles y Lubricantes</t>
  </si>
  <si>
    <t xml:space="preserve">Otros Gastos de Administración </t>
  </si>
  <si>
    <t>Sueldos y jornales</t>
  </si>
  <si>
    <t>Aporte patronal</t>
  </si>
  <si>
    <t>Aguinaldos pagados</t>
  </si>
  <si>
    <t>Vacaciones pagadas</t>
  </si>
  <si>
    <t>Indemnizaciones</t>
  </si>
  <si>
    <t>Remuneración personal superior</t>
  </si>
  <si>
    <t>Honorarios profesionales</t>
  </si>
  <si>
    <t>Gratificaciones</t>
  </si>
  <si>
    <t>Alquileres</t>
  </si>
  <si>
    <t xml:space="preserve">Agua, luz y teléfono                                 </t>
  </si>
  <si>
    <t>Útiles de oficina</t>
  </si>
  <si>
    <t>Comisiones y gastos bancarios operacionales</t>
  </si>
  <si>
    <t>Multas y recargos</t>
  </si>
  <si>
    <t>Gastos de comunicación</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</si>
  <si>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</si>
  <si>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</si>
  <si>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</si>
  <si>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</si>
  <si>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</si>
  <si>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</si>
  <si>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</si>
  <si>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</si>
  <si>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r>
      <t>a-</t>
    </r>
    <r>
      <rPr>
        <b/>
        <sz val="7"/>
        <color theme="1"/>
        <rFont val="Times New Roman"/>
        <family val="1"/>
      </rPr>
      <t xml:space="preserve">      </t>
    </r>
    <r>
      <rPr>
        <b/>
        <sz val="11"/>
        <color theme="1"/>
        <rFont val="Calibri"/>
        <family val="2"/>
      </rPr>
      <t>Otros Ingresos:</t>
    </r>
  </si>
  <si>
    <t>Igual Período de año anterior en Gs.</t>
  </si>
  <si>
    <t>Valuación de Acción de Bvpasa</t>
  </si>
  <si>
    <t>Ingresos Varios</t>
  </si>
  <si>
    <t>Preaviso</t>
  </si>
  <si>
    <t>Totales:</t>
  </si>
  <si>
    <r>
      <t>b-</t>
    </r>
    <r>
      <rPr>
        <b/>
        <sz val="7"/>
        <color theme="1"/>
        <rFont val="Times New Roman"/>
        <family val="1"/>
      </rPr>
      <t xml:space="preserve">      </t>
    </r>
    <r>
      <rPr>
        <b/>
        <sz val="11"/>
        <color theme="1"/>
        <rFont val="Calibri"/>
        <family val="2"/>
      </rPr>
      <t>Otros Egresos:</t>
    </r>
  </si>
  <si>
    <t>Devaluación de Acción de Bvpasa</t>
  </si>
  <si>
    <r>
      <t>Con</t>
    </r>
    <r>
      <rPr>
        <b/>
        <u/>
        <sz val="11"/>
        <color rgb="FF000000"/>
        <rFont val="Calibri"/>
        <family val="2"/>
      </rPr>
      <t>cepto</t>
    </r>
  </si>
  <si>
    <t>y) Resultados Financieros</t>
  </si>
  <si>
    <r>
      <t>a-</t>
    </r>
    <r>
      <rPr>
        <b/>
        <sz val="7"/>
        <color theme="1"/>
        <rFont val="Times New Roman"/>
        <family val="1"/>
      </rPr>
      <t xml:space="preserve">      </t>
    </r>
    <r>
      <rPr>
        <b/>
        <sz val="11"/>
        <color theme="1"/>
        <rFont val="Calibri"/>
        <family val="2"/>
      </rPr>
      <t>Intereses cobrados:</t>
    </r>
  </si>
  <si>
    <t>Bancop – Caja de Ahorro</t>
  </si>
  <si>
    <t>Banco Itaú – Caja de Ahorro</t>
  </si>
  <si>
    <r>
      <t>Concept</t>
    </r>
    <r>
      <rPr>
        <b/>
        <u/>
        <sz val="11"/>
        <color rgb="FF000000"/>
        <rFont val="Calibri"/>
        <family val="2"/>
      </rPr>
      <t>o</t>
    </r>
  </si>
  <si>
    <r>
      <t>b-</t>
    </r>
    <r>
      <rPr>
        <b/>
        <sz val="7"/>
        <color theme="1"/>
        <rFont val="Times New Roman"/>
        <family val="1"/>
      </rPr>
      <t xml:space="preserve">      </t>
    </r>
    <r>
      <rPr>
        <b/>
        <sz val="11"/>
        <color theme="1"/>
        <rFont val="Calibri"/>
        <family val="2"/>
      </rPr>
      <t>Intereses pagados:</t>
    </r>
  </si>
  <si>
    <t>Préstamo Bancop SA</t>
  </si>
  <si>
    <t>Préstamo Finlatina SA</t>
  </si>
  <si>
    <t xml:space="preserve">z) Resultados Extraordinarios </t>
  </si>
  <si>
    <t>6)</t>
  </si>
  <si>
    <t>Información referente a contingencias y compromisos.</t>
  </si>
  <si>
    <t>a) Compromisos directos</t>
  </si>
  <si>
    <t>b) Contingencias Legales</t>
  </si>
  <si>
    <t>No Aplicable.</t>
  </si>
  <si>
    <r>
      <t xml:space="preserve">c) Garantías constituidas: </t>
    </r>
    <r>
      <rPr>
        <sz val="11"/>
        <color theme="1"/>
        <rFont val="Calibri"/>
        <family val="2"/>
      </rPr>
      <t>Póliza de Caución / Garantía de Desempeño Profesional</t>
    </r>
  </si>
  <si>
    <t>Detalle de la Póliza</t>
  </si>
  <si>
    <t>Compañía de Seguro :</t>
  </si>
  <si>
    <t>Aseguradora Tajy Propiedad Cooperativa S.A.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</si>
  <si>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</si>
  <si>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</si>
  <si>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</si>
  <si>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</si>
  <si>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</si>
  <si>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</si>
  <si>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</si>
  <si>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</si>
  <si>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</si>
  <si>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</si>
  <si>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</si>
  <si>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 xml:space="preserve">7) </t>
  </si>
  <si>
    <t>Hechos posteriores al cierre del ejercicio.</t>
  </si>
  <si>
    <t xml:space="preserve">8) </t>
  </si>
  <si>
    <t>Limitación a la libre disponibilidad de los activos o del patrimonio y cualquier restricción al derecho de propiedad.</t>
  </si>
  <si>
    <t>9)</t>
  </si>
  <si>
    <t>Cambios Contables.</t>
  </si>
  <si>
    <t>10)</t>
  </si>
  <si>
    <t>Restricciones para distribución de utilidades.</t>
  </si>
  <si>
    <t>11)</t>
  </si>
  <si>
    <t>Sanciones.</t>
  </si>
  <si>
    <t>No aplicable</t>
  </si>
  <si>
    <t>5. Personas vinculadas</t>
  </si>
  <si>
    <t>4.1 Auditor Externo Independiente Designado: CYCE - Consultores y Contadores de Empresas</t>
  </si>
  <si>
    <r>
      <t xml:space="preserve">4.2 Número de inscripción en el Registro de la CNV: </t>
    </r>
    <r>
      <rPr>
        <b/>
        <sz val="10"/>
        <color theme="1"/>
        <rFont val="Calibri"/>
        <family val="2"/>
      </rPr>
      <t>AE009</t>
    </r>
  </si>
  <si>
    <t>4.  Auditor Externo Independiente</t>
  </si>
  <si>
    <t>Síndico</t>
  </si>
  <si>
    <t>Cheng Fang Hsiao</t>
  </si>
  <si>
    <t>Carlos Martin Santiago Storm Garcete</t>
  </si>
  <si>
    <t>Jorge Alberto Storm Garcete</t>
  </si>
  <si>
    <t>TOTAL PATRIMONIO NETO</t>
  </si>
  <si>
    <t>Saldo al inicio del ejercicio</t>
  </si>
  <si>
    <t xml:space="preserve">  </t>
  </si>
  <si>
    <t xml:space="preserve">             </t>
  </si>
  <si>
    <t>Resultado del Ejercicio</t>
  </si>
  <si>
    <t>SALDO – PERIODO ANTERIOR  (GUARANIES)</t>
  </si>
  <si>
    <t>MONEDA EXTRANJERA - MONTO</t>
  </si>
  <si>
    <t>Cliente Nº 10361</t>
  </si>
  <si>
    <t>Acreedores Varios (Nota 5. l)</t>
  </si>
  <si>
    <r>
      <t>Acreedores por Intermediación</t>
    </r>
    <r>
      <rPr>
        <b/>
        <sz val="9"/>
        <color theme="1"/>
        <rFont val="Arial"/>
        <family val="2"/>
      </rPr>
      <t xml:space="preserve"> (</t>
    </r>
    <r>
      <rPr>
        <sz val="9"/>
        <color theme="1"/>
        <rFont val="Arial"/>
        <family val="2"/>
      </rPr>
      <t>Nota 5.m)</t>
    </r>
  </si>
  <si>
    <t>Varios</t>
  </si>
  <si>
    <r>
      <t>-</t>
    </r>
    <r>
      <rPr>
        <sz val="7"/>
        <color theme="1"/>
        <rFont val="Times New Roman"/>
        <family val="1"/>
      </rPr>
      <t xml:space="preserve">           </t>
    </r>
    <r>
      <rPr>
        <i/>
        <sz val="8"/>
        <color theme="1"/>
        <rFont val="Calibri"/>
        <family val="2"/>
      </rPr>
      <t>Cliente Nro.1695/1184</t>
    </r>
  </si>
  <si>
    <r>
      <t>-</t>
    </r>
    <r>
      <rPr>
        <sz val="7"/>
        <color theme="1"/>
        <rFont val="Times New Roman"/>
        <family val="1"/>
      </rPr>
      <t xml:space="preserve">           </t>
    </r>
    <r>
      <rPr>
        <i/>
        <sz val="8"/>
        <color theme="1"/>
        <rFont val="Calibri"/>
        <family val="2"/>
      </rPr>
      <t>Cliente Nro.11089</t>
    </r>
  </si>
  <si>
    <t>-           Cliente Nro.2953</t>
  </si>
  <si>
    <r>
      <t>-</t>
    </r>
    <r>
      <rPr>
        <sz val="7"/>
        <color theme="1"/>
        <rFont val="Times New Roman"/>
        <family val="1"/>
      </rPr>
      <t xml:space="preserve">           </t>
    </r>
    <r>
      <rPr>
        <i/>
        <sz val="8"/>
        <color theme="1"/>
        <rFont val="Calibri"/>
        <family val="2"/>
      </rPr>
      <t>Cliente Nro.10796</t>
    </r>
  </si>
  <si>
    <r>
      <t>-</t>
    </r>
    <r>
      <rPr>
        <sz val="7"/>
        <color theme="1"/>
        <rFont val="Times New Roman"/>
        <family val="1"/>
      </rPr>
      <t xml:space="preserve">           </t>
    </r>
    <r>
      <rPr>
        <i/>
        <sz val="8"/>
        <color theme="1"/>
        <rFont val="Calibri"/>
        <family val="2"/>
      </rPr>
      <t>Cliente Nro.3954</t>
    </r>
  </si>
  <si>
    <r>
      <t>-</t>
    </r>
    <r>
      <rPr>
        <sz val="7"/>
        <color theme="1"/>
        <rFont val="Times New Roman"/>
        <family val="1"/>
      </rPr>
      <t xml:space="preserve">           </t>
    </r>
    <r>
      <rPr>
        <i/>
        <sz val="8"/>
        <color theme="1"/>
        <rFont val="Calibri"/>
        <family val="2"/>
      </rPr>
      <t>Cliente Nro.10952</t>
    </r>
  </si>
  <si>
    <r>
      <t>-</t>
    </r>
    <r>
      <rPr>
        <sz val="7"/>
        <color theme="1"/>
        <rFont val="Times New Roman"/>
        <family val="1"/>
      </rPr>
      <t xml:space="preserve">           </t>
    </r>
    <r>
      <rPr>
        <i/>
        <sz val="8"/>
        <color theme="1"/>
        <rFont val="Calibri"/>
        <family val="2"/>
      </rPr>
      <t>Cliente Nro.915</t>
    </r>
  </si>
  <si>
    <r>
      <t>-</t>
    </r>
    <r>
      <rPr>
        <sz val="7"/>
        <color theme="1"/>
        <rFont val="Times New Roman"/>
        <family val="1"/>
      </rPr>
      <t xml:space="preserve">           </t>
    </r>
    <r>
      <rPr>
        <i/>
        <sz val="8"/>
        <color theme="1"/>
        <rFont val="Calibri"/>
        <family val="2"/>
      </rPr>
      <t>Cliente Nro.11115</t>
    </r>
  </si>
  <si>
    <r>
      <t>-</t>
    </r>
    <r>
      <rPr>
        <sz val="7"/>
        <color theme="1"/>
        <rFont val="Times New Roman"/>
        <family val="1"/>
      </rPr>
      <t xml:space="preserve">           </t>
    </r>
    <r>
      <rPr>
        <i/>
        <sz val="8"/>
        <color theme="1"/>
        <rFont val="Calibri"/>
        <family val="2"/>
      </rPr>
      <t>Cliente Nro.2897</t>
    </r>
  </si>
  <si>
    <r>
      <t>-</t>
    </r>
    <r>
      <rPr>
        <sz val="7"/>
        <color theme="1"/>
        <rFont val="Times New Roman"/>
        <family val="1"/>
      </rPr>
      <t xml:space="preserve">           </t>
    </r>
    <r>
      <rPr>
        <i/>
        <sz val="8"/>
        <color theme="1"/>
        <rFont val="Calibri"/>
        <family val="2"/>
      </rPr>
      <t>Cliente Nro.11080</t>
    </r>
  </si>
  <si>
    <r>
      <t>-</t>
    </r>
    <r>
      <rPr>
        <sz val="7"/>
        <color theme="1"/>
        <rFont val="Times New Roman"/>
        <family val="1"/>
      </rPr>
      <t xml:space="preserve">           </t>
    </r>
    <r>
      <rPr>
        <i/>
        <sz val="8"/>
        <color theme="1"/>
        <rFont val="Calibri"/>
        <family val="2"/>
      </rPr>
      <t>Cliente Nro.11200</t>
    </r>
  </si>
  <si>
    <r>
      <t>-</t>
    </r>
    <r>
      <rPr>
        <sz val="7"/>
        <color theme="1"/>
        <rFont val="Times New Roman"/>
        <family val="1"/>
      </rPr>
      <t xml:space="preserve">           </t>
    </r>
    <r>
      <rPr>
        <i/>
        <sz val="8"/>
        <color theme="1"/>
        <rFont val="Calibri"/>
        <family val="2"/>
      </rPr>
      <t>Cliente Nro.2180</t>
    </r>
  </si>
  <si>
    <r>
      <t>-</t>
    </r>
    <r>
      <rPr>
        <sz val="7"/>
        <color theme="1"/>
        <rFont val="Times New Roman"/>
        <family val="1"/>
      </rPr>
      <t xml:space="preserve">           </t>
    </r>
    <r>
      <rPr>
        <i/>
        <sz val="8"/>
        <color theme="1"/>
        <rFont val="Calibri"/>
        <family val="2"/>
      </rPr>
      <t>Cliente Nro.7003</t>
    </r>
  </si>
  <si>
    <r>
      <t>-</t>
    </r>
    <r>
      <rPr>
        <sz val="7"/>
        <color theme="1"/>
        <rFont val="Times New Roman"/>
        <family val="1"/>
      </rPr>
      <t xml:space="preserve">           </t>
    </r>
    <r>
      <rPr>
        <i/>
        <sz val="8"/>
        <color theme="1"/>
        <rFont val="Calibri"/>
        <family val="2"/>
      </rPr>
      <t>Cliente Nro.2954</t>
    </r>
  </si>
  <si>
    <r>
      <t>-</t>
    </r>
    <r>
      <rPr>
        <sz val="7"/>
        <color theme="1"/>
        <rFont val="Times New Roman"/>
        <family val="1"/>
      </rPr>
      <t xml:space="preserve">           </t>
    </r>
    <r>
      <rPr>
        <i/>
        <sz val="8"/>
        <color theme="1"/>
        <rFont val="Calibri"/>
        <family val="2"/>
      </rPr>
      <t>Cliente Nro.8649</t>
    </r>
  </si>
  <si>
    <r>
      <t>-</t>
    </r>
    <r>
      <rPr>
        <sz val="7"/>
        <color theme="1"/>
        <rFont val="Times New Roman"/>
        <family val="1"/>
      </rPr>
      <t xml:space="preserve">           </t>
    </r>
    <r>
      <rPr>
        <i/>
        <sz val="8"/>
        <color theme="1"/>
        <rFont val="Calibri"/>
        <family val="2"/>
      </rPr>
      <t>Cliente Nro.10880</t>
    </r>
  </si>
  <si>
    <r>
      <t>-</t>
    </r>
    <r>
      <rPr>
        <sz val="7"/>
        <color theme="1"/>
        <rFont val="Times New Roman"/>
        <family val="1"/>
      </rPr>
      <t xml:space="preserve">           </t>
    </r>
    <r>
      <rPr>
        <i/>
        <sz val="8"/>
        <color theme="1"/>
        <rFont val="Calibri"/>
        <family val="2"/>
      </rPr>
      <t>Cliente Nro.1970</t>
    </r>
  </si>
  <si>
    <r>
      <t>-</t>
    </r>
    <r>
      <rPr>
        <sz val="7"/>
        <color theme="1"/>
        <rFont val="Times New Roman"/>
        <family val="1"/>
      </rPr>
      <t xml:space="preserve">           </t>
    </r>
    <r>
      <rPr>
        <i/>
        <sz val="8"/>
        <color theme="1"/>
        <rFont val="Calibri"/>
        <family val="2"/>
      </rPr>
      <t>Cliente Nro.10393</t>
    </r>
  </si>
  <si>
    <r>
      <t>-</t>
    </r>
    <r>
      <rPr>
        <sz val="7"/>
        <color theme="1"/>
        <rFont val="Times New Roman"/>
        <family val="1"/>
      </rPr>
      <t xml:space="preserve">           </t>
    </r>
    <r>
      <rPr>
        <i/>
        <sz val="8"/>
        <color theme="1"/>
        <rFont val="Calibri"/>
        <family val="2"/>
      </rPr>
      <t>Cliente Nro.1049</t>
    </r>
  </si>
  <si>
    <r>
      <t>-</t>
    </r>
    <r>
      <rPr>
        <sz val="7"/>
        <color theme="1"/>
        <rFont val="Times New Roman"/>
        <family val="1"/>
      </rPr>
      <t xml:space="preserve">           </t>
    </r>
    <r>
      <rPr>
        <i/>
        <sz val="8"/>
        <color theme="1"/>
        <rFont val="Calibri"/>
        <family val="2"/>
      </rPr>
      <t>Cliente Nro.1771</t>
    </r>
  </si>
  <si>
    <r>
      <t>-</t>
    </r>
    <r>
      <rPr>
        <sz val="7"/>
        <color theme="1"/>
        <rFont val="Times New Roman"/>
        <family val="1"/>
      </rPr>
      <t xml:space="preserve">           </t>
    </r>
    <r>
      <rPr>
        <i/>
        <sz val="8"/>
        <color theme="1"/>
        <rFont val="Calibri"/>
        <family val="2"/>
      </rPr>
      <t>Cliente Nro.9753</t>
    </r>
  </si>
  <si>
    <t>Venta de C.D.A.</t>
  </si>
  <si>
    <t>Fondo de garantía - BVPASA</t>
  </si>
  <si>
    <t>Costo De venta de C.D.A.</t>
  </si>
  <si>
    <r>
      <t>-</t>
    </r>
    <r>
      <rPr>
        <sz val="11"/>
        <color theme="1"/>
        <rFont val="Times New Roman"/>
        <family val="1"/>
      </rPr>
      <t xml:space="preserve">           </t>
    </r>
    <r>
      <rPr>
        <sz val="11"/>
        <color theme="1"/>
        <rFont val="Calibri"/>
        <family val="2"/>
      </rPr>
      <t>Costo de venta Nº10361</t>
    </r>
  </si>
  <si>
    <r>
      <t>-</t>
    </r>
    <r>
      <rPr>
        <sz val="11"/>
        <color theme="1"/>
        <rFont val="Times New Roman"/>
        <family val="1"/>
      </rPr>
      <t xml:space="preserve">           </t>
    </r>
    <r>
      <rPr>
        <sz val="11"/>
        <color theme="1"/>
        <rFont val="Calibri"/>
        <family val="2"/>
      </rPr>
      <t>Costo de venta Nº9693</t>
    </r>
  </si>
  <si>
    <r>
      <t>-</t>
    </r>
    <r>
      <rPr>
        <sz val="11"/>
        <color theme="1"/>
        <rFont val="Times New Roman"/>
        <family val="1"/>
      </rPr>
      <t xml:space="preserve">           </t>
    </r>
    <r>
      <rPr>
        <sz val="11"/>
        <color theme="1"/>
        <rFont val="Calibri"/>
        <family val="2"/>
      </rPr>
      <t>Costo de venta Nº10796</t>
    </r>
  </si>
  <si>
    <r>
      <t>-</t>
    </r>
    <r>
      <rPr>
        <sz val="11"/>
        <color theme="1"/>
        <rFont val="Times New Roman"/>
        <family val="1"/>
      </rPr>
      <t xml:space="preserve">           </t>
    </r>
    <r>
      <rPr>
        <sz val="11"/>
        <color theme="1"/>
        <rFont val="Calibri"/>
        <family val="2"/>
      </rPr>
      <t>Costo de venta Nº10952</t>
    </r>
  </si>
  <si>
    <r>
      <t>-</t>
    </r>
    <r>
      <rPr>
        <sz val="11"/>
        <color theme="1"/>
        <rFont val="Times New Roman"/>
        <family val="1"/>
      </rPr>
      <t xml:space="preserve">           </t>
    </r>
    <r>
      <rPr>
        <sz val="11"/>
        <color theme="1"/>
        <rFont val="Calibri"/>
        <family val="2"/>
      </rPr>
      <t>Costo de venta Nº10989</t>
    </r>
  </si>
  <si>
    <r>
      <t>-</t>
    </r>
    <r>
      <rPr>
        <sz val="11"/>
        <color theme="1"/>
        <rFont val="Times New Roman"/>
        <family val="1"/>
      </rPr>
      <t xml:space="preserve">           </t>
    </r>
    <r>
      <rPr>
        <sz val="11"/>
        <color theme="1"/>
        <rFont val="Calibri"/>
        <family val="2"/>
      </rPr>
      <t>Costo de venta Nº10986</t>
    </r>
  </si>
  <si>
    <r>
      <t>-</t>
    </r>
    <r>
      <rPr>
        <sz val="11"/>
        <color theme="1"/>
        <rFont val="Times New Roman"/>
        <family val="1"/>
      </rPr>
      <t xml:space="preserve">           </t>
    </r>
    <r>
      <rPr>
        <sz val="11"/>
        <color theme="1"/>
        <rFont val="Calibri"/>
        <family val="2"/>
      </rPr>
      <t>Costo de venta Nº5605</t>
    </r>
  </si>
  <si>
    <r>
      <t>-</t>
    </r>
    <r>
      <rPr>
        <sz val="11"/>
        <color theme="1"/>
        <rFont val="Times New Roman"/>
        <family val="1"/>
      </rPr>
      <t xml:space="preserve">           </t>
    </r>
    <r>
      <rPr>
        <sz val="11"/>
        <color theme="1"/>
        <rFont val="Calibri"/>
        <family val="2"/>
      </rPr>
      <t>Costo de venta Nº11115</t>
    </r>
  </si>
  <si>
    <r>
      <t>-</t>
    </r>
    <r>
      <rPr>
        <sz val="11"/>
        <color theme="1"/>
        <rFont val="Times New Roman"/>
        <family val="1"/>
      </rPr>
      <t xml:space="preserve">           </t>
    </r>
    <r>
      <rPr>
        <sz val="11"/>
        <color theme="1"/>
        <rFont val="Calibri"/>
        <family val="2"/>
      </rPr>
      <t>Costo de venta Nº2897</t>
    </r>
  </si>
  <si>
    <r>
      <t>-</t>
    </r>
    <r>
      <rPr>
        <sz val="11"/>
        <color theme="1"/>
        <rFont val="Times New Roman"/>
        <family val="1"/>
      </rPr>
      <t xml:space="preserve">           </t>
    </r>
    <r>
      <rPr>
        <sz val="11"/>
        <color theme="1"/>
        <rFont val="Calibri"/>
        <family val="2"/>
      </rPr>
      <t>Costo de venta Nº11080</t>
    </r>
  </si>
  <si>
    <r>
      <t>-</t>
    </r>
    <r>
      <rPr>
        <sz val="11"/>
        <color theme="1"/>
        <rFont val="Times New Roman"/>
        <family val="1"/>
      </rPr>
      <t xml:space="preserve">           </t>
    </r>
    <r>
      <rPr>
        <sz val="11"/>
        <color theme="1"/>
        <rFont val="Calibri"/>
        <family val="2"/>
      </rPr>
      <t>Costo de venta Nº11200</t>
    </r>
  </si>
  <si>
    <r>
      <t>-</t>
    </r>
    <r>
      <rPr>
        <sz val="11"/>
        <color theme="1"/>
        <rFont val="Times New Roman"/>
        <family val="1"/>
      </rPr>
      <t xml:space="preserve">           </t>
    </r>
    <r>
      <rPr>
        <sz val="11"/>
        <color theme="1"/>
        <rFont val="Calibri"/>
        <family val="2"/>
      </rPr>
      <t>Costo de venta CDA Nº2319</t>
    </r>
  </si>
  <si>
    <t>Dividendos Cobrados</t>
  </si>
  <si>
    <t>Intereses Cobrados - Bonos</t>
  </si>
  <si>
    <t>Intereses Cobrados- C.D.A</t>
  </si>
  <si>
    <r>
      <t>-</t>
    </r>
    <r>
      <rPr>
        <sz val="11"/>
        <color theme="1"/>
        <rFont val="Times New Roman"/>
        <family val="1"/>
      </rPr>
      <t xml:space="preserve">           </t>
    </r>
    <r>
      <rPr>
        <i/>
        <sz val="11"/>
        <color theme="1"/>
        <rFont val="Calibri"/>
        <family val="2"/>
      </rPr>
      <t>SSB</t>
    </r>
    <r>
      <rPr>
        <sz val="11"/>
        <color theme="1"/>
        <rFont val="Calibri"/>
        <family val="2"/>
      </rPr>
      <t>an</t>
    </r>
    <r>
      <rPr>
        <i/>
        <sz val="11"/>
        <color theme="1"/>
        <rFont val="Calibri"/>
        <family val="2"/>
      </rPr>
      <t>k</t>
    </r>
  </si>
  <si>
    <t>Información al 30.09.2020.</t>
  </si>
  <si>
    <t>G.3.143.837.534.-</t>
  </si>
  <si>
    <t>G 3.356.128.165</t>
  </si>
  <si>
    <t>Ivan Emanuel Eraso</t>
  </si>
  <si>
    <t>Celeste Huergo Vietto</t>
  </si>
  <si>
    <t>Capital Social integrado es de Gs. 3.143.837.534.- Representado por 22.873 acciones de G.100.000 c/u de la Clase Ordinaria y 8.564 acciones de Gs. 100.000 c/u de la Clase Preferida.</t>
  </si>
  <si>
    <r>
      <t>ESTADO DE SITUACION PATRIMONIAL O BALANCE GENERAL al 30/09/2020 presentado en forma comparativa con el ejercicio anterior cerrado el 31/12/2019.  (En guaraníes</t>
    </r>
    <r>
      <rPr>
        <b/>
        <sz val="11"/>
        <color theme="1"/>
        <rFont val="Times New Roman"/>
        <family val="1"/>
      </rPr>
      <t>)</t>
    </r>
  </si>
  <si>
    <t>ESTADO DE RESULTADOS CORRESPONDIENTE AL 30/09/2020 PRESENTADO EN FORMA COMPARATIVA CON EL 30/09/2019. (En guaraníes)</t>
  </si>
  <si>
    <t>CORRESPONDIENTE AL 30/09/2020 PRESENTADO EN FORMA COMPARATIVA CON EL PERIODO AL 30/09/2019</t>
  </si>
  <si>
    <t xml:space="preserve">CORRESPONDIENTE AL 30-09-2020 PRESENTADO EN FORMA COMPARATIVA CON EL PERIODO AL 30-09-2019 </t>
  </si>
  <si>
    <r>
      <t>3.1.</t>
    </r>
    <r>
      <rPr>
        <sz val="7"/>
        <color theme="1"/>
        <rFont val="Times New Roman"/>
        <family val="1"/>
      </rPr>
      <t xml:space="preserve">             </t>
    </r>
    <r>
      <rPr>
        <sz val="11"/>
        <color theme="1"/>
        <rFont val="Calibri"/>
        <family val="2"/>
      </rPr>
      <t>Los Estados Contables al 30/09/2020 de Capital Markets Casa de Bolsa S.A., han sido elaborados de acuerdo a las NIC (Normas Internacionales de Contabilidad).</t>
    </r>
  </si>
  <si>
    <t>Itaú</t>
  </si>
  <si>
    <t>El Comercio Cta. Ahorro Guaraníes</t>
  </si>
  <si>
    <t>El Comercio Cta. Ahorro Dolares</t>
  </si>
  <si>
    <t>Cefisa Cta. Ahorro Guaraníes</t>
  </si>
  <si>
    <t>El Comercio</t>
  </si>
  <si>
    <r>
      <t>Bolsa de Valores y Productos de Asunción S.A</t>
    </r>
    <r>
      <rPr>
        <b/>
        <sz val="11"/>
        <color theme="1"/>
        <rFont val="Calibri"/>
        <family val="2"/>
      </rPr>
      <t>.</t>
    </r>
    <r>
      <rPr>
        <sz val="11"/>
        <color theme="1"/>
        <rFont val="Calibri"/>
        <family val="2"/>
      </rPr>
      <t xml:space="preserve">: Se cuenta con una acción, la misma ha sido valuada al 30 de setiembre de 2020.  </t>
    </r>
  </si>
  <si>
    <t xml:space="preserve">La acción que Capital Markets Casa de Bolsa S.A., posee en la Bolsa de Valores y Productos de Asunción Sociedad Anónima (BVPASA) al 30 de setiembre de 2020 se encuentra valuada al último valor negociado en el Mercado. </t>
  </si>
  <si>
    <t>Cliente N° 1105</t>
  </si>
  <si>
    <t>Viaticos a rendir</t>
  </si>
  <si>
    <t>Retenciones IDU</t>
  </si>
  <si>
    <t>Obligaciones por administración de cartera</t>
  </si>
  <si>
    <t>Cliente N°915</t>
  </si>
  <si>
    <t>Cliente N°1305</t>
  </si>
  <si>
    <t>Período anterior Gs</t>
  </si>
  <si>
    <t>Obligac. por Administración de Cartera (5.n)</t>
  </si>
  <si>
    <r>
      <t>-</t>
    </r>
    <r>
      <rPr>
        <sz val="10"/>
        <color theme="1"/>
        <rFont val="Times New Roman"/>
        <family val="1"/>
      </rPr>
      <t xml:space="preserve">           </t>
    </r>
    <r>
      <rPr>
        <i/>
        <sz val="10"/>
        <color theme="1"/>
        <rFont val="Calibri"/>
        <family val="2"/>
      </rPr>
      <t>Cliente Nro.1190</t>
    </r>
  </si>
  <si>
    <r>
      <t>-</t>
    </r>
    <r>
      <rPr>
        <sz val="10"/>
        <color theme="1"/>
        <rFont val="Times New Roman"/>
        <family val="1"/>
      </rPr>
      <t xml:space="preserve">           </t>
    </r>
    <r>
      <rPr>
        <i/>
        <sz val="10"/>
        <color theme="1"/>
        <rFont val="Calibri"/>
        <family val="2"/>
      </rPr>
      <t>Cliente Nro.1</t>
    </r>
    <r>
      <rPr>
        <sz val="10"/>
        <color theme="1"/>
        <rFont val="Calibri"/>
        <family val="2"/>
      </rPr>
      <t>270</t>
    </r>
  </si>
  <si>
    <r>
      <t>-</t>
    </r>
    <r>
      <rPr>
        <sz val="10"/>
        <color theme="1"/>
        <rFont val="Times New Roman"/>
        <family val="1"/>
      </rPr>
      <t xml:space="preserve">           </t>
    </r>
    <r>
      <rPr>
        <i/>
        <sz val="10"/>
        <color theme="1"/>
        <rFont val="Calibri"/>
        <family val="2"/>
      </rPr>
      <t>Cliente Nro.14</t>
    </r>
    <r>
      <rPr>
        <sz val="10"/>
        <color theme="1"/>
        <rFont val="Calibri"/>
        <family val="2"/>
      </rPr>
      <t>46</t>
    </r>
  </si>
  <si>
    <r>
      <t>-</t>
    </r>
    <r>
      <rPr>
        <sz val="10"/>
        <color theme="1"/>
        <rFont val="Times New Roman"/>
        <family val="1"/>
      </rPr>
      <t xml:space="preserve">           </t>
    </r>
    <r>
      <rPr>
        <i/>
        <sz val="10"/>
        <color theme="1"/>
        <rFont val="Calibri"/>
        <family val="2"/>
      </rPr>
      <t>Cliente Nro.</t>
    </r>
    <r>
      <rPr>
        <sz val="10"/>
        <color theme="1"/>
        <rFont val="Calibri"/>
        <family val="2"/>
      </rPr>
      <t>8753</t>
    </r>
  </si>
  <si>
    <r>
      <t>-</t>
    </r>
    <r>
      <rPr>
        <sz val="10"/>
        <color theme="1"/>
        <rFont val="Times New Roman"/>
        <family val="1"/>
      </rPr>
      <t xml:space="preserve">           </t>
    </r>
    <r>
      <rPr>
        <i/>
        <sz val="10"/>
        <color theme="1"/>
        <rFont val="Calibri"/>
        <family val="2"/>
      </rPr>
      <t>Cliente Nro.722</t>
    </r>
  </si>
  <si>
    <r>
      <t>-</t>
    </r>
    <r>
      <rPr>
        <sz val="10"/>
        <color theme="1"/>
        <rFont val="Times New Roman"/>
        <family val="1"/>
      </rPr>
      <t xml:space="preserve">           </t>
    </r>
    <r>
      <rPr>
        <i/>
        <sz val="10"/>
        <color theme="1"/>
        <rFont val="Calibri"/>
        <family val="2"/>
      </rPr>
      <t>Cliente Nro.2409</t>
    </r>
  </si>
  <si>
    <t>No corresponde</t>
  </si>
  <si>
    <t>Cliente N°1049</t>
  </si>
  <si>
    <r>
      <t>-</t>
    </r>
    <r>
      <rPr>
        <sz val="11"/>
        <color theme="1"/>
        <rFont val="Times New Roman"/>
        <family val="1"/>
      </rPr>
      <t xml:space="preserve">           </t>
    </r>
    <r>
      <rPr>
        <sz val="11"/>
        <color theme="1"/>
        <rFont val="Calibri"/>
        <family val="2"/>
      </rPr>
      <t>Costo de venta Nº2095</t>
    </r>
  </si>
  <si>
    <r>
      <t>-</t>
    </r>
    <r>
      <rPr>
        <sz val="11"/>
        <color theme="1"/>
        <rFont val="Times New Roman"/>
        <family val="1"/>
      </rPr>
      <t xml:space="preserve">           </t>
    </r>
    <r>
      <rPr>
        <sz val="11"/>
        <color theme="1"/>
        <rFont val="Calibri"/>
        <family val="2"/>
      </rPr>
      <t>Costo de venta Nº2115</t>
    </r>
  </si>
  <si>
    <r>
      <t>-</t>
    </r>
    <r>
      <rPr>
        <sz val="11"/>
        <color theme="1"/>
        <rFont val="Times New Roman"/>
        <family val="1"/>
      </rPr>
      <t xml:space="preserve">           </t>
    </r>
    <r>
      <rPr>
        <sz val="11"/>
        <color theme="1"/>
        <rFont val="Calibri"/>
        <family val="2"/>
      </rPr>
      <t>Costo de venta Nº2114</t>
    </r>
  </si>
  <si>
    <r>
      <t>-</t>
    </r>
    <r>
      <rPr>
        <sz val="11"/>
        <color theme="1"/>
        <rFont val="Times New Roman"/>
        <family val="1"/>
      </rPr>
      <t xml:space="preserve">           </t>
    </r>
    <r>
      <rPr>
        <sz val="11"/>
        <color theme="1"/>
        <rFont val="Calibri"/>
        <family val="2"/>
      </rPr>
      <t>Costo de venta Nº2224</t>
    </r>
  </si>
  <si>
    <r>
      <t>-</t>
    </r>
    <r>
      <rPr>
        <sz val="11"/>
        <color theme="1"/>
        <rFont val="Times New Roman"/>
        <family val="1"/>
      </rPr>
      <t xml:space="preserve">           </t>
    </r>
    <r>
      <rPr>
        <sz val="11"/>
        <color theme="1"/>
        <rFont val="Calibri"/>
        <family val="2"/>
      </rPr>
      <t>Costo de venta Nº2235</t>
    </r>
  </si>
  <si>
    <r>
      <t>-</t>
    </r>
    <r>
      <rPr>
        <sz val="11"/>
        <color theme="1"/>
        <rFont val="Times New Roman"/>
        <family val="1"/>
      </rPr>
      <t xml:space="preserve">           </t>
    </r>
    <r>
      <rPr>
        <sz val="11"/>
        <color theme="1"/>
        <rFont val="Calibri"/>
        <family val="2"/>
      </rPr>
      <t>Costo de venta Nº11225</t>
    </r>
  </si>
  <si>
    <r>
      <t>-</t>
    </r>
    <r>
      <rPr>
        <sz val="11"/>
        <color theme="1"/>
        <rFont val="Times New Roman"/>
        <family val="1"/>
      </rPr>
      <t xml:space="preserve">           </t>
    </r>
    <r>
      <rPr>
        <sz val="11"/>
        <color theme="1"/>
        <rFont val="Calibri"/>
        <family val="2"/>
      </rPr>
      <t>Costo de venta Nº11255</t>
    </r>
  </si>
  <si>
    <r>
      <t>-</t>
    </r>
    <r>
      <rPr>
        <sz val="11"/>
        <color theme="1"/>
        <rFont val="Times New Roman"/>
        <family val="1"/>
      </rPr>
      <t xml:space="preserve">           </t>
    </r>
    <r>
      <rPr>
        <sz val="11"/>
        <color theme="1"/>
        <rFont val="Calibri"/>
        <family val="2"/>
      </rPr>
      <t>Costo de venta Nº10130</t>
    </r>
  </si>
  <si>
    <r>
      <t>-</t>
    </r>
    <r>
      <rPr>
        <sz val="11"/>
        <color theme="1"/>
        <rFont val="Times New Roman"/>
        <family val="1"/>
      </rPr>
      <t xml:space="preserve">           </t>
    </r>
    <r>
      <rPr>
        <sz val="11"/>
        <color theme="1"/>
        <rFont val="Calibri"/>
        <family val="2"/>
      </rPr>
      <t>Costo de venta Nº1970</t>
    </r>
  </si>
  <si>
    <r>
      <t>-</t>
    </r>
    <r>
      <rPr>
        <sz val="11"/>
        <color theme="1"/>
        <rFont val="Times New Roman"/>
        <family val="1"/>
      </rPr>
      <t xml:space="preserve">           </t>
    </r>
    <r>
      <rPr>
        <sz val="11"/>
        <color theme="1"/>
        <rFont val="Calibri"/>
        <family val="2"/>
      </rPr>
      <t>Costo de venta Nº11419</t>
    </r>
  </si>
  <si>
    <r>
      <t>-</t>
    </r>
    <r>
      <rPr>
        <sz val="11"/>
        <color theme="1"/>
        <rFont val="Times New Roman"/>
        <family val="1"/>
      </rPr>
      <t xml:space="preserve">           </t>
    </r>
    <r>
      <rPr>
        <sz val="11"/>
        <color theme="1"/>
        <rFont val="Calibri"/>
        <family val="2"/>
      </rPr>
      <t>Costo de venta Nº4782</t>
    </r>
  </si>
  <si>
    <r>
      <t>-</t>
    </r>
    <r>
      <rPr>
        <sz val="11"/>
        <color theme="1"/>
        <rFont val="Times New Roman"/>
        <family val="1"/>
      </rPr>
      <t xml:space="preserve">           </t>
    </r>
    <r>
      <rPr>
        <sz val="11"/>
        <color theme="1"/>
        <rFont val="Calibri"/>
        <family val="2"/>
      </rPr>
      <t>Costo de venta Nº11459</t>
    </r>
  </si>
  <si>
    <r>
      <t>-</t>
    </r>
    <r>
      <rPr>
        <sz val="11"/>
        <color theme="1"/>
        <rFont val="Times New Roman"/>
        <family val="1"/>
      </rPr>
      <t xml:space="preserve">           </t>
    </r>
    <r>
      <rPr>
        <sz val="11"/>
        <color theme="1"/>
        <rFont val="Calibri"/>
        <family val="2"/>
      </rPr>
      <t>Costo de venta Nº7393</t>
    </r>
  </si>
  <si>
    <r>
      <t>-</t>
    </r>
    <r>
      <rPr>
        <sz val="11"/>
        <color theme="1"/>
        <rFont val="Times New Roman"/>
        <family val="1"/>
      </rPr>
      <t xml:space="preserve">           </t>
    </r>
    <r>
      <rPr>
        <sz val="11"/>
        <color theme="1"/>
        <rFont val="Calibri"/>
        <family val="2"/>
      </rPr>
      <t>Costo de venta Nº1444</t>
    </r>
  </si>
  <si>
    <r>
      <t>-</t>
    </r>
    <r>
      <rPr>
        <sz val="11"/>
        <color theme="1"/>
        <rFont val="Times New Roman"/>
        <family val="1"/>
      </rPr>
      <t xml:space="preserve">           </t>
    </r>
    <r>
      <rPr>
        <sz val="11"/>
        <color theme="1"/>
        <rFont val="Calibri"/>
        <family val="2"/>
      </rPr>
      <t>Costo de venta Nº4230</t>
    </r>
  </si>
  <si>
    <r>
      <t>-</t>
    </r>
    <r>
      <rPr>
        <sz val="11"/>
        <color theme="1"/>
        <rFont val="Times New Roman"/>
        <family val="1"/>
      </rPr>
      <t xml:space="preserve">           </t>
    </r>
    <r>
      <rPr>
        <sz val="11"/>
        <color theme="1"/>
        <rFont val="Calibri"/>
        <family val="2"/>
      </rPr>
      <t>Costo de venta Nº9357</t>
    </r>
  </si>
  <si>
    <r>
      <t>-</t>
    </r>
    <r>
      <rPr>
        <sz val="11"/>
        <color theme="1"/>
        <rFont val="Times New Roman"/>
        <family val="1"/>
      </rPr>
      <t xml:space="preserve">           </t>
    </r>
    <r>
      <rPr>
        <sz val="11"/>
        <color theme="1"/>
        <rFont val="Calibri"/>
        <family val="2"/>
      </rPr>
      <t>Costo de venta Nº10803</t>
    </r>
  </si>
  <si>
    <r>
      <t>-</t>
    </r>
    <r>
      <rPr>
        <sz val="11"/>
        <color theme="1"/>
        <rFont val="Times New Roman"/>
        <family val="1"/>
      </rPr>
      <t xml:space="preserve">           </t>
    </r>
    <r>
      <rPr>
        <sz val="11"/>
        <color theme="1"/>
        <rFont val="Calibri"/>
        <family val="2"/>
      </rPr>
      <t>Costo de venta Nº921</t>
    </r>
  </si>
  <si>
    <r>
      <t>-</t>
    </r>
    <r>
      <rPr>
        <sz val="11"/>
        <color theme="1"/>
        <rFont val="Times New Roman"/>
        <family val="1"/>
      </rPr>
      <t xml:space="preserve">           </t>
    </r>
    <r>
      <rPr>
        <sz val="11"/>
        <color theme="1"/>
        <rFont val="Calibri"/>
        <family val="2"/>
      </rPr>
      <t>Costo de venta Nº10751</t>
    </r>
  </si>
  <si>
    <r>
      <t>-</t>
    </r>
    <r>
      <rPr>
        <sz val="11"/>
        <color theme="1"/>
        <rFont val="Times New Roman"/>
        <family val="1"/>
      </rPr>
      <t xml:space="preserve">           </t>
    </r>
    <r>
      <rPr>
        <sz val="11"/>
        <color theme="1"/>
        <rFont val="Calibri"/>
        <family val="2"/>
      </rPr>
      <t>Costo de venta Nº2402</t>
    </r>
  </si>
  <si>
    <r>
      <t>-</t>
    </r>
    <r>
      <rPr>
        <sz val="11"/>
        <color theme="1"/>
        <rFont val="Times New Roman"/>
        <family val="1"/>
      </rPr>
      <t xml:space="preserve">           </t>
    </r>
    <r>
      <rPr>
        <sz val="11"/>
        <color theme="1"/>
        <rFont val="Calibri"/>
        <family val="2"/>
      </rPr>
      <t>Costo de venta CDA Nº1305</t>
    </r>
  </si>
  <si>
    <r>
      <t>-</t>
    </r>
    <r>
      <rPr>
        <sz val="11"/>
        <color theme="1"/>
        <rFont val="Times New Roman"/>
        <family val="1"/>
      </rPr>
      <t xml:space="preserve">           </t>
    </r>
    <r>
      <rPr>
        <sz val="11"/>
        <color theme="1"/>
        <rFont val="Calibri"/>
        <family val="2"/>
      </rPr>
      <t>Costo de venta CDA Nº10952</t>
    </r>
  </si>
  <si>
    <r>
      <t>-</t>
    </r>
    <r>
      <rPr>
        <sz val="11"/>
        <color theme="1"/>
        <rFont val="Times New Roman"/>
        <family val="1"/>
      </rPr>
      <t xml:space="preserve">           </t>
    </r>
    <r>
      <rPr>
        <sz val="11"/>
        <color theme="1"/>
        <rFont val="Calibri"/>
        <family val="2"/>
      </rPr>
      <t>Costo de venta CDA Nº8694</t>
    </r>
  </si>
  <si>
    <r>
      <t>-</t>
    </r>
    <r>
      <rPr>
        <sz val="11"/>
        <color theme="1"/>
        <rFont val="Times New Roman"/>
        <family val="1"/>
      </rPr>
      <t xml:space="preserve">           </t>
    </r>
    <r>
      <rPr>
        <sz val="11"/>
        <color theme="1"/>
        <rFont val="Calibri"/>
        <family val="2"/>
      </rPr>
      <t>Costo de venta CDA Nº5561</t>
    </r>
  </si>
  <si>
    <r>
      <t>-</t>
    </r>
    <r>
      <rPr>
        <sz val="11"/>
        <color theme="1"/>
        <rFont val="Times New Roman"/>
        <family val="1"/>
      </rPr>
      <t xml:space="preserve">           </t>
    </r>
    <r>
      <rPr>
        <sz val="11"/>
        <color theme="1"/>
        <rFont val="Calibri"/>
        <family val="2"/>
      </rPr>
      <t>Costo de venta CDA Nº1970</t>
    </r>
  </si>
  <si>
    <r>
      <t>-</t>
    </r>
    <r>
      <rPr>
        <sz val="11"/>
        <color theme="1"/>
        <rFont val="Times New Roman"/>
        <family val="1"/>
      </rPr>
      <t xml:space="preserve">           </t>
    </r>
    <r>
      <rPr>
        <sz val="11"/>
        <color theme="1"/>
        <rFont val="Calibri"/>
        <family val="2"/>
      </rPr>
      <t>Costo de venta CDA Nº2352</t>
    </r>
  </si>
  <si>
    <r>
      <t>-</t>
    </r>
    <r>
      <rPr>
        <sz val="11"/>
        <color theme="1"/>
        <rFont val="Times New Roman"/>
        <family val="1"/>
      </rPr>
      <t xml:space="preserve">           </t>
    </r>
    <r>
      <rPr>
        <sz val="11"/>
        <color theme="1"/>
        <rFont val="Calibri"/>
        <family val="2"/>
      </rPr>
      <t>Costo de venta CDA Nº1577</t>
    </r>
  </si>
  <si>
    <r>
      <t>-</t>
    </r>
    <r>
      <rPr>
        <sz val="11"/>
        <color theme="1"/>
        <rFont val="Times New Roman"/>
        <family val="1"/>
      </rPr>
      <t xml:space="preserve">           </t>
    </r>
    <r>
      <rPr>
        <sz val="11"/>
        <color theme="1"/>
        <rFont val="Calibri"/>
        <family val="2"/>
      </rPr>
      <t>Costo de venta CDA Nº11813</t>
    </r>
  </si>
  <si>
    <r>
      <t>-</t>
    </r>
    <r>
      <rPr>
        <sz val="11"/>
        <color theme="1"/>
        <rFont val="Times New Roman"/>
        <family val="1"/>
      </rPr>
      <t xml:space="preserve">           </t>
    </r>
    <r>
      <rPr>
        <sz val="11"/>
        <color theme="1"/>
        <rFont val="Calibri"/>
        <family val="2"/>
      </rPr>
      <t>Costo de venta Nº1454</t>
    </r>
  </si>
  <si>
    <r>
      <t>-</t>
    </r>
    <r>
      <rPr>
        <sz val="11"/>
        <color theme="1"/>
        <rFont val="Times New Roman"/>
        <family val="1"/>
      </rPr>
      <t xml:space="preserve">           </t>
    </r>
    <r>
      <rPr>
        <sz val="11"/>
        <color theme="1"/>
        <rFont val="Calibri"/>
        <family val="2"/>
      </rPr>
      <t>Costo de venta Nº1452</t>
    </r>
  </si>
  <si>
    <t>Patentes e impuestos</t>
  </si>
  <si>
    <t>Capacitación al Personal</t>
  </si>
  <si>
    <t>Comisiones Cobradas</t>
  </si>
  <si>
    <r>
      <t>Los Estados Contables al 30/09/2020 han sido aprobados por el Acta del Directorio Nº 212</t>
    </r>
    <r>
      <rPr>
        <b/>
        <sz val="11"/>
        <color theme="1"/>
        <rFont val="Calibri"/>
        <family val="2"/>
      </rPr>
      <t xml:space="preserve"> </t>
    </r>
    <r>
      <rPr>
        <sz val="11"/>
        <color theme="1"/>
        <rFont val="Calibri"/>
        <family val="2"/>
      </rPr>
      <t xml:space="preserve">de fecha 11/11/2020 para su remisión a la Comisión Nacional de Valores. </t>
    </r>
  </si>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</sst>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_ ;\-#,##0\ "/>
    <numFmt numFmtId="166" formatCode="_-* #,##0\ _€_-;\-* #,##0\ _€_-;_-* &quot;-&quot;??\ _€_-;_-@_-"/>
    <numFmt numFmtId="167" formatCode="_(* #,##0.00_);_(* \(#,##0.00\);_(* \-??_);_(@_)"/>
  </numFmts>
  <fonts count="62" x14ac:knownFonts="1">
    <font>
      <sz val="11"/>
      <color theme="1"/>
      <name val="Calibri"/>
      <family val="2"/>
      <scheme val="minor"/>
    </font>
    <font>
      <b/>
      <sz val="11"/>
      <color theme="1"/>
      <name val="Calibri"/>
      <family val="2"/>
      <scheme val="minor"/>
    </font>
    <font>
      <b/>
      <u/>
      <sz val="11"/>
      <color theme="1"/>
      <name val="Calibri"/>
      <family val="2"/>
      <scheme val="minor"/>
    </font>
    <font>
      <i/>
      <sz val="12"/>
      <color rgb="FF595959"/>
      <name val="Times New Roman"/>
      <family val="1"/>
    </font>
    <font>
      <sz val="10"/>
      <color theme="1"/>
      <name val="Times New Roman"/>
      <family val="1"/>
    </font>
    <font>
      <sz val="9"/>
      <color theme="1"/>
      <name val="Calibri"/>
      <family val="2"/>
    </font>
    <font>
      <sz val="7"/>
      <color theme="1"/>
      <name val="Times New Roman"/>
      <family val="1"/>
    </font>
    <font>
      <u/>
      <sz val="11"/>
      <color theme="10"/>
      <name val="Calibri"/>
      <family val="2"/>
      <scheme val="minor"/>
    </font>
    <font>
      <sz val="8"/>
      <color theme="1"/>
      <name val="Calibri"/>
      <family val="2"/>
    </font>
    <font>
      <b/>
      <sz val="9"/>
      <color theme="1"/>
      <name val="Calibri"/>
      <family val="2"/>
    </font>
    <font>
      <b/>
      <sz val="10"/>
      <color theme="1"/>
      <name val="Calibri"/>
      <family val="2"/>
    </font>
    <font>
      <sz val="10"/>
      <color theme="1"/>
      <name val="Calibri"/>
      <family val="2"/>
    </font>
    <font>
      <b/>
      <sz val="12"/>
      <color theme="1"/>
      <name val="Calibri"/>
      <family val="2"/>
    </font>
    <font>
      <b/>
      <sz val="8"/>
      <color rgb="FF000000"/>
      <name val="Calibri"/>
      <family val="2"/>
    </font>
    <font>
      <sz val="8"/>
      <color rgb="FF000000"/>
      <name val="Calibri"/>
      <family val="2"/>
    </font>
    <font>
      <b/>
      <sz val="8"/>
      <color rgb="FF000000"/>
      <name val="Times New Roman"/>
      <family val="1"/>
    </font>
    <font>
      <b/>
      <sz val="7"/>
      <color theme="1"/>
      <name val="Arial"/>
      <family val="2"/>
    </font>
    <font>
      <sz val="8"/>
      <color theme="1"/>
      <name val="Calibri"/>
      <family val="2"/>
      <scheme val="minor"/>
    </font>
    <font>
      <b/>
      <sz val="9"/>
      <color theme="1"/>
      <name val="Arial"/>
      <family val="2"/>
    </font>
    <font>
      <sz val="9"/>
      <color theme="1"/>
      <name val="Arial"/>
      <family val="2"/>
    </font>
    <font>
      <sz val="9"/>
      <color theme="1"/>
      <name val="Calibri"/>
      <family val="2"/>
      <scheme val="minor"/>
    </font>
    <font>
      <sz val="9"/>
      <color rgb="FFFFFFFF"/>
      <name val="Arial"/>
      <family val="2"/>
    </font>
    <font>
      <b/>
      <sz val="9"/>
      <name val="Arial"/>
      <family val="2"/>
    </font>
    <font>
      <b/>
      <sz val="11"/>
      <color theme="1"/>
      <name val="Arial"/>
      <family val="2"/>
    </font>
    <font>
      <b/>
      <sz val="11"/>
      <color theme="1"/>
      <name val="Times New Roman"/>
      <family val="1"/>
    </font>
    <font>
      <sz val="7"/>
      <color theme="1"/>
      <name val="Calibri"/>
      <family val="2"/>
    </font>
    <font>
      <b/>
      <sz val="7"/>
      <color theme="1"/>
      <name val="Calibri"/>
      <family val="2"/>
    </font>
    <font>
      <b/>
      <sz val="8"/>
      <color theme="1"/>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sz val="11"/>
      <color theme="1"/>
      <name val="Calibri"/>
      <family val="2"/>
    </font>
    <font>
      <b/>
      <sz val="10"/>
      <color rgb="FF000000"/>
      <name val="Calibri"/>
      <family val="2"/>
    </font>
    <font>
      <b/>
      <sz val="11"/>
      <color rgb="FF000000"/>
      <name val="Calibri"/>
      <family val="2"/>
    </font>
    <font>
      <sz val="10"/>
      <color rgb="FF000000"/>
      <name val="Calibri"/>
      <family val="2"/>
    </font>
    <font>
      <i/>
      <sz val="10"/>
      <color rgb="FF000000"/>
      <name val="Calibri"/>
      <family val="2"/>
    </font>
    <font>
      <sz val="10"/>
      <color theme="1"/>
      <name val="Calibri"/>
      <family val="2"/>
      <scheme val="minor"/>
    </font>
    <font>
      <sz val="12"/>
      <color theme="1"/>
      <name val="Calibri"/>
      <family val="2"/>
      <scheme val="minor"/>
    </font>
    <font>
      <b/>
      <u/>
      <sz val="11"/>
      <color theme="1"/>
      <name val="Calibri"/>
      <family val="2"/>
    </font>
    <font>
      <sz val="11"/>
      <color theme="1"/>
      <name val="Calibri"/>
      <family val="2"/>
    </font>
    <font>
      <b/>
      <sz val="7"/>
      <color theme="1"/>
      <name val="Times New Roman"/>
      <family val="1"/>
    </font>
    <font>
      <b/>
      <u/>
      <sz val="10"/>
      <color theme="1"/>
      <name val="Calibri"/>
      <family val="2"/>
    </font>
    <font>
      <sz val="10"/>
      <color rgb="FFFF0000"/>
      <name val="Calibri"/>
      <family val="2"/>
    </font>
    <font>
      <b/>
      <sz val="12"/>
      <color rgb="FF000000"/>
      <name val="Calibri"/>
      <family val="2"/>
    </font>
    <font>
      <sz val="12"/>
      <color theme="1"/>
      <name val="Calibri"/>
      <family val="2"/>
    </font>
    <font>
      <b/>
      <sz val="11"/>
      <color rgb="FF000000"/>
      <name val="Calibri"/>
      <family val="2"/>
      <scheme val="minor"/>
    </font>
    <font>
      <sz val="11"/>
      <color theme="1"/>
      <name val="Times New Roman"/>
      <family val="1"/>
    </font>
    <font>
      <i/>
      <sz val="11"/>
      <color theme="1"/>
      <name val="Calibri"/>
      <family val="2"/>
    </font>
    <font>
      <u/>
      <sz val="10"/>
      <color theme="1"/>
      <name val="Calibri"/>
      <family val="2"/>
    </font>
    <font>
      <b/>
      <i/>
      <sz val="10"/>
      <color theme="1"/>
      <name val="Calibri"/>
      <family val="2"/>
    </font>
    <font>
      <i/>
      <sz val="10"/>
      <color theme="1"/>
      <name val="Calibri"/>
      <family val="2"/>
    </font>
    <font>
      <b/>
      <u/>
      <sz val="11"/>
      <color rgb="FF000000"/>
      <name val="Calibri"/>
      <family val="2"/>
    </font>
    <font>
      <sz val="11"/>
      <color theme="1"/>
      <name val="Calibri"/>
      <family val="2"/>
      <scheme val="minor"/>
    </font>
    <font>
      <sz val="9"/>
      <name val="Arial"/>
      <family val="2"/>
    </font>
    <font>
      <i/>
      <sz val="8"/>
      <color theme="1"/>
      <name val="Calibri"/>
      <family val="2"/>
    </font>
    <font>
      <sz val="11"/>
      <color rgb="FFFF0000"/>
      <name val="Calibri"/>
      <family val="2"/>
      <scheme val="minor"/>
    </font>
    <font>
      <b/>
      <sz val="11"/>
      <color rgb="FFFF0000"/>
      <name val="Calibri"/>
      <family val="2"/>
      <scheme val="minor"/>
    </font>
    <font>
      <b/>
      <sz val="8"/>
      <name val="Calibri"/>
      <family val="2"/>
    </font>
    <font>
      <sz val="10"/>
      <name val="Arial"/>
      <family val="2"/>
    </font>
    <font>
      <b/>
      <sz val="11"/>
      <name val="Calibri"/>
      <family val="2"/>
    </font>
    <font>
      <sz val="11"/>
      <name val="Calibri"/>
      <family val="2"/>
    </font>
  </fonts>
  <fills count="12">
    <fill>
      <patternFill patternType="none"/>
    </fill>
    <fill>
      <patternFill patternType="gray125"/>
    </fill>
    <fill>
      <patternFill patternType="solid">
        <fgColor rgb="FFF7E8D7"/>
        <bgColor indexed="64"/>
      </patternFill>
    </fill>
    <fill>
      <patternFill patternType="solid">
        <fgColor rgb="FFDDD9C4"/>
        <bgColor indexed="64"/>
      </patternFill>
    </fill>
    <fill>
      <patternFill patternType="solid">
        <fgColor theme="7" tint="0.59999389629810485"/>
        <bgColor indexed="64"/>
      </patternFill>
    </fill>
    <fill>
      <patternFill patternType="solid">
        <fgColor rgb="FFF2F2F2"/>
        <bgColor indexed="64"/>
      </patternFill>
    </fill>
    <fill>
      <patternFill patternType="gray125">
        <bgColor rgb="FFDFDFDF"/>
      </patternFill>
    </fill>
    <fill>
      <patternFill patternType="solid">
        <fgColor rgb="FFFFE599"/>
        <bgColor indexed="64"/>
      </patternFill>
    </fill>
    <fill>
      <patternFill patternType="gray125">
        <bgColor rgb="FFE5E5E5"/>
      </patternFill>
    </fill>
    <fill>
      <patternFill patternType="solid">
        <fgColor rgb="FFE7E6E6"/>
        <bgColor indexed="64"/>
      </patternFill>
    </fill>
    <fill>
      <patternFill patternType="solid">
        <fgColor theme="2" tint="-0.249977111117893"/>
        <bgColor indexed="64"/>
      </patternFill>
    </fill>
    <fill>
      <patternFill patternType="solid">
        <fgColor theme="2" tint="-9.9978637043366805E-2"/>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rgb="FF000000"/>
      </bottom>
      <diagonal/>
    </border>
    <border>
      <left/>
      <right style="medium">
        <color indexed="64"/>
      </right>
      <top/>
      <bottom style="medium">
        <color rgb="FF000000"/>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4">
    <xf numFmtId="0" fontId="0" fillId="0" borderId="0"/>
    <xf numFmtId="0" fontId="7" fillId="0" borderId="0" applyNumberFormat="0" applyFill="0" applyBorder="0" applyAlignment="0" applyProtection="0"/>
    <xf numFmtId="43" fontId="53" fillId="0" borderId="0" applyFont="0" applyFill="0" applyBorder="0" applyAlignment="0" applyProtection="0"/>
    <xf numFmtId="167" fontId="59" fillId="0" borderId="0" applyFill="0" applyBorder="0" applyAlignment="0" applyProtection="0"/>
  </cellStyleXfs>
  <cellXfs count="466">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5"/>
    </xf>
    <xf numFmtId="0" fontId="5" fillId="0" borderId="0" xfId="0" applyFont="1" applyAlignment="1">
      <alignment horizontal="justify" vertical="center"/>
    </xf>
    <xf numFmtId="0" fontId="7" fillId="0" borderId="0" xfId="1" applyAlignment="1">
      <alignment horizontal="left" vertical="center" indent="5"/>
    </xf>
    <xf numFmtId="0" fontId="4" fillId="0" borderId="0" xfId="0" applyFont="1"/>
    <xf numFmtId="0" fontId="8" fillId="0" borderId="0" xfId="0" applyFont="1" applyAlignment="1">
      <alignment horizontal="left" vertical="center" indent="2"/>
    </xf>
    <xf numFmtId="0" fontId="11" fillId="0" borderId="4" xfId="0" applyFont="1" applyBorder="1" applyAlignment="1">
      <alignment vertical="center"/>
    </xf>
    <xf numFmtId="0" fontId="11" fillId="0" borderId="1" xfId="0" applyFont="1" applyBorder="1" applyAlignment="1">
      <alignment vertical="center"/>
    </xf>
    <xf numFmtId="0" fontId="0" fillId="0" borderId="10" xfId="0" applyBorder="1"/>
    <xf numFmtId="0" fontId="5" fillId="0" borderId="11" xfId="0" applyFont="1" applyBorder="1" applyAlignment="1">
      <alignment horizontal="justify" vertical="center"/>
    </xf>
    <xf numFmtId="0" fontId="12" fillId="0" borderId="0" xfId="0" applyFont="1" applyAlignment="1">
      <alignment horizontal="justify" vertical="center"/>
    </xf>
    <xf numFmtId="0" fontId="14" fillId="0" borderId="4" xfId="0" applyFont="1" applyBorder="1" applyAlignment="1">
      <alignment vertical="center"/>
    </xf>
    <xf numFmtId="0" fontId="14" fillId="0" borderId="13" xfId="0" applyFont="1" applyBorder="1" applyAlignment="1">
      <alignment horizontal="center" vertical="center"/>
    </xf>
    <xf numFmtId="0" fontId="13" fillId="3" borderId="3" xfId="0" applyFont="1" applyFill="1" applyBorder="1" applyAlignment="1">
      <alignment vertical="center"/>
    </xf>
    <xf numFmtId="0" fontId="13" fillId="3" borderId="14" xfId="0" applyFont="1" applyFill="1" applyBorder="1" applyAlignment="1">
      <alignment horizontal="center" vertical="center"/>
    </xf>
    <xf numFmtId="0" fontId="15" fillId="3" borderId="13" xfId="0" applyFont="1" applyFill="1" applyBorder="1" applyAlignment="1">
      <alignment horizontal="center" vertical="center"/>
    </xf>
    <xf numFmtId="3"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3" fontId="14" fillId="0" borderId="12" xfId="0" applyNumberFormat="1" applyFont="1" applyBorder="1" applyAlignment="1">
      <alignment horizontal="center" vertical="center"/>
    </xf>
    <xf numFmtId="0" fontId="13" fillId="3" borderId="16" xfId="0" applyFont="1" applyFill="1" applyBorder="1" applyAlignment="1">
      <alignment horizontal="center" vertical="center"/>
    </xf>
    <xf numFmtId="3" fontId="13" fillId="0" borderId="4"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
    </xf>
    <xf numFmtId="0" fontId="4" fillId="0" borderId="0" xfId="0" applyFont="1" applyAlignment="1">
      <alignment vertical="center" wrapText="1"/>
    </xf>
    <xf numFmtId="0" fontId="16" fillId="0" borderId="0" xfId="0" applyFont="1"/>
    <xf numFmtId="0" fontId="19" fillId="0" borderId="19" xfId="0" applyFont="1" applyBorder="1" applyAlignment="1">
      <alignment horizontal="right" vertical="center" wrapText="1"/>
    </xf>
    <xf numFmtId="0" fontId="18" fillId="0" borderId="18" xfId="0" applyFont="1" applyBorder="1" applyAlignment="1">
      <alignment vertical="center" wrapText="1"/>
    </xf>
    <xf numFmtId="0" fontId="19" fillId="0" borderId="22" xfId="0" applyFont="1" applyBorder="1" applyAlignment="1">
      <alignment horizontal="right" vertical="center" wrapText="1"/>
    </xf>
    <xf numFmtId="0" fontId="18" fillId="0" borderId="5" xfId="0" applyFont="1" applyBorder="1" applyAlignment="1">
      <alignment vertical="center" wrapText="1"/>
    </xf>
    <xf numFmtId="3" fontId="18" fillId="0" borderId="20" xfId="0" applyNumberFormat="1" applyFont="1" applyBorder="1" applyAlignment="1">
      <alignment horizontal="right" vertical="center" wrapText="1"/>
    </xf>
    <xf numFmtId="0" fontId="18" fillId="0" borderId="0" xfId="0" applyFont="1" applyBorder="1" applyAlignment="1">
      <alignment vertical="center" wrapText="1"/>
    </xf>
    <xf numFmtId="3" fontId="18" fillId="0" borderId="23" xfId="0" applyNumberFormat="1" applyFont="1" applyBorder="1" applyAlignment="1">
      <alignment horizontal="right" vertical="center" wrapText="1"/>
    </xf>
    <xf numFmtId="0" fontId="19" fillId="0" borderId="5" xfId="0" applyFont="1" applyBorder="1" applyAlignment="1">
      <alignment vertical="center" wrapText="1"/>
    </xf>
    <xf numFmtId="3" fontId="19" fillId="0" borderId="20" xfId="0" applyNumberFormat="1" applyFont="1" applyBorder="1" applyAlignment="1">
      <alignment horizontal="right" vertical="center" wrapText="1"/>
    </xf>
    <xf numFmtId="0" fontId="19" fillId="0" borderId="0" xfId="0" applyFont="1" applyBorder="1" applyAlignment="1">
      <alignment vertical="center" wrapText="1"/>
    </xf>
    <xf numFmtId="3" fontId="19" fillId="0" borderId="23" xfId="0" applyNumberFormat="1" applyFont="1" applyBorder="1" applyAlignment="1">
      <alignment horizontal="right" vertical="center" wrapText="1"/>
    </xf>
    <xf numFmtId="0" fontId="19" fillId="0" borderId="20" xfId="0" applyFont="1" applyBorder="1" applyAlignment="1">
      <alignment vertical="center" wrapText="1"/>
    </xf>
    <xf numFmtId="0" fontId="18" fillId="0" borderId="20" xfId="0" applyFont="1" applyBorder="1" applyAlignment="1">
      <alignment horizontal="right" vertical="center" wrapText="1"/>
    </xf>
    <xf numFmtId="0" fontId="18" fillId="0" borderId="23" xfId="0" applyFont="1" applyBorder="1" applyAlignment="1">
      <alignment horizontal="right" vertical="center" wrapText="1"/>
    </xf>
    <xf numFmtId="0" fontId="20" fillId="0" borderId="0" xfId="0" applyFont="1" applyBorder="1" applyAlignment="1">
      <alignment vertical="top" wrapText="1"/>
    </xf>
    <xf numFmtId="0" fontId="20" fillId="0" borderId="5" xfId="0" applyFont="1" applyBorder="1" applyAlignment="1">
      <alignment vertical="top" wrapText="1"/>
    </xf>
    <xf numFmtId="0" fontId="20" fillId="0" borderId="20" xfId="0" applyFont="1" applyBorder="1" applyAlignment="1">
      <alignment vertical="top" wrapText="1"/>
    </xf>
    <xf numFmtId="0" fontId="21" fillId="0" borderId="20" xfId="0" applyFont="1" applyBorder="1" applyAlignment="1">
      <alignment horizontal="right" vertical="center" wrapText="1"/>
    </xf>
    <xf numFmtId="0" fontId="20" fillId="0" borderId="23" xfId="0" applyFont="1" applyBorder="1" applyAlignment="1">
      <alignment vertical="top" wrapText="1"/>
    </xf>
    <xf numFmtId="3" fontId="22" fillId="0" borderId="20" xfId="0" applyNumberFormat="1" applyFont="1" applyBorder="1" applyAlignment="1">
      <alignment horizontal="right" vertical="center" wrapText="1"/>
    </xf>
    <xf numFmtId="0" fontId="25" fillId="0" borderId="11"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0" fontId="25" fillId="0" borderId="30" xfId="0" applyFont="1" applyBorder="1" applyAlignment="1">
      <alignment vertical="center" wrapText="1"/>
    </xf>
    <xf numFmtId="0" fontId="25" fillId="0" borderId="31" xfId="0" applyFont="1" applyBorder="1" applyAlignment="1">
      <alignment vertical="center" wrapText="1"/>
    </xf>
    <xf numFmtId="0" fontId="25" fillId="0" borderId="32" xfId="0" applyFont="1" applyBorder="1" applyAlignment="1">
      <alignment vertical="center" wrapText="1"/>
    </xf>
    <xf numFmtId="0" fontId="16" fillId="0" borderId="0" xfId="0" applyFont="1" applyAlignment="1">
      <alignment horizontal="justify" vertical="center"/>
    </xf>
    <xf numFmtId="0" fontId="28" fillId="5" borderId="6" xfId="0" applyFont="1" applyFill="1" applyBorder="1" applyAlignment="1">
      <alignment vertical="center"/>
    </xf>
    <xf numFmtId="3" fontId="28" fillId="5" borderId="15" xfId="0" applyNumberFormat="1" applyFont="1" applyFill="1" applyBorder="1" applyAlignment="1">
      <alignment horizontal="right" vertical="center"/>
    </xf>
    <xf numFmtId="0" fontId="29" fillId="0" borderId="6" xfId="0" applyFont="1" applyBorder="1" applyAlignment="1">
      <alignment vertical="center"/>
    </xf>
    <xf numFmtId="0" fontId="30" fillId="0" borderId="15" xfId="0" applyFont="1" applyBorder="1" applyAlignment="1">
      <alignment horizontal="right" vertical="center"/>
    </xf>
    <xf numFmtId="0" fontId="31" fillId="0" borderId="6" xfId="0" applyFont="1" applyBorder="1" applyAlignment="1">
      <alignment vertical="center"/>
    </xf>
    <xf numFmtId="0" fontId="31" fillId="0" borderId="15" xfId="0" applyFont="1" applyBorder="1" applyAlignment="1">
      <alignment horizontal="right" vertical="center"/>
    </xf>
    <xf numFmtId="3" fontId="31" fillId="0" borderId="15" xfId="0" applyNumberFormat="1" applyFont="1" applyBorder="1" applyAlignment="1">
      <alignment horizontal="right" vertical="center"/>
    </xf>
    <xf numFmtId="0" fontId="30" fillId="0" borderId="6" xfId="0" applyFont="1" applyBorder="1" applyAlignment="1">
      <alignment vertical="center"/>
    </xf>
    <xf numFmtId="3" fontId="30" fillId="0" borderId="15" xfId="0" applyNumberFormat="1" applyFont="1" applyBorder="1" applyAlignment="1">
      <alignment horizontal="right" vertical="center"/>
    </xf>
    <xf numFmtId="3" fontId="28" fillId="0" borderId="15" xfId="0" applyNumberFormat="1" applyFont="1" applyBorder="1" applyAlignment="1">
      <alignment horizontal="right" vertical="center"/>
    </xf>
    <xf numFmtId="0" fontId="28" fillId="0" borderId="15" xfId="0" applyFont="1" applyBorder="1" applyAlignment="1">
      <alignment horizontal="right" vertical="center"/>
    </xf>
    <xf numFmtId="0" fontId="28" fillId="0" borderId="6" xfId="0" applyFont="1" applyBorder="1" applyAlignment="1">
      <alignment vertical="center"/>
    </xf>
    <xf numFmtId="0" fontId="28" fillId="5" borderId="33" xfId="0" applyFont="1" applyFill="1" applyBorder="1" applyAlignment="1">
      <alignment vertical="center"/>
    </xf>
    <xf numFmtId="3" fontId="28" fillId="5" borderId="34" xfId="0" applyNumberFormat="1" applyFont="1" applyFill="1" applyBorder="1" applyAlignment="1">
      <alignment horizontal="right" vertical="center"/>
    </xf>
    <xf numFmtId="0" fontId="16" fillId="0" borderId="0" xfId="0" applyFont="1" applyAlignment="1">
      <alignment horizontal="center"/>
    </xf>
    <xf numFmtId="0" fontId="33" fillId="5" borderId="9" xfId="0" applyFont="1" applyFill="1" applyBorder="1" applyAlignment="1">
      <alignment vertical="center"/>
    </xf>
    <xf numFmtId="0" fontId="34" fillId="5" borderId="9" xfId="0" applyFont="1" applyFill="1" applyBorder="1" applyAlignment="1">
      <alignment vertical="center"/>
    </xf>
    <xf numFmtId="0" fontId="34" fillId="5" borderId="1" xfId="0" applyFont="1" applyFill="1" applyBorder="1" applyAlignment="1">
      <alignment vertical="center"/>
    </xf>
    <xf numFmtId="0" fontId="35" fillId="0" borderId="6" xfId="0" applyFont="1" applyBorder="1" applyAlignment="1">
      <alignment vertical="center"/>
    </xf>
    <xf numFmtId="3" fontId="35" fillId="0" borderId="15" xfId="0" applyNumberFormat="1" applyFont="1" applyBorder="1" applyAlignment="1">
      <alignment horizontal="right" vertical="center"/>
    </xf>
    <xf numFmtId="3" fontId="35" fillId="0" borderId="13" xfId="0" applyNumberFormat="1" applyFont="1" applyBorder="1" applyAlignment="1">
      <alignment horizontal="right" vertical="center"/>
    </xf>
    <xf numFmtId="3" fontId="33" fillId="0" borderId="15" xfId="0" applyNumberFormat="1" applyFont="1" applyBorder="1" applyAlignment="1">
      <alignment horizontal="right" vertical="center"/>
    </xf>
    <xf numFmtId="0" fontId="33" fillId="0" borderId="6" xfId="0" applyFont="1" applyBorder="1" applyAlignment="1">
      <alignment vertical="center"/>
    </xf>
    <xf numFmtId="0" fontId="36" fillId="0" borderId="15" xfId="0" applyFont="1" applyBorder="1" applyAlignment="1">
      <alignment horizontal="right" vertical="center"/>
    </xf>
    <xf numFmtId="0" fontId="33" fillId="0" borderId="15" xfId="0" applyFont="1" applyBorder="1" applyAlignment="1">
      <alignment horizontal="right" vertical="center"/>
    </xf>
    <xf numFmtId="0" fontId="35" fillId="0" borderId="15" xfId="0" applyFont="1" applyBorder="1" applyAlignment="1">
      <alignment horizontal="right" vertical="center"/>
    </xf>
    <xf numFmtId="0" fontId="34" fillId="0" borderId="15" xfId="0" applyFont="1" applyBorder="1" applyAlignment="1">
      <alignment horizontal="right" vertical="center"/>
    </xf>
    <xf numFmtId="0" fontId="35" fillId="0" borderId="4" xfId="0" applyFont="1" applyBorder="1" applyAlignment="1">
      <alignment vertical="center"/>
    </xf>
    <xf numFmtId="0" fontId="33" fillId="0" borderId="4" xfId="0" applyFont="1" applyBorder="1" applyAlignment="1">
      <alignment vertical="center"/>
    </xf>
    <xf numFmtId="3" fontId="33" fillId="0" borderId="13" xfId="0" applyNumberFormat="1" applyFont="1" applyBorder="1" applyAlignment="1">
      <alignment horizontal="right" vertical="center"/>
    </xf>
    <xf numFmtId="0" fontId="33" fillId="5" borderId="3" xfId="0" applyFont="1" applyFill="1" applyBorder="1" applyAlignment="1">
      <alignment vertical="center"/>
    </xf>
    <xf numFmtId="0" fontId="34" fillId="5" borderId="3" xfId="0" applyFont="1" applyFill="1" applyBorder="1" applyAlignment="1">
      <alignment vertical="center"/>
    </xf>
    <xf numFmtId="0" fontId="34" fillId="5" borderId="4" xfId="0" applyFont="1" applyFill="1" applyBorder="1" applyAlignment="1">
      <alignment vertical="center"/>
    </xf>
    <xf numFmtId="0" fontId="35" fillId="0" borderId="13" xfId="0" applyFont="1" applyBorder="1" applyAlignment="1">
      <alignment horizontal="right" vertical="center"/>
    </xf>
    <xf numFmtId="0" fontId="33" fillId="0" borderId="13" xfId="0" applyFont="1" applyBorder="1" applyAlignment="1">
      <alignment horizontal="right" vertical="center"/>
    </xf>
    <xf numFmtId="0" fontId="8" fillId="0" borderId="13" xfId="0" applyFont="1" applyBorder="1" applyAlignment="1">
      <alignment horizontal="center" vertical="center" wrapText="1"/>
    </xf>
    <xf numFmtId="0" fontId="8" fillId="0" borderId="4" xfId="0" applyFont="1" applyBorder="1" applyAlignment="1">
      <alignment vertical="center" wrapText="1"/>
    </xf>
    <xf numFmtId="0" fontId="11" fillId="0" borderId="13" xfId="0" applyFont="1" applyBorder="1" applyAlignment="1">
      <alignment horizontal="center" vertical="center" wrapText="1"/>
    </xf>
    <xf numFmtId="0" fontId="37" fillId="0" borderId="4" xfId="0" applyFont="1" applyBorder="1" applyAlignment="1">
      <alignment vertical="top" wrapText="1"/>
    </xf>
    <xf numFmtId="0" fontId="10" fillId="0" borderId="13" xfId="0" applyFont="1" applyBorder="1" applyAlignment="1">
      <alignment horizontal="right" vertical="center" wrapText="1"/>
    </xf>
    <xf numFmtId="0" fontId="10" fillId="0" borderId="4" xfId="0" applyFont="1" applyBorder="1" applyAlignment="1">
      <alignment horizontal="justify" vertical="center" wrapText="1"/>
    </xf>
    <xf numFmtId="0" fontId="11" fillId="0" borderId="13" xfId="0" applyFont="1" applyBorder="1" applyAlignment="1">
      <alignment horizontal="right" vertical="center" wrapText="1"/>
    </xf>
    <xf numFmtId="0" fontId="10" fillId="0" borderId="14" xfId="0" applyFont="1" applyBorder="1" applyAlignment="1">
      <alignment horizontal="right" vertical="center" wrapText="1"/>
    </xf>
    <xf numFmtId="3" fontId="10" fillId="0" borderId="13" xfId="0" applyNumberFormat="1" applyFont="1" applyBorder="1" applyAlignment="1">
      <alignment horizontal="right" vertical="center" wrapText="1"/>
    </xf>
    <xf numFmtId="0" fontId="11" fillId="0" borderId="4" xfId="0" applyFont="1" applyBorder="1" applyAlignment="1">
      <alignment horizontal="justify" vertical="center" wrapText="1"/>
    </xf>
    <xf numFmtId="3" fontId="11" fillId="0" borderId="13" xfId="0" applyNumberFormat="1" applyFont="1" applyBorder="1" applyAlignment="1">
      <alignment horizontal="righ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10" fillId="0" borderId="6" xfId="0" applyFont="1" applyBorder="1" applyAlignment="1">
      <alignment vertical="center" wrapText="1"/>
    </xf>
    <xf numFmtId="0" fontId="38" fillId="0" borderId="0" xfId="0" applyFont="1"/>
    <xf numFmtId="0" fontId="32" fillId="0" borderId="0" xfId="0" applyFont="1" applyAlignment="1">
      <alignment horizontal="justify" vertical="center"/>
    </xf>
    <xf numFmtId="0" fontId="39" fillId="0" borderId="0" xfId="0" applyFont="1" applyAlignment="1">
      <alignment horizontal="justify" vertical="center"/>
    </xf>
    <xf numFmtId="0" fontId="40" fillId="0" borderId="0" xfId="0" applyFont="1" applyAlignment="1">
      <alignment horizontal="justify" vertical="center"/>
    </xf>
    <xf numFmtId="0" fontId="39" fillId="0" borderId="0" xfId="0" applyFont="1" applyAlignment="1">
      <alignment horizontal="center" vertical="center"/>
    </xf>
    <xf numFmtId="0" fontId="13" fillId="5" borderId="12" xfId="0" applyFont="1" applyFill="1" applyBorder="1" applyAlignment="1">
      <alignment horizontal="center" vertical="center" wrapText="1"/>
    </xf>
    <xf numFmtId="4" fontId="8" fillId="0" borderId="13" xfId="0" applyNumberFormat="1" applyFont="1" applyBorder="1" applyAlignment="1">
      <alignment horizontal="center" vertical="center" wrapText="1"/>
    </xf>
    <xf numFmtId="0" fontId="33" fillId="5" borderId="12" xfId="0" applyFont="1" applyFill="1" applyBorder="1" applyAlignment="1">
      <alignment horizontal="center" vertical="center" wrapText="1"/>
    </xf>
    <xf numFmtId="0" fontId="33" fillId="5" borderId="13" xfId="0" applyFont="1" applyFill="1" applyBorder="1" applyAlignment="1">
      <alignment horizontal="center" vertical="center" wrapText="1"/>
    </xf>
    <xf numFmtId="4" fontId="11" fillId="0" borderId="13" xfId="0" applyNumberFormat="1" applyFont="1" applyBorder="1" applyAlignment="1">
      <alignment horizontal="center" vertical="center" wrapText="1"/>
    </xf>
    <xf numFmtId="0" fontId="34" fillId="5" borderId="12"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40" fillId="0" borderId="4" xfId="0" applyFont="1" applyBorder="1" applyAlignment="1">
      <alignment horizontal="justify" vertical="center" wrapText="1"/>
    </xf>
    <xf numFmtId="0" fontId="42" fillId="0" borderId="0" xfId="0" applyFont="1" applyAlignment="1">
      <alignment horizontal="center" vertical="center"/>
    </xf>
    <xf numFmtId="3" fontId="8" fillId="0" borderId="13" xfId="0" applyNumberFormat="1" applyFont="1" applyBorder="1" applyAlignment="1">
      <alignment horizontal="center" vertical="center" wrapText="1"/>
    </xf>
    <xf numFmtId="0" fontId="27" fillId="5" borderId="8"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7" fillId="5" borderId="13" xfId="0" applyFont="1" applyFill="1" applyBorder="1" applyAlignment="1">
      <alignment vertical="top" wrapText="1"/>
    </xf>
    <xf numFmtId="0" fontId="27" fillId="0" borderId="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3" xfId="0" applyFont="1" applyBorder="1" applyAlignment="1">
      <alignment horizontal="justify" vertical="center" wrapText="1"/>
    </xf>
    <xf numFmtId="0" fontId="27" fillId="0" borderId="3" xfId="0" applyFont="1" applyBorder="1" applyAlignment="1">
      <alignment vertical="center" wrapText="1"/>
    </xf>
    <xf numFmtId="0" fontId="17" fillId="5" borderId="15" xfId="0" applyFont="1" applyFill="1" applyBorder="1" applyAlignment="1">
      <alignment vertical="top"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4" fontId="8"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11" fillId="0" borderId="13" xfId="0" applyFont="1" applyBorder="1" applyAlignment="1">
      <alignment horizontal="right" vertical="center"/>
    </xf>
    <xf numFmtId="0" fontId="40" fillId="0" borderId="1" xfId="0" applyFont="1" applyBorder="1" applyAlignment="1">
      <alignment vertical="center"/>
    </xf>
    <xf numFmtId="0" fontId="40" fillId="0" borderId="4" xfId="0" applyFont="1" applyBorder="1" applyAlignment="1">
      <alignment vertical="center"/>
    </xf>
    <xf numFmtId="0" fontId="32" fillId="0" borderId="39" xfId="0" applyFont="1" applyBorder="1" applyAlignment="1">
      <alignment vertical="center"/>
    </xf>
    <xf numFmtId="0" fontId="33" fillId="6" borderId="6" xfId="0" applyFont="1" applyFill="1" applyBorder="1" applyAlignment="1">
      <alignment horizontal="center" vertical="center" wrapText="1"/>
    </xf>
    <xf numFmtId="0" fontId="33"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7" borderId="3" xfId="0" applyFont="1" applyFill="1" applyBorder="1" applyAlignment="1">
      <alignment vertical="center" wrapText="1"/>
    </xf>
    <xf numFmtId="0" fontId="11" fillId="7" borderId="14" xfId="0" applyFont="1" applyFill="1" applyBorder="1" applyAlignment="1">
      <alignment horizontal="center" vertical="center" wrapText="1"/>
    </xf>
    <xf numFmtId="0" fontId="11" fillId="7" borderId="14" xfId="0" applyFont="1" applyFill="1" applyBorder="1" applyAlignment="1">
      <alignment vertical="center" wrapText="1"/>
    </xf>
    <xf numFmtId="0" fontId="11" fillId="7" borderId="14" xfId="0" applyFont="1" applyFill="1" applyBorder="1" applyAlignment="1">
      <alignment horizontal="right" vertical="center" wrapText="1"/>
    </xf>
    <xf numFmtId="0" fontId="11" fillId="7" borderId="13" xfId="0" applyFont="1" applyFill="1" applyBorder="1" applyAlignment="1">
      <alignment vertical="center" wrapText="1"/>
    </xf>
    <xf numFmtId="3" fontId="43" fillId="0" borderId="13" xfId="0" applyNumberFormat="1" applyFont="1" applyBorder="1" applyAlignment="1">
      <alignment horizontal="right" vertical="center" wrapText="1"/>
    </xf>
    <xf numFmtId="3" fontId="33" fillId="7" borderId="13" xfId="0" applyNumberFormat="1" applyFont="1" applyFill="1" applyBorder="1" applyAlignment="1">
      <alignment horizontal="right" vertical="center" wrapText="1"/>
    </xf>
    <xf numFmtId="0" fontId="11" fillId="0" borderId="0" xfId="0" applyFont="1" applyAlignment="1">
      <alignment horizontal="center" vertical="center" wrapText="1"/>
    </xf>
    <xf numFmtId="3" fontId="10" fillId="0" borderId="13"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0" fontId="33" fillId="5" borderId="2" xfId="0" applyFont="1" applyFill="1" applyBorder="1" applyAlignment="1">
      <alignment horizontal="center" vertical="center" wrapText="1"/>
    </xf>
    <xf numFmtId="3" fontId="11" fillId="0" borderId="13" xfId="0" applyNumberFormat="1" applyFont="1" applyBorder="1" applyAlignment="1">
      <alignment horizontal="center" vertical="center" wrapText="1"/>
    </xf>
    <xf numFmtId="0" fontId="10" fillId="0" borderId="4" xfId="0" applyFont="1" applyBorder="1" applyAlignment="1">
      <alignment vertical="center"/>
    </xf>
    <xf numFmtId="0" fontId="10" fillId="0" borderId="13" xfId="0" applyFont="1" applyBorder="1" applyAlignment="1">
      <alignment horizontal="right" vertical="center"/>
    </xf>
    <xf numFmtId="0" fontId="45" fillId="0" borderId="4" xfId="0" applyFont="1" applyBorder="1" applyAlignment="1">
      <alignment vertical="center"/>
    </xf>
    <xf numFmtId="0" fontId="12" fillId="0" borderId="4" xfId="0" applyFont="1" applyBorder="1" applyAlignment="1">
      <alignment vertical="center"/>
    </xf>
    <xf numFmtId="0" fontId="40" fillId="0" borderId="46" xfId="0" applyFont="1" applyBorder="1" applyAlignment="1">
      <alignment vertical="center" wrapText="1"/>
    </xf>
    <xf numFmtId="3" fontId="40" fillId="0" borderId="47" xfId="0" applyNumberFormat="1" applyFont="1" applyBorder="1" applyAlignment="1">
      <alignment horizontal="right" vertical="center" wrapText="1"/>
    </xf>
    <xf numFmtId="0" fontId="40" fillId="0" borderId="47" xfId="0" applyFont="1" applyBorder="1" applyAlignment="1">
      <alignment horizontal="right" vertical="center" wrapText="1"/>
    </xf>
    <xf numFmtId="0" fontId="40" fillId="0" borderId="4" xfId="0" applyFont="1" applyBorder="1" applyAlignment="1">
      <alignment vertical="center" wrapText="1"/>
    </xf>
    <xf numFmtId="0" fontId="40" fillId="0" borderId="13" xfId="0" applyFont="1" applyBorder="1" applyAlignment="1">
      <alignment horizontal="right" vertical="center" wrapText="1"/>
    </xf>
    <xf numFmtId="0" fontId="32" fillId="0" borderId="4" xfId="0" applyFont="1" applyBorder="1" applyAlignment="1">
      <alignment vertical="center" wrapText="1"/>
    </xf>
    <xf numFmtId="3" fontId="32" fillId="0" borderId="13" xfId="0" applyNumberFormat="1" applyFont="1" applyBorder="1" applyAlignment="1">
      <alignment horizontal="right" vertical="center" wrapText="1"/>
    </xf>
    <xf numFmtId="0" fontId="32" fillId="0" borderId="13" xfId="0" applyFont="1" applyBorder="1" applyAlignment="1">
      <alignment horizontal="right" vertical="center" wrapText="1"/>
    </xf>
    <xf numFmtId="0" fontId="33" fillId="8" borderId="8"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3" xfId="0" applyFont="1" applyFill="1" applyBorder="1" applyAlignment="1">
      <alignment horizontal="center" vertical="center" wrapText="1"/>
    </xf>
    <xf numFmtId="0" fontId="10" fillId="5" borderId="1" xfId="0" applyFont="1" applyFill="1" applyBorder="1" applyAlignment="1">
      <alignment horizontal="center" vertical="center"/>
    </xf>
    <xf numFmtId="0" fontId="33" fillId="5" borderId="2" xfId="0" applyFont="1" applyFill="1" applyBorder="1" applyAlignment="1">
      <alignment horizontal="center" vertical="center"/>
    </xf>
    <xf numFmtId="0" fontId="32"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2" fillId="0" borderId="4" xfId="0" applyFont="1" applyBorder="1" applyAlignment="1">
      <alignment vertical="center"/>
    </xf>
    <xf numFmtId="0" fontId="10" fillId="5" borderId="49" xfId="0" applyFont="1" applyFill="1" applyBorder="1" applyAlignment="1">
      <alignment horizontal="center" vertical="center"/>
    </xf>
    <xf numFmtId="0" fontId="33" fillId="5" borderId="50" xfId="0" applyFont="1" applyFill="1" applyBorder="1" applyAlignment="1">
      <alignment horizontal="center" vertical="center"/>
    </xf>
    <xf numFmtId="0" fontId="10" fillId="0" borderId="1" xfId="0" applyFont="1" applyBorder="1" applyAlignment="1">
      <alignment vertical="center"/>
    </xf>
    <xf numFmtId="0" fontId="32" fillId="0" borderId="1" xfId="0" applyFont="1" applyBorder="1" applyAlignment="1">
      <alignment vertical="center"/>
    </xf>
    <xf numFmtId="3" fontId="32" fillId="0" borderId="2" xfId="0" applyNumberFormat="1" applyFont="1" applyBorder="1" applyAlignment="1">
      <alignment horizontal="right" vertical="center"/>
    </xf>
    <xf numFmtId="3" fontId="48" fillId="0" borderId="13" xfId="0" applyNumberFormat="1" applyFont="1" applyBorder="1" applyAlignment="1">
      <alignment horizontal="right" vertical="center"/>
    </xf>
    <xf numFmtId="0" fontId="1" fillId="0" borderId="14" xfId="0" applyFont="1" applyBorder="1" applyAlignment="1">
      <alignment horizontal="left" wrapText="1"/>
    </xf>
    <xf numFmtId="0" fontId="10" fillId="5" borderId="8" xfId="0" applyFont="1" applyFill="1" applyBorder="1" applyAlignment="1">
      <alignment horizontal="center" vertical="center"/>
    </xf>
    <xf numFmtId="0" fontId="33" fillId="5" borderId="12" xfId="0" applyFont="1" applyFill="1" applyBorder="1" applyAlignment="1">
      <alignment horizontal="center" vertical="center"/>
    </xf>
    <xf numFmtId="0" fontId="10" fillId="0" borderId="2" xfId="0" applyFont="1" applyBorder="1" applyAlignment="1">
      <alignment horizontal="right" vertical="center"/>
    </xf>
    <xf numFmtId="0" fontId="49" fillId="0" borderId="4" xfId="0" applyFont="1" applyBorder="1" applyAlignment="1">
      <alignment vertical="center"/>
    </xf>
    <xf numFmtId="0" fontId="50" fillId="0" borderId="4" xfId="0" applyFont="1" applyBorder="1" applyAlignment="1">
      <alignment vertical="center"/>
    </xf>
    <xf numFmtId="0" fontId="32" fillId="0" borderId="0" xfId="0" applyFont="1" applyAlignment="1">
      <alignment horizontal="left" vertical="center"/>
    </xf>
    <xf numFmtId="0" fontId="32" fillId="0" borderId="0" xfId="0" applyFont="1" applyAlignment="1">
      <alignment vertical="center"/>
    </xf>
    <xf numFmtId="0" fontId="32"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2" fillId="0" borderId="4" xfId="0" applyFont="1" applyBorder="1" applyAlignment="1">
      <alignment horizontal="justify" vertical="center" wrapText="1"/>
    </xf>
    <xf numFmtId="0" fontId="40" fillId="0" borderId="4" xfId="0" applyFont="1" applyBorder="1" applyAlignment="1">
      <alignment horizontal="left" vertical="center" wrapText="1"/>
    </xf>
    <xf numFmtId="3" fontId="40" fillId="0" borderId="13" xfId="0" applyNumberFormat="1" applyFont="1" applyBorder="1" applyAlignment="1">
      <alignment horizontal="right" vertical="center" wrapText="1"/>
    </xf>
    <xf numFmtId="0" fontId="40" fillId="0" borderId="0" xfId="0" applyFont="1" applyAlignment="1">
      <alignment horizontal="left" vertical="center"/>
    </xf>
    <xf numFmtId="0" fontId="34" fillId="5" borderId="12" xfId="0" applyFont="1" applyFill="1" applyBorder="1" applyAlignment="1">
      <alignment horizontal="center" vertical="center"/>
    </xf>
    <xf numFmtId="0" fontId="34" fillId="5" borderId="15" xfId="0" applyFont="1" applyFill="1" applyBorder="1" applyAlignment="1">
      <alignment horizontal="center" vertical="center"/>
    </xf>
    <xf numFmtId="0" fontId="34" fillId="5" borderId="12" xfId="0" applyFont="1" applyFill="1" applyBorder="1" applyAlignment="1">
      <alignment vertical="center" wrapText="1"/>
    </xf>
    <xf numFmtId="0" fontId="34" fillId="5" borderId="13" xfId="0" applyFont="1" applyFill="1" applyBorder="1" applyAlignment="1">
      <alignment vertical="center" wrapText="1"/>
    </xf>
    <xf numFmtId="0" fontId="34" fillId="9" borderId="12" xfId="0" applyFont="1" applyFill="1" applyBorder="1" applyAlignment="1">
      <alignment horizontal="center" vertical="center" wrapText="1"/>
    </xf>
    <xf numFmtId="0" fontId="34" fillId="9" borderId="12" xfId="0" applyFont="1" applyFill="1" applyBorder="1" applyAlignment="1">
      <alignment vertical="center" wrapText="1"/>
    </xf>
    <xf numFmtId="0" fontId="34" fillId="9" borderId="13" xfId="0" applyFont="1" applyFill="1" applyBorder="1" applyAlignment="1">
      <alignment horizontal="center" vertical="center" wrapText="1"/>
    </xf>
    <xf numFmtId="0" fontId="34" fillId="9" borderId="13" xfId="0" applyFont="1" applyFill="1" applyBorder="1" applyAlignment="1">
      <alignment vertical="center" wrapText="1"/>
    </xf>
    <xf numFmtId="0" fontId="39" fillId="5" borderId="35" xfId="0" applyFont="1" applyFill="1" applyBorder="1" applyAlignment="1">
      <alignment horizontal="center" vertical="center" wrapText="1"/>
    </xf>
    <xf numFmtId="0" fontId="34" fillId="5" borderId="37" xfId="0" applyFont="1" applyFill="1" applyBorder="1" applyAlignment="1">
      <alignment horizontal="center" vertical="center" wrapText="1"/>
    </xf>
    <xf numFmtId="0" fontId="40" fillId="0" borderId="52" xfId="0" applyFont="1" applyBorder="1" applyAlignment="1">
      <alignment horizontal="justify" vertical="center" wrapText="1"/>
    </xf>
    <xf numFmtId="3" fontId="40" fillId="0" borderId="54" xfId="0" applyNumberFormat="1" applyFont="1" applyBorder="1" applyAlignment="1">
      <alignment horizontal="right" vertical="center" wrapText="1"/>
    </xf>
    <xf numFmtId="0" fontId="40" fillId="0" borderId="51" xfId="0" applyFont="1" applyBorder="1" applyAlignment="1">
      <alignment horizontal="justify" vertical="center" wrapText="1"/>
    </xf>
    <xf numFmtId="0" fontId="32" fillId="0" borderId="51" xfId="0" applyFont="1" applyBorder="1" applyAlignment="1">
      <alignment horizontal="justify" vertical="center" wrapText="1"/>
    </xf>
    <xf numFmtId="3" fontId="32" fillId="0" borderId="53" xfId="0" applyNumberFormat="1" applyFont="1" applyBorder="1" applyAlignment="1">
      <alignment horizontal="right" vertical="center" wrapText="1"/>
    </xf>
    <xf numFmtId="3" fontId="40" fillId="0" borderId="55" xfId="0" applyNumberFormat="1" applyFont="1" applyBorder="1" applyAlignment="1">
      <alignment horizontal="right" vertical="center" wrapText="1"/>
    </xf>
    <xf numFmtId="0" fontId="39" fillId="5" borderId="56" xfId="0" applyFont="1" applyFill="1" applyBorder="1" applyAlignment="1">
      <alignment horizontal="center" vertical="center" wrapText="1"/>
    </xf>
    <xf numFmtId="0" fontId="34" fillId="5" borderId="57" xfId="0" applyFont="1" applyFill="1" applyBorder="1" applyAlignment="1">
      <alignment horizontal="center" vertical="center" wrapText="1"/>
    </xf>
    <xf numFmtId="0" fontId="34" fillId="5" borderId="58" xfId="0" applyFont="1" applyFill="1" applyBorder="1" applyAlignment="1">
      <alignment horizontal="center" vertical="center" wrapText="1"/>
    </xf>
    <xf numFmtId="0" fontId="40" fillId="0" borderId="51" xfId="0" applyFont="1" applyBorder="1" applyAlignment="1">
      <alignment vertical="center" wrapText="1"/>
    </xf>
    <xf numFmtId="0" fontId="40" fillId="0" borderId="53" xfId="0" applyFont="1" applyBorder="1" applyAlignment="1">
      <alignment horizontal="right" vertical="center" wrapText="1"/>
    </xf>
    <xf numFmtId="0" fontId="40" fillId="0" borderId="38" xfId="0" applyFont="1" applyBorder="1" applyAlignment="1">
      <alignment horizontal="right" vertical="center" wrapText="1"/>
    </xf>
    <xf numFmtId="0" fontId="32" fillId="0" borderId="59" xfId="0" applyFont="1" applyBorder="1" applyAlignment="1">
      <alignment horizontal="justify" vertical="center" wrapText="1"/>
    </xf>
    <xf numFmtId="0" fontId="42" fillId="5"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0" fillId="0" borderId="0" xfId="0" applyAlignment="1"/>
    <xf numFmtId="0" fontId="0" fillId="0" borderId="11" xfId="0" applyBorder="1"/>
    <xf numFmtId="0" fontId="0" fillId="0" borderId="11" xfId="0" applyBorder="1" applyAlignment="1">
      <alignment horizontal="left" vertical="top"/>
    </xf>
    <xf numFmtId="14" fontId="0" fillId="0" borderId="11" xfId="0" applyNumberFormat="1" applyBorder="1" applyAlignment="1">
      <alignment horizontal="left" vertical="top"/>
    </xf>
    <xf numFmtId="0" fontId="32" fillId="10" borderId="1" xfId="0" applyFont="1" applyFill="1" applyBorder="1" applyAlignment="1">
      <alignment horizontal="center" vertical="center"/>
    </xf>
    <xf numFmtId="0" fontId="32" fillId="10" borderId="2" xfId="0" applyFont="1" applyFill="1" applyBorder="1" applyAlignment="1">
      <alignment horizontal="center" vertical="center"/>
    </xf>
    <xf numFmtId="0" fontId="32" fillId="0" borderId="3" xfId="0" applyFont="1" applyBorder="1" applyAlignment="1">
      <alignment vertical="center"/>
    </xf>
    <xf numFmtId="0" fontId="40" fillId="0" borderId="4" xfId="0" applyFont="1" applyBorder="1" applyAlignment="1">
      <alignment horizontal="center" vertical="center"/>
    </xf>
    <xf numFmtId="0" fontId="40" fillId="0" borderId="3" xfId="0" applyFont="1" applyBorder="1" applyAlignment="1">
      <alignment vertical="center"/>
    </xf>
    <xf numFmtId="0" fontId="40" fillId="0" borderId="5"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40" fillId="0" borderId="8" xfId="0" applyFont="1" applyBorder="1" applyAlignment="1">
      <alignment vertical="center"/>
    </xf>
    <xf numFmtId="0" fontId="32" fillId="0" borderId="7" xfId="0" applyFont="1" applyBorder="1" applyAlignment="1">
      <alignment vertical="center"/>
    </xf>
    <xf numFmtId="0" fontId="40" fillId="0" borderId="9" xfId="0" applyFont="1" applyBorder="1" applyAlignment="1">
      <alignment vertical="center"/>
    </xf>
    <xf numFmtId="0" fontId="28" fillId="4" borderId="9" xfId="0" applyFont="1" applyFill="1" applyBorder="1" applyAlignment="1">
      <alignment vertical="center"/>
    </xf>
    <xf numFmtId="0" fontId="13" fillId="4" borderId="2" xfId="0" applyFont="1" applyFill="1" applyBorder="1" applyAlignment="1">
      <alignment horizontal="center" vertical="center" wrapText="1"/>
    </xf>
    <xf numFmtId="0" fontId="33" fillId="4" borderId="7" xfId="0" applyFont="1" applyFill="1" applyBorder="1" applyAlignment="1">
      <alignment vertical="center"/>
    </xf>
    <xf numFmtId="0" fontId="33" fillId="4" borderId="8" xfId="0" applyFont="1" applyFill="1" applyBorder="1" applyAlignment="1">
      <alignment horizontal="center" vertical="center"/>
    </xf>
    <xf numFmtId="0" fontId="28" fillId="4" borderId="12" xfId="0" applyFont="1" applyFill="1" applyBorder="1" applyAlignment="1">
      <alignment horizontal="center" vertical="center" wrapText="1"/>
    </xf>
    <xf numFmtId="0" fontId="10" fillId="0" borderId="0" xfId="0" applyFont="1" applyAlignment="1">
      <alignment vertical="center"/>
    </xf>
    <xf numFmtId="0" fontId="16" fillId="0" borderId="0" xfId="0" applyFont="1" applyAlignment="1">
      <alignment horizontal="center" vertical="center"/>
    </xf>
    <xf numFmtId="0" fontId="32" fillId="0" borderId="0" xfId="0" applyFont="1" applyBorder="1" applyAlignment="1">
      <alignment vertical="center"/>
    </xf>
    <xf numFmtId="0" fontId="32" fillId="0" borderId="0" xfId="0" applyFont="1" applyBorder="1" applyAlignment="1">
      <alignment horizontal="right" vertical="center"/>
    </xf>
    <xf numFmtId="0" fontId="16" fillId="0" borderId="0" xfId="0" applyFont="1" applyAlignment="1">
      <alignment horizontal="left" vertical="center"/>
    </xf>
    <xf numFmtId="0" fontId="19" fillId="0" borderId="20" xfId="0" applyFont="1" applyBorder="1" applyAlignment="1">
      <alignment horizontal="right" vertical="center" wrapText="1"/>
    </xf>
    <xf numFmtId="0" fontId="19" fillId="0" borderId="23" xfId="0" applyFont="1" applyBorder="1" applyAlignment="1">
      <alignment horizontal="right" vertical="center" wrapText="1"/>
    </xf>
    <xf numFmtId="0" fontId="18" fillId="0" borderId="7" xfId="0" applyFont="1" applyBorder="1" applyAlignment="1">
      <alignment vertical="center" wrapText="1"/>
    </xf>
    <xf numFmtId="3" fontId="10" fillId="0" borderId="8"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10" fillId="0" borderId="4" xfId="0" applyNumberFormat="1" applyFont="1" applyBorder="1" applyAlignment="1">
      <alignment horizontal="right" vertical="center" wrapText="1"/>
    </xf>
    <xf numFmtId="0" fontId="12" fillId="0" borderId="0" xfId="0" applyFont="1" applyAlignment="1">
      <alignment horizontal="center" vertical="center"/>
    </xf>
    <xf numFmtId="3" fontId="13" fillId="3" borderId="13" xfId="0" applyNumberFormat="1" applyFont="1" applyFill="1" applyBorder="1" applyAlignment="1">
      <alignment horizontal="center" vertical="center"/>
    </xf>
    <xf numFmtId="164" fontId="13" fillId="2" borderId="13" xfId="2" applyNumberFormat="1" applyFont="1" applyFill="1" applyBorder="1" applyAlignment="1">
      <alignment horizontal="center" vertical="center" wrapText="1"/>
    </xf>
    <xf numFmtId="164" fontId="13" fillId="2" borderId="12" xfId="2" applyNumberFormat="1" applyFont="1" applyFill="1" applyBorder="1" applyAlignment="1">
      <alignment horizontal="center" vertical="center" wrapText="1"/>
    </xf>
    <xf numFmtId="164" fontId="0" fillId="0" borderId="0" xfId="2" applyNumberFormat="1" applyFont="1" applyAlignment="1">
      <alignment horizontal="center" vertical="center"/>
    </xf>
    <xf numFmtId="165" fontId="14" fillId="0" borderId="13" xfId="2" applyNumberFormat="1" applyFont="1" applyBorder="1" applyAlignment="1">
      <alignment horizontal="center" vertical="center" wrapText="1"/>
    </xf>
    <xf numFmtId="165" fontId="15" fillId="3" borderId="13" xfId="2" applyNumberFormat="1" applyFont="1" applyFill="1" applyBorder="1" applyAlignment="1">
      <alignment horizontal="center" vertical="center" wrapText="1"/>
    </xf>
    <xf numFmtId="3" fontId="0" fillId="0" borderId="0" xfId="0" applyNumberFormat="1"/>
    <xf numFmtId="3" fontId="54" fillId="0" borderId="20" xfId="0" applyNumberFormat="1" applyFont="1" applyBorder="1" applyAlignment="1">
      <alignment horizontal="right" vertical="center" wrapText="1"/>
    </xf>
    <xf numFmtId="0" fontId="0" fillId="0" borderId="0" xfId="0" applyBorder="1"/>
    <xf numFmtId="166" fontId="11" fillId="0" borderId="8" xfId="2" applyNumberFormat="1" applyFont="1" applyBorder="1" applyAlignment="1">
      <alignment vertical="center" wrapText="1"/>
    </xf>
    <xf numFmtId="166" fontId="11" fillId="0" borderId="13" xfId="2" applyNumberFormat="1" applyFont="1" applyBorder="1" applyAlignment="1">
      <alignment horizontal="right" vertical="center" wrapText="1"/>
    </xf>
    <xf numFmtId="166" fontId="11" fillId="0" borderId="4" xfId="2" applyNumberFormat="1" applyFont="1" applyBorder="1" applyAlignment="1">
      <alignment vertical="center" wrapText="1"/>
    </xf>
    <xf numFmtId="3" fontId="11" fillId="0" borderId="13" xfId="0" applyNumberFormat="1" applyFont="1" applyBorder="1" applyAlignment="1">
      <alignment vertical="center" wrapText="1"/>
    </xf>
    <xf numFmtId="0" fontId="11" fillId="0" borderId="8" xfId="0" applyFont="1" applyBorder="1" applyAlignment="1">
      <alignment vertical="center" wrapText="1"/>
    </xf>
    <xf numFmtId="0" fontId="11" fillId="0" borderId="1" xfId="0" applyFont="1" applyBorder="1" applyAlignment="1">
      <alignmen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164" fontId="40" fillId="0" borderId="2" xfId="2" applyNumberFormat="1" applyFont="1" applyBorder="1" applyAlignment="1">
      <alignment horizontal="right" vertical="center"/>
    </xf>
    <xf numFmtId="164" fontId="40" fillId="0" borderId="13" xfId="2" applyNumberFormat="1" applyFont="1" applyBorder="1" applyAlignment="1">
      <alignment horizontal="right" vertical="center"/>
    </xf>
    <xf numFmtId="164" fontId="32" fillId="0" borderId="40" xfId="2" applyNumberFormat="1" applyFont="1" applyBorder="1" applyAlignment="1">
      <alignment horizontal="right" vertical="center"/>
    </xf>
    <xf numFmtId="164" fontId="45" fillId="0" borderId="13" xfId="2" applyNumberFormat="1" applyFont="1" applyBorder="1" applyAlignment="1">
      <alignment horizontal="right" vertical="center"/>
    </xf>
    <xf numFmtId="164" fontId="12" fillId="0" borderId="13" xfId="2" applyNumberFormat="1" applyFont="1" applyBorder="1" applyAlignment="1">
      <alignment horizontal="right" vertical="center"/>
    </xf>
    <xf numFmtId="0" fontId="45" fillId="0" borderId="0" xfId="0" applyFont="1" applyBorder="1" applyAlignment="1">
      <alignment horizontal="right" vertical="center"/>
    </xf>
    <xf numFmtId="3" fontId="12" fillId="0" borderId="0" xfId="0" applyNumberFormat="1" applyFont="1" applyBorder="1" applyAlignment="1">
      <alignment horizontal="right" vertical="center"/>
    </xf>
    <xf numFmtId="164" fontId="32" fillId="0" borderId="13" xfId="2" applyNumberFormat="1" applyFont="1" applyBorder="1" applyAlignment="1">
      <alignment horizontal="right" vertical="center"/>
    </xf>
    <xf numFmtId="0" fontId="40" fillId="0" borderId="0" xfId="0" applyFont="1" applyBorder="1" applyAlignment="1">
      <alignment horizontal="right" vertical="center"/>
    </xf>
    <xf numFmtId="164" fontId="11" fillId="0" borderId="13" xfId="2" applyNumberFormat="1" applyFont="1" applyBorder="1" applyAlignment="1">
      <alignment horizontal="right" vertical="center" wrapText="1"/>
    </xf>
    <xf numFmtId="164" fontId="11" fillId="0" borderId="13" xfId="2" applyNumberFormat="1" applyFont="1" applyBorder="1" applyAlignment="1">
      <alignment horizontal="right" vertical="center"/>
    </xf>
    <xf numFmtId="164" fontId="10" fillId="0" borderId="13" xfId="2" applyNumberFormat="1" applyFont="1" applyBorder="1" applyAlignment="1">
      <alignment horizontal="right" vertical="center" wrapText="1"/>
    </xf>
    <xf numFmtId="164" fontId="10" fillId="0" borderId="13" xfId="2" applyNumberFormat="1" applyFont="1" applyBorder="1" applyAlignment="1">
      <alignment horizontal="righ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164" fontId="11" fillId="0" borderId="2" xfId="2" applyNumberFormat="1" applyFont="1" applyBorder="1" applyAlignment="1">
      <alignment horizontal="right" vertical="center"/>
    </xf>
    <xf numFmtId="164" fontId="10" fillId="0" borderId="2" xfId="2" applyNumberFormat="1" applyFont="1" applyBorder="1" applyAlignment="1">
      <alignment horizontal="right" vertical="center"/>
    </xf>
    <xf numFmtId="164" fontId="50" fillId="0" borderId="13" xfId="2" applyNumberFormat="1" applyFont="1" applyBorder="1" applyAlignment="1">
      <alignment horizontal="right" vertical="center"/>
    </xf>
    <xf numFmtId="0" fontId="50" fillId="0" borderId="0" xfId="0" applyFont="1" applyBorder="1" applyAlignment="1">
      <alignment vertical="center"/>
    </xf>
    <xf numFmtId="164" fontId="50" fillId="0" borderId="0" xfId="2" applyNumberFormat="1" applyFont="1" applyBorder="1" applyAlignment="1">
      <alignment horizontal="right" vertical="center"/>
    </xf>
    <xf numFmtId="0" fontId="50" fillId="0" borderId="0" xfId="0" applyFont="1" applyBorder="1" applyAlignment="1">
      <alignment horizontal="right" vertical="center"/>
    </xf>
    <xf numFmtId="164" fontId="11" fillId="0" borderId="0" xfId="2" applyNumberFormat="1" applyFont="1" applyBorder="1" applyAlignment="1">
      <alignment horizontal="right" vertical="center"/>
    </xf>
    <xf numFmtId="49" fontId="8" fillId="0" borderId="1" xfId="0" applyNumberFormat="1" applyFont="1" applyBorder="1" applyAlignment="1">
      <alignment horizontal="left" vertical="center" indent="5"/>
    </xf>
    <xf numFmtId="164" fontId="40" fillId="0" borderId="13" xfId="2" applyNumberFormat="1" applyFont="1" applyBorder="1" applyAlignment="1">
      <alignment horizontal="right" vertical="center" wrapText="1"/>
    </xf>
    <xf numFmtId="43" fontId="40" fillId="0" borderId="0" xfId="2" applyFont="1" applyBorder="1" applyAlignment="1">
      <alignment horizontal="right" vertical="center"/>
    </xf>
    <xf numFmtId="43" fontId="32" fillId="0" borderId="0" xfId="2" applyFont="1" applyBorder="1" applyAlignment="1">
      <alignment horizontal="right" vertical="center"/>
    </xf>
    <xf numFmtId="164" fontId="32" fillId="0" borderId="13" xfId="2" applyNumberFormat="1" applyFont="1" applyBorder="1" applyAlignment="1">
      <alignment horizontal="right" vertical="center" wrapText="1"/>
    </xf>
    <xf numFmtId="0" fontId="40" fillId="0" borderId="0" xfId="0" applyFont="1" applyBorder="1" applyAlignment="1">
      <alignment horizontal="right" vertical="center" wrapText="1"/>
    </xf>
    <xf numFmtId="0" fontId="32" fillId="0" borderId="0" xfId="0" applyFont="1" applyBorder="1" applyAlignment="1">
      <alignment horizontal="right" vertical="center" wrapText="1"/>
    </xf>
    <xf numFmtId="49" fontId="40" fillId="0" borderId="4" xfId="0" applyNumberFormat="1" applyFont="1" applyBorder="1" applyAlignment="1">
      <alignment horizontal="left" vertical="center" wrapText="1" indent="5"/>
    </xf>
    <xf numFmtId="49" fontId="40" fillId="0" borderId="4" xfId="0" applyNumberFormat="1" applyFont="1" applyBorder="1" applyAlignment="1">
      <alignment vertical="center" wrapText="1"/>
    </xf>
    <xf numFmtId="3" fontId="32" fillId="0" borderId="38" xfId="0" applyNumberFormat="1" applyFont="1" applyBorder="1" applyAlignment="1">
      <alignment horizontal="right" vertical="center" wrapText="1"/>
    </xf>
    <xf numFmtId="49" fontId="40" fillId="0" borderId="4" xfId="0" applyNumberFormat="1" applyFont="1" applyBorder="1" applyAlignment="1">
      <alignment horizontal="left" vertical="center" indent="5"/>
    </xf>
    <xf numFmtId="0" fontId="57" fillId="0" borderId="0" xfId="0" applyFont="1"/>
    <xf numFmtId="0" fontId="56" fillId="0" borderId="0" xfId="0" applyFont="1"/>
    <xf numFmtId="0" fontId="32" fillId="0" borderId="0" xfId="0" applyFont="1" applyAlignment="1">
      <alignment horizontal="left" vertical="center"/>
    </xf>
    <xf numFmtId="164" fontId="19" fillId="0" borderId="20" xfId="2" applyNumberFormat="1" applyFont="1" applyBorder="1" applyAlignment="1">
      <alignment horizontal="right" vertical="center" wrapText="1"/>
    </xf>
    <xf numFmtId="0" fontId="58" fillId="4" borderId="1" xfId="0" applyFont="1" applyFill="1" applyBorder="1" applyAlignment="1">
      <alignment horizontal="center" vertical="center"/>
    </xf>
    <xf numFmtId="164" fontId="32" fillId="0" borderId="13" xfId="2" applyNumberFormat="1" applyFont="1" applyFill="1" applyBorder="1" applyAlignment="1">
      <alignment horizontal="right" vertical="center"/>
    </xf>
    <xf numFmtId="0" fontId="32" fillId="5" borderId="8" xfId="0" applyFont="1" applyFill="1" applyBorder="1" applyAlignment="1">
      <alignment horizontal="left" vertical="center"/>
    </xf>
    <xf numFmtId="0" fontId="45" fillId="0" borderId="1" xfId="0" applyFont="1" applyBorder="1" applyAlignment="1">
      <alignment horizontal="left" vertical="center"/>
    </xf>
    <xf numFmtId="0" fontId="45" fillId="0" borderId="4" xfId="0" applyFont="1" applyBorder="1" applyAlignment="1">
      <alignment horizontal="left" vertical="center"/>
    </xf>
    <xf numFmtId="0" fontId="40" fillId="0" borderId="0" xfId="0" applyFont="1" applyAlignment="1">
      <alignment vertical="center"/>
    </xf>
    <xf numFmtId="49" fontId="11" fillId="0" borderId="4" xfId="0" applyNumberFormat="1" applyFont="1" applyBorder="1" applyAlignment="1">
      <alignment horizontal="left" vertical="center" indent="5"/>
    </xf>
    <xf numFmtId="0" fontId="40" fillId="0" borderId="0" xfId="0" applyFont="1" applyFill="1" applyAlignment="1">
      <alignment horizontal="justify" vertical="center"/>
    </xf>
    <xf numFmtId="0" fontId="0" fillId="0" borderId="0" xfId="0" applyFill="1"/>
    <xf numFmtId="0" fontId="32" fillId="0" borderId="0" xfId="0" applyFont="1" applyFill="1" applyBorder="1" applyAlignment="1">
      <alignment horizontal="justify" vertical="center"/>
    </xf>
    <xf numFmtId="0" fontId="0" fillId="0" borderId="0" xfId="0" applyFill="1" applyBorder="1"/>
    <xf numFmtId="0" fontId="1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0" fontId="32" fillId="0" borderId="0" xfId="0" applyFont="1" applyFill="1" applyAlignment="1">
      <alignment vertical="center"/>
    </xf>
    <xf numFmtId="0" fontId="34" fillId="11" borderId="12" xfId="0" applyFont="1" applyFill="1" applyBorder="1" applyAlignment="1">
      <alignment horizontal="center" vertical="center" wrapText="1"/>
    </xf>
    <xf numFmtId="0" fontId="34" fillId="11" borderId="13" xfId="0" applyFont="1" applyFill="1" applyBorder="1" applyAlignment="1">
      <alignment horizontal="center" vertical="center" wrapText="1"/>
    </xf>
    <xf numFmtId="164" fontId="0" fillId="0" borderId="0" xfId="2" applyNumberFormat="1" applyFont="1"/>
    <xf numFmtId="164" fontId="0" fillId="0" borderId="0" xfId="0" applyNumberFormat="1"/>
    <xf numFmtId="0" fontId="32" fillId="0" borderId="4"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5" fillId="0" borderId="0" xfId="0" applyFont="1" applyAlignment="1">
      <alignment horizontal="center" vertical="center"/>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5" fillId="0" borderId="0" xfId="0" applyFont="1" applyAlignment="1">
      <alignment horizontal="left" vertical="center" wrapText="1"/>
    </xf>
    <xf numFmtId="0" fontId="16" fillId="0" borderId="0" xfId="0" applyFont="1" applyAlignment="1">
      <alignment horizontal="center" vertical="center"/>
    </xf>
    <xf numFmtId="0" fontId="23" fillId="0" borderId="0" xfId="0" applyFont="1" applyAlignment="1">
      <alignment horizontal="center" vertical="center" wrapText="1"/>
    </xf>
    <xf numFmtId="0" fontId="25" fillId="0" borderId="25" xfId="0" applyFont="1" applyBorder="1" applyAlignment="1">
      <alignment vertical="center" wrapText="1"/>
    </xf>
    <xf numFmtId="0" fontId="25" fillId="0" borderId="28" xfId="0" applyFont="1" applyBorder="1" applyAlignment="1">
      <alignment vertical="center" wrapText="1"/>
    </xf>
    <xf numFmtId="0" fontId="26" fillId="0" borderId="26" xfId="0" applyFont="1" applyBorder="1" applyAlignment="1">
      <alignment horizontal="center" vertical="center" wrapText="1"/>
    </xf>
    <xf numFmtId="0" fontId="26" fillId="0" borderId="11" xfId="0" applyFont="1" applyBorder="1" applyAlignment="1">
      <alignment horizontal="center" vertical="center" wrapText="1"/>
    </xf>
    <xf numFmtId="0" fontId="25" fillId="0" borderId="26" xfId="0" applyFont="1" applyBorder="1" applyAlignment="1">
      <alignment vertical="center" wrapText="1"/>
    </xf>
    <xf numFmtId="0" fontId="25" fillId="0" borderId="11" xfId="0" applyFont="1" applyBorder="1" applyAlignment="1">
      <alignment vertical="center" wrapText="1"/>
    </xf>
    <xf numFmtId="0" fontId="26" fillId="0" borderId="27" xfId="0" applyFont="1" applyBorder="1" applyAlignment="1">
      <alignment horizontal="center" vertical="center" wrapText="1"/>
    </xf>
    <xf numFmtId="0" fontId="26" fillId="0" borderId="29" xfId="0" applyFont="1" applyBorder="1" applyAlignment="1">
      <alignment horizontal="center" vertical="center" wrapText="1"/>
    </xf>
    <xf numFmtId="0" fontId="18" fillId="0" borderId="7" xfId="0" applyFont="1" applyBorder="1" applyAlignment="1">
      <alignment vertical="center" wrapText="1"/>
    </xf>
    <xf numFmtId="0" fontId="18" fillId="0" borderId="3" xfId="0" applyFont="1" applyBorder="1" applyAlignment="1">
      <alignment vertical="center" wrapText="1"/>
    </xf>
    <xf numFmtId="3" fontId="18" fillId="0" borderId="19" xfId="0" applyNumberFormat="1" applyFont="1" applyBorder="1" applyAlignment="1">
      <alignment horizontal="right" vertical="center" wrapText="1"/>
    </xf>
    <xf numFmtId="3" fontId="18" fillId="0" borderId="21" xfId="0" applyNumberFormat="1" applyFont="1" applyBorder="1" applyAlignment="1">
      <alignment horizontal="right" vertical="center" wrapText="1"/>
    </xf>
    <xf numFmtId="0" fontId="18" fillId="0" borderId="18" xfId="0" applyFont="1" applyBorder="1" applyAlignment="1">
      <alignment horizontal="left" vertical="center" wrapText="1"/>
    </xf>
    <xf numFmtId="0" fontId="18" fillId="0" borderId="14" xfId="0" applyFont="1" applyBorder="1" applyAlignment="1">
      <alignment horizontal="left" vertical="center" wrapText="1"/>
    </xf>
    <xf numFmtId="3" fontId="18" fillId="0" borderId="22" xfId="0" applyNumberFormat="1" applyFont="1" applyBorder="1" applyAlignment="1">
      <alignment horizontal="right" vertical="center" wrapText="1"/>
    </xf>
    <xf numFmtId="3" fontId="18" fillId="0" borderId="24" xfId="0" applyNumberFormat="1" applyFont="1" applyBorder="1" applyAlignment="1">
      <alignment horizontal="right" vertical="center" wrapText="1"/>
    </xf>
    <xf numFmtId="0" fontId="18" fillId="4" borderId="60" xfId="0" applyFont="1" applyFill="1" applyBorder="1" applyAlignment="1">
      <alignment horizontal="center" vertical="center" wrapText="1"/>
    </xf>
    <xf numFmtId="0" fontId="18" fillId="4" borderId="61"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62" xfId="0" applyFont="1" applyFill="1" applyBorder="1" applyAlignment="1">
      <alignment horizontal="center" vertical="center" wrapText="1"/>
    </xf>
    <xf numFmtId="0" fontId="16" fillId="0" borderId="63" xfId="0" applyFont="1" applyBorder="1" applyAlignment="1">
      <alignment horizontal="center" vertical="center"/>
    </xf>
    <xf numFmtId="0" fontId="32" fillId="0" borderId="0" xfId="0" applyFont="1" applyAlignment="1">
      <alignment horizontal="left" vertical="center" wrapText="1"/>
    </xf>
    <xf numFmtId="0" fontId="16" fillId="0" borderId="0" xfId="0" applyFont="1" applyBorder="1" applyAlignment="1">
      <alignment horizontal="center" vertical="center"/>
    </xf>
    <xf numFmtId="0" fontId="32" fillId="0" borderId="0" xfId="0" applyFont="1" applyAlignment="1">
      <alignment horizontal="center" vertical="center"/>
    </xf>
    <xf numFmtId="0" fontId="33" fillId="0" borderId="8" xfId="0" applyFont="1" applyBorder="1" applyAlignment="1">
      <alignment vertical="center" wrapText="1"/>
    </xf>
    <xf numFmtId="0" fontId="33" fillId="0" borderId="36" xfId="0" applyFont="1" applyBorder="1" applyAlignment="1">
      <alignment vertical="center" wrapText="1"/>
    </xf>
    <xf numFmtId="3" fontId="33" fillId="0" borderId="8" xfId="0" applyNumberFormat="1" applyFont="1" applyBorder="1" applyAlignment="1">
      <alignment horizontal="right" vertical="center"/>
    </xf>
    <xf numFmtId="3" fontId="33" fillId="0" borderId="36" xfId="0" applyNumberFormat="1" applyFont="1" applyBorder="1" applyAlignment="1">
      <alignment horizontal="right" vertical="center"/>
    </xf>
    <xf numFmtId="3" fontId="10" fillId="0" borderId="8"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10" fillId="0" borderId="4" xfId="0" applyNumberFormat="1" applyFont="1" applyBorder="1" applyAlignment="1">
      <alignment horizontal="right" vertical="center" wrapText="1"/>
    </xf>
    <xf numFmtId="166" fontId="11" fillId="0" borderId="8" xfId="0" applyNumberFormat="1" applyFont="1" applyBorder="1" applyAlignment="1">
      <alignment horizontal="right" vertical="center" wrapText="1"/>
    </xf>
    <xf numFmtId="0" fontId="11" fillId="0" borderId="4" xfId="0" applyFont="1" applyBorder="1" applyAlignment="1">
      <alignment horizontal="right" vertical="center" wrapText="1"/>
    </xf>
    <xf numFmtId="0" fontId="11" fillId="0" borderId="8" xfId="0" applyFont="1" applyBorder="1" applyAlignment="1">
      <alignment horizontal="right" vertical="center" wrapText="1"/>
    </xf>
    <xf numFmtId="0" fontId="10" fillId="0" borderId="8" xfId="0" applyFont="1" applyBorder="1" applyAlignment="1">
      <alignment horizontal="right" vertical="center" wrapText="1"/>
    </xf>
    <xf numFmtId="0" fontId="10" fillId="0" borderId="6" xfId="0" applyFont="1" applyBorder="1" applyAlignment="1">
      <alignment horizontal="right" vertical="center" wrapText="1"/>
    </xf>
    <xf numFmtId="0" fontId="10" fillId="0" borderId="4" xfId="0" applyFont="1" applyBorder="1" applyAlignment="1">
      <alignment horizontal="right" vertical="center" wrapText="1"/>
    </xf>
    <xf numFmtId="166" fontId="10" fillId="0" borderId="8" xfId="0" applyNumberFormat="1" applyFont="1" applyBorder="1" applyAlignment="1">
      <alignment horizontal="right" vertical="center" wrapText="1"/>
    </xf>
    <xf numFmtId="3" fontId="10" fillId="0" borderId="8"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166" fontId="11" fillId="0" borderId="8" xfId="2" applyNumberFormat="1" applyFont="1" applyBorder="1" applyAlignment="1">
      <alignment horizontal="right" vertical="center" wrapText="1"/>
    </xf>
    <xf numFmtId="166" fontId="11" fillId="0" borderId="4" xfId="2" applyNumberFormat="1" applyFont="1" applyBorder="1" applyAlignment="1">
      <alignment horizontal="right" vertical="center" wrapText="1"/>
    </xf>
    <xf numFmtId="3" fontId="11" fillId="0" borderId="8"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0" fillId="4" borderId="8"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0" borderId="6" xfId="0" applyFont="1" applyBorder="1" applyAlignment="1">
      <alignment horizontal="left" vertical="center" wrapText="1"/>
    </xf>
    <xf numFmtId="0" fontId="12" fillId="0" borderId="0" xfId="0" applyFont="1" applyAlignment="1">
      <alignment horizontal="center" vertical="center"/>
    </xf>
    <xf numFmtId="0" fontId="10" fillId="4" borderId="6"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40" fillId="0" borderId="0" xfId="0" applyFont="1" applyAlignment="1">
      <alignment horizontal="left" vertical="center" wrapText="1"/>
    </xf>
    <xf numFmtId="0" fontId="11" fillId="5" borderId="8" xfId="0" applyFont="1" applyFill="1" applyBorder="1" applyAlignment="1">
      <alignment horizontal="justify" vertical="center" wrapText="1"/>
    </xf>
    <xf numFmtId="0" fontId="11" fillId="5" borderId="4" xfId="0" applyFont="1" applyFill="1" applyBorder="1" applyAlignment="1">
      <alignment horizontal="justify" vertical="center" wrapText="1"/>
    </xf>
    <xf numFmtId="3" fontId="40" fillId="0" borderId="8" xfId="0" applyNumberFormat="1" applyFont="1" applyBorder="1" applyAlignment="1">
      <alignment horizontal="right" vertical="center" wrapText="1"/>
    </xf>
    <xf numFmtId="3" fontId="40" fillId="0" borderId="46" xfId="0" applyNumberFormat="1" applyFont="1" applyBorder="1" applyAlignment="1">
      <alignment horizontal="right" vertical="center" wrapText="1"/>
    </xf>
    <xf numFmtId="0" fontId="40" fillId="0" borderId="8" xfId="0" applyFont="1" applyBorder="1" applyAlignment="1">
      <alignment horizontal="right" vertical="center" wrapText="1"/>
    </xf>
    <xf numFmtId="0" fontId="40" fillId="0" borderId="46" xfId="0" applyFont="1" applyBorder="1" applyAlignment="1">
      <alignment horizontal="right" vertical="center" wrapText="1"/>
    </xf>
    <xf numFmtId="0" fontId="34" fillId="5" borderId="8"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40" fillId="0" borderId="8" xfId="0" applyFont="1" applyBorder="1" applyAlignment="1">
      <alignment vertical="center" wrapText="1"/>
    </xf>
    <xf numFmtId="0" fontId="40" fillId="0" borderId="46" xfId="0" applyFont="1" applyBorder="1" applyAlignment="1">
      <alignment vertical="center" wrapText="1"/>
    </xf>
    <xf numFmtId="0" fontId="33" fillId="5" borderId="8" xfId="0" applyFont="1" applyFill="1" applyBorder="1" applyAlignment="1">
      <alignment horizontal="center" vertical="center"/>
    </xf>
    <xf numFmtId="0" fontId="33" fillId="5" borderId="4" xfId="0" applyFont="1" applyFill="1" applyBorder="1" applyAlignment="1">
      <alignment horizontal="center" vertical="center"/>
    </xf>
    <xf numFmtId="0" fontId="32" fillId="5" borderId="8"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4" fillId="5" borderId="9"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43" xfId="0" applyFont="1" applyFill="1" applyBorder="1" applyAlignment="1">
      <alignment horizontal="center" vertical="center" wrapText="1"/>
    </xf>
    <xf numFmtId="0" fontId="34" fillId="5" borderId="48" xfId="0" applyFont="1" applyFill="1" applyBorder="1" applyAlignment="1">
      <alignment horizontal="center" vertical="center" wrapText="1"/>
    </xf>
    <xf numFmtId="0" fontId="27" fillId="0" borderId="44"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4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2" xfId="0" applyFont="1" applyBorder="1" applyAlignment="1">
      <alignment horizontal="center" vertical="center" wrapText="1"/>
    </xf>
    <xf numFmtId="0" fontId="33" fillId="6" borderId="8"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4" xfId="0" applyFont="1" applyFill="1" applyBorder="1" applyAlignment="1">
      <alignment horizontal="center" vertical="center"/>
    </xf>
    <xf numFmtId="0" fontId="44" fillId="5" borderId="8" xfId="0" applyFont="1" applyFill="1" applyBorder="1" applyAlignment="1">
      <alignment horizontal="center" vertical="center"/>
    </xf>
    <xf numFmtId="0" fontId="44" fillId="5" borderId="4" xfId="0" applyFont="1" applyFill="1" applyBorder="1" applyAlignment="1">
      <alignment horizontal="center" vertical="center"/>
    </xf>
    <xf numFmtId="0" fontId="10" fillId="0" borderId="9" xfId="0" applyFont="1" applyBorder="1" applyAlignment="1">
      <alignment vertical="center" wrapText="1"/>
    </xf>
    <xf numFmtId="0" fontId="10" fillId="0" borderId="16" xfId="0" applyFont="1" applyBorder="1" applyAlignment="1">
      <alignment vertical="center" wrapText="1"/>
    </xf>
    <xf numFmtId="0" fontId="10" fillId="0" borderId="2" xfId="0" applyFont="1" applyBorder="1" applyAlignment="1">
      <alignment vertical="center" wrapText="1"/>
    </xf>
    <xf numFmtId="0" fontId="39" fillId="0" borderId="0" xfId="0" applyFont="1" applyAlignment="1">
      <alignment horizontal="left" vertical="center" wrapText="1"/>
    </xf>
    <xf numFmtId="0" fontId="40" fillId="0" borderId="0" xfId="0" applyFont="1" applyAlignment="1">
      <alignment horizontal="left" vertical="center"/>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33" fillId="7" borderId="9" xfId="0" applyFont="1" applyFill="1" applyBorder="1" applyAlignment="1">
      <alignment vertical="center" wrapText="1"/>
    </xf>
    <xf numFmtId="0" fontId="33" fillId="7" borderId="16" xfId="0" applyFont="1" applyFill="1" applyBorder="1" applyAlignment="1">
      <alignment vertical="center" wrapText="1"/>
    </xf>
    <xf numFmtId="0" fontId="33" fillId="7" borderId="2" xfId="0" applyFont="1" applyFill="1" applyBorder="1" applyAlignment="1">
      <alignment vertical="center" wrapText="1"/>
    </xf>
    <xf numFmtId="0" fontId="32" fillId="5" borderId="8" xfId="0" applyFont="1" applyFill="1" applyBorder="1" applyAlignment="1">
      <alignment horizontal="center" vertical="center"/>
    </xf>
    <xf numFmtId="0" fontId="32" fillId="5" borderId="4" xfId="0" applyFont="1" applyFill="1" applyBorder="1" applyAlignment="1">
      <alignment horizontal="center" vertical="center"/>
    </xf>
    <xf numFmtId="0" fontId="34" fillId="5" borderId="8" xfId="0" applyFont="1" applyFill="1" applyBorder="1" applyAlignment="1">
      <alignment horizontal="center" vertical="center"/>
    </xf>
    <xf numFmtId="0" fontId="34" fillId="5" borderId="4" xfId="0" applyFont="1" applyFill="1" applyBorder="1" applyAlignment="1">
      <alignment horizontal="center" vertical="center"/>
    </xf>
    <xf numFmtId="0" fontId="27"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32" fillId="0" borderId="0" xfId="0" applyFont="1" applyAlignment="1">
      <alignment horizontal="left" vertical="center"/>
    </xf>
    <xf numFmtId="0" fontId="1" fillId="0" borderId="0" xfId="0" applyFont="1" applyBorder="1" applyAlignment="1">
      <alignment horizontal="left" wrapText="1"/>
    </xf>
    <xf numFmtId="0" fontId="32" fillId="0" borderId="0" xfId="0" applyFont="1" applyFill="1" applyAlignment="1">
      <alignment horizontal="left" vertical="center" wrapText="1"/>
    </xf>
    <xf numFmtId="0" fontId="40" fillId="0" borderId="0" xfId="0" applyFont="1" applyFill="1" applyAlignment="1">
      <alignment horizontal="left" vertical="center"/>
    </xf>
    <xf numFmtId="0" fontId="32" fillId="11" borderId="8"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9" borderId="8"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1" fillId="10" borderId="11" xfId="0" applyFont="1" applyFill="1" applyBorder="1" applyAlignment="1">
      <alignment horizontal="center" wrapText="1"/>
    </xf>
    <xf numFmtId="0" fontId="32" fillId="0" borderId="0" xfId="0" applyFont="1" applyAlignment="1">
      <alignment vertical="center"/>
    </xf>
    <xf numFmtId="0" fontId="60" fillId="11" borderId="12" xfId="0" applyFont="1" applyFill="1" applyBorder="1" applyAlignment="1">
      <alignment vertical="center" wrapText="1"/>
    </xf>
    <xf numFmtId="0" fontId="60" fillId="11" borderId="13" xfId="0" applyFont="1" applyFill="1" applyBorder="1" applyAlignment="1">
      <alignment vertical="center" wrapText="1"/>
    </xf>
    <xf numFmtId="164" fontId="60" fillId="0" borderId="13" xfId="2" applyNumberFormat="1" applyFont="1" applyBorder="1" applyAlignment="1">
      <alignment horizontal="right" vertical="center" wrapText="1"/>
    </xf>
    <xf numFmtId="164" fontId="61" fillId="0" borderId="13" xfId="2" applyNumberFormat="1" applyFont="1" applyBorder="1" applyAlignment="1">
      <alignment horizontal="right" vertical="center" wrapText="1"/>
    </xf>
  </cellXfs>
  <cellStyles count="4">
    <cellStyle name="Hipervínculo" xfId="1" builtinId="8"/>
    <cellStyle name="Millares" xfId="2" builtinId="3"/>
    <cellStyle name="Millares 2" xfId="3" xr:uid="{B1F20FB1-CB1C-4AFC-908E-50A06B5FBA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1409700</xdr:colOff>
      <xdr:row>5</xdr:row>
      <xdr:rowOff>64770</xdr:rowOff>
    </xdr:to>
    <xdr:pic>
      <xdr:nvPicPr>
        <xdr:cNvPr id="3" name="Imagen 2">
          <a:extLst>
            <a:ext uri="{FF2B5EF4-FFF2-40B4-BE49-F238E27FC236}">
              <a16:creationId xmlns:a16="http://schemas.microsoft.com/office/drawing/2014/main" id="{23EBCEEA-89DB-4F6E-8FC0-46D1C3066F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90500"/>
          <a:ext cx="3543300" cy="836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2</xdr:row>
      <xdr:rowOff>85725</xdr:rowOff>
    </xdr:from>
    <xdr:to>
      <xdr:col>4</xdr:col>
      <xdr:colOff>2247900</xdr:colOff>
      <xdr:row>6</xdr:row>
      <xdr:rowOff>160020</xdr:rowOff>
    </xdr:to>
    <xdr:pic>
      <xdr:nvPicPr>
        <xdr:cNvPr id="2" name="Imagen 1">
          <a:extLst>
            <a:ext uri="{FF2B5EF4-FFF2-40B4-BE49-F238E27FC236}">
              <a16:creationId xmlns:a16="http://schemas.microsoft.com/office/drawing/2014/main" id="{61260C78-5F44-4AF3-924E-FEE3118BF5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466725"/>
          <a:ext cx="3543300" cy="83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1133475</xdr:colOff>
      <xdr:row>1</xdr:row>
      <xdr:rowOff>38100</xdr:rowOff>
    </xdr:from>
    <xdr:to>
      <xdr:col>3</xdr:col>
      <xdr:colOff>419100</xdr:colOff>
      <xdr:row>5</xdr:row>
      <xdr:rowOff>112395</xdr:rowOff>
    </xdr:to>
    <xdr:pic>
      <xdr:nvPicPr>
        <xdr:cNvPr id="2" name="Imagen 1">
          <a:extLst>
            <a:ext uri="{FF2B5EF4-FFF2-40B4-BE49-F238E27FC236}">
              <a16:creationId xmlns:a16="http://schemas.microsoft.com/office/drawing/2014/main" id="{21315F71-9C1B-4882-97DA-771588E3D4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228600"/>
          <a:ext cx="3543300" cy="836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1676400</xdr:colOff>
      <xdr:row>0</xdr:row>
      <xdr:rowOff>152400</xdr:rowOff>
    </xdr:from>
    <xdr:to>
      <xdr:col>2</xdr:col>
      <xdr:colOff>228600</xdr:colOff>
      <xdr:row>5</xdr:row>
      <xdr:rowOff>36195</xdr:rowOff>
    </xdr:to>
    <xdr:pic>
      <xdr:nvPicPr>
        <xdr:cNvPr id="2" name="Imagen 1">
          <a:extLst>
            <a:ext uri="{FF2B5EF4-FFF2-40B4-BE49-F238E27FC236}">
              <a16:creationId xmlns:a16="http://schemas.microsoft.com/office/drawing/2014/main" id="{AA4B4A16-740F-4B09-A53D-83FD00105C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52400"/>
          <a:ext cx="3543300" cy="836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209550</xdr:colOff>
      <xdr:row>1</xdr:row>
      <xdr:rowOff>0</xdr:rowOff>
    </xdr:from>
    <xdr:to>
      <xdr:col>8</xdr:col>
      <xdr:colOff>685800</xdr:colOff>
      <xdr:row>5</xdr:row>
      <xdr:rowOff>74295</xdr:rowOff>
    </xdr:to>
    <xdr:pic>
      <xdr:nvPicPr>
        <xdr:cNvPr id="2" name="Imagen 1">
          <a:extLst>
            <a:ext uri="{FF2B5EF4-FFF2-40B4-BE49-F238E27FC236}">
              <a16:creationId xmlns:a16="http://schemas.microsoft.com/office/drawing/2014/main" id="{4F41E394-055F-423F-90C2-AB48D069F5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90500"/>
          <a:ext cx="3543300" cy="8362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1219200</xdr:colOff>
      <xdr:row>1</xdr:row>
      <xdr:rowOff>85725</xdr:rowOff>
    </xdr:from>
    <xdr:to>
      <xdr:col>1</xdr:col>
      <xdr:colOff>4762500</xdr:colOff>
      <xdr:row>5</xdr:row>
      <xdr:rowOff>160020</xdr:rowOff>
    </xdr:to>
    <xdr:pic>
      <xdr:nvPicPr>
        <xdr:cNvPr id="2" name="Imagen 1">
          <a:extLst>
            <a:ext uri="{FF2B5EF4-FFF2-40B4-BE49-F238E27FC236}">
              <a16:creationId xmlns:a16="http://schemas.microsoft.com/office/drawing/2014/main" id="{B31C0D16-8F21-4F41-9720-5A2AAE27CD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276225"/>
          <a:ext cx="3543300" cy="8362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apitalmarkets.com.py/" TargetMode="External"/><Relationship Id="rId1" Type="http://schemas.openxmlformats.org/officeDocument/2006/relationships/hyperlink" Target="mailto:info@capitalmarkets.com.py"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4D7EA-18C4-469B-9BD0-8AB45DFA8692}">
  <dimension ref="B4:I50"/>
  <sheetViews>
    <sheetView topLeftCell="B34" workbookViewId="0">
      <selection activeCell="D19" sqref="D19"/>
    </sheetView>
  </sheetViews>
  <sheetFormatPr baseColWidth="10" defaultRowHeight="15" x14ac:dyDescent="0.25"/>
  <cols>
    <col min="3" max="3" width="23.7109375" customWidth="1"/>
    <col min="4" max="4" width="32" customWidth="1"/>
    <col min="5" max="5" width="23.7109375" customWidth="1"/>
    <col min="7" max="7" width="25.5703125" customWidth="1"/>
  </cols>
  <sheetData>
    <row r="4" spans="2:9" ht="15.75" x14ac:dyDescent="0.25">
      <c r="E4" s="3"/>
    </row>
    <row r="7" spans="2:9" x14ac:dyDescent="0.25">
      <c r="D7" s="2" t="s">
        <v>0</v>
      </c>
    </row>
    <row r="9" spans="2:9" x14ac:dyDescent="0.25">
      <c r="F9" s="337" t="s">
        <v>793</v>
      </c>
      <c r="G9" s="337"/>
    </row>
    <row r="11" spans="2:9" x14ac:dyDescent="0.25">
      <c r="C11" s="4" t="s">
        <v>1</v>
      </c>
    </row>
    <row r="12" spans="2:9" x14ac:dyDescent="0.25">
      <c r="B12" s="5" t="s">
        <v>2</v>
      </c>
    </row>
    <row r="13" spans="2:9" x14ac:dyDescent="0.25">
      <c r="B13" s="5" t="s">
        <v>716</v>
      </c>
    </row>
    <row r="14" spans="2:9" x14ac:dyDescent="0.25">
      <c r="B14" s="5" t="s">
        <v>3</v>
      </c>
    </row>
    <row r="15" spans="2:9" x14ac:dyDescent="0.25">
      <c r="B15" s="5" t="s">
        <v>4</v>
      </c>
    </row>
    <row r="16" spans="2:9" x14ac:dyDescent="0.25">
      <c r="C16" s="335" t="s">
        <v>5</v>
      </c>
      <c r="D16" s="335"/>
      <c r="E16" s="335"/>
      <c r="F16" s="335"/>
      <c r="G16" s="335"/>
      <c r="H16" s="335"/>
      <c r="I16" s="335"/>
    </row>
    <row r="17" spans="2:4" x14ac:dyDescent="0.25">
      <c r="B17" s="5" t="s">
        <v>6</v>
      </c>
    </row>
    <row r="18" spans="2:4" x14ac:dyDescent="0.25">
      <c r="B18" s="5" t="s">
        <v>7</v>
      </c>
    </row>
    <row r="19" spans="2:4" x14ac:dyDescent="0.25">
      <c r="B19" s="5" t="s">
        <v>8</v>
      </c>
    </row>
    <row r="20" spans="2:4" x14ac:dyDescent="0.25">
      <c r="B20" s="5" t="s">
        <v>9</v>
      </c>
    </row>
    <row r="21" spans="2:4" x14ac:dyDescent="0.25">
      <c r="B21" s="5" t="s">
        <v>10</v>
      </c>
    </row>
    <row r="22" spans="2:4" x14ac:dyDescent="0.25">
      <c r="B22" s="5" t="s">
        <v>11</v>
      </c>
    </row>
    <row r="23" spans="2:4" x14ac:dyDescent="0.25">
      <c r="B23" s="5" t="s">
        <v>12</v>
      </c>
    </row>
    <row r="24" spans="2:4" x14ac:dyDescent="0.25">
      <c r="B24" s="5" t="s">
        <v>13</v>
      </c>
    </row>
    <row r="25" spans="2:4" x14ac:dyDescent="0.25">
      <c r="B25" s="7" t="s">
        <v>14</v>
      </c>
    </row>
    <row r="26" spans="2:4" x14ac:dyDescent="0.25">
      <c r="B26" s="7" t="s">
        <v>15</v>
      </c>
    </row>
    <row r="27" spans="2:4" x14ac:dyDescent="0.25">
      <c r="B27" s="4"/>
    </row>
    <row r="29" spans="2:4" x14ac:dyDescent="0.25">
      <c r="C29" s="4" t="s">
        <v>16</v>
      </c>
    </row>
    <row r="30" spans="2:4" ht="15.75" thickBot="1" x14ac:dyDescent="0.3">
      <c r="B30" s="4"/>
    </row>
    <row r="31" spans="2:4" ht="15.75" thickBot="1" x14ac:dyDescent="0.3">
      <c r="B31" s="9"/>
      <c r="C31" s="227" t="s">
        <v>17</v>
      </c>
      <c r="D31" s="228" t="s">
        <v>18</v>
      </c>
    </row>
    <row r="32" spans="2:4" ht="15.75" thickBot="1" x14ac:dyDescent="0.3">
      <c r="C32" s="229" t="s">
        <v>19</v>
      </c>
      <c r="D32" s="230" t="s">
        <v>20</v>
      </c>
    </row>
    <row r="33" spans="3:7" ht="15.75" thickBot="1" x14ac:dyDescent="0.3">
      <c r="C33" s="231" t="s">
        <v>21</v>
      </c>
      <c r="D33" s="138" t="s">
        <v>22</v>
      </c>
    </row>
    <row r="34" spans="3:7" ht="15.75" thickBot="1" x14ac:dyDescent="0.3">
      <c r="C34" s="231" t="s">
        <v>23</v>
      </c>
      <c r="D34" s="138" t="s">
        <v>24</v>
      </c>
    </row>
    <row r="35" spans="3:7" ht="15.75" thickBot="1" x14ac:dyDescent="0.3">
      <c r="C35" s="231" t="s">
        <v>25</v>
      </c>
      <c r="D35" s="138" t="s">
        <v>26</v>
      </c>
    </row>
    <row r="36" spans="3:7" ht="15.75" thickBot="1" x14ac:dyDescent="0.3">
      <c r="C36" s="232" t="s">
        <v>27</v>
      </c>
      <c r="D36" s="233" t="s">
        <v>28</v>
      </c>
    </row>
    <row r="37" spans="3:7" ht="15.75" thickBot="1" x14ac:dyDescent="0.3">
      <c r="C37" s="234" t="s">
        <v>27</v>
      </c>
      <c r="D37" s="235" t="s">
        <v>29</v>
      </c>
    </row>
    <row r="38" spans="3:7" ht="15.75" thickBot="1" x14ac:dyDescent="0.3">
      <c r="C38" s="234" t="s">
        <v>30</v>
      </c>
      <c r="D38" s="235" t="s">
        <v>31</v>
      </c>
    </row>
    <row r="39" spans="3:7" ht="15.75" thickBot="1" x14ac:dyDescent="0.3">
      <c r="C39" s="234" t="s">
        <v>32</v>
      </c>
      <c r="D39" s="235" t="s">
        <v>33</v>
      </c>
    </row>
    <row r="40" spans="3:7" ht="15.75" thickBot="1" x14ac:dyDescent="0.3">
      <c r="C40" s="236" t="s">
        <v>34</v>
      </c>
      <c r="D40" s="235"/>
    </row>
    <row r="41" spans="3:7" ht="15.75" thickBot="1" x14ac:dyDescent="0.3">
      <c r="C41" s="234" t="s">
        <v>21</v>
      </c>
      <c r="D41" s="235" t="s">
        <v>35</v>
      </c>
    </row>
    <row r="42" spans="3:7" ht="15.75" thickBot="1" x14ac:dyDescent="0.3">
      <c r="C42" s="237" t="s">
        <v>23</v>
      </c>
      <c r="D42" s="137" t="s">
        <v>24</v>
      </c>
    </row>
    <row r="48" spans="3:7" x14ac:dyDescent="0.25">
      <c r="C48" s="12"/>
      <c r="E48" s="12"/>
      <c r="G48" s="12"/>
    </row>
    <row r="49" spans="3:8" x14ac:dyDescent="0.25">
      <c r="C49" s="29" t="s">
        <v>266</v>
      </c>
      <c r="E49" s="247" t="s">
        <v>31</v>
      </c>
      <c r="G49" s="336" t="s">
        <v>267</v>
      </c>
      <c r="H49" s="336"/>
    </row>
    <row r="50" spans="3:8" x14ac:dyDescent="0.25">
      <c r="C50" s="29" t="s">
        <v>268</v>
      </c>
      <c r="E50" s="56" t="s">
        <v>738</v>
      </c>
      <c r="G50" s="56" t="s">
        <v>269</v>
      </c>
    </row>
  </sheetData>
  <mergeCells count="3">
    <mergeCell ref="C16:I16"/>
    <mergeCell ref="G49:H49"/>
    <mergeCell ref="F9:G9"/>
  </mergeCells>
  <hyperlinks>
    <hyperlink ref="B25" r:id="rId1" display="mailto:info@capitalmarkets.com.py" xr:uid="{AB8BF244-EA97-4FEB-8B27-0923F0248939}"/>
    <hyperlink ref="B26" r:id="rId2" display="http://www.capitalmarkets.com.py/" xr:uid="{36AE4C02-EBE7-4F82-B342-78EF140BC97F}"/>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F6CA9-A8FC-4888-959D-5CA7AFFEA3CA}">
  <dimension ref="B2:H84"/>
  <sheetViews>
    <sheetView topLeftCell="A67" workbookViewId="0">
      <selection activeCell="C74" sqref="C74"/>
    </sheetView>
  </sheetViews>
  <sheetFormatPr baseColWidth="10" defaultRowHeight="15" x14ac:dyDescent="0.25"/>
  <cols>
    <col min="2" max="2" width="31" bestFit="1" customWidth="1"/>
    <col min="3" max="3" width="17.42578125" bestFit="1" customWidth="1"/>
    <col min="4" max="4" width="19.28515625" bestFit="1" customWidth="1"/>
    <col min="5" max="5" width="18.28515625" customWidth="1"/>
    <col min="7" max="7" width="16.85546875" customWidth="1"/>
  </cols>
  <sheetData>
    <row r="2" spans="2:6" x14ac:dyDescent="0.25">
      <c r="B2" s="1" t="s">
        <v>531</v>
      </c>
    </row>
    <row r="3" spans="2:6" ht="15.75" thickBot="1" x14ac:dyDescent="0.3"/>
    <row r="4" spans="2:6" x14ac:dyDescent="0.25">
      <c r="B4" s="169"/>
      <c r="C4" s="170" t="s">
        <v>532</v>
      </c>
      <c r="D4" s="170"/>
      <c r="E4" s="170"/>
      <c r="F4" s="170" t="s">
        <v>532</v>
      </c>
    </row>
    <row r="5" spans="2:6" ht="26.25" thickBot="1" x14ac:dyDescent="0.3">
      <c r="B5" s="171" t="s">
        <v>421</v>
      </c>
      <c r="C5" s="172" t="s">
        <v>533</v>
      </c>
      <c r="D5" s="172" t="s">
        <v>534</v>
      </c>
      <c r="E5" s="172" t="s">
        <v>535</v>
      </c>
      <c r="F5" s="172" t="s">
        <v>536</v>
      </c>
    </row>
    <row r="6" spans="2:6" ht="15.75" thickBot="1" x14ac:dyDescent="0.3">
      <c r="B6" s="101" t="s">
        <v>241</v>
      </c>
      <c r="C6" s="102">
        <v>2091038</v>
      </c>
      <c r="D6" s="98" t="s">
        <v>366</v>
      </c>
      <c r="E6" s="102">
        <v>-2091038</v>
      </c>
      <c r="F6" s="98" t="s">
        <v>366</v>
      </c>
    </row>
    <row r="7" spans="2:6" ht="15.75" thickBot="1" x14ac:dyDescent="0.3">
      <c r="B7" s="97" t="s">
        <v>537</v>
      </c>
      <c r="C7" s="100">
        <v>2091038</v>
      </c>
      <c r="D7" s="96" t="s">
        <v>366</v>
      </c>
      <c r="E7" s="100">
        <v>-2091038</v>
      </c>
      <c r="F7" s="96" t="s">
        <v>366</v>
      </c>
    </row>
    <row r="8" spans="2:6" ht="15.75" thickBot="1" x14ac:dyDescent="0.3">
      <c r="B8" s="101" t="s">
        <v>538</v>
      </c>
      <c r="C8" s="102">
        <v>2091038</v>
      </c>
      <c r="D8" s="98" t="s">
        <v>366</v>
      </c>
      <c r="E8" s="102">
        <v>-2091038</v>
      </c>
      <c r="F8" s="98" t="s">
        <v>366</v>
      </c>
    </row>
    <row r="11" spans="2:6" x14ac:dyDescent="0.25">
      <c r="B11" s="1" t="s">
        <v>539</v>
      </c>
    </row>
    <row r="12" spans="2:6" x14ac:dyDescent="0.25">
      <c r="B12" s="403" t="s">
        <v>446</v>
      </c>
      <c r="C12" s="403"/>
      <c r="D12" s="403"/>
      <c r="E12" s="403"/>
      <c r="F12" s="403"/>
    </row>
    <row r="14" spans="2:6" x14ac:dyDescent="0.25">
      <c r="B14" s="452" t="s">
        <v>540</v>
      </c>
      <c r="C14" s="452"/>
      <c r="D14" s="452"/>
      <c r="E14" s="452"/>
    </row>
    <row r="15" spans="2:6" ht="15.75" thickBot="1" x14ac:dyDescent="0.3"/>
    <row r="16" spans="2:6" ht="15.75" thickBot="1" x14ac:dyDescent="0.3">
      <c r="B16" s="175" t="s">
        <v>554</v>
      </c>
      <c r="C16" s="176" t="s">
        <v>431</v>
      </c>
      <c r="D16" s="176" t="s">
        <v>482</v>
      </c>
    </row>
    <row r="17" spans="2:6" ht="15.75" thickBot="1" x14ac:dyDescent="0.3">
      <c r="B17" s="138" t="s">
        <v>541</v>
      </c>
      <c r="C17" s="273">
        <v>21340093</v>
      </c>
      <c r="D17" s="273">
        <v>21340093</v>
      </c>
      <c r="F17" s="280"/>
    </row>
    <row r="18" spans="2:6" ht="15.75" thickBot="1" x14ac:dyDescent="0.3">
      <c r="B18" s="138" t="s">
        <v>542</v>
      </c>
      <c r="C18" s="273">
        <v>549788</v>
      </c>
      <c r="D18" s="273">
        <v>549788</v>
      </c>
      <c r="F18" s="280"/>
    </row>
    <row r="19" spans="2:6" ht="15.75" thickBot="1" x14ac:dyDescent="0.3">
      <c r="B19" s="138" t="s">
        <v>543</v>
      </c>
      <c r="C19" s="273">
        <v>66537615</v>
      </c>
      <c r="D19" s="273">
        <v>50837743</v>
      </c>
      <c r="F19" s="280"/>
    </row>
    <row r="20" spans="2:6" ht="15.75" thickBot="1" x14ac:dyDescent="0.3">
      <c r="B20" s="138" t="s">
        <v>544</v>
      </c>
      <c r="C20" s="273">
        <v>28088309</v>
      </c>
      <c r="D20" s="273">
        <v>84666894</v>
      </c>
      <c r="F20" s="280"/>
    </row>
    <row r="21" spans="2:6" ht="15.75" thickBot="1" x14ac:dyDescent="0.3">
      <c r="B21" s="138" t="s">
        <v>813</v>
      </c>
      <c r="C21" s="273">
        <v>346613</v>
      </c>
      <c r="D21" s="273">
        <v>0</v>
      </c>
      <c r="F21" s="280"/>
    </row>
    <row r="22" spans="2:6" ht="15.75" thickBot="1" x14ac:dyDescent="0.3">
      <c r="B22" s="138" t="s">
        <v>545</v>
      </c>
      <c r="C22" s="273">
        <v>0</v>
      </c>
      <c r="D22" s="273">
        <v>0</v>
      </c>
      <c r="F22" s="280"/>
    </row>
    <row r="23" spans="2:6" ht="15.75" thickBot="1" x14ac:dyDescent="0.3">
      <c r="B23" s="138" t="s">
        <v>546</v>
      </c>
      <c r="C23" s="273">
        <v>0</v>
      </c>
      <c r="D23" s="273">
        <v>0</v>
      </c>
      <c r="F23" s="280"/>
    </row>
    <row r="24" spans="2:6" ht="15.75" thickBot="1" x14ac:dyDescent="0.3">
      <c r="B24" s="138" t="s">
        <v>547</v>
      </c>
      <c r="C24" s="273">
        <f>542765+3815506+49236426+162087+262321</f>
        <v>54019105</v>
      </c>
      <c r="D24" s="273">
        <v>52139917</v>
      </c>
      <c r="F24" s="280"/>
    </row>
    <row r="25" spans="2:6" ht="15.75" thickBot="1" x14ac:dyDescent="0.3">
      <c r="B25" s="138" t="s">
        <v>548</v>
      </c>
      <c r="C25" s="273">
        <v>6140906</v>
      </c>
      <c r="D25" s="273">
        <v>6140906</v>
      </c>
      <c r="F25" s="280"/>
    </row>
    <row r="26" spans="2:6" ht="15.75" thickBot="1" x14ac:dyDescent="0.3">
      <c r="B26" s="138" t="s">
        <v>812</v>
      </c>
      <c r="C26" s="273">
        <v>2336000</v>
      </c>
      <c r="D26" s="273">
        <v>0</v>
      </c>
      <c r="F26" s="280"/>
    </row>
    <row r="27" spans="2:6" ht="15.75" thickBot="1" x14ac:dyDescent="0.3">
      <c r="B27" s="138" t="s">
        <v>549</v>
      </c>
      <c r="C27" s="273">
        <v>18389801</v>
      </c>
      <c r="D27" s="273">
        <v>0</v>
      </c>
      <c r="F27" s="280"/>
    </row>
    <row r="28" spans="2:6" ht="15.75" thickBot="1" x14ac:dyDescent="0.3">
      <c r="B28" s="138" t="s">
        <v>550</v>
      </c>
      <c r="C28" s="273">
        <v>0</v>
      </c>
      <c r="D28" s="273">
        <v>871700</v>
      </c>
      <c r="F28" s="280"/>
    </row>
    <row r="29" spans="2:6" ht="15.75" thickBot="1" x14ac:dyDescent="0.3">
      <c r="B29" s="138" t="s">
        <v>551</v>
      </c>
      <c r="C29" s="273">
        <v>10500000</v>
      </c>
      <c r="D29" s="273">
        <v>1021957</v>
      </c>
      <c r="F29" s="280"/>
    </row>
    <row r="30" spans="2:6" ht="15.75" thickBot="1" x14ac:dyDescent="0.3">
      <c r="B30" s="138" t="s">
        <v>552</v>
      </c>
      <c r="C30" s="273">
        <v>85943721</v>
      </c>
      <c r="D30" s="273">
        <v>85943721</v>
      </c>
      <c r="F30" s="280"/>
    </row>
    <row r="31" spans="2:6" ht="15.75" thickBot="1" x14ac:dyDescent="0.3">
      <c r="B31" s="138" t="s">
        <v>553</v>
      </c>
      <c r="C31" s="273">
        <v>24250000</v>
      </c>
      <c r="D31" s="273">
        <v>23808801</v>
      </c>
      <c r="F31" s="280"/>
    </row>
    <row r="32" spans="2:6" ht="15.75" thickBot="1" x14ac:dyDescent="0.3">
      <c r="B32" s="177" t="s">
        <v>487</v>
      </c>
      <c r="C32" s="279">
        <f>SUM(C17:C31)</f>
        <v>318441951</v>
      </c>
      <c r="D32" s="310">
        <f>SUM(D17:D31)</f>
        <v>327321520</v>
      </c>
      <c r="F32" s="246"/>
    </row>
    <row r="34" spans="2:4" x14ac:dyDescent="0.25">
      <c r="B34" s="1" t="s">
        <v>555</v>
      </c>
    </row>
    <row r="35" spans="2:4" x14ac:dyDescent="0.25">
      <c r="B35" s="440" t="s">
        <v>446</v>
      </c>
      <c r="C35" s="440"/>
      <c r="D35" s="440"/>
    </row>
    <row r="36" spans="2:4" x14ac:dyDescent="0.25">
      <c r="B36" s="107"/>
    </row>
    <row r="37" spans="2:4" ht="15.75" thickBot="1" x14ac:dyDescent="0.3">
      <c r="B37" s="107" t="s">
        <v>556</v>
      </c>
    </row>
    <row r="38" spans="2:4" ht="26.25" thickBot="1" x14ac:dyDescent="0.3">
      <c r="B38" s="173" t="s">
        <v>557</v>
      </c>
      <c r="C38" s="155" t="s">
        <v>558</v>
      </c>
      <c r="D38" s="174" t="s">
        <v>559</v>
      </c>
    </row>
    <row r="39" spans="2:4" ht="15.75" thickBot="1" x14ac:dyDescent="0.3">
      <c r="B39" s="10" t="s">
        <v>560</v>
      </c>
      <c r="C39" s="281">
        <v>150000000</v>
      </c>
      <c r="D39" s="282">
        <v>95644800</v>
      </c>
    </row>
    <row r="40" spans="2:4" ht="15.75" thickBot="1" x14ac:dyDescent="0.3">
      <c r="B40" s="157" t="s">
        <v>487</v>
      </c>
      <c r="C40" s="283">
        <f>+C39</f>
        <v>150000000</v>
      </c>
      <c r="D40" s="284">
        <f>+D39</f>
        <v>95644800</v>
      </c>
    </row>
    <row r="42" spans="2:4" ht="15.75" thickBot="1" x14ac:dyDescent="0.3">
      <c r="B42" s="107" t="s">
        <v>561</v>
      </c>
    </row>
    <row r="43" spans="2:4" ht="26.25" thickBot="1" x14ac:dyDescent="0.3">
      <c r="B43" s="173" t="s">
        <v>562</v>
      </c>
      <c r="C43" s="155" t="s">
        <v>558</v>
      </c>
      <c r="D43" s="174" t="s">
        <v>559</v>
      </c>
    </row>
    <row r="44" spans="2:4" ht="15.75" thickBot="1" x14ac:dyDescent="0.3">
      <c r="B44" s="10" t="s">
        <v>560</v>
      </c>
      <c r="C44" s="281">
        <v>10499333</v>
      </c>
      <c r="D44" s="282">
        <v>1021291</v>
      </c>
    </row>
    <row r="45" spans="2:4" ht="15.75" thickBot="1" x14ac:dyDescent="0.3">
      <c r="B45" s="157" t="s">
        <v>487</v>
      </c>
      <c r="C45" s="283">
        <f>+C44</f>
        <v>10499333</v>
      </c>
      <c r="D45" s="284">
        <f>+D44</f>
        <v>1021291</v>
      </c>
    </row>
    <row r="47" spans="2:4" ht="15.75" thickBot="1" x14ac:dyDescent="0.3">
      <c r="B47" s="107" t="s">
        <v>563</v>
      </c>
    </row>
    <row r="48" spans="2:4" ht="26.25" thickBot="1" x14ac:dyDescent="0.3">
      <c r="B48" s="173" t="s">
        <v>564</v>
      </c>
      <c r="C48" s="155" t="s">
        <v>558</v>
      </c>
      <c r="D48" s="174" t="s">
        <v>559</v>
      </c>
    </row>
    <row r="49" spans="2:6" ht="15.75" thickBot="1" x14ac:dyDescent="0.3">
      <c r="B49" s="10" t="s">
        <v>565</v>
      </c>
      <c r="C49" s="98" t="s">
        <v>366</v>
      </c>
      <c r="D49" s="136" t="s">
        <v>366</v>
      </c>
    </row>
    <row r="50" spans="2:6" ht="15.75" thickBot="1" x14ac:dyDescent="0.3">
      <c r="B50" s="157" t="s">
        <v>487</v>
      </c>
      <c r="C50" s="96" t="s">
        <v>366</v>
      </c>
      <c r="D50" s="158" t="s">
        <v>366</v>
      </c>
    </row>
    <row r="52" spans="2:6" x14ac:dyDescent="0.25">
      <c r="B52" s="452" t="s">
        <v>566</v>
      </c>
      <c r="C52" s="452"/>
      <c r="D52" s="452"/>
    </row>
    <row r="53" spans="2:6" ht="15.75" thickBot="1" x14ac:dyDescent="0.3">
      <c r="B53" s="440" t="s">
        <v>446</v>
      </c>
      <c r="C53" s="440"/>
      <c r="D53" s="440"/>
      <c r="E53" s="440"/>
      <c r="F53" s="263"/>
    </row>
    <row r="54" spans="2:6" ht="15.75" thickBot="1" x14ac:dyDescent="0.3">
      <c r="B54" s="173" t="s">
        <v>421</v>
      </c>
      <c r="C54" s="174" t="s">
        <v>431</v>
      </c>
      <c r="D54" s="174" t="s">
        <v>567</v>
      </c>
      <c r="F54" s="263"/>
    </row>
    <row r="55" spans="2:6" ht="15.75" thickBot="1" x14ac:dyDescent="0.3">
      <c r="B55" s="10" t="s">
        <v>568</v>
      </c>
      <c r="C55" s="282">
        <v>17954577</v>
      </c>
      <c r="D55" s="282">
        <v>22794577</v>
      </c>
      <c r="F55" s="285"/>
    </row>
    <row r="56" spans="2:6" ht="15.75" thickBot="1" x14ac:dyDescent="0.3">
      <c r="B56" s="10" t="s">
        <v>569</v>
      </c>
      <c r="C56" s="282">
        <v>12054597</v>
      </c>
      <c r="D56" s="282">
        <v>12054597</v>
      </c>
      <c r="F56" s="285"/>
    </row>
    <row r="57" spans="2:6" ht="15.75" thickBot="1" x14ac:dyDescent="0.3">
      <c r="B57" s="10" t="s">
        <v>570</v>
      </c>
      <c r="C57" s="282">
        <v>720000</v>
      </c>
      <c r="D57" s="282">
        <v>720000</v>
      </c>
      <c r="F57" s="285"/>
    </row>
    <row r="58" spans="2:6" ht="15.75" thickBot="1" x14ac:dyDescent="0.3">
      <c r="B58" s="10" t="s">
        <v>571</v>
      </c>
      <c r="C58" s="282">
        <v>2886800</v>
      </c>
      <c r="D58" s="282">
        <v>1736002</v>
      </c>
      <c r="F58" s="285"/>
    </row>
    <row r="59" spans="2:6" ht="15.75" thickBot="1" x14ac:dyDescent="0.3">
      <c r="B59" s="10" t="s">
        <v>572</v>
      </c>
      <c r="C59" s="282">
        <v>0</v>
      </c>
      <c r="D59" s="282">
        <v>0</v>
      </c>
      <c r="F59" s="285"/>
    </row>
    <row r="60" spans="2:6" ht="15.75" thickBot="1" x14ac:dyDescent="0.3">
      <c r="B60" s="10" t="s">
        <v>573</v>
      </c>
      <c r="C60" s="282">
        <v>300000</v>
      </c>
      <c r="D60" s="282">
        <v>300000</v>
      </c>
      <c r="F60" s="285"/>
    </row>
    <row r="61" spans="2:6" ht="15.75" thickBot="1" x14ac:dyDescent="0.3">
      <c r="B61" s="10" t="s">
        <v>574</v>
      </c>
      <c r="C61" s="282">
        <v>0</v>
      </c>
      <c r="D61" s="282">
        <v>160000</v>
      </c>
      <c r="F61" s="285"/>
    </row>
    <row r="62" spans="2:6" ht="15.75" thickBot="1" x14ac:dyDescent="0.3">
      <c r="B62" s="10" t="s">
        <v>575</v>
      </c>
      <c r="C62" s="282">
        <v>980707</v>
      </c>
      <c r="D62" s="282">
        <v>1893030</v>
      </c>
      <c r="F62" s="285"/>
    </row>
    <row r="63" spans="2:6" ht="15.75" thickBot="1" x14ac:dyDescent="0.3">
      <c r="B63" s="10" t="s">
        <v>576</v>
      </c>
      <c r="C63" s="282">
        <v>150000</v>
      </c>
      <c r="D63" s="282">
        <v>388000</v>
      </c>
      <c r="F63" s="285"/>
    </row>
    <row r="64" spans="2:6" ht="15.75" thickBot="1" x14ac:dyDescent="0.3">
      <c r="B64" s="10" t="s">
        <v>577</v>
      </c>
      <c r="C64" s="282">
        <v>64760</v>
      </c>
      <c r="D64" s="282">
        <v>68053</v>
      </c>
      <c r="F64" s="285"/>
    </row>
    <row r="65" spans="2:6" ht="15.75" thickBot="1" x14ac:dyDescent="0.3">
      <c r="B65" s="10" t="s">
        <v>578</v>
      </c>
      <c r="C65" s="282">
        <v>0</v>
      </c>
      <c r="D65" s="282">
        <v>0</v>
      </c>
      <c r="F65" s="285"/>
    </row>
    <row r="66" spans="2:6" ht="15.75" thickBot="1" x14ac:dyDescent="0.3">
      <c r="B66" s="10" t="s">
        <v>579</v>
      </c>
      <c r="C66" s="282">
        <v>8250000</v>
      </c>
      <c r="D66" s="282">
        <v>8250000</v>
      </c>
      <c r="F66" s="285"/>
    </row>
    <row r="67" spans="2:6" ht="15.75" thickBot="1" x14ac:dyDescent="0.3">
      <c r="B67" s="10" t="s">
        <v>580</v>
      </c>
      <c r="C67" s="282">
        <v>9166666</v>
      </c>
      <c r="D67" s="282">
        <v>9166666</v>
      </c>
      <c r="F67" s="285"/>
    </row>
    <row r="68" spans="2:6" ht="15.75" thickBot="1" x14ac:dyDescent="0.3">
      <c r="B68" s="10" t="s">
        <v>752</v>
      </c>
      <c r="C68" s="282">
        <v>214272899</v>
      </c>
      <c r="D68" s="282">
        <v>1676000</v>
      </c>
      <c r="F68" s="285"/>
    </row>
    <row r="69" spans="2:6" ht="15.75" thickBot="1" x14ac:dyDescent="0.3">
      <c r="B69" s="10" t="s">
        <v>581</v>
      </c>
      <c r="C69" s="282">
        <v>2717549</v>
      </c>
      <c r="D69" s="282">
        <v>2717549</v>
      </c>
      <c r="F69" s="285"/>
    </row>
    <row r="70" spans="2:6" ht="15.75" thickBot="1" x14ac:dyDescent="0.3">
      <c r="B70" s="10" t="s">
        <v>582</v>
      </c>
      <c r="C70" s="282">
        <v>495764</v>
      </c>
      <c r="D70" s="282">
        <v>495764</v>
      </c>
      <c r="F70" s="285"/>
    </row>
    <row r="71" spans="2:6" ht="15.75" thickBot="1" x14ac:dyDescent="0.3">
      <c r="B71" s="10" t="s">
        <v>583</v>
      </c>
      <c r="C71" s="282">
        <v>1750000</v>
      </c>
      <c r="D71" s="282">
        <v>3500000</v>
      </c>
      <c r="F71" s="285"/>
    </row>
    <row r="72" spans="2:6" ht="15.75" thickBot="1" x14ac:dyDescent="0.3">
      <c r="B72" s="10" t="s">
        <v>584</v>
      </c>
      <c r="C72" s="282">
        <v>0</v>
      </c>
      <c r="D72" s="282">
        <v>0</v>
      </c>
      <c r="F72" s="285"/>
    </row>
    <row r="73" spans="2:6" ht="15.75" thickBot="1" x14ac:dyDescent="0.3">
      <c r="B73" s="10" t="s">
        <v>585</v>
      </c>
      <c r="C73" s="282">
        <v>0</v>
      </c>
      <c r="D73" s="282">
        <v>0</v>
      </c>
      <c r="F73" s="285"/>
    </row>
    <row r="74" spans="2:6" ht="15.75" thickBot="1" x14ac:dyDescent="0.3">
      <c r="B74" s="157" t="s">
        <v>487</v>
      </c>
      <c r="C74" s="284">
        <f>SUM(C55:C73)</f>
        <v>271764319</v>
      </c>
      <c r="D74" s="284">
        <f>SUM(D55:D73)</f>
        <v>65920238</v>
      </c>
      <c r="F74" s="286"/>
    </row>
    <row r="76" spans="2:6" ht="15.75" thickBot="1" x14ac:dyDescent="0.3">
      <c r="B76" s="1" t="s">
        <v>586</v>
      </c>
    </row>
    <row r="77" spans="2:6" ht="15.75" thickBot="1" x14ac:dyDescent="0.3">
      <c r="B77" s="178" t="s">
        <v>421</v>
      </c>
      <c r="C77" s="179" t="s">
        <v>431</v>
      </c>
      <c r="D77" s="179" t="s">
        <v>567</v>
      </c>
    </row>
    <row r="78" spans="2:6" ht="15.75" thickBot="1" x14ac:dyDescent="0.3">
      <c r="B78" s="10" t="s">
        <v>587</v>
      </c>
      <c r="C78" s="282">
        <v>58028103</v>
      </c>
      <c r="D78" s="282">
        <v>23237527</v>
      </c>
    </row>
    <row r="79" spans="2:6" ht="15.75" thickBot="1" x14ac:dyDescent="0.3">
      <c r="B79" s="157" t="s">
        <v>487</v>
      </c>
      <c r="C79" s="284">
        <f>+C78</f>
        <v>58028103</v>
      </c>
      <c r="D79" s="284">
        <f>+D78</f>
        <v>23237527</v>
      </c>
    </row>
    <row r="83" spans="2:8" x14ac:dyDescent="0.25">
      <c r="B83" s="71" t="s">
        <v>266</v>
      </c>
      <c r="D83" s="367" t="s">
        <v>31</v>
      </c>
      <c r="E83" s="367"/>
      <c r="G83" s="341" t="s">
        <v>267</v>
      </c>
      <c r="H83" s="341"/>
    </row>
    <row r="84" spans="2:8" x14ac:dyDescent="0.25">
      <c r="B84" s="71" t="s">
        <v>268</v>
      </c>
      <c r="D84" s="341" t="s">
        <v>738</v>
      </c>
      <c r="E84" s="341"/>
      <c r="G84" s="341" t="s">
        <v>269</v>
      </c>
      <c r="H84" s="341"/>
    </row>
  </sheetData>
  <mergeCells count="9">
    <mergeCell ref="G84:H84"/>
    <mergeCell ref="B12:F12"/>
    <mergeCell ref="B14:E14"/>
    <mergeCell ref="B35:D35"/>
    <mergeCell ref="B52:D52"/>
    <mergeCell ref="B53:E53"/>
    <mergeCell ref="G83:H83"/>
    <mergeCell ref="D83:E83"/>
    <mergeCell ref="D84:E8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330EE-8D5E-4E37-BCF5-1735375E5F23}">
  <dimension ref="B3:I88"/>
  <sheetViews>
    <sheetView topLeftCell="A42" workbookViewId="0">
      <selection activeCell="C55" sqref="C55"/>
    </sheetView>
  </sheetViews>
  <sheetFormatPr baseColWidth="10" defaultRowHeight="15" x14ac:dyDescent="0.25"/>
  <cols>
    <col min="2" max="2" width="68.42578125" bestFit="1" customWidth="1"/>
    <col min="3" max="3" width="17.7109375" bestFit="1" customWidth="1"/>
    <col min="4" max="4" width="19.28515625" bestFit="1" customWidth="1"/>
    <col min="7" max="7" width="22.140625" customWidth="1"/>
  </cols>
  <sheetData>
    <row r="3" spans="2:5" x14ac:dyDescent="0.25">
      <c r="B3" s="452" t="s">
        <v>588</v>
      </c>
      <c r="C3" s="452"/>
      <c r="D3" s="452"/>
      <c r="E3" s="452"/>
    </row>
    <row r="4" spans="2:5" ht="15.75" thickBot="1" x14ac:dyDescent="0.3">
      <c r="B4" s="307"/>
      <c r="C4" s="307"/>
      <c r="D4" s="307"/>
      <c r="E4" s="307"/>
    </row>
    <row r="5" spans="2:5" ht="15.75" thickBot="1" x14ac:dyDescent="0.3">
      <c r="B5" s="311" t="s">
        <v>814</v>
      </c>
      <c r="C5" s="186" t="s">
        <v>431</v>
      </c>
      <c r="D5" s="186" t="s">
        <v>817</v>
      </c>
      <c r="E5" s="307"/>
    </row>
    <row r="6" spans="2:5" ht="16.5" thickBot="1" x14ac:dyDescent="0.3">
      <c r="B6" s="312" t="s">
        <v>826</v>
      </c>
      <c r="C6" s="287">
        <v>450000000</v>
      </c>
      <c r="D6" s="287">
        <v>0</v>
      </c>
      <c r="E6" s="307"/>
    </row>
    <row r="7" spans="2:5" ht="16.5" thickBot="1" x14ac:dyDescent="0.3">
      <c r="B7" s="313" t="s">
        <v>815</v>
      </c>
      <c r="C7" s="287">
        <v>250000000</v>
      </c>
      <c r="D7" s="287">
        <v>0</v>
      </c>
      <c r="E7" s="307"/>
    </row>
    <row r="8" spans="2:5" ht="16.5" thickBot="1" x14ac:dyDescent="0.3">
      <c r="B8" s="313" t="s">
        <v>816</v>
      </c>
      <c r="C8" s="287">
        <v>300000000</v>
      </c>
      <c r="D8" s="287">
        <v>0</v>
      </c>
      <c r="E8" s="307"/>
    </row>
    <row r="9" spans="2:5" ht="15.75" thickBot="1" x14ac:dyDescent="0.3">
      <c r="B9" s="334" t="s">
        <v>861</v>
      </c>
      <c r="C9" s="288">
        <f>SUM(C6:C8)</f>
        <v>1000000000</v>
      </c>
      <c r="D9" s="287">
        <v>0</v>
      </c>
      <c r="E9" s="314"/>
    </row>
    <row r="11" spans="2:5" x14ac:dyDescent="0.25">
      <c r="B11" s="453" t="s">
        <v>589</v>
      </c>
      <c r="C11" s="453"/>
      <c r="D11" s="453"/>
    </row>
    <row r="12" spans="2:5" ht="15.75" thickBot="1" x14ac:dyDescent="0.3">
      <c r="B12" s="184"/>
      <c r="C12" s="184"/>
      <c r="D12" s="184"/>
    </row>
    <row r="13" spans="2:5" ht="15.75" thickBot="1" x14ac:dyDescent="0.3">
      <c r="B13" s="181" t="s">
        <v>590</v>
      </c>
      <c r="C13" s="182">
        <f>SUM(C14:C22)</f>
        <v>69682016</v>
      </c>
      <c r="D13" s="182">
        <f>SUM(D14:D22)</f>
        <v>69682016</v>
      </c>
    </row>
    <row r="14" spans="2:5" ht="15.75" thickBot="1" x14ac:dyDescent="0.3">
      <c r="B14" s="304" t="s">
        <v>591</v>
      </c>
      <c r="C14" s="183">
        <v>17651657</v>
      </c>
      <c r="D14" s="183">
        <v>17651657</v>
      </c>
    </row>
    <row r="15" spans="2:5" ht="15.75" thickBot="1" x14ac:dyDescent="0.3">
      <c r="B15" s="304" t="s">
        <v>592</v>
      </c>
      <c r="C15" s="183">
        <v>12608326</v>
      </c>
      <c r="D15" s="183">
        <v>12608326</v>
      </c>
    </row>
    <row r="16" spans="2:5" ht="15.75" thickBot="1" x14ac:dyDescent="0.3">
      <c r="B16" s="304" t="s">
        <v>792</v>
      </c>
      <c r="C16" s="183">
        <v>12608326</v>
      </c>
      <c r="D16" s="183">
        <v>12608326</v>
      </c>
    </row>
    <row r="17" spans="2:4" ht="15.75" thickBot="1" x14ac:dyDescent="0.3">
      <c r="B17" s="304" t="s">
        <v>593</v>
      </c>
      <c r="C17" s="183">
        <v>12019938</v>
      </c>
      <c r="D17" s="183">
        <v>12019938</v>
      </c>
    </row>
    <row r="18" spans="2:4" ht="15.75" thickBot="1" x14ac:dyDescent="0.3">
      <c r="B18" s="304" t="s">
        <v>594</v>
      </c>
      <c r="C18" s="183">
        <v>9246106</v>
      </c>
      <c r="D18" s="183">
        <v>9246106</v>
      </c>
    </row>
    <row r="19" spans="2:4" ht="15.75" thickBot="1" x14ac:dyDescent="0.3">
      <c r="B19" s="304" t="s">
        <v>595</v>
      </c>
      <c r="C19" s="183">
        <v>2521665</v>
      </c>
      <c r="D19" s="183">
        <v>2521665</v>
      </c>
    </row>
    <row r="20" spans="2:4" ht="15.75" thickBot="1" x14ac:dyDescent="0.3">
      <c r="B20" s="304" t="s">
        <v>596</v>
      </c>
      <c r="C20" s="183">
        <v>1344888</v>
      </c>
      <c r="D20" s="183">
        <v>1344888</v>
      </c>
    </row>
    <row r="21" spans="2:4" ht="15.75" thickBot="1" x14ac:dyDescent="0.3">
      <c r="B21" s="304" t="s">
        <v>597</v>
      </c>
      <c r="C21" s="183">
        <v>840555</v>
      </c>
      <c r="D21" s="183">
        <v>840555</v>
      </c>
    </row>
    <row r="22" spans="2:4" ht="15.75" thickBot="1" x14ac:dyDescent="0.3">
      <c r="B22" s="304" t="s">
        <v>598</v>
      </c>
      <c r="C22" s="183">
        <v>840555</v>
      </c>
      <c r="D22" s="183">
        <v>840555</v>
      </c>
    </row>
    <row r="24" spans="2:4" x14ac:dyDescent="0.25">
      <c r="B24" s="107" t="s">
        <v>599</v>
      </c>
    </row>
    <row r="25" spans="2:4" x14ac:dyDescent="0.25">
      <c r="B25" t="s">
        <v>530</v>
      </c>
    </row>
    <row r="27" spans="2:4" x14ac:dyDescent="0.25">
      <c r="B27" s="452" t="s">
        <v>600</v>
      </c>
      <c r="C27" s="452"/>
    </row>
    <row r="28" spans="2:4" ht="15.75" thickBot="1" x14ac:dyDescent="0.3">
      <c r="B28" s="109" t="s">
        <v>601</v>
      </c>
    </row>
    <row r="29" spans="2:4" ht="15.75" thickBot="1" x14ac:dyDescent="0.3">
      <c r="B29" s="185" t="s">
        <v>602</v>
      </c>
      <c r="C29" s="186" t="s">
        <v>558</v>
      </c>
      <c r="D29" s="186" t="s">
        <v>559</v>
      </c>
    </row>
    <row r="30" spans="2:4" ht="15.75" thickBot="1" x14ac:dyDescent="0.3">
      <c r="B30" s="180" t="s">
        <v>603</v>
      </c>
      <c r="C30" s="288">
        <v>0</v>
      </c>
      <c r="D30" s="187">
        <v>0</v>
      </c>
    </row>
    <row r="31" spans="2:4" ht="15.75" thickBot="1" x14ac:dyDescent="0.3">
      <c r="B31" s="157" t="s">
        <v>604</v>
      </c>
      <c r="C31" s="282">
        <v>69682017</v>
      </c>
      <c r="D31" s="282">
        <v>69682017</v>
      </c>
    </row>
    <row r="32" spans="2:4" ht="15.75" thickBot="1" x14ac:dyDescent="0.3">
      <c r="B32" s="157" t="s">
        <v>605</v>
      </c>
      <c r="C32" s="282">
        <v>1543000</v>
      </c>
      <c r="D32" s="158">
        <v>0</v>
      </c>
    </row>
    <row r="33" spans="2:6" ht="15.75" thickBot="1" x14ac:dyDescent="0.3">
      <c r="B33" s="157" t="s">
        <v>606</v>
      </c>
      <c r="C33" s="284">
        <f>SUM(C30:C32)</f>
        <v>71225017</v>
      </c>
      <c r="D33" s="284">
        <f>SUM(D30:D32)</f>
        <v>69682017</v>
      </c>
    </row>
    <row r="35" spans="2:6" x14ac:dyDescent="0.25">
      <c r="B35" s="107" t="s">
        <v>607</v>
      </c>
    </row>
    <row r="36" spans="2:6" ht="15.75" thickBot="1" x14ac:dyDescent="0.3">
      <c r="B36" t="s">
        <v>608</v>
      </c>
    </row>
    <row r="37" spans="2:6" ht="15.75" thickBot="1" x14ac:dyDescent="0.3">
      <c r="B37" s="185" t="s">
        <v>613</v>
      </c>
      <c r="C37" s="186" t="s">
        <v>558</v>
      </c>
      <c r="D37" s="186" t="s">
        <v>559</v>
      </c>
      <c r="F37" s="263"/>
    </row>
    <row r="38" spans="2:6" ht="15.75" thickBot="1" x14ac:dyDescent="0.3">
      <c r="B38" s="11" t="s">
        <v>199</v>
      </c>
      <c r="C38" s="287">
        <v>11161862</v>
      </c>
      <c r="D38" s="287">
        <v>3911231</v>
      </c>
      <c r="F38" s="285"/>
    </row>
    <row r="39" spans="2:6" ht="15.75" thickBot="1" x14ac:dyDescent="0.3">
      <c r="B39" s="10" t="s">
        <v>609</v>
      </c>
      <c r="C39" s="287">
        <v>0</v>
      </c>
      <c r="D39" s="287">
        <v>589999</v>
      </c>
      <c r="F39" s="285"/>
    </row>
    <row r="40" spans="2:6" ht="15.75" thickBot="1" x14ac:dyDescent="0.3">
      <c r="B40" s="188" t="s">
        <v>610</v>
      </c>
      <c r="C40" s="287">
        <f>+C41+C52</f>
        <v>224414468.94999999</v>
      </c>
      <c r="D40" s="287">
        <f>+D41+D52</f>
        <v>87143577</v>
      </c>
      <c r="F40" s="293"/>
    </row>
    <row r="41" spans="2:6" ht="15.75" thickBot="1" x14ac:dyDescent="0.3">
      <c r="B41" s="189" t="s">
        <v>611</v>
      </c>
      <c r="C41" s="288">
        <f>+SUM(C42:C51)</f>
        <v>177907653.94999999</v>
      </c>
      <c r="D41" s="288">
        <f>+SUM(D42:D51)</f>
        <v>19389884</v>
      </c>
      <c r="F41" s="286"/>
    </row>
    <row r="42" spans="2:6" ht="15.75" thickBot="1" x14ac:dyDescent="0.3">
      <c r="B42" s="315" t="s">
        <v>614</v>
      </c>
      <c r="C42" s="287">
        <v>35822</v>
      </c>
      <c r="D42" s="287" t="s">
        <v>366</v>
      </c>
      <c r="F42" s="285"/>
    </row>
    <row r="43" spans="2:6" ht="15.75" thickBot="1" x14ac:dyDescent="0.3">
      <c r="B43" s="315" t="s">
        <v>823</v>
      </c>
      <c r="C43" s="287">
        <v>380296.95</v>
      </c>
      <c r="D43" s="287" t="s">
        <v>366</v>
      </c>
      <c r="F43" s="285"/>
    </row>
    <row r="44" spans="2:6" ht="15.75" thickBot="1" x14ac:dyDescent="0.3">
      <c r="B44" s="315" t="s">
        <v>819</v>
      </c>
      <c r="C44" s="287">
        <v>102278356</v>
      </c>
      <c r="D44" s="287" t="s">
        <v>366</v>
      </c>
      <c r="F44" s="285"/>
    </row>
    <row r="45" spans="2:6" ht="15.75" thickBot="1" x14ac:dyDescent="0.3">
      <c r="B45" s="315" t="s">
        <v>820</v>
      </c>
      <c r="C45" s="287">
        <v>26193340</v>
      </c>
      <c r="D45" s="287"/>
      <c r="F45" s="285"/>
    </row>
    <row r="46" spans="2:6" ht="15.75" thickBot="1" x14ac:dyDescent="0.3">
      <c r="B46" s="315" t="s">
        <v>821</v>
      </c>
      <c r="C46" s="287">
        <v>41929350</v>
      </c>
      <c r="D46" s="287"/>
      <c r="F46" s="285"/>
    </row>
    <row r="47" spans="2:6" ht="15.75" thickBot="1" x14ac:dyDescent="0.3">
      <c r="B47" s="315" t="s">
        <v>822</v>
      </c>
      <c r="C47" s="287">
        <v>343749</v>
      </c>
      <c r="D47" s="287"/>
      <c r="F47" s="285"/>
    </row>
    <row r="48" spans="2:6" ht="15.75" thickBot="1" x14ac:dyDescent="0.3">
      <c r="B48" s="315" t="s">
        <v>824</v>
      </c>
      <c r="C48" s="287">
        <v>550000</v>
      </c>
      <c r="D48" s="287"/>
      <c r="F48" s="285"/>
    </row>
    <row r="49" spans="2:6" ht="15.75" thickBot="1" x14ac:dyDescent="0.3">
      <c r="B49" s="315" t="s">
        <v>615</v>
      </c>
      <c r="C49" s="287">
        <v>126856</v>
      </c>
      <c r="D49" s="287"/>
      <c r="F49" s="285"/>
    </row>
    <row r="50" spans="2:6" ht="15.75" thickBot="1" x14ac:dyDescent="0.3">
      <c r="B50" s="315" t="s">
        <v>616</v>
      </c>
      <c r="C50" s="287">
        <v>6069884</v>
      </c>
      <c r="D50" s="287">
        <v>6069884</v>
      </c>
      <c r="F50" s="285"/>
    </row>
    <row r="51" spans="2:6" ht="15.75" thickBot="1" x14ac:dyDescent="0.3">
      <c r="B51" s="315" t="s">
        <v>617</v>
      </c>
      <c r="C51" s="287">
        <v>0</v>
      </c>
      <c r="D51" s="287">
        <v>13320000</v>
      </c>
      <c r="F51" s="285"/>
    </row>
    <row r="52" spans="2:6" ht="15.75" thickBot="1" x14ac:dyDescent="0.3">
      <c r="B52" s="189" t="s">
        <v>612</v>
      </c>
      <c r="C52" s="289">
        <f>+SUM(C53:C73)</f>
        <v>46506815</v>
      </c>
      <c r="D52" s="289">
        <f>+SUM(D53:D73)</f>
        <v>67753693</v>
      </c>
      <c r="F52" s="292"/>
    </row>
    <row r="53" spans="2:6" ht="15.75" thickBot="1" x14ac:dyDescent="0.3">
      <c r="B53" s="294" t="s">
        <v>753</v>
      </c>
      <c r="C53" s="287"/>
      <c r="D53" s="287">
        <v>67753693</v>
      </c>
      <c r="F53" s="292"/>
    </row>
    <row r="54" spans="2:6" ht="15.75" thickBot="1" x14ac:dyDescent="0.3">
      <c r="B54" s="294" t="s">
        <v>754</v>
      </c>
      <c r="C54" s="287">
        <v>1787</v>
      </c>
      <c r="D54" s="287"/>
      <c r="F54" s="292"/>
    </row>
    <row r="55" spans="2:6" ht="15.75" thickBot="1" x14ac:dyDescent="0.3">
      <c r="B55" s="294" t="s">
        <v>755</v>
      </c>
      <c r="C55" s="287">
        <v>26365</v>
      </c>
      <c r="D55" s="287"/>
      <c r="F55" s="292"/>
    </row>
    <row r="56" spans="2:6" ht="15.75" hidden="1" thickBot="1" x14ac:dyDescent="0.3">
      <c r="B56" s="294" t="s">
        <v>756</v>
      </c>
      <c r="C56" s="287"/>
      <c r="D56" s="287"/>
      <c r="F56" s="292"/>
    </row>
    <row r="57" spans="2:6" ht="15.75" hidden="1" thickBot="1" x14ac:dyDescent="0.3">
      <c r="B57" s="294" t="s">
        <v>757</v>
      </c>
      <c r="C57" s="287"/>
      <c r="D57" s="287"/>
      <c r="F57" s="292"/>
    </row>
    <row r="58" spans="2:6" ht="15.75" hidden="1" thickBot="1" x14ac:dyDescent="0.3">
      <c r="B58" s="294" t="s">
        <v>758</v>
      </c>
      <c r="C58" s="287"/>
      <c r="D58" s="287"/>
      <c r="F58" s="292"/>
    </row>
    <row r="59" spans="2:6" ht="15.75" hidden="1" thickBot="1" x14ac:dyDescent="0.3">
      <c r="B59" s="294" t="s">
        <v>759</v>
      </c>
      <c r="C59" s="287"/>
      <c r="D59" s="287"/>
      <c r="F59" s="292"/>
    </row>
    <row r="60" spans="2:6" ht="15.75" hidden="1" thickBot="1" x14ac:dyDescent="0.3">
      <c r="B60" s="294" t="s">
        <v>760</v>
      </c>
      <c r="C60" s="287"/>
      <c r="D60" s="287"/>
      <c r="F60" s="292"/>
    </row>
    <row r="61" spans="2:6" ht="15.75" hidden="1" thickBot="1" x14ac:dyDescent="0.3">
      <c r="B61" s="294" t="s">
        <v>761</v>
      </c>
      <c r="C61" s="287"/>
      <c r="D61" s="287"/>
      <c r="F61" s="292"/>
    </row>
    <row r="62" spans="2:6" ht="15.75" hidden="1" thickBot="1" x14ac:dyDescent="0.3">
      <c r="B62" s="294" t="s">
        <v>762</v>
      </c>
      <c r="C62" s="287"/>
      <c r="D62" s="287"/>
      <c r="F62" s="292"/>
    </row>
    <row r="63" spans="2:6" ht="15.75" hidden="1" thickBot="1" x14ac:dyDescent="0.3">
      <c r="B63" s="294" t="s">
        <v>763</v>
      </c>
      <c r="C63" s="287"/>
      <c r="D63" s="287"/>
      <c r="F63" s="292"/>
    </row>
    <row r="64" spans="2:6" ht="15.75" hidden="1" thickBot="1" x14ac:dyDescent="0.3">
      <c r="B64" s="294" t="s">
        <v>764</v>
      </c>
      <c r="C64" s="287"/>
      <c r="D64" s="287"/>
      <c r="F64" s="292"/>
    </row>
    <row r="65" spans="2:9" ht="15.75" hidden="1" thickBot="1" x14ac:dyDescent="0.3">
      <c r="B65" s="294" t="s">
        <v>765</v>
      </c>
      <c r="C65" s="287"/>
      <c r="D65" s="287"/>
      <c r="F65" s="292"/>
    </row>
    <row r="66" spans="2:9" ht="15.75" hidden="1" thickBot="1" x14ac:dyDescent="0.3">
      <c r="B66" s="294" t="s">
        <v>766</v>
      </c>
      <c r="C66" s="287"/>
      <c r="D66" s="287"/>
      <c r="F66" s="292"/>
    </row>
    <row r="67" spans="2:9" ht="15.75" hidden="1" thickBot="1" x14ac:dyDescent="0.3">
      <c r="B67" s="294" t="s">
        <v>767</v>
      </c>
      <c r="C67" s="287"/>
      <c r="D67" s="287"/>
      <c r="F67" s="292"/>
    </row>
    <row r="68" spans="2:9" ht="15.75" hidden="1" thickBot="1" x14ac:dyDescent="0.3">
      <c r="B68" s="294" t="s">
        <v>768</v>
      </c>
      <c r="C68" s="287"/>
      <c r="D68" s="287"/>
      <c r="F68" s="292"/>
    </row>
    <row r="69" spans="2:9" ht="15.75" thickBot="1" x14ac:dyDescent="0.3">
      <c r="B69" s="294" t="s">
        <v>769</v>
      </c>
      <c r="C69" s="287">
        <f>9828006+33227476+3541869</f>
        <v>46597351</v>
      </c>
      <c r="D69" s="287"/>
      <c r="F69" s="292"/>
    </row>
    <row r="70" spans="2:9" ht="15.75" thickBot="1" x14ac:dyDescent="0.3">
      <c r="B70" s="294" t="s">
        <v>770</v>
      </c>
      <c r="C70" s="287">
        <v>-118688</v>
      </c>
      <c r="D70" s="287"/>
      <c r="F70" s="292"/>
    </row>
    <row r="71" spans="2:9" ht="15.75" hidden="1" thickBot="1" x14ac:dyDescent="0.3">
      <c r="B71" s="294" t="s">
        <v>771</v>
      </c>
      <c r="C71" s="287"/>
      <c r="D71" s="287"/>
      <c r="F71" s="292"/>
    </row>
    <row r="72" spans="2:9" ht="15.75" hidden="1" thickBot="1" x14ac:dyDescent="0.3">
      <c r="B72" s="294" t="s">
        <v>772</v>
      </c>
      <c r="C72" s="287"/>
      <c r="D72" s="287"/>
      <c r="F72" s="292"/>
    </row>
    <row r="73" spans="2:9" ht="15.75" hidden="1" thickBot="1" x14ac:dyDescent="0.3">
      <c r="B73" s="294" t="s">
        <v>773</v>
      </c>
      <c r="C73" s="287"/>
      <c r="D73" s="287"/>
      <c r="F73" s="292"/>
    </row>
    <row r="74" spans="2:9" x14ac:dyDescent="0.25">
      <c r="B74" s="290"/>
      <c r="C74" s="291"/>
      <c r="D74" s="291"/>
      <c r="F74" s="292"/>
    </row>
    <row r="76" spans="2:9" x14ac:dyDescent="0.25">
      <c r="B76" s="454" t="s">
        <v>618</v>
      </c>
      <c r="C76" s="454"/>
      <c r="D76" s="454"/>
    </row>
    <row r="77" spans="2:9" x14ac:dyDescent="0.25">
      <c r="B77" s="316" t="s">
        <v>825</v>
      </c>
      <c r="C77" s="317"/>
      <c r="D77" s="317"/>
    </row>
    <row r="78" spans="2:9" x14ac:dyDescent="0.25">
      <c r="B78" s="317"/>
      <c r="C78" s="317"/>
      <c r="D78" s="317"/>
      <c r="F78" s="305"/>
      <c r="G78" s="306"/>
      <c r="H78" s="306"/>
      <c r="I78" s="306"/>
    </row>
    <row r="79" spans="2:9" x14ac:dyDescent="0.25">
      <c r="B79" s="318"/>
      <c r="C79" s="319"/>
      <c r="D79" s="319"/>
      <c r="F79" s="305"/>
    </row>
    <row r="80" spans="2:9" x14ac:dyDescent="0.25">
      <c r="B80" s="320"/>
      <c r="C80" s="321"/>
      <c r="D80" s="322"/>
      <c r="F80" s="305"/>
    </row>
    <row r="81" spans="2:7" x14ac:dyDescent="0.25">
      <c r="B81" s="323"/>
      <c r="C81" s="324"/>
      <c r="D81" s="325"/>
    </row>
    <row r="82" spans="2:7" x14ac:dyDescent="0.25">
      <c r="B82" s="323"/>
      <c r="C82" s="324"/>
      <c r="D82" s="325"/>
    </row>
    <row r="83" spans="2:7" x14ac:dyDescent="0.25">
      <c r="B83" s="326"/>
      <c r="C83" s="327"/>
      <c r="D83" s="328"/>
    </row>
    <row r="84" spans="2:7" x14ac:dyDescent="0.25">
      <c r="B84" s="317"/>
      <c r="C84" s="317"/>
      <c r="D84" s="317"/>
    </row>
    <row r="85" spans="2:7" x14ac:dyDescent="0.25">
      <c r="B85" s="317"/>
      <c r="C85" s="317"/>
      <c r="D85" s="317"/>
    </row>
    <row r="87" spans="2:7" x14ac:dyDescent="0.25">
      <c r="B87" s="71" t="s">
        <v>266</v>
      </c>
      <c r="C87" s="367" t="s">
        <v>31</v>
      </c>
      <c r="D87" s="367"/>
      <c r="F87" s="341" t="s">
        <v>267</v>
      </c>
      <c r="G87" s="341"/>
    </row>
    <row r="88" spans="2:7" x14ac:dyDescent="0.25">
      <c r="B88" s="71" t="s">
        <v>268</v>
      </c>
      <c r="C88" s="341" t="s">
        <v>738</v>
      </c>
      <c r="D88" s="341"/>
      <c r="E88" s="71"/>
      <c r="F88" s="341" t="s">
        <v>269</v>
      </c>
      <c r="G88" s="341"/>
    </row>
  </sheetData>
  <mergeCells count="8">
    <mergeCell ref="F88:G88"/>
    <mergeCell ref="B3:E3"/>
    <mergeCell ref="B11:D11"/>
    <mergeCell ref="B27:C27"/>
    <mergeCell ref="B76:D76"/>
    <mergeCell ref="F87:G87"/>
    <mergeCell ref="C87:D87"/>
    <mergeCell ref="C88:D8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6A18-4E17-4E93-B4F6-52C4E237CB9A}">
  <dimension ref="B2:H171"/>
  <sheetViews>
    <sheetView topLeftCell="A158" zoomScale="115" zoomScaleNormal="115" workbookViewId="0">
      <selection activeCell="D163" sqref="D163"/>
    </sheetView>
  </sheetViews>
  <sheetFormatPr baseColWidth="10" defaultRowHeight="15" x14ac:dyDescent="0.25"/>
  <cols>
    <col min="2" max="2" width="55.28515625" bestFit="1" customWidth="1"/>
    <col min="3" max="3" width="15.5703125" bestFit="1" customWidth="1"/>
    <col min="4" max="4" width="19.7109375" bestFit="1" customWidth="1"/>
    <col min="5" max="5" width="15.42578125" customWidth="1"/>
    <col min="6" max="6" width="14.5703125" customWidth="1"/>
    <col min="8" max="8" width="19.5703125" customWidth="1"/>
  </cols>
  <sheetData>
    <row r="2" spans="2:7" x14ac:dyDescent="0.25">
      <c r="B2" s="329" t="s">
        <v>619</v>
      </c>
      <c r="C2" s="329"/>
      <c r="D2" s="329"/>
      <c r="E2" s="329"/>
      <c r="F2" s="191"/>
      <c r="G2" s="306"/>
    </row>
    <row r="3" spans="2:7" x14ac:dyDescent="0.25">
      <c r="B3" s="455" t="s">
        <v>530</v>
      </c>
      <c r="C3" s="455"/>
      <c r="D3" s="455"/>
      <c r="E3" s="455"/>
    </row>
    <row r="5" spans="2:7" ht="15.75" thickBot="1" x14ac:dyDescent="0.3">
      <c r="B5" s="452" t="s">
        <v>620</v>
      </c>
      <c r="C5" s="452"/>
      <c r="D5" s="452"/>
      <c r="E5" s="452"/>
      <c r="F5" s="452"/>
    </row>
    <row r="6" spans="2:7" ht="45.75" thickBot="1" x14ac:dyDescent="0.3">
      <c r="B6" s="192" t="s">
        <v>421</v>
      </c>
      <c r="C6" s="193" t="s">
        <v>621</v>
      </c>
      <c r="D6" s="193" t="s">
        <v>534</v>
      </c>
      <c r="E6" s="193" t="s">
        <v>622</v>
      </c>
      <c r="F6" s="193" t="s">
        <v>623</v>
      </c>
    </row>
    <row r="7" spans="2:7" ht="15.75" thickBot="1" x14ac:dyDescent="0.3">
      <c r="B7" s="195" t="s">
        <v>246</v>
      </c>
      <c r="C7" s="196">
        <v>2289100000</v>
      </c>
      <c r="D7" s="196">
        <v>856537534</v>
      </c>
      <c r="E7" s="295">
        <v>1800000</v>
      </c>
      <c r="F7" s="196">
        <f>+C7+D7-E7</f>
        <v>3143837534</v>
      </c>
    </row>
    <row r="8" spans="2:7" ht="15.75" thickBot="1" x14ac:dyDescent="0.3">
      <c r="B8" s="195" t="s">
        <v>624</v>
      </c>
      <c r="C8" s="196">
        <v>7684301</v>
      </c>
      <c r="D8" s="295">
        <v>1800000</v>
      </c>
      <c r="E8" s="165"/>
      <c r="F8" s="196">
        <f>+C8+D8-E8</f>
        <v>9484301</v>
      </c>
    </row>
    <row r="9" spans="2:7" ht="15.75" thickBot="1" x14ac:dyDescent="0.3">
      <c r="B9" s="195" t="s">
        <v>625</v>
      </c>
      <c r="C9" s="196">
        <v>89666737</v>
      </c>
      <c r="D9" s="165"/>
      <c r="E9" s="165"/>
      <c r="F9" s="196">
        <f>+C9</f>
        <v>89666737</v>
      </c>
    </row>
    <row r="10" spans="2:7" ht="18.75" customHeight="1" thickBot="1" x14ac:dyDescent="0.3">
      <c r="B10" s="195" t="s">
        <v>626</v>
      </c>
      <c r="C10" s="196">
        <v>-1574614899</v>
      </c>
      <c r="D10" s="165"/>
      <c r="E10" s="165"/>
      <c r="F10" s="196">
        <f>+C10</f>
        <v>-1574614899</v>
      </c>
    </row>
    <row r="11" spans="2:7" ht="15.75" thickBot="1" x14ac:dyDescent="0.3">
      <c r="B11" s="195" t="s">
        <v>627</v>
      </c>
      <c r="C11" s="165"/>
      <c r="D11" s="196">
        <v>773355404</v>
      </c>
      <c r="E11" s="165"/>
      <c r="F11" s="196">
        <f>+D11</f>
        <v>773355404</v>
      </c>
    </row>
    <row r="12" spans="2:7" ht="15.75" thickBot="1" x14ac:dyDescent="0.3">
      <c r="B12" s="194" t="s">
        <v>628</v>
      </c>
      <c r="C12" s="167">
        <v>811836189</v>
      </c>
      <c r="D12" s="167">
        <f>SUM(D7:D11)</f>
        <v>1631692938</v>
      </c>
      <c r="E12" s="167">
        <f>SUM(E7:E11)</f>
        <v>1800000</v>
      </c>
      <c r="F12" s="167">
        <f>SUM(F7:F11)</f>
        <v>2441729077</v>
      </c>
    </row>
    <row r="15" spans="2:7" x14ac:dyDescent="0.25">
      <c r="B15" s="1" t="s">
        <v>629</v>
      </c>
    </row>
    <row r="16" spans="2:7" x14ac:dyDescent="0.25">
      <c r="B16" s="109" t="s">
        <v>530</v>
      </c>
    </row>
    <row r="18" spans="2:6" x14ac:dyDescent="0.25">
      <c r="B18" s="452" t="s">
        <v>630</v>
      </c>
      <c r="C18" s="452"/>
      <c r="D18" s="452"/>
      <c r="E18" s="452"/>
      <c r="F18" s="452"/>
    </row>
    <row r="19" spans="2:6" x14ac:dyDescent="0.25">
      <c r="B19" s="1" t="s">
        <v>631</v>
      </c>
    </row>
    <row r="20" spans="2:6" x14ac:dyDescent="0.25">
      <c r="B20" s="197" t="s">
        <v>530</v>
      </c>
    </row>
    <row r="22" spans="2:6" x14ac:dyDescent="0.25">
      <c r="B22" s="190" t="s">
        <v>632</v>
      </c>
    </row>
    <row r="23" spans="2:6" ht="15.75" thickBot="1" x14ac:dyDescent="0.3">
      <c r="B23" s="197" t="s">
        <v>446</v>
      </c>
    </row>
    <row r="24" spans="2:6" x14ac:dyDescent="0.25">
      <c r="B24" s="446" t="s">
        <v>421</v>
      </c>
      <c r="C24" s="198" t="s">
        <v>633</v>
      </c>
      <c r="D24" s="198" t="s">
        <v>635</v>
      </c>
    </row>
    <row r="25" spans="2:6" ht="15.75" thickBot="1" x14ac:dyDescent="0.3">
      <c r="B25" s="447"/>
      <c r="C25" s="199" t="s">
        <v>634</v>
      </c>
      <c r="D25" s="199" t="s">
        <v>636</v>
      </c>
    </row>
    <row r="26" spans="2:6" ht="15.75" thickBot="1" x14ac:dyDescent="0.3">
      <c r="B26" s="137" t="s">
        <v>637</v>
      </c>
      <c r="C26" s="272">
        <v>1552416014</v>
      </c>
      <c r="D26" s="272">
        <v>712229000</v>
      </c>
      <c r="F26" s="296"/>
    </row>
    <row r="27" spans="2:6" ht="15.75" thickBot="1" x14ac:dyDescent="0.3">
      <c r="B27" s="138" t="s">
        <v>638</v>
      </c>
      <c r="C27" s="273">
        <v>1075984575</v>
      </c>
      <c r="D27" s="273">
        <v>789067540</v>
      </c>
      <c r="F27" s="296"/>
    </row>
    <row r="28" spans="2:6" ht="15.75" thickBot="1" x14ac:dyDescent="0.3">
      <c r="B28" s="138" t="s">
        <v>774</v>
      </c>
      <c r="C28" s="273">
        <v>2260752965</v>
      </c>
      <c r="D28" s="273">
        <v>0</v>
      </c>
      <c r="F28" s="296"/>
    </row>
    <row r="29" spans="2:6" ht="15.75" thickBot="1" x14ac:dyDescent="0.3">
      <c r="B29" s="138" t="s">
        <v>639</v>
      </c>
      <c r="C29" s="273">
        <v>116630090</v>
      </c>
      <c r="D29" s="273">
        <v>89496820</v>
      </c>
      <c r="F29" s="296"/>
    </row>
    <row r="30" spans="2:6" ht="15.75" thickBot="1" x14ac:dyDescent="0.3">
      <c r="B30" s="138" t="s">
        <v>640</v>
      </c>
      <c r="C30" s="273">
        <v>558736205</v>
      </c>
      <c r="D30" s="273">
        <v>0</v>
      </c>
      <c r="F30" s="296"/>
    </row>
    <row r="31" spans="2:6" ht="15.75" thickBot="1" x14ac:dyDescent="0.3">
      <c r="B31" s="138" t="s">
        <v>641</v>
      </c>
      <c r="C31" s="273">
        <v>0</v>
      </c>
      <c r="D31" s="273">
        <v>7201906</v>
      </c>
      <c r="F31" s="296"/>
    </row>
    <row r="32" spans="2:6" ht="15.75" thickBot="1" x14ac:dyDescent="0.3">
      <c r="B32" s="177" t="s">
        <v>487</v>
      </c>
      <c r="C32" s="279">
        <f>SUM(C26:C31)</f>
        <v>5564519849</v>
      </c>
      <c r="D32" s="279">
        <f>SUM(D26:D31)</f>
        <v>1597995266</v>
      </c>
      <c r="F32" s="297"/>
    </row>
    <row r="35" spans="2:6" x14ac:dyDescent="0.25">
      <c r="B35" s="1" t="s">
        <v>642</v>
      </c>
    </row>
    <row r="36" spans="2:6" x14ac:dyDescent="0.25">
      <c r="B36" s="107" t="s">
        <v>643</v>
      </c>
    </row>
    <row r="37" spans="2:6" ht="15.75" thickBot="1" x14ac:dyDescent="0.3">
      <c r="B37" s="109" t="s">
        <v>446</v>
      </c>
    </row>
    <row r="38" spans="2:6" x14ac:dyDescent="0.25">
      <c r="B38" s="417" t="s">
        <v>602</v>
      </c>
      <c r="C38" s="116" t="s">
        <v>644</v>
      </c>
      <c r="D38" s="200" t="s">
        <v>649</v>
      </c>
    </row>
    <row r="39" spans="2:6" ht="15.75" thickBot="1" x14ac:dyDescent="0.3">
      <c r="B39" s="419"/>
      <c r="C39" s="117" t="s">
        <v>401</v>
      </c>
      <c r="D39" s="201" t="s">
        <v>645</v>
      </c>
    </row>
    <row r="40" spans="2:6" ht="15.75" thickBot="1" x14ac:dyDescent="0.3">
      <c r="B40" s="164" t="s">
        <v>646</v>
      </c>
      <c r="C40" s="295">
        <v>77902680</v>
      </c>
      <c r="D40" s="295">
        <v>59010959</v>
      </c>
      <c r="F40" s="299"/>
    </row>
    <row r="41" spans="2:6" ht="15.75" thickBot="1" x14ac:dyDescent="0.3">
      <c r="B41" s="164" t="s">
        <v>775</v>
      </c>
      <c r="C41" s="295">
        <v>1802745</v>
      </c>
      <c r="D41" s="295">
        <v>0</v>
      </c>
      <c r="F41" s="299"/>
    </row>
    <row r="42" spans="2:6" ht="15.75" thickBot="1" x14ac:dyDescent="0.3">
      <c r="B42" s="164" t="s">
        <v>647</v>
      </c>
      <c r="C42" s="295">
        <v>0</v>
      </c>
      <c r="D42" s="295">
        <v>10937182</v>
      </c>
      <c r="F42" s="299"/>
    </row>
    <row r="43" spans="2:6" ht="15.75" thickBot="1" x14ac:dyDescent="0.3">
      <c r="B43" s="164" t="s">
        <v>648</v>
      </c>
      <c r="C43" s="295">
        <v>3036240</v>
      </c>
      <c r="D43" s="295">
        <v>2437560</v>
      </c>
      <c r="F43" s="299"/>
    </row>
    <row r="44" spans="2:6" ht="15.75" thickBot="1" x14ac:dyDescent="0.3">
      <c r="B44" s="166" t="s">
        <v>628</v>
      </c>
      <c r="C44" s="298">
        <f>SUM(C40:C43)</f>
        <v>82741665</v>
      </c>
      <c r="D44" s="298">
        <f>SUM(D40:D43)</f>
        <v>72385701</v>
      </c>
      <c r="F44" s="300"/>
    </row>
    <row r="47" spans="2:6" x14ac:dyDescent="0.25">
      <c r="B47" s="107" t="s">
        <v>650</v>
      </c>
    </row>
    <row r="48" spans="2:6" ht="15.75" thickBot="1" x14ac:dyDescent="0.3">
      <c r="B48" s="109" t="s">
        <v>446</v>
      </c>
    </row>
    <row r="49" spans="2:6" x14ac:dyDescent="0.25">
      <c r="B49" s="456" t="s">
        <v>602</v>
      </c>
      <c r="C49" s="330" t="s">
        <v>644</v>
      </c>
      <c r="D49" s="462" t="s">
        <v>649</v>
      </c>
    </row>
    <row r="50" spans="2:6" ht="15.75" thickBot="1" x14ac:dyDescent="0.3">
      <c r="B50" s="457"/>
      <c r="C50" s="331" t="s">
        <v>401</v>
      </c>
      <c r="D50" s="463" t="s">
        <v>645</v>
      </c>
    </row>
    <row r="51" spans="2:6" ht="15.75" thickBot="1" x14ac:dyDescent="0.3">
      <c r="B51" s="302" t="s">
        <v>651</v>
      </c>
      <c r="C51" s="298">
        <f>+SUM(C52:C89)</f>
        <v>1462323861</v>
      </c>
      <c r="D51" s="464">
        <f>+SUM(D52:D61)</f>
        <v>639780000</v>
      </c>
      <c r="F51" s="300"/>
    </row>
    <row r="52" spans="2:6" ht="15.75" thickBot="1" x14ac:dyDescent="0.3">
      <c r="B52" s="301" t="s">
        <v>653</v>
      </c>
      <c r="C52" s="295">
        <v>52360000</v>
      </c>
      <c r="D52" s="465"/>
      <c r="F52" s="299"/>
    </row>
    <row r="53" spans="2:6" ht="15.75" thickBot="1" x14ac:dyDescent="0.3">
      <c r="B53" s="301" t="s">
        <v>654</v>
      </c>
      <c r="C53" s="295">
        <v>7000000</v>
      </c>
      <c r="D53" s="465"/>
      <c r="F53" s="299"/>
    </row>
    <row r="54" spans="2:6" ht="15.75" thickBot="1" x14ac:dyDescent="0.3">
      <c r="B54" s="301" t="s">
        <v>655</v>
      </c>
      <c r="C54" s="295">
        <v>7000000</v>
      </c>
      <c r="D54" s="465"/>
      <c r="F54" s="299"/>
    </row>
    <row r="55" spans="2:6" ht="15.75" thickBot="1" x14ac:dyDescent="0.3">
      <c r="B55" s="301" t="s">
        <v>656</v>
      </c>
      <c r="C55" s="295">
        <v>87080000</v>
      </c>
      <c r="D55" s="465"/>
      <c r="F55" s="299"/>
    </row>
    <row r="56" spans="2:6" ht="15.75" thickBot="1" x14ac:dyDescent="0.3">
      <c r="B56" s="301" t="s">
        <v>657</v>
      </c>
      <c r="C56" s="295"/>
      <c r="D56" s="465">
        <v>157320000</v>
      </c>
      <c r="F56" s="299"/>
    </row>
    <row r="57" spans="2:6" ht="15.75" thickBot="1" x14ac:dyDescent="0.3">
      <c r="B57" s="301" t="s">
        <v>827</v>
      </c>
      <c r="C57" s="295"/>
      <c r="D57" s="465">
        <v>147560000</v>
      </c>
      <c r="F57" s="299"/>
    </row>
    <row r="58" spans="2:6" ht="15.75" thickBot="1" x14ac:dyDescent="0.3">
      <c r="B58" s="301" t="s">
        <v>828</v>
      </c>
      <c r="C58" s="295"/>
      <c r="D58" s="465">
        <v>9300000</v>
      </c>
      <c r="F58" s="299"/>
    </row>
    <row r="59" spans="2:6" ht="15.75" thickBot="1" x14ac:dyDescent="0.3">
      <c r="B59" s="301" t="s">
        <v>829</v>
      </c>
      <c r="C59" s="295"/>
      <c r="D59" s="465">
        <v>114700000</v>
      </c>
      <c r="F59" s="299"/>
    </row>
    <row r="60" spans="2:6" ht="15.75" thickBot="1" x14ac:dyDescent="0.3">
      <c r="B60" s="301" t="s">
        <v>830</v>
      </c>
      <c r="C60" s="295"/>
      <c r="D60" s="465">
        <v>55000000</v>
      </c>
      <c r="F60" s="299"/>
    </row>
    <row r="61" spans="2:6" ht="15.75" thickBot="1" x14ac:dyDescent="0.3">
      <c r="B61" s="301" t="s">
        <v>831</v>
      </c>
      <c r="C61" s="295"/>
      <c r="D61" s="465">
        <v>155900000</v>
      </c>
      <c r="F61" s="299"/>
    </row>
    <row r="62" spans="2:6" ht="15.75" thickBot="1" x14ac:dyDescent="0.3">
      <c r="B62" s="301" t="s">
        <v>777</v>
      </c>
      <c r="C62" s="295">
        <v>5357125</v>
      </c>
      <c r="D62" s="295"/>
      <c r="F62" s="299"/>
    </row>
    <row r="63" spans="2:6" ht="15.75" thickBot="1" x14ac:dyDescent="0.3">
      <c r="B63" s="301" t="s">
        <v>778</v>
      </c>
      <c r="C63" s="295">
        <v>10714250</v>
      </c>
      <c r="D63" s="295"/>
      <c r="F63" s="299"/>
    </row>
    <row r="64" spans="2:6" ht="15.75" thickBot="1" x14ac:dyDescent="0.3">
      <c r="B64" s="301" t="s">
        <v>779</v>
      </c>
      <c r="C64" s="295">
        <v>15539595</v>
      </c>
      <c r="D64" s="295"/>
      <c r="F64" s="299"/>
    </row>
    <row r="65" spans="2:6" ht="15.75" thickBot="1" x14ac:dyDescent="0.3">
      <c r="B65" s="301" t="s">
        <v>780</v>
      </c>
      <c r="C65" s="295">
        <v>9610685</v>
      </c>
      <c r="D65" s="295"/>
      <c r="F65" s="299"/>
    </row>
    <row r="66" spans="2:6" ht="15.75" thickBot="1" x14ac:dyDescent="0.3">
      <c r="B66" s="301" t="s">
        <v>781</v>
      </c>
      <c r="C66" s="295">
        <v>16450742</v>
      </c>
      <c r="D66" s="295"/>
      <c r="F66" s="299"/>
    </row>
    <row r="67" spans="2:6" ht="15.75" thickBot="1" x14ac:dyDescent="0.3">
      <c r="B67" s="301" t="s">
        <v>782</v>
      </c>
      <c r="C67" s="295">
        <v>25796938</v>
      </c>
      <c r="D67" s="295"/>
      <c r="F67" s="299"/>
    </row>
    <row r="68" spans="2:6" ht="15.75" thickBot="1" x14ac:dyDescent="0.3">
      <c r="B68" s="301" t="s">
        <v>783</v>
      </c>
      <c r="C68" s="295">
        <v>8260384</v>
      </c>
      <c r="D68" s="295"/>
      <c r="F68" s="299"/>
    </row>
    <row r="69" spans="2:6" ht="15.75" thickBot="1" x14ac:dyDescent="0.3">
      <c r="B69" s="301" t="s">
        <v>784</v>
      </c>
      <c r="C69" s="295">
        <v>3115398</v>
      </c>
      <c r="D69" s="295"/>
      <c r="F69" s="299"/>
    </row>
    <row r="70" spans="2:6" ht="15.75" thickBot="1" x14ac:dyDescent="0.3">
      <c r="B70" s="301" t="s">
        <v>785</v>
      </c>
      <c r="C70" s="295">
        <v>19730854</v>
      </c>
      <c r="D70" s="295"/>
      <c r="F70" s="299"/>
    </row>
    <row r="71" spans="2:6" ht="15.75" thickBot="1" x14ac:dyDescent="0.3">
      <c r="B71" s="301" t="s">
        <v>786</v>
      </c>
      <c r="C71" s="295">
        <v>10384660</v>
      </c>
      <c r="D71" s="295"/>
      <c r="F71" s="299"/>
    </row>
    <row r="72" spans="2:6" ht="15.75" thickBot="1" x14ac:dyDescent="0.3">
      <c r="B72" s="301" t="s">
        <v>787</v>
      </c>
      <c r="C72" s="295">
        <v>4153864</v>
      </c>
      <c r="D72" s="295"/>
      <c r="F72" s="299"/>
    </row>
    <row r="73" spans="2:6" ht="15.75" thickBot="1" x14ac:dyDescent="0.3">
      <c r="B73" s="301" t="s">
        <v>832</v>
      </c>
      <c r="C73" s="295">
        <v>1038466</v>
      </c>
      <c r="D73" s="295"/>
      <c r="F73" s="299"/>
    </row>
    <row r="74" spans="2:6" ht="15.75" thickBot="1" x14ac:dyDescent="0.3">
      <c r="B74" s="301" t="s">
        <v>833</v>
      </c>
      <c r="C74" s="295">
        <v>3115398</v>
      </c>
      <c r="D74" s="295"/>
      <c r="F74" s="299"/>
    </row>
    <row r="75" spans="2:6" ht="15.75" thickBot="1" x14ac:dyDescent="0.3">
      <c r="B75" s="301" t="s">
        <v>834</v>
      </c>
      <c r="C75" s="295">
        <v>10384660</v>
      </c>
      <c r="D75" s="295"/>
      <c r="F75" s="299"/>
    </row>
    <row r="76" spans="2:6" ht="15.75" thickBot="1" x14ac:dyDescent="0.3">
      <c r="B76" s="301" t="s">
        <v>835</v>
      </c>
      <c r="C76" s="295">
        <f>82448990</f>
        <v>82448990</v>
      </c>
      <c r="D76" s="295"/>
      <c r="F76" s="299"/>
    </row>
    <row r="77" spans="2:6" ht="15.75" thickBot="1" x14ac:dyDescent="0.3">
      <c r="B77" s="301" t="s">
        <v>836</v>
      </c>
      <c r="C77" s="295">
        <v>31153980</v>
      </c>
      <c r="D77" s="295"/>
      <c r="F77" s="299"/>
    </row>
    <row r="78" spans="2:6" ht="15.75" thickBot="1" x14ac:dyDescent="0.3">
      <c r="B78" s="301" t="s">
        <v>837</v>
      </c>
      <c r="C78" s="295">
        <v>113767472</v>
      </c>
      <c r="D78" s="295"/>
      <c r="F78" s="299"/>
    </row>
    <row r="79" spans="2:6" ht="15.75" thickBot="1" x14ac:dyDescent="0.3">
      <c r="B79" s="301" t="s">
        <v>838</v>
      </c>
      <c r="C79" s="295">
        <v>50863000</v>
      </c>
      <c r="D79" s="295"/>
      <c r="F79" s="299"/>
    </row>
    <row r="80" spans="2:6" ht="15.75" thickBot="1" x14ac:dyDescent="0.3">
      <c r="B80" s="301" t="s">
        <v>839</v>
      </c>
      <c r="C80" s="295">
        <v>101800000</v>
      </c>
      <c r="D80" s="295"/>
      <c r="F80" s="299"/>
    </row>
    <row r="81" spans="2:6" ht="15.75" thickBot="1" x14ac:dyDescent="0.3">
      <c r="B81" s="301" t="s">
        <v>840</v>
      </c>
      <c r="C81" s="295">
        <v>5093700</v>
      </c>
      <c r="D81" s="295"/>
      <c r="F81" s="299"/>
    </row>
    <row r="82" spans="2:6" ht="15.75" thickBot="1" x14ac:dyDescent="0.3">
      <c r="B82" s="301" t="s">
        <v>841</v>
      </c>
      <c r="C82" s="295">
        <v>4340000</v>
      </c>
      <c r="D82" s="295"/>
      <c r="F82" s="299"/>
    </row>
    <row r="83" spans="2:6" ht="15.75" thickBot="1" x14ac:dyDescent="0.3">
      <c r="B83" s="301" t="s">
        <v>842</v>
      </c>
      <c r="C83" s="295">
        <v>13320000</v>
      </c>
      <c r="D83" s="295"/>
      <c r="F83" s="299"/>
    </row>
    <row r="84" spans="2:6" ht="15.75" thickBot="1" x14ac:dyDescent="0.3">
      <c r="B84" s="301" t="s">
        <v>843</v>
      </c>
      <c r="C84" s="295">
        <v>5093700</v>
      </c>
      <c r="D84" s="295"/>
      <c r="F84" s="299"/>
    </row>
    <row r="85" spans="2:6" ht="15.75" thickBot="1" x14ac:dyDescent="0.3">
      <c r="B85" s="301" t="s">
        <v>844</v>
      </c>
      <c r="C85" s="295">
        <v>170400000</v>
      </c>
      <c r="D85" s="295"/>
      <c r="F85" s="299"/>
    </row>
    <row r="86" spans="2:6" ht="15.75" thickBot="1" x14ac:dyDescent="0.3">
      <c r="B86" s="301" t="s">
        <v>845</v>
      </c>
      <c r="C86" s="295">
        <v>8680000</v>
      </c>
      <c r="D86" s="295"/>
      <c r="F86" s="299"/>
    </row>
    <row r="87" spans="2:6" ht="15.75" thickBot="1" x14ac:dyDescent="0.3">
      <c r="B87" s="301" t="s">
        <v>846</v>
      </c>
      <c r="C87" s="295">
        <v>38500000</v>
      </c>
      <c r="D87" s="295"/>
      <c r="F87" s="299"/>
    </row>
    <row r="88" spans="2:6" ht="15.75" thickBot="1" x14ac:dyDescent="0.3">
      <c r="B88" s="301" t="s">
        <v>855</v>
      </c>
      <c r="C88" s="295">
        <f>150000000+24250000</f>
        <v>174250000</v>
      </c>
      <c r="D88" s="295"/>
      <c r="F88" s="299"/>
    </row>
    <row r="89" spans="2:6" ht="15.75" thickBot="1" x14ac:dyDescent="0.3">
      <c r="B89" s="301" t="s">
        <v>856</v>
      </c>
      <c r="C89" s="295">
        <v>365520000</v>
      </c>
      <c r="D89" s="295"/>
      <c r="F89" s="299"/>
    </row>
    <row r="90" spans="2:6" ht="15.75" thickBot="1" x14ac:dyDescent="0.3">
      <c r="B90" s="302" t="s">
        <v>776</v>
      </c>
      <c r="C90" s="298">
        <f>SUM(C91:C99)</f>
        <v>2235263559</v>
      </c>
      <c r="D90" s="295">
        <v>0</v>
      </c>
      <c r="F90" s="299"/>
    </row>
    <row r="91" spans="2:6" ht="15.75" thickBot="1" x14ac:dyDescent="0.3">
      <c r="B91" s="301" t="s">
        <v>788</v>
      </c>
      <c r="C91" s="295">
        <v>246000000</v>
      </c>
      <c r="D91" s="295"/>
      <c r="F91" s="299"/>
    </row>
    <row r="92" spans="2:6" ht="15.75" thickBot="1" x14ac:dyDescent="0.3">
      <c r="B92" s="301" t="s">
        <v>847</v>
      </c>
      <c r="C92" s="295">
        <f>104901056+200000000</f>
        <v>304901056</v>
      </c>
      <c r="D92" s="295"/>
      <c r="F92" s="299"/>
    </row>
    <row r="93" spans="2:6" ht="15.75" thickBot="1" x14ac:dyDescent="0.3">
      <c r="B93" s="301" t="s">
        <v>848</v>
      </c>
      <c r="C93" s="295">
        <v>22711480</v>
      </c>
      <c r="D93" s="295"/>
      <c r="F93" s="299"/>
    </row>
    <row r="94" spans="2:6" ht="15.75" thickBot="1" x14ac:dyDescent="0.3">
      <c r="B94" s="301" t="s">
        <v>849</v>
      </c>
      <c r="C94" s="295">
        <v>100000000</v>
      </c>
      <c r="D94" s="295"/>
      <c r="F94" s="299"/>
    </row>
    <row r="95" spans="2:6" ht="15.75" thickBot="1" x14ac:dyDescent="0.3">
      <c r="B95" s="301" t="s">
        <v>850</v>
      </c>
      <c r="C95" s="295">
        <v>100000000</v>
      </c>
      <c r="D95" s="295"/>
      <c r="F95" s="299"/>
    </row>
    <row r="96" spans="2:6" ht="15.75" thickBot="1" x14ac:dyDescent="0.3">
      <c r="B96" s="301" t="s">
        <v>851</v>
      </c>
      <c r="C96" s="295">
        <f>1090539806+43900566</f>
        <v>1134440372</v>
      </c>
      <c r="D96" s="295"/>
      <c r="F96" s="299"/>
    </row>
    <row r="97" spans="2:6" ht="15.75" thickBot="1" x14ac:dyDescent="0.3">
      <c r="B97" s="301" t="s">
        <v>852</v>
      </c>
      <c r="C97" s="295">
        <v>50000000</v>
      </c>
      <c r="D97" s="295"/>
      <c r="F97" s="299"/>
    </row>
    <row r="98" spans="2:6" ht="15.75" thickBot="1" x14ac:dyDescent="0.3">
      <c r="B98" s="301" t="s">
        <v>853</v>
      </c>
      <c r="C98" s="295">
        <v>100000000</v>
      </c>
      <c r="D98" s="295"/>
      <c r="F98" s="299"/>
    </row>
    <row r="99" spans="2:6" ht="15.75" thickBot="1" x14ac:dyDescent="0.3">
      <c r="B99" s="301" t="s">
        <v>854</v>
      </c>
      <c r="C99" s="295">
        <v>177210651</v>
      </c>
      <c r="D99" s="295"/>
      <c r="F99" s="299"/>
    </row>
    <row r="100" spans="2:6" ht="15.75" thickBot="1" x14ac:dyDescent="0.3">
      <c r="B100" s="302" t="s">
        <v>652</v>
      </c>
      <c r="C100" s="298">
        <f>+SUM(C101:C122)</f>
        <v>1060581210.9090909</v>
      </c>
      <c r="D100" s="298">
        <f>+SUM(D101:D122)</f>
        <v>778299265</v>
      </c>
      <c r="F100" s="300"/>
    </row>
    <row r="101" spans="2:6" ht="15.75" thickBot="1" x14ac:dyDescent="0.3">
      <c r="B101" s="301" t="s">
        <v>658</v>
      </c>
      <c r="C101" s="295">
        <v>161487692</v>
      </c>
      <c r="D101" s="295">
        <v>119532904</v>
      </c>
      <c r="F101" s="299"/>
    </row>
    <row r="102" spans="2:6" ht="15.75" thickBot="1" x14ac:dyDescent="0.3">
      <c r="B102" s="301" t="s">
        <v>658</v>
      </c>
      <c r="C102" s="295">
        <v>51439500</v>
      </c>
      <c r="D102" s="295">
        <v>24342579</v>
      </c>
      <c r="F102" s="299"/>
    </row>
    <row r="103" spans="2:6" ht="15.75" thickBot="1" x14ac:dyDescent="0.3">
      <c r="B103" s="301" t="s">
        <v>658</v>
      </c>
      <c r="C103" s="295">
        <v>54319842</v>
      </c>
      <c r="D103" s="295">
        <v>126866952</v>
      </c>
      <c r="F103" s="299"/>
    </row>
    <row r="104" spans="2:6" ht="15.75" thickBot="1" x14ac:dyDescent="0.3">
      <c r="B104" s="301" t="s">
        <v>658</v>
      </c>
      <c r="C104" s="295">
        <v>11003616.407142857</v>
      </c>
      <c r="D104" s="295">
        <v>127252257</v>
      </c>
      <c r="F104" s="299"/>
    </row>
    <row r="105" spans="2:6" ht="15.75" thickBot="1" x14ac:dyDescent="0.3">
      <c r="B105" s="301" t="s">
        <v>658</v>
      </c>
      <c r="C105" s="295">
        <v>15004931.464285715</v>
      </c>
      <c r="D105" s="295">
        <v>128012192</v>
      </c>
      <c r="F105" s="299"/>
    </row>
    <row r="106" spans="2:6" ht="15.75" thickBot="1" x14ac:dyDescent="0.3">
      <c r="B106" s="301" t="s">
        <v>658</v>
      </c>
      <c r="C106" s="295">
        <v>100032876.42857142</v>
      </c>
      <c r="D106" s="295">
        <v>126082740</v>
      </c>
      <c r="F106" s="299"/>
    </row>
    <row r="107" spans="2:6" ht="15.75" thickBot="1" x14ac:dyDescent="0.3">
      <c r="B107" s="301" t="s">
        <v>658</v>
      </c>
      <c r="C107" s="295">
        <v>8002630.114285714</v>
      </c>
      <c r="D107" s="295">
        <v>126209641</v>
      </c>
      <c r="F107" s="299"/>
    </row>
    <row r="108" spans="2:6" ht="15.75" thickBot="1" x14ac:dyDescent="0.3">
      <c r="B108" s="301" t="s">
        <v>658</v>
      </c>
      <c r="C108" s="295">
        <v>6001972.5857142853</v>
      </c>
      <c r="D108" s="295"/>
      <c r="F108" s="299"/>
    </row>
    <row r="109" spans="2:6" ht="15.75" thickBot="1" x14ac:dyDescent="0.3">
      <c r="B109" s="301" t="s">
        <v>658</v>
      </c>
      <c r="C109" s="295">
        <v>45495384</v>
      </c>
      <c r="D109" s="295"/>
      <c r="F109" s="299"/>
    </row>
    <row r="110" spans="2:6" ht="15.75" thickBot="1" x14ac:dyDescent="0.3">
      <c r="B110" s="301" t="s">
        <v>658</v>
      </c>
      <c r="C110" s="295">
        <v>26004626.704545457</v>
      </c>
      <c r="D110" s="295"/>
      <c r="F110" s="299"/>
    </row>
    <row r="111" spans="2:6" ht="15.75" thickBot="1" x14ac:dyDescent="0.3">
      <c r="B111" s="301" t="s">
        <v>658</v>
      </c>
      <c r="C111" s="295">
        <v>3120555.2045454541</v>
      </c>
      <c r="D111" s="295"/>
      <c r="F111" s="299"/>
    </row>
    <row r="112" spans="2:6" ht="15.75" thickBot="1" x14ac:dyDescent="0.3">
      <c r="B112" s="301" t="s">
        <v>658</v>
      </c>
      <c r="C112" s="295">
        <v>3077548</v>
      </c>
      <c r="D112" s="295"/>
      <c r="F112" s="299"/>
    </row>
    <row r="113" spans="2:6" ht="15.75" thickBot="1" x14ac:dyDescent="0.3">
      <c r="B113" s="301" t="s">
        <v>658</v>
      </c>
      <c r="C113" s="295">
        <v>100065800</v>
      </c>
      <c r="D113" s="295"/>
      <c r="F113" s="299"/>
    </row>
    <row r="114" spans="2:6" ht="15.75" thickBot="1" x14ac:dyDescent="0.3">
      <c r="B114" s="301" t="s">
        <v>658</v>
      </c>
      <c r="C114" s="295">
        <v>103228100</v>
      </c>
      <c r="D114" s="295"/>
      <c r="F114" s="299"/>
    </row>
    <row r="115" spans="2:6" ht="15.75" thickBot="1" x14ac:dyDescent="0.3">
      <c r="B115" s="301" t="s">
        <v>658</v>
      </c>
      <c r="C115" s="295">
        <v>103228100</v>
      </c>
      <c r="D115" s="295"/>
      <c r="F115" s="299"/>
    </row>
    <row r="116" spans="2:6" ht="15.75" thickBot="1" x14ac:dyDescent="0.3">
      <c r="B116" s="301" t="s">
        <v>658</v>
      </c>
      <c r="C116" s="295">
        <v>82582480</v>
      </c>
      <c r="D116" s="295"/>
      <c r="F116" s="299"/>
    </row>
    <row r="117" spans="2:6" ht="15.75" thickBot="1" x14ac:dyDescent="0.3">
      <c r="B117" s="301" t="s">
        <v>658</v>
      </c>
      <c r="C117" s="295">
        <v>134196530</v>
      </c>
      <c r="D117" s="295"/>
      <c r="F117" s="299"/>
    </row>
    <row r="118" spans="2:6" ht="15.75" thickBot="1" x14ac:dyDescent="0.3">
      <c r="B118" s="301" t="s">
        <v>658</v>
      </c>
      <c r="C118" s="295">
        <v>3120555</v>
      </c>
      <c r="D118" s="295"/>
      <c r="F118" s="299"/>
    </row>
    <row r="119" spans="2:6" ht="15.75" thickBot="1" x14ac:dyDescent="0.3">
      <c r="B119" s="301" t="s">
        <v>658</v>
      </c>
      <c r="C119" s="295">
        <v>10401851</v>
      </c>
      <c r="D119" s="295"/>
      <c r="F119" s="299"/>
    </row>
    <row r="120" spans="2:6" ht="15.75" thickBot="1" x14ac:dyDescent="0.3">
      <c r="B120" s="301" t="s">
        <v>658</v>
      </c>
      <c r="C120" s="295">
        <v>15276885</v>
      </c>
      <c r="D120" s="295"/>
      <c r="F120" s="299"/>
    </row>
    <row r="121" spans="2:6" ht="15.75" thickBot="1" x14ac:dyDescent="0.3">
      <c r="B121" s="301" t="s">
        <v>658</v>
      </c>
      <c r="C121" s="295">
        <v>3120555</v>
      </c>
      <c r="D121" s="295"/>
      <c r="F121" s="299"/>
    </row>
    <row r="122" spans="2:6" ht="15.75" thickBot="1" x14ac:dyDescent="0.3">
      <c r="B122" s="301" t="s">
        <v>658</v>
      </c>
      <c r="C122" s="295">
        <v>20369180</v>
      </c>
      <c r="D122" s="295"/>
      <c r="F122" s="299"/>
    </row>
    <row r="123" spans="2:6" ht="15.75" thickBot="1" x14ac:dyDescent="0.3">
      <c r="B123" s="166" t="s">
        <v>628</v>
      </c>
      <c r="C123" s="298">
        <f>+C51+C100+C90</f>
        <v>4758168630.909091</v>
      </c>
      <c r="D123" s="298">
        <f>+D51+D100</f>
        <v>1418079265</v>
      </c>
      <c r="F123" s="300"/>
    </row>
    <row r="124" spans="2:6" x14ac:dyDescent="0.25">
      <c r="F124" s="263"/>
    </row>
    <row r="125" spans="2:6" x14ac:dyDescent="0.25">
      <c r="F125" s="263"/>
    </row>
    <row r="126" spans="2:6" x14ac:dyDescent="0.25">
      <c r="B126" s="107" t="s">
        <v>659</v>
      </c>
      <c r="F126" s="263"/>
    </row>
    <row r="127" spans="2:6" ht="15.75" thickBot="1" x14ac:dyDescent="0.3">
      <c r="B127" s="109" t="s">
        <v>446</v>
      </c>
    </row>
    <row r="128" spans="2:6" x14ac:dyDescent="0.25">
      <c r="B128" s="417" t="s">
        <v>602</v>
      </c>
      <c r="C128" s="116" t="s">
        <v>644</v>
      </c>
      <c r="D128" s="200" t="s">
        <v>649</v>
      </c>
    </row>
    <row r="129" spans="2:4" ht="15.75" thickBot="1" x14ac:dyDescent="0.3">
      <c r="B129" s="419"/>
      <c r="C129" s="117" t="s">
        <v>401</v>
      </c>
      <c r="D129" s="201" t="s">
        <v>645</v>
      </c>
    </row>
    <row r="130" spans="2:4" ht="15.75" thickBot="1" x14ac:dyDescent="0.3">
      <c r="B130" s="164" t="s">
        <v>660</v>
      </c>
      <c r="C130" s="295">
        <v>242818</v>
      </c>
      <c r="D130" s="295">
        <v>585487</v>
      </c>
    </row>
    <row r="131" spans="2:4" ht="15.75" thickBot="1" x14ac:dyDescent="0.3">
      <c r="B131" s="164" t="s">
        <v>673</v>
      </c>
      <c r="C131" s="295">
        <v>2962765</v>
      </c>
      <c r="D131" s="295">
        <v>1213636</v>
      </c>
    </row>
    <row r="132" spans="2:4" ht="15.75" thickBot="1" x14ac:dyDescent="0.3">
      <c r="B132" s="164" t="s">
        <v>661</v>
      </c>
      <c r="C132" s="295">
        <v>2821081</v>
      </c>
      <c r="D132" s="295">
        <v>0</v>
      </c>
    </row>
    <row r="133" spans="2:4" ht="15.75" thickBot="1" x14ac:dyDescent="0.3">
      <c r="B133" s="166" t="s">
        <v>628</v>
      </c>
      <c r="C133" s="298">
        <f>SUM(C130:C132)</f>
        <v>6026664</v>
      </c>
      <c r="D133" s="298">
        <f>SUM(D130:D132)</f>
        <v>1799123</v>
      </c>
    </row>
    <row r="135" spans="2:4" x14ac:dyDescent="0.25">
      <c r="B135" s="107" t="s">
        <v>662</v>
      </c>
    </row>
    <row r="136" spans="2:4" ht="15.75" thickBot="1" x14ac:dyDescent="0.3">
      <c r="B136" s="109" t="s">
        <v>446</v>
      </c>
    </row>
    <row r="137" spans="2:4" x14ac:dyDescent="0.25">
      <c r="B137" s="458" t="s">
        <v>602</v>
      </c>
      <c r="C137" s="202" t="s">
        <v>644</v>
      </c>
      <c r="D137" s="203" t="s">
        <v>649</v>
      </c>
    </row>
    <row r="138" spans="2:4" ht="15.75" thickBot="1" x14ac:dyDescent="0.3">
      <c r="B138" s="459"/>
      <c r="C138" s="204" t="s">
        <v>401</v>
      </c>
      <c r="D138" s="205" t="s">
        <v>645</v>
      </c>
    </row>
    <row r="139" spans="2:4" ht="15.75" thickBot="1" x14ac:dyDescent="0.3">
      <c r="B139" s="138" t="s">
        <v>663</v>
      </c>
      <c r="C139" s="273">
        <v>300625299</v>
      </c>
      <c r="D139" s="273">
        <v>167543278</v>
      </c>
    </row>
    <row r="140" spans="2:4" ht="15.75" thickBot="1" x14ac:dyDescent="0.3">
      <c r="B140" s="138" t="s">
        <v>664</v>
      </c>
      <c r="C140" s="273">
        <v>46928377</v>
      </c>
      <c r="D140" s="273">
        <v>27644621</v>
      </c>
    </row>
    <row r="141" spans="2:4" ht="15.75" thickBot="1" x14ac:dyDescent="0.3">
      <c r="B141" s="138" t="s">
        <v>665</v>
      </c>
      <c r="C141" s="273">
        <v>3237015</v>
      </c>
      <c r="D141" s="273">
        <v>0</v>
      </c>
    </row>
    <row r="142" spans="2:4" ht="15.75" thickBot="1" x14ac:dyDescent="0.3">
      <c r="B142" s="138" t="s">
        <v>666</v>
      </c>
      <c r="C142" s="273">
        <v>440000</v>
      </c>
      <c r="D142" s="273">
        <v>0</v>
      </c>
    </row>
    <row r="143" spans="2:4" ht="15.75" thickBot="1" x14ac:dyDescent="0.3">
      <c r="B143" s="138" t="s">
        <v>667</v>
      </c>
      <c r="C143" s="273">
        <v>15470328</v>
      </c>
      <c r="D143" s="273">
        <v>0</v>
      </c>
    </row>
    <row r="144" spans="2:4" ht="15.75" thickBot="1" x14ac:dyDescent="0.3">
      <c r="B144" s="138" t="s">
        <v>668</v>
      </c>
      <c r="C144" s="273">
        <v>112176213</v>
      </c>
      <c r="D144" s="273">
        <v>65468553</v>
      </c>
    </row>
    <row r="145" spans="2:4" ht="15.75" thickBot="1" x14ac:dyDescent="0.3">
      <c r="B145" s="138" t="s">
        <v>669</v>
      </c>
      <c r="C145" s="273">
        <v>52929365</v>
      </c>
      <c r="D145" s="273">
        <v>168609255</v>
      </c>
    </row>
    <row r="146" spans="2:4" ht="15.75" thickBot="1" x14ac:dyDescent="0.3">
      <c r="B146" s="138" t="s">
        <v>670</v>
      </c>
      <c r="C146" s="273">
        <v>11055341</v>
      </c>
      <c r="D146" s="273">
        <v>0</v>
      </c>
    </row>
    <row r="147" spans="2:4" ht="15.75" thickBot="1" x14ac:dyDescent="0.3">
      <c r="B147" s="138" t="s">
        <v>661</v>
      </c>
      <c r="C147" s="273">
        <v>0</v>
      </c>
      <c r="D147" s="273">
        <v>11301733</v>
      </c>
    </row>
    <row r="148" spans="2:4" ht="15.75" thickBot="1" x14ac:dyDescent="0.3">
      <c r="B148" s="138" t="s">
        <v>671</v>
      </c>
      <c r="C148" s="273">
        <v>9854545</v>
      </c>
      <c r="D148" s="273">
        <v>0</v>
      </c>
    </row>
    <row r="149" spans="2:4" ht="15.75" thickBot="1" x14ac:dyDescent="0.3">
      <c r="B149" s="138" t="s">
        <v>672</v>
      </c>
      <c r="C149" s="273">
        <v>635161</v>
      </c>
      <c r="D149" s="273">
        <v>1358227</v>
      </c>
    </row>
    <row r="150" spans="2:4" ht="15.75" thickBot="1" x14ac:dyDescent="0.3">
      <c r="B150" s="138" t="s">
        <v>674</v>
      </c>
      <c r="C150" s="273">
        <v>1914224</v>
      </c>
      <c r="D150" s="273">
        <v>596735</v>
      </c>
    </row>
    <row r="151" spans="2:4" ht="15.75" thickBot="1" x14ac:dyDescent="0.3">
      <c r="B151" s="138" t="s">
        <v>675</v>
      </c>
      <c r="C151" s="273">
        <v>124611</v>
      </c>
      <c r="D151" s="273">
        <v>140340</v>
      </c>
    </row>
    <row r="152" spans="2:4" ht="15.75" thickBot="1" x14ac:dyDescent="0.3">
      <c r="B152" s="138" t="s">
        <v>857</v>
      </c>
      <c r="C152" s="273">
        <v>0</v>
      </c>
      <c r="D152" s="273">
        <v>7871850</v>
      </c>
    </row>
    <row r="153" spans="2:4" ht="15.75" thickBot="1" x14ac:dyDescent="0.3">
      <c r="B153" s="138" t="s">
        <v>341</v>
      </c>
      <c r="C153" s="273">
        <v>0</v>
      </c>
      <c r="D153" s="273">
        <v>916712</v>
      </c>
    </row>
    <row r="154" spans="2:4" ht="15.75" thickBot="1" x14ac:dyDescent="0.3">
      <c r="B154" s="138" t="s">
        <v>676</v>
      </c>
      <c r="C154" s="273">
        <v>8169852</v>
      </c>
      <c r="D154" s="273">
        <v>3167300</v>
      </c>
    </row>
    <row r="155" spans="2:4" ht="15.75" thickBot="1" x14ac:dyDescent="0.3">
      <c r="B155" s="138" t="s">
        <v>677</v>
      </c>
      <c r="C155" s="273">
        <v>2701007</v>
      </c>
      <c r="D155" s="273">
        <v>3977623</v>
      </c>
    </row>
    <row r="156" spans="2:4" ht="15.75" thickBot="1" x14ac:dyDescent="0.3">
      <c r="B156" s="138" t="s">
        <v>858</v>
      </c>
      <c r="C156" s="273">
        <v>1000000</v>
      </c>
      <c r="D156" s="273">
        <v>0</v>
      </c>
    </row>
    <row r="157" spans="2:4" ht="15.75" thickBot="1" x14ac:dyDescent="0.3">
      <c r="B157" s="138" t="s">
        <v>678</v>
      </c>
      <c r="C157" s="273">
        <v>640908</v>
      </c>
      <c r="D157" s="273">
        <v>2480807</v>
      </c>
    </row>
    <row r="158" spans="2:4" ht="15.75" thickBot="1" x14ac:dyDescent="0.3">
      <c r="B158" s="138" t="s">
        <v>679</v>
      </c>
      <c r="C158" s="273">
        <v>17198078</v>
      </c>
      <c r="D158" s="273">
        <v>3904097</v>
      </c>
    </row>
    <row r="159" spans="2:4" ht="15.75" thickBot="1" x14ac:dyDescent="0.3">
      <c r="B159" s="138" t="s">
        <v>680</v>
      </c>
      <c r="C159" s="273">
        <v>0</v>
      </c>
      <c r="D159" s="273">
        <v>51196677</v>
      </c>
    </row>
    <row r="160" spans="2:4" ht="15.75" thickBot="1" x14ac:dyDescent="0.3">
      <c r="B160" s="138" t="s">
        <v>681</v>
      </c>
      <c r="C160" s="273">
        <v>988046</v>
      </c>
      <c r="D160" s="273">
        <v>13863637</v>
      </c>
    </row>
    <row r="161" spans="2:8" ht="15.75" thickBot="1" x14ac:dyDescent="0.3">
      <c r="B161" s="138" t="s">
        <v>682</v>
      </c>
      <c r="C161" s="273">
        <v>34753729</v>
      </c>
      <c r="D161" s="273">
        <v>61775896</v>
      </c>
    </row>
    <row r="162" spans="2:8" ht="15.75" thickBot="1" x14ac:dyDescent="0.3">
      <c r="B162" s="138" t="s">
        <v>683</v>
      </c>
      <c r="C162" s="273">
        <v>858474</v>
      </c>
      <c r="D162" s="273">
        <v>6173598</v>
      </c>
    </row>
    <row r="163" spans="2:8" ht="15.75" thickBot="1" x14ac:dyDescent="0.3">
      <c r="B163" s="177" t="s">
        <v>628</v>
      </c>
      <c r="C163" s="279">
        <f>SUM(C139:C162)</f>
        <v>621700573</v>
      </c>
      <c r="D163" s="279">
        <f>SUM(D139:D162)</f>
        <v>597990939</v>
      </c>
    </row>
    <row r="164" spans="2:8" x14ac:dyDescent="0.25">
      <c r="B164" s="245"/>
      <c r="C164" s="246"/>
      <c r="D164" s="246"/>
    </row>
    <row r="165" spans="2:8" x14ac:dyDescent="0.25">
      <c r="B165" s="245"/>
      <c r="C165" s="246"/>
      <c r="D165" s="246"/>
    </row>
    <row r="166" spans="2:8" x14ac:dyDescent="0.25">
      <c r="B166" s="245"/>
      <c r="C166" s="246"/>
      <c r="D166" s="246"/>
    </row>
    <row r="167" spans="2:8" x14ac:dyDescent="0.25">
      <c r="B167" s="245"/>
      <c r="C167" s="246"/>
      <c r="D167" s="246"/>
    </row>
    <row r="170" spans="2:8" x14ac:dyDescent="0.25">
      <c r="B170" s="71" t="s">
        <v>266</v>
      </c>
      <c r="C170" s="29"/>
      <c r="D170" s="367" t="s">
        <v>31</v>
      </c>
      <c r="E170" s="367"/>
      <c r="G170" s="341" t="s">
        <v>267</v>
      </c>
      <c r="H170" s="341"/>
    </row>
    <row r="171" spans="2:8" x14ac:dyDescent="0.25">
      <c r="B171" s="71" t="s">
        <v>268</v>
      </c>
      <c r="C171" s="71"/>
      <c r="D171" s="341" t="s">
        <v>738</v>
      </c>
      <c r="E171" s="341"/>
      <c r="G171" s="341" t="s">
        <v>269</v>
      </c>
      <c r="H171" s="341"/>
    </row>
  </sheetData>
  <mergeCells count="12">
    <mergeCell ref="G171:H171"/>
    <mergeCell ref="B3:E3"/>
    <mergeCell ref="B5:F5"/>
    <mergeCell ref="B18:F18"/>
    <mergeCell ref="B24:B25"/>
    <mergeCell ref="B38:B39"/>
    <mergeCell ref="B49:B50"/>
    <mergeCell ref="B128:B129"/>
    <mergeCell ref="B137:B138"/>
    <mergeCell ref="G170:H170"/>
    <mergeCell ref="D170:E170"/>
    <mergeCell ref="D171:E17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98EDF-0E9C-43B1-A0B8-9B754F11262D}">
  <dimension ref="B2:H44"/>
  <sheetViews>
    <sheetView topLeftCell="A27" workbookViewId="0">
      <selection activeCell="C34" sqref="C34"/>
    </sheetView>
  </sheetViews>
  <sheetFormatPr baseColWidth="10" defaultRowHeight="15" x14ac:dyDescent="0.25"/>
  <cols>
    <col min="2" max="2" width="32.28515625" customWidth="1"/>
    <col min="3" max="4" width="11.140625" bestFit="1" customWidth="1"/>
    <col min="5" max="5" width="16.140625" customWidth="1"/>
    <col min="8" max="8" width="16.5703125" customWidth="1"/>
    <col min="9" max="9" width="15.5703125" customWidth="1"/>
  </cols>
  <sheetData>
    <row r="2" spans="2:6" x14ac:dyDescent="0.25">
      <c r="B2" s="366" t="s">
        <v>684</v>
      </c>
      <c r="C2" s="366"/>
      <c r="D2" s="366"/>
      <c r="E2" s="366"/>
      <c r="F2" s="366"/>
    </row>
    <row r="3" spans="2:6" x14ac:dyDescent="0.25">
      <c r="B3" s="440" t="s">
        <v>446</v>
      </c>
      <c r="C3" s="440"/>
      <c r="D3" s="440"/>
      <c r="E3" s="440"/>
      <c r="F3" s="440"/>
    </row>
    <row r="4" spans="2:6" x14ac:dyDescent="0.25">
      <c r="B4" s="452" t="s">
        <v>685</v>
      </c>
      <c r="C4" s="452"/>
      <c r="D4" s="452"/>
      <c r="E4" s="452"/>
    </row>
    <row r="5" spans="2:6" ht="15.75" thickBot="1" x14ac:dyDescent="0.3">
      <c r="B5" s="452"/>
      <c r="C5" s="452"/>
      <c r="D5" s="452"/>
      <c r="E5" s="452"/>
    </row>
    <row r="6" spans="2:6" ht="75.75" thickBot="1" x14ac:dyDescent="0.3">
      <c r="B6" s="206" t="s">
        <v>602</v>
      </c>
      <c r="C6" s="207" t="s">
        <v>558</v>
      </c>
      <c r="D6" s="207" t="s">
        <v>686</v>
      </c>
    </row>
    <row r="7" spans="2:6" x14ac:dyDescent="0.25">
      <c r="B7" s="208" t="s">
        <v>687</v>
      </c>
      <c r="C7" s="209">
        <v>481835197</v>
      </c>
      <c r="D7" s="209">
        <v>60730437</v>
      </c>
    </row>
    <row r="8" spans="2:6" x14ac:dyDescent="0.25">
      <c r="B8" s="208" t="s">
        <v>688</v>
      </c>
      <c r="C8" s="209">
        <v>16554892</v>
      </c>
      <c r="D8" s="209">
        <v>0</v>
      </c>
    </row>
    <row r="9" spans="2:6" x14ac:dyDescent="0.25">
      <c r="B9" s="208" t="s">
        <v>789</v>
      </c>
      <c r="C9" s="209">
        <v>12799857</v>
      </c>
      <c r="D9" s="209">
        <v>0</v>
      </c>
    </row>
    <row r="10" spans="2:6" x14ac:dyDescent="0.25">
      <c r="B10" s="208" t="s">
        <v>859</v>
      </c>
      <c r="C10" s="209">
        <v>709091</v>
      </c>
      <c r="D10" s="209"/>
    </row>
    <row r="11" spans="2:6" ht="15.75" thickBot="1" x14ac:dyDescent="0.3">
      <c r="B11" s="210" t="s">
        <v>689</v>
      </c>
      <c r="C11" s="213">
        <v>1401400</v>
      </c>
      <c r="D11" s="213">
        <v>0</v>
      </c>
    </row>
    <row r="12" spans="2:6" ht="15.75" thickBot="1" x14ac:dyDescent="0.3">
      <c r="B12" s="211" t="s">
        <v>690</v>
      </c>
      <c r="C12" s="212">
        <f>SUM(C7:C11)</f>
        <v>513300437</v>
      </c>
      <c r="D12" s="303">
        <f>SUM(D7:D11)</f>
        <v>60730437</v>
      </c>
    </row>
    <row r="14" spans="2:6" ht="15.75" thickBot="1" x14ac:dyDescent="0.3">
      <c r="B14" s="107" t="s">
        <v>691</v>
      </c>
    </row>
    <row r="15" spans="2:6" ht="75.75" thickBot="1" x14ac:dyDescent="0.3">
      <c r="B15" s="214" t="s">
        <v>693</v>
      </c>
      <c r="C15" s="215" t="s">
        <v>558</v>
      </c>
      <c r="D15" s="216" t="s">
        <v>686</v>
      </c>
    </row>
    <row r="16" spans="2:6" ht="15.75" thickBot="1" x14ac:dyDescent="0.3">
      <c r="B16" s="217" t="s">
        <v>692</v>
      </c>
      <c r="C16" s="218">
        <v>0</v>
      </c>
      <c r="D16" s="219">
        <v>0</v>
      </c>
    </row>
    <row r="17" spans="2:6" ht="15.75" thickBot="1" x14ac:dyDescent="0.3">
      <c r="B17" s="220" t="s">
        <v>690</v>
      </c>
      <c r="C17" s="168">
        <v>0</v>
      </c>
      <c r="D17" s="168">
        <v>0</v>
      </c>
    </row>
    <row r="19" spans="2:6" x14ac:dyDescent="0.25">
      <c r="B19" s="1" t="s">
        <v>694</v>
      </c>
    </row>
    <row r="20" spans="2:6" x14ac:dyDescent="0.25">
      <c r="B20" s="440" t="s">
        <v>446</v>
      </c>
      <c r="C20" s="440"/>
      <c r="D20" s="440"/>
      <c r="E20" s="440"/>
      <c r="F20" s="440"/>
    </row>
    <row r="22" spans="2:6" ht="15.75" thickBot="1" x14ac:dyDescent="0.3">
      <c r="B22" s="107" t="s">
        <v>695</v>
      </c>
    </row>
    <row r="23" spans="2:6" ht="75.75" thickBot="1" x14ac:dyDescent="0.3">
      <c r="B23" s="222" t="s">
        <v>698</v>
      </c>
      <c r="C23" s="193" t="s">
        <v>558</v>
      </c>
      <c r="D23" s="193" t="s">
        <v>686</v>
      </c>
    </row>
    <row r="24" spans="2:6" ht="15.75" thickBot="1" x14ac:dyDescent="0.3">
      <c r="B24" s="118" t="s">
        <v>696</v>
      </c>
      <c r="C24" s="196">
        <v>791028</v>
      </c>
      <c r="D24" s="165">
        <v>0</v>
      </c>
    </row>
    <row r="25" spans="2:6" ht="15.75" thickBot="1" x14ac:dyDescent="0.3">
      <c r="B25" s="118" t="s">
        <v>697</v>
      </c>
      <c r="C25" s="165">
        <v>0</v>
      </c>
      <c r="D25" s="196">
        <v>2040</v>
      </c>
    </row>
    <row r="26" spans="2:6" ht="15.75" thickBot="1" x14ac:dyDescent="0.3">
      <c r="B26" s="118" t="s">
        <v>790</v>
      </c>
      <c r="C26" s="196">
        <v>1580657</v>
      </c>
      <c r="D26" s="196">
        <v>1816878</v>
      </c>
    </row>
    <row r="27" spans="2:6" ht="15.75" thickBot="1" x14ac:dyDescent="0.3">
      <c r="B27" s="118" t="s">
        <v>791</v>
      </c>
      <c r="C27" s="196">
        <v>418014</v>
      </c>
      <c r="D27" s="196">
        <v>0</v>
      </c>
    </row>
    <row r="28" spans="2:6" ht="15.75" thickBot="1" x14ac:dyDescent="0.3">
      <c r="B28" s="194" t="s">
        <v>690</v>
      </c>
      <c r="C28" s="167">
        <f>SUM(C24:C27)</f>
        <v>2789699</v>
      </c>
      <c r="D28" s="167">
        <f>SUM(D24:D27)</f>
        <v>1818918</v>
      </c>
    </row>
    <row r="30" spans="2:6" ht="15.75" thickBot="1" x14ac:dyDescent="0.3">
      <c r="B30" s="107" t="s">
        <v>699</v>
      </c>
    </row>
    <row r="31" spans="2:6" ht="51.75" thickBot="1" x14ac:dyDescent="0.3">
      <c r="B31" s="221" t="s">
        <v>602</v>
      </c>
      <c r="C31" s="155" t="s">
        <v>558</v>
      </c>
      <c r="D31" s="155" t="s">
        <v>686</v>
      </c>
    </row>
    <row r="32" spans="2:6" ht="15.75" thickBot="1" x14ac:dyDescent="0.3">
      <c r="B32" s="101" t="s">
        <v>700</v>
      </c>
      <c r="C32" s="102">
        <v>6571188</v>
      </c>
      <c r="D32" s="102">
        <v>10286369</v>
      </c>
    </row>
    <row r="33" spans="2:8" ht="15.75" thickBot="1" x14ac:dyDescent="0.3">
      <c r="B33" s="101" t="s">
        <v>207</v>
      </c>
      <c r="C33" s="102">
        <v>45173</v>
      </c>
      <c r="D33" s="98">
        <v>0</v>
      </c>
    </row>
    <row r="34" spans="2:8" ht="15.75" thickBot="1" x14ac:dyDescent="0.3">
      <c r="B34" s="101" t="s">
        <v>701</v>
      </c>
      <c r="C34" s="98">
        <v>0</v>
      </c>
      <c r="D34" s="98">
        <v>0</v>
      </c>
    </row>
    <row r="35" spans="2:8" ht="15.75" thickBot="1" x14ac:dyDescent="0.3">
      <c r="B35" s="97" t="s">
        <v>690</v>
      </c>
      <c r="C35" s="100">
        <f>SUM(C32:C34)</f>
        <v>6616361</v>
      </c>
      <c r="D35" s="100">
        <f>SUM(D32:D34)</f>
        <v>10286369</v>
      </c>
    </row>
    <row r="37" spans="2:8" x14ac:dyDescent="0.25">
      <c r="B37" s="107" t="s">
        <v>702</v>
      </c>
    </row>
    <row r="38" spans="2:8" x14ac:dyDescent="0.25">
      <c r="B38" s="109" t="s">
        <v>530</v>
      </c>
    </row>
    <row r="43" spans="2:8" x14ac:dyDescent="0.25">
      <c r="B43" s="71" t="s">
        <v>266</v>
      </c>
      <c r="C43" s="29"/>
      <c r="D43" s="367" t="s">
        <v>31</v>
      </c>
      <c r="E43" s="367"/>
      <c r="G43" s="341" t="s">
        <v>267</v>
      </c>
      <c r="H43" s="341"/>
    </row>
    <row r="44" spans="2:8" x14ac:dyDescent="0.25">
      <c r="B44" s="71" t="s">
        <v>268</v>
      </c>
      <c r="C44" s="71"/>
      <c r="D44" s="341" t="s">
        <v>738</v>
      </c>
      <c r="E44" s="341"/>
      <c r="G44" s="341" t="s">
        <v>269</v>
      </c>
      <c r="H44" s="341"/>
    </row>
  </sheetData>
  <mergeCells count="8">
    <mergeCell ref="G44:H44"/>
    <mergeCell ref="B2:F2"/>
    <mergeCell ref="B3:F3"/>
    <mergeCell ref="B4:E5"/>
    <mergeCell ref="B20:F20"/>
    <mergeCell ref="G43:H43"/>
    <mergeCell ref="D43:E43"/>
    <mergeCell ref="D44:E4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2200-214A-4D6F-B892-2D337D84ACC8}">
  <dimension ref="B2:G42"/>
  <sheetViews>
    <sheetView tabSelected="1" workbookViewId="0">
      <selection activeCell="C3" sqref="C3:F3"/>
    </sheetView>
  </sheetViews>
  <sheetFormatPr baseColWidth="10" defaultRowHeight="15" x14ac:dyDescent="0.25"/>
  <cols>
    <col min="3" max="3" width="25.5703125" bestFit="1" customWidth="1"/>
    <col min="4" max="4" width="42.28515625" bestFit="1" customWidth="1"/>
    <col min="6" max="6" width="14.28515625" customWidth="1"/>
  </cols>
  <sheetData>
    <row r="2" spans="2:6" ht="35.25" customHeight="1" x14ac:dyDescent="0.25">
      <c r="B2" s="107" t="s">
        <v>703</v>
      </c>
      <c r="C2" s="366" t="s">
        <v>704</v>
      </c>
      <c r="D2" s="366"/>
      <c r="E2" s="366"/>
      <c r="F2" s="366"/>
    </row>
    <row r="3" spans="2:6" x14ac:dyDescent="0.25">
      <c r="C3" s="452" t="s">
        <v>705</v>
      </c>
      <c r="D3" s="452"/>
      <c r="E3" s="452"/>
      <c r="F3" s="452"/>
    </row>
    <row r="4" spans="2:6" x14ac:dyDescent="0.25">
      <c r="C4" s="440" t="s">
        <v>530</v>
      </c>
      <c r="D4" s="440"/>
      <c r="E4" s="440"/>
      <c r="F4" s="440"/>
    </row>
    <row r="6" spans="2:6" x14ac:dyDescent="0.25">
      <c r="C6" s="452" t="s">
        <v>706</v>
      </c>
      <c r="D6" s="452"/>
      <c r="E6" s="452"/>
      <c r="F6" s="452"/>
    </row>
    <row r="7" spans="2:6" x14ac:dyDescent="0.25">
      <c r="C7" s="440" t="s">
        <v>707</v>
      </c>
      <c r="D7" s="440"/>
      <c r="E7" s="440"/>
    </row>
    <row r="9" spans="2:6" ht="33" customHeight="1" x14ac:dyDescent="0.25">
      <c r="C9" s="366" t="s">
        <v>708</v>
      </c>
      <c r="D9" s="366"/>
      <c r="E9" s="366"/>
      <c r="F9" s="366"/>
    </row>
    <row r="11" spans="2:6" x14ac:dyDescent="0.25">
      <c r="C11" s="460" t="s">
        <v>709</v>
      </c>
      <c r="D11" s="460"/>
      <c r="E11" s="223"/>
      <c r="F11" s="223"/>
    </row>
    <row r="12" spans="2:6" x14ac:dyDescent="0.25">
      <c r="C12" s="224" t="s">
        <v>710</v>
      </c>
      <c r="D12" s="225" t="s">
        <v>711</v>
      </c>
    </row>
    <row r="13" spans="2:6" x14ac:dyDescent="0.25">
      <c r="C13" s="224" t="s">
        <v>712</v>
      </c>
      <c r="D13" s="225">
        <v>1514566</v>
      </c>
    </row>
    <row r="14" spans="2:6" x14ac:dyDescent="0.25">
      <c r="C14" s="224" t="s">
        <v>713</v>
      </c>
      <c r="D14" s="225" t="s">
        <v>714</v>
      </c>
    </row>
    <row r="15" spans="2:6" x14ac:dyDescent="0.25">
      <c r="C15" s="224" t="s">
        <v>715</v>
      </c>
      <c r="D15" s="225" t="s">
        <v>716</v>
      </c>
    </row>
    <row r="16" spans="2:6" x14ac:dyDescent="0.25">
      <c r="C16" s="224" t="s">
        <v>717</v>
      </c>
      <c r="D16" s="226">
        <v>43888</v>
      </c>
    </row>
    <row r="17" spans="2:4" x14ac:dyDescent="0.25">
      <c r="C17" s="224" t="s">
        <v>718</v>
      </c>
      <c r="D17" s="226">
        <v>43890</v>
      </c>
    </row>
    <row r="18" spans="2:4" x14ac:dyDescent="0.25">
      <c r="C18" s="224" t="s">
        <v>719</v>
      </c>
      <c r="D18" s="226">
        <v>44255</v>
      </c>
    </row>
    <row r="19" spans="2:4" x14ac:dyDescent="0.25">
      <c r="C19" s="224" t="s">
        <v>720</v>
      </c>
      <c r="D19" s="225">
        <v>366</v>
      </c>
    </row>
    <row r="20" spans="2:4" x14ac:dyDescent="0.25">
      <c r="C20" s="224" t="s">
        <v>721</v>
      </c>
      <c r="D20" s="225" t="s">
        <v>722</v>
      </c>
    </row>
    <row r="23" spans="2:4" x14ac:dyDescent="0.25">
      <c r="B23" s="107" t="s">
        <v>723</v>
      </c>
      <c r="C23" s="452" t="s">
        <v>724</v>
      </c>
      <c r="D23" s="452"/>
    </row>
    <row r="24" spans="2:4" x14ac:dyDescent="0.25">
      <c r="C24" s="109" t="s">
        <v>707</v>
      </c>
    </row>
    <row r="26" spans="2:4" x14ac:dyDescent="0.25">
      <c r="B26" s="1" t="s">
        <v>725</v>
      </c>
      <c r="C26" s="1" t="s">
        <v>726</v>
      </c>
    </row>
    <row r="27" spans="2:4" x14ac:dyDescent="0.25">
      <c r="C27" s="109" t="s">
        <v>530</v>
      </c>
    </row>
    <row r="29" spans="2:4" x14ac:dyDescent="0.25">
      <c r="B29" s="107" t="s">
        <v>727</v>
      </c>
      <c r="C29" s="107" t="s">
        <v>728</v>
      </c>
    </row>
    <row r="30" spans="2:4" x14ac:dyDescent="0.25">
      <c r="C30" s="109" t="s">
        <v>530</v>
      </c>
    </row>
    <row r="32" spans="2:4" x14ac:dyDescent="0.25">
      <c r="B32" s="107" t="s">
        <v>729</v>
      </c>
      <c r="C32" s="461" t="s">
        <v>730</v>
      </c>
      <c r="D32" s="461"/>
    </row>
    <row r="33" spans="2:7" x14ac:dyDescent="0.25">
      <c r="C33" s="109" t="s">
        <v>530</v>
      </c>
    </row>
    <row r="35" spans="2:7" x14ac:dyDescent="0.25">
      <c r="B35" s="107" t="s">
        <v>731</v>
      </c>
      <c r="C35" s="107" t="s">
        <v>732</v>
      </c>
    </row>
    <row r="36" spans="2:7" x14ac:dyDescent="0.25">
      <c r="C36" s="109" t="s">
        <v>530</v>
      </c>
    </row>
    <row r="41" spans="2:7" x14ac:dyDescent="0.25">
      <c r="B41" s="71" t="s">
        <v>266</v>
      </c>
      <c r="C41" s="29"/>
      <c r="D41" s="367" t="s">
        <v>31</v>
      </c>
      <c r="E41" s="367"/>
      <c r="G41" s="244" t="s">
        <v>267</v>
      </c>
    </row>
    <row r="42" spans="2:7" x14ac:dyDescent="0.25">
      <c r="B42" s="71" t="s">
        <v>268</v>
      </c>
      <c r="C42" s="71"/>
      <c r="D42" s="341" t="s">
        <v>738</v>
      </c>
      <c r="E42" s="341"/>
      <c r="G42" s="244" t="s">
        <v>269</v>
      </c>
    </row>
  </sheetData>
  <mergeCells count="11">
    <mergeCell ref="C9:F9"/>
    <mergeCell ref="C2:F2"/>
    <mergeCell ref="C3:F3"/>
    <mergeCell ref="C4:F4"/>
    <mergeCell ref="C6:F6"/>
    <mergeCell ref="C7:E7"/>
    <mergeCell ref="D41:E41"/>
    <mergeCell ref="D42:E42"/>
    <mergeCell ref="C11:D11"/>
    <mergeCell ref="C23:D23"/>
    <mergeCell ref="C32:D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1A34F-BF12-47CA-BB17-25784B0B781B}">
  <dimension ref="B2:H227"/>
  <sheetViews>
    <sheetView topLeftCell="A181" zoomScale="102" zoomScaleNormal="102" workbookViewId="0">
      <selection activeCell="B207" sqref="B207"/>
    </sheetView>
  </sheetViews>
  <sheetFormatPr baseColWidth="10" defaultRowHeight="15" x14ac:dyDescent="0.25"/>
  <cols>
    <col min="2" max="2" width="27.5703125" bestFit="1" customWidth="1"/>
    <col min="3" max="3" width="20.28515625" customWidth="1"/>
    <col min="4" max="4" width="21.28515625" customWidth="1"/>
    <col min="6" max="6" width="22.28515625" customWidth="1"/>
    <col min="8" max="8" width="22.28515625" style="258" customWidth="1"/>
  </cols>
  <sheetData>
    <row r="2" spans="2:8" x14ac:dyDescent="0.25">
      <c r="B2" s="4" t="s">
        <v>36</v>
      </c>
    </row>
    <row r="3" spans="2:8" ht="63" customHeight="1" x14ac:dyDescent="0.25">
      <c r="B3" s="340" t="s">
        <v>798</v>
      </c>
      <c r="C3" s="340"/>
      <c r="D3" s="340"/>
      <c r="E3" s="340"/>
    </row>
    <row r="4" spans="2:8" x14ac:dyDescent="0.25">
      <c r="B4" s="13" t="s">
        <v>37</v>
      </c>
      <c r="C4" s="13" t="s">
        <v>794</v>
      </c>
    </row>
    <row r="5" spans="2:8" x14ac:dyDescent="0.25">
      <c r="B5" s="13" t="s">
        <v>38</v>
      </c>
      <c r="C5" s="13" t="s">
        <v>795</v>
      </c>
    </row>
    <row r="6" spans="2:8" x14ac:dyDescent="0.25">
      <c r="B6" s="13" t="s">
        <v>39</v>
      </c>
      <c r="C6" s="13" t="s">
        <v>795</v>
      </c>
    </row>
    <row r="7" spans="2:8" ht="24" x14ac:dyDescent="0.25">
      <c r="B7" s="6" t="s">
        <v>40</v>
      </c>
    </row>
    <row r="9" spans="2:8" ht="31.5" x14ac:dyDescent="0.25">
      <c r="B9" s="14" t="s">
        <v>41</v>
      </c>
    </row>
    <row r="10" spans="2:8" ht="15.75" thickBot="1" x14ac:dyDescent="0.3"/>
    <row r="11" spans="2:8" x14ac:dyDescent="0.25">
      <c r="B11" s="338" t="s">
        <v>42</v>
      </c>
      <c r="C11" s="338" t="s">
        <v>43</v>
      </c>
      <c r="D11" s="338" t="s">
        <v>44</v>
      </c>
      <c r="E11" s="338" t="s">
        <v>45</v>
      </c>
      <c r="F11" s="338" t="s">
        <v>46</v>
      </c>
      <c r="G11" s="338" t="s">
        <v>47</v>
      </c>
      <c r="H11" s="257"/>
    </row>
    <row r="12" spans="2:8" ht="15.75" thickBot="1" x14ac:dyDescent="0.3">
      <c r="B12" s="339"/>
      <c r="C12" s="339"/>
      <c r="D12" s="339"/>
      <c r="E12" s="339"/>
      <c r="F12" s="339"/>
      <c r="G12" s="339"/>
      <c r="H12" s="256" t="s">
        <v>48</v>
      </c>
    </row>
    <row r="13" spans="2:8" ht="15.75" thickBot="1" x14ac:dyDescent="0.3">
      <c r="B13" s="15" t="s">
        <v>49</v>
      </c>
      <c r="C13" s="16" t="s">
        <v>50</v>
      </c>
      <c r="D13" s="16" t="s">
        <v>51</v>
      </c>
      <c r="E13" s="16">
        <v>151</v>
      </c>
      <c r="F13" s="16">
        <v>160</v>
      </c>
      <c r="G13" s="16">
        <v>10</v>
      </c>
      <c r="H13" s="259">
        <v>1000000</v>
      </c>
    </row>
    <row r="14" spans="2:8" ht="15.75" thickBot="1" x14ac:dyDescent="0.3">
      <c r="B14" s="15" t="s">
        <v>49</v>
      </c>
      <c r="C14" s="16" t="s">
        <v>52</v>
      </c>
      <c r="D14" s="16" t="s">
        <v>51</v>
      </c>
      <c r="E14" s="16">
        <v>182</v>
      </c>
      <c r="F14" s="16">
        <v>200</v>
      </c>
      <c r="G14" s="16">
        <v>19</v>
      </c>
      <c r="H14" s="259">
        <v>1900000</v>
      </c>
    </row>
    <row r="15" spans="2:8" ht="15.75" thickBot="1" x14ac:dyDescent="0.3">
      <c r="B15" s="15" t="s">
        <v>49</v>
      </c>
      <c r="C15" s="16" t="s">
        <v>53</v>
      </c>
      <c r="D15" s="16" t="s">
        <v>54</v>
      </c>
      <c r="E15" s="16">
        <v>1</v>
      </c>
      <c r="F15" s="16">
        <v>12</v>
      </c>
      <c r="G15" s="16">
        <v>12</v>
      </c>
      <c r="H15" s="259">
        <v>1200000</v>
      </c>
    </row>
    <row r="16" spans="2:8" ht="15.75" thickBot="1" x14ac:dyDescent="0.3">
      <c r="B16" s="17" t="s">
        <v>49</v>
      </c>
      <c r="C16" s="18"/>
      <c r="D16" s="18"/>
      <c r="E16" s="18"/>
      <c r="F16" s="18"/>
      <c r="G16" s="19">
        <f>SUM(G13:G15)</f>
        <v>41</v>
      </c>
      <c r="H16" s="260">
        <f>SUM(H13:H15)</f>
        <v>4100000</v>
      </c>
    </row>
    <row r="17" spans="2:8" ht="15.75" thickBot="1" x14ac:dyDescent="0.3">
      <c r="B17" s="15" t="s">
        <v>60</v>
      </c>
      <c r="C17" s="16" t="s">
        <v>52</v>
      </c>
      <c r="D17" s="16" t="s">
        <v>61</v>
      </c>
      <c r="E17" s="16">
        <v>1</v>
      </c>
      <c r="F17" s="16">
        <v>2</v>
      </c>
      <c r="G17" s="16">
        <v>2</v>
      </c>
      <c r="H17" s="259">
        <v>200000</v>
      </c>
    </row>
    <row r="18" spans="2:8" ht="15.75" thickBot="1" x14ac:dyDescent="0.3">
      <c r="B18" s="15" t="s">
        <v>60</v>
      </c>
      <c r="C18" s="16" t="s">
        <v>58</v>
      </c>
      <c r="D18" s="16" t="s">
        <v>61</v>
      </c>
      <c r="E18" s="16">
        <v>103</v>
      </c>
      <c r="F18" s="16">
        <v>200</v>
      </c>
      <c r="G18" s="16">
        <v>98</v>
      </c>
      <c r="H18" s="259">
        <v>9800000</v>
      </c>
    </row>
    <row r="19" spans="2:8" ht="15.75" thickBot="1" x14ac:dyDescent="0.3">
      <c r="B19" s="15" t="s">
        <v>60</v>
      </c>
      <c r="C19" s="16" t="s">
        <v>52</v>
      </c>
      <c r="D19" s="16" t="s">
        <v>62</v>
      </c>
      <c r="E19" s="16">
        <v>3</v>
      </c>
      <c r="F19" s="16">
        <v>52</v>
      </c>
      <c r="G19" s="16">
        <v>50</v>
      </c>
      <c r="H19" s="259">
        <v>5000000</v>
      </c>
    </row>
    <row r="20" spans="2:8" ht="15.75" thickBot="1" x14ac:dyDescent="0.3">
      <c r="B20" s="15" t="s">
        <v>60</v>
      </c>
      <c r="C20" s="16" t="s">
        <v>52</v>
      </c>
      <c r="D20" s="16" t="s">
        <v>63</v>
      </c>
      <c r="E20" s="16">
        <v>53</v>
      </c>
      <c r="F20" s="16">
        <v>102</v>
      </c>
      <c r="G20" s="16">
        <v>50</v>
      </c>
      <c r="H20" s="259">
        <v>5000000</v>
      </c>
    </row>
    <row r="21" spans="2:8" ht="15.75" thickBot="1" x14ac:dyDescent="0.3">
      <c r="B21" s="15" t="s">
        <v>60</v>
      </c>
      <c r="C21" s="16" t="s">
        <v>52</v>
      </c>
      <c r="D21" s="16" t="s">
        <v>64</v>
      </c>
      <c r="E21" s="16">
        <v>103</v>
      </c>
      <c r="F21" s="16">
        <v>107</v>
      </c>
      <c r="G21" s="16">
        <v>5</v>
      </c>
      <c r="H21" s="259">
        <v>500000</v>
      </c>
    </row>
    <row r="22" spans="2:8" ht="15.75" thickBot="1" x14ac:dyDescent="0.3">
      <c r="B22" s="15" t="s">
        <v>60</v>
      </c>
      <c r="C22" s="16" t="s">
        <v>52</v>
      </c>
      <c r="D22" s="16" t="s">
        <v>65</v>
      </c>
      <c r="E22" s="16">
        <v>108</v>
      </c>
      <c r="F22" s="16">
        <v>112</v>
      </c>
      <c r="G22" s="16">
        <v>5</v>
      </c>
      <c r="H22" s="259">
        <v>500000</v>
      </c>
    </row>
    <row r="23" spans="2:8" ht="15.75" thickBot="1" x14ac:dyDescent="0.3">
      <c r="B23" s="15" t="s">
        <v>60</v>
      </c>
      <c r="C23" s="16" t="s">
        <v>66</v>
      </c>
      <c r="D23" s="16" t="s">
        <v>63</v>
      </c>
      <c r="E23" s="16">
        <v>25</v>
      </c>
      <c r="F23" s="16">
        <v>230</v>
      </c>
      <c r="G23" s="16">
        <v>206</v>
      </c>
      <c r="H23" s="259">
        <v>20600000</v>
      </c>
    </row>
    <row r="24" spans="2:8" ht="15.75" thickBot="1" x14ac:dyDescent="0.3">
      <c r="B24" s="15" t="s">
        <v>60</v>
      </c>
      <c r="C24" s="16" t="s">
        <v>67</v>
      </c>
      <c r="D24" s="16" t="s">
        <v>68</v>
      </c>
      <c r="E24" s="16">
        <v>64</v>
      </c>
      <c r="F24" s="16">
        <v>269</v>
      </c>
      <c r="G24" s="16">
        <v>206</v>
      </c>
      <c r="H24" s="259">
        <v>20600000</v>
      </c>
    </row>
    <row r="25" spans="2:8" ht="15.75" thickBot="1" x14ac:dyDescent="0.3">
      <c r="B25" s="15" t="s">
        <v>60</v>
      </c>
      <c r="C25" s="16" t="s">
        <v>69</v>
      </c>
      <c r="D25" s="16" t="s">
        <v>70</v>
      </c>
      <c r="E25" s="16">
        <v>113</v>
      </c>
      <c r="F25" s="16">
        <v>200</v>
      </c>
      <c r="G25" s="16">
        <v>88</v>
      </c>
      <c r="H25" s="259">
        <v>8800000</v>
      </c>
    </row>
    <row r="26" spans="2:8" ht="15.75" thickBot="1" x14ac:dyDescent="0.3">
      <c r="B26" s="15" t="s">
        <v>60</v>
      </c>
      <c r="C26" s="16" t="s">
        <v>71</v>
      </c>
      <c r="D26" s="16" t="s">
        <v>72</v>
      </c>
      <c r="E26" s="16">
        <v>1</v>
      </c>
      <c r="F26" s="16">
        <v>112</v>
      </c>
      <c r="G26" s="16">
        <v>112</v>
      </c>
      <c r="H26" s="259">
        <v>11200000</v>
      </c>
    </row>
    <row r="27" spans="2:8" ht="15.75" thickBot="1" x14ac:dyDescent="0.3">
      <c r="B27" s="17" t="s">
        <v>60</v>
      </c>
      <c r="C27" s="18"/>
      <c r="D27" s="18"/>
      <c r="E27" s="18"/>
      <c r="F27" s="18"/>
      <c r="G27" s="19">
        <f>SUM(G17:G26)</f>
        <v>822</v>
      </c>
      <c r="H27" s="260">
        <f>SUM(H17:H26)</f>
        <v>82200000</v>
      </c>
    </row>
    <row r="28" spans="2:8" ht="15.75" thickBot="1" x14ac:dyDescent="0.3">
      <c r="B28" s="15" t="s">
        <v>73</v>
      </c>
      <c r="C28" s="16" t="s">
        <v>74</v>
      </c>
      <c r="D28" s="16" t="s">
        <v>55</v>
      </c>
      <c r="E28" s="16">
        <v>191</v>
      </c>
      <c r="F28" s="16">
        <v>200</v>
      </c>
      <c r="G28" s="16">
        <v>10</v>
      </c>
      <c r="H28" s="259">
        <v>1000000</v>
      </c>
    </row>
    <row r="29" spans="2:8" ht="15.75" thickBot="1" x14ac:dyDescent="0.3">
      <c r="B29" s="15" t="s">
        <v>73</v>
      </c>
      <c r="C29" s="16" t="s">
        <v>52</v>
      </c>
      <c r="D29" s="16" t="s">
        <v>55</v>
      </c>
      <c r="E29" s="16">
        <v>113</v>
      </c>
      <c r="F29" s="16">
        <v>131</v>
      </c>
      <c r="G29" s="16">
        <v>19</v>
      </c>
      <c r="H29" s="259">
        <v>1900000</v>
      </c>
    </row>
    <row r="30" spans="2:8" ht="15.75" thickBot="1" x14ac:dyDescent="0.3">
      <c r="B30" s="15" t="s">
        <v>73</v>
      </c>
      <c r="C30" s="16" t="s">
        <v>53</v>
      </c>
      <c r="D30" s="16" t="s">
        <v>75</v>
      </c>
      <c r="E30" s="20">
        <v>2622</v>
      </c>
      <c r="F30" s="20">
        <v>2633</v>
      </c>
      <c r="G30" s="16">
        <v>12</v>
      </c>
      <c r="H30" s="259">
        <v>1200000</v>
      </c>
    </row>
    <row r="31" spans="2:8" ht="15.75" thickBot="1" x14ac:dyDescent="0.3">
      <c r="B31" s="17" t="s">
        <v>73</v>
      </c>
      <c r="C31" s="18"/>
      <c r="D31" s="18"/>
      <c r="E31" s="18"/>
      <c r="F31" s="18"/>
      <c r="G31" s="19">
        <f>SUM(G28:G30)</f>
        <v>41</v>
      </c>
      <c r="H31" s="260">
        <f>SUM(H28:H30)</f>
        <v>4100000</v>
      </c>
    </row>
    <row r="32" spans="2:8" ht="15.75" thickBot="1" x14ac:dyDescent="0.3">
      <c r="B32" s="15" t="s">
        <v>76</v>
      </c>
      <c r="C32" s="21" t="s">
        <v>77</v>
      </c>
      <c r="D32" s="21" t="s">
        <v>56</v>
      </c>
      <c r="E32" s="21">
        <v>181</v>
      </c>
      <c r="F32" s="21">
        <v>190</v>
      </c>
      <c r="G32" s="16">
        <v>10</v>
      </c>
      <c r="H32" s="259">
        <v>1000000</v>
      </c>
    </row>
    <row r="33" spans="2:8" ht="15.75" thickBot="1" x14ac:dyDescent="0.3">
      <c r="B33" s="15" t="s">
        <v>76</v>
      </c>
      <c r="C33" s="22" t="s">
        <v>74</v>
      </c>
      <c r="D33" s="22" t="s">
        <v>56</v>
      </c>
      <c r="E33" s="22">
        <v>1</v>
      </c>
      <c r="F33" s="22">
        <v>100</v>
      </c>
      <c r="G33" s="16">
        <v>100</v>
      </c>
      <c r="H33" s="259">
        <v>10000000</v>
      </c>
    </row>
    <row r="34" spans="2:8" ht="15.75" thickBot="1" x14ac:dyDescent="0.3">
      <c r="B34" s="15" t="s">
        <v>76</v>
      </c>
      <c r="C34" s="22" t="s">
        <v>78</v>
      </c>
      <c r="D34" s="22" t="s">
        <v>56</v>
      </c>
      <c r="E34" s="22">
        <v>105</v>
      </c>
      <c r="F34" s="22">
        <v>119</v>
      </c>
      <c r="G34" s="16">
        <v>15</v>
      </c>
      <c r="H34" s="259">
        <v>1500000</v>
      </c>
    </row>
    <row r="35" spans="2:8" ht="15.75" thickBot="1" x14ac:dyDescent="0.3">
      <c r="B35" s="15" t="s">
        <v>76</v>
      </c>
      <c r="C35" s="22" t="s">
        <v>79</v>
      </c>
      <c r="D35" s="22" t="s">
        <v>56</v>
      </c>
      <c r="E35" s="22">
        <v>1</v>
      </c>
      <c r="F35" s="22">
        <v>200</v>
      </c>
      <c r="G35" s="16">
        <v>200</v>
      </c>
      <c r="H35" s="259">
        <v>20000000</v>
      </c>
    </row>
    <row r="36" spans="2:8" ht="15.75" thickBot="1" x14ac:dyDescent="0.3">
      <c r="B36" s="15" t="s">
        <v>76</v>
      </c>
      <c r="C36" s="22" t="s">
        <v>53</v>
      </c>
      <c r="D36" s="22" t="s">
        <v>80</v>
      </c>
      <c r="E36" s="23">
        <v>2634</v>
      </c>
      <c r="F36" s="23">
        <v>2761</v>
      </c>
      <c r="G36" s="16">
        <v>128</v>
      </c>
      <c r="H36" s="259">
        <v>12800000</v>
      </c>
    </row>
    <row r="37" spans="2:8" ht="15.75" thickBot="1" x14ac:dyDescent="0.3">
      <c r="B37" s="17" t="s">
        <v>76</v>
      </c>
      <c r="C37" s="24"/>
      <c r="D37" s="24"/>
      <c r="E37" s="24"/>
      <c r="F37" s="24"/>
      <c r="G37" s="19">
        <f>SUM(G32:G36)</f>
        <v>453</v>
      </c>
      <c r="H37" s="260">
        <f>SUM(H32:H36)</f>
        <v>45300000</v>
      </c>
    </row>
    <row r="38" spans="2:8" ht="15.75" thickBot="1" x14ac:dyDescent="0.3">
      <c r="B38" s="15" t="s">
        <v>96</v>
      </c>
      <c r="C38" s="16" t="s">
        <v>51</v>
      </c>
      <c r="D38" s="16" t="s">
        <v>57</v>
      </c>
      <c r="E38" s="16">
        <v>101</v>
      </c>
      <c r="F38" s="16">
        <v>200</v>
      </c>
      <c r="G38" s="16">
        <v>100</v>
      </c>
      <c r="H38" s="259">
        <v>10000000</v>
      </c>
    </row>
    <row r="39" spans="2:8" ht="15.75" thickBot="1" x14ac:dyDescent="0.3">
      <c r="B39" s="15" t="s">
        <v>96</v>
      </c>
      <c r="C39" s="16" t="s">
        <v>50</v>
      </c>
      <c r="D39" s="16" t="s">
        <v>57</v>
      </c>
      <c r="E39" s="16">
        <v>51</v>
      </c>
      <c r="F39" s="16">
        <v>150</v>
      </c>
      <c r="G39" s="16">
        <v>100</v>
      </c>
      <c r="H39" s="259">
        <v>10000000</v>
      </c>
    </row>
    <row r="40" spans="2:8" ht="15.75" thickBot="1" x14ac:dyDescent="0.3">
      <c r="B40" s="15" t="s">
        <v>96</v>
      </c>
      <c r="C40" s="16" t="s">
        <v>50</v>
      </c>
      <c r="D40" s="16" t="s">
        <v>57</v>
      </c>
      <c r="E40" s="16">
        <v>161</v>
      </c>
      <c r="F40" s="16">
        <v>165</v>
      </c>
      <c r="G40" s="16">
        <v>5</v>
      </c>
      <c r="H40" s="259">
        <v>500000</v>
      </c>
    </row>
    <row r="41" spans="2:8" ht="15.75" thickBot="1" x14ac:dyDescent="0.3">
      <c r="B41" s="15" t="s">
        <v>96</v>
      </c>
      <c r="C41" s="16" t="s">
        <v>50</v>
      </c>
      <c r="D41" s="16" t="s">
        <v>57</v>
      </c>
      <c r="E41" s="16">
        <v>181</v>
      </c>
      <c r="F41" s="16">
        <v>195</v>
      </c>
      <c r="G41" s="16">
        <v>15</v>
      </c>
      <c r="H41" s="259">
        <v>1500000</v>
      </c>
    </row>
    <row r="42" spans="2:8" ht="15.75" thickBot="1" x14ac:dyDescent="0.3">
      <c r="B42" s="15" t="s">
        <v>96</v>
      </c>
      <c r="C42" s="16" t="s">
        <v>50</v>
      </c>
      <c r="D42" s="16" t="s">
        <v>57</v>
      </c>
      <c r="E42" s="16">
        <v>200</v>
      </c>
      <c r="F42" s="16">
        <v>200</v>
      </c>
      <c r="G42" s="16">
        <v>1</v>
      </c>
      <c r="H42" s="259">
        <v>100000</v>
      </c>
    </row>
    <row r="43" spans="2:8" ht="15.75" thickBot="1" x14ac:dyDescent="0.3">
      <c r="B43" s="15" t="s">
        <v>96</v>
      </c>
      <c r="C43" s="16" t="s">
        <v>77</v>
      </c>
      <c r="D43" s="16" t="s">
        <v>57</v>
      </c>
      <c r="E43" s="16">
        <v>1</v>
      </c>
      <c r="F43" s="16">
        <v>100</v>
      </c>
      <c r="G43" s="16">
        <v>100</v>
      </c>
      <c r="H43" s="259">
        <v>10000000</v>
      </c>
    </row>
    <row r="44" spans="2:8" ht="15.75" thickBot="1" x14ac:dyDescent="0.3">
      <c r="B44" s="15" t="s">
        <v>96</v>
      </c>
      <c r="C44" s="16" t="s">
        <v>77</v>
      </c>
      <c r="D44" s="16" t="s">
        <v>58</v>
      </c>
      <c r="E44" s="16">
        <v>151</v>
      </c>
      <c r="F44" s="16">
        <v>180</v>
      </c>
      <c r="G44" s="16">
        <v>30</v>
      </c>
      <c r="H44" s="259">
        <v>3000000</v>
      </c>
    </row>
    <row r="45" spans="2:8" ht="15.75" thickBot="1" x14ac:dyDescent="0.3">
      <c r="B45" s="15" t="s">
        <v>96</v>
      </c>
      <c r="C45" s="16" t="s">
        <v>77</v>
      </c>
      <c r="D45" s="16" t="s">
        <v>58</v>
      </c>
      <c r="E45" s="16">
        <v>191</v>
      </c>
      <c r="F45" s="16">
        <v>199</v>
      </c>
      <c r="G45" s="16">
        <v>9</v>
      </c>
      <c r="H45" s="259">
        <v>900000</v>
      </c>
    </row>
    <row r="46" spans="2:8" ht="15.75" thickBot="1" x14ac:dyDescent="0.3">
      <c r="B46" s="15" t="s">
        <v>96</v>
      </c>
      <c r="C46" s="16" t="s">
        <v>74</v>
      </c>
      <c r="D46" s="16" t="s">
        <v>58</v>
      </c>
      <c r="E46" s="16">
        <v>101</v>
      </c>
      <c r="F46" s="16">
        <v>190</v>
      </c>
      <c r="G46" s="16">
        <v>90</v>
      </c>
      <c r="H46" s="259">
        <v>9000000</v>
      </c>
    </row>
    <row r="47" spans="2:8" ht="15.75" thickBot="1" x14ac:dyDescent="0.3">
      <c r="B47" s="15" t="s">
        <v>96</v>
      </c>
      <c r="C47" s="16" t="s">
        <v>81</v>
      </c>
      <c r="D47" s="16" t="s">
        <v>58</v>
      </c>
      <c r="E47" s="16">
        <v>101</v>
      </c>
      <c r="F47" s="16">
        <v>170</v>
      </c>
      <c r="G47" s="16">
        <v>70</v>
      </c>
      <c r="H47" s="259">
        <v>7000000</v>
      </c>
    </row>
    <row r="48" spans="2:8" ht="15.75" thickBot="1" x14ac:dyDescent="0.3">
      <c r="B48" s="15" t="s">
        <v>96</v>
      </c>
      <c r="C48" s="16" t="s">
        <v>82</v>
      </c>
      <c r="D48" s="16" t="s">
        <v>58</v>
      </c>
      <c r="E48" s="16">
        <v>1</v>
      </c>
      <c r="F48" s="16">
        <v>50</v>
      </c>
      <c r="G48" s="16">
        <v>50</v>
      </c>
      <c r="H48" s="259">
        <v>5000000</v>
      </c>
    </row>
    <row r="49" spans="2:8" ht="15.75" thickBot="1" x14ac:dyDescent="0.3">
      <c r="B49" s="15" t="s">
        <v>96</v>
      </c>
      <c r="C49" s="16" t="s">
        <v>67</v>
      </c>
      <c r="D49" s="16" t="s">
        <v>58</v>
      </c>
      <c r="E49" s="16">
        <v>1</v>
      </c>
      <c r="F49" s="16">
        <v>200</v>
      </c>
      <c r="G49" s="16">
        <v>200</v>
      </c>
      <c r="H49" s="259">
        <v>20000000</v>
      </c>
    </row>
    <row r="50" spans="2:8" ht="15.75" thickBot="1" x14ac:dyDescent="0.3">
      <c r="B50" s="15" t="s">
        <v>96</v>
      </c>
      <c r="C50" s="16" t="s">
        <v>80</v>
      </c>
      <c r="D50" s="16" t="s">
        <v>52</v>
      </c>
      <c r="E50" s="16">
        <v>1</v>
      </c>
      <c r="F50" s="16">
        <v>200</v>
      </c>
      <c r="G50" s="16">
        <v>200</v>
      </c>
      <c r="H50" s="259">
        <v>20000000</v>
      </c>
    </row>
    <row r="51" spans="2:8" ht="15.75" thickBot="1" x14ac:dyDescent="0.3">
      <c r="B51" s="15" t="s">
        <v>96</v>
      </c>
      <c r="C51" s="16" t="s">
        <v>83</v>
      </c>
      <c r="D51" s="16" t="s">
        <v>52</v>
      </c>
      <c r="E51" s="16">
        <v>1</v>
      </c>
      <c r="F51" s="16">
        <v>200</v>
      </c>
      <c r="G51" s="16">
        <v>200</v>
      </c>
      <c r="H51" s="259">
        <v>20000000</v>
      </c>
    </row>
    <row r="52" spans="2:8" ht="15.75" thickBot="1" x14ac:dyDescent="0.3">
      <c r="B52" s="15" t="s">
        <v>96</v>
      </c>
      <c r="C52" s="16" t="s">
        <v>84</v>
      </c>
      <c r="D52" s="16" t="s">
        <v>52</v>
      </c>
      <c r="E52" s="16">
        <v>1</v>
      </c>
      <c r="F52" s="16">
        <v>200</v>
      </c>
      <c r="G52" s="16">
        <v>200</v>
      </c>
      <c r="H52" s="259">
        <v>20000000</v>
      </c>
    </row>
    <row r="53" spans="2:8" ht="15.75" thickBot="1" x14ac:dyDescent="0.3">
      <c r="B53" s="15" t="s">
        <v>96</v>
      </c>
      <c r="C53" s="16" t="s">
        <v>85</v>
      </c>
      <c r="D53" s="16" t="s">
        <v>52</v>
      </c>
      <c r="E53" s="16">
        <v>1</v>
      </c>
      <c r="F53" s="16">
        <v>200</v>
      </c>
      <c r="G53" s="16">
        <v>200</v>
      </c>
      <c r="H53" s="259">
        <v>20000000</v>
      </c>
    </row>
    <row r="54" spans="2:8" ht="15.75" thickBot="1" x14ac:dyDescent="0.3">
      <c r="B54" s="15" t="s">
        <v>96</v>
      </c>
      <c r="C54" s="16" t="s">
        <v>86</v>
      </c>
      <c r="D54" s="16" t="s">
        <v>52</v>
      </c>
      <c r="E54" s="16">
        <v>1</v>
      </c>
      <c r="F54" s="16">
        <v>200</v>
      </c>
      <c r="G54" s="16">
        <v>200</v>
      </c>
      <c r="H54" s="259">
        <v>20000000</v>
      </c>
    </row>
    <row r="55" spans="2:8" ht="15.75" thickBot="1" x14ac:dyDescent="0.3">
      <c r="B55" s="15" t="s">
        <v>96</v>
      </c>
      <c r="C55" s="16" t="s">
        <v>87</v>
      </c>
      <c r="D55" s="16" t="s">
        <v>52</v>
      </c>
      <c r="E55" s="16">
        <v>1</v>
      </c>
      <c r="F55" s="16">
        <v>200</v>
      </c>
      <c r="G55" s="16">
        <v>200</v>
      </c>
      <c r="H55" s="259">
        <v>20000000</v>
      </c>
    </row>
    <row r="56" spans="2:8" ht="15.75" thickBot="1" x14ac:dyDescent="0.3">
      <c r="B56" s="15" t="s">
        <v>96</v>
      </c>
      <c r="C56" s="16" t="s">
        <v>88</v>
      </c>
      <c r="D56" s="16" t="s">
        <v>59</v>
      </c>
      <c r="E56" s="16">
        <v>1</v>
      </c>
      <c r="F56" s="16">
        <v>200</v>
      </c>
      <c r="G56" s="16">
        <v>200</v>
      </c>
      <c r="H56" s="259">
        <v>20000000</v>
      </c>
    </row>
    <row r="57" spans="2:8" ht="15.75" thickBot="1" x14ac:dyDescent="0.3">
      <c r="B57" s="15" t="s">
        <v>96</v>
      </c>
      <c r="C57" s="16" t="s">
        <v>89</v>
      </c>
      <c r="D57" s="16" t="s">
        <v>59</v>
      </c>
      <c r="E57" s="16">
        <v>1</v>
      </c>
      <c r="F57" s="16">
        <v>192</v>
      </c>
      <c r="G57" s="16">
        <v>192</v>
      </c>
      <c r="H57" s="259">
        <v>19200000</v>
      </c>
    </row>
    <row r="58" spans="2:8" ht="15.75" thickBot="1" x14ac:dyDescent="0.3">
      <c r="B58" s="15" t="s">
        <v>96</v>
      </c>
      <c r="C58" s="16" t="s">
        <v>90</v>
      </c>
      <c r="D58" s="16" t="s">
        <v>59</v>
      </c>
      <c r="E58" s="16">
        <v>1</v>
      </c>
      <c r="F58" s="16">
        <v>200</v>
      </c>
      <c r="G58" s="16">
        <v>200</v>
      </c>
      <c r="H58" s="259">
        <v>20000000</v>
      </c>
    </row>
    <row r="59" spans="2:8" ht="15.75" thickBot="1" x14ac:dyDescent="0.3">
      <c r="B59" s="15" t="s">
        <v>96</v>
      </c>
      <c r="C59" s="16" t="s">
        <v>91</v>
      </c>
      <c r="D59" s="16" t="s">
        <v>59</v>
      </c>
      <c r="E59" s="16">
        <v>1</v>
      </c>
      <c r="F59" s="16">
        <v>200</v>
      </c>
      <c r="G59" s="16">
        <v>200</v>
      </c>
      <c r="H59" s="259">
        <v>20000000</v>
      </c>
    </row>
    <row r="60" spans="2:8" ht="15.75" thickBot="1" x14ac:dyDescent="0.3">
      <c r="B60" s="15" t="s">
        <v>96</v>
      </c>
      <c r="C60" s="16" t="s">
        <v>92</v>
      </c>
      <c r="D60" s="16" t="s">
        <v>59</v>
      </c>
      <c r="E60" s="16">
        <v>1</v>
      </c>
      <c r="F60" s="16">
        <v>200</v>
      </c>
      <c r="G60" s="16">
        <v>200</v>
      </c>
      <c r="H60" s="259">
        <v>20000000</v>
      </c>
    </row>
    <row r="61" spans="2:8" ht="15.75" thickBot="1" x14ac:dyDescent="0.3">
      <c r="B61" s="15" t="s">
        <v>96</v>
      </c>
      <c r="C61" s="16" t="s">
        <v>93</v>
      </c>
      <c r="D61" s="16" t="s">
        <v>59</v>
      </c>
      <c r="E61" s="16">
        <v>1</v>
      </c>
      <c r="F61" s="16">
        <v>200</v>
      </c>
      <c r="G61" s="16">
        <v>200</v>
      </c>
      <c r="H61" s="259">
        <v>20000000</v>
      </c>
    </row>
    <row r="62" spans="2:8" ht="15.75" thickBot="1" x14ac:dyDescent="0.3">
      <c r="B62" s="15" t="s">
        <v>96</v>
      </c>
      <c r="C62" s="16" t="s">
        <v>94</v>
      </c>
      <c r="D62" s="16" t="s">
        <v>70</v>
      </c>
      <c r="E62" s="16">
        <v>1</v>
      </c>
      <c r="F62" s="16">
        <v>200</v>
      </c>
      <c r="G62" s="16">
        <v>200</v>
      </c>
      <c r="H62" s="259">
        <v>20000000</v>
      </c>
    </row>
    <row r="63" spans="2:8" ht="15.75" thickBot="1" x14ac:dyDescent="0.3">
      <c r="B63" s="15" t="s">
        <v>96</v>
      </c>
      <c r="C63" s="16" t="s">
        <v>95</v>
      </c>
      <c r="D63" s="16" t="s">
        <v>70</v>
      </c>
      <c r="E63" s="16">
        <v>1</v>
      </c>
      <c r="F63" s="16">
        <v>200</v>
      </c>
      <c r="G63" s="16">
        <v>200</v>
      </c>
      <c r="H63" s="259">
        <v>20000000</v>
      </c>
    </row>
    <row r="64" spans="2:8" ht="15.75" thickBot="1" x14ac:dyDescent="0.3">
      <c r="B64" s="15" t="s">
        <v>96</v>
      </c>
      <c r="C64" s="16" t="s">
        <v>53</v>
      </c>
      <c r="D64" s="16" t="s">
        <v>83</v>
      </c>
      <c r="E64" s="20">
        <v>2762</v>
      </c>
      <c r="F64" s="20">
        <v>5000</v>
      </c>
      <c r="G64" s="20">
        <v>2238</v>
      </c>
      <c r="H64" s="259">
        <v>223800000</v>
      </c>
    </row>
    <row r="65" spans="2:8" ht="15.75" thickBot="1" x14ac:dyDescent="0.3">
      <c r="B65" s="15" t="s">
        <v>96</v>
      </c>
      <c r="C65" s="16" t="s">
        <v>97</v>
      </c>
      <c r="D65" s="16" t="s">
        <v>83</v>
      </c>
      <c r="E65" s="16">
        <v>1</v>
      </c>
      <c r="F65" s="16">
        <v>170</v>
      </c>
      <c r="G65" s="16">
        <v>170</v>
      </c>
      <c r="H65" s="259">
        <v>17000000</v>
      </c>
    </row>
    <row r="66" spans="2:8" ht="15.75" thickBot="1" x14ac:dyDescent="0.3">
      <c r="B66" s="15" t="s">
        <v>96</v>
      </c>
      <c r="C66" s="16" t="s">
        <v>72</v>
      </c>
      <c r="D66" s="16" t="s">
        <v>77</v>
      </c>
      <c r="E66" s="16">
        <v>1</v>
      </c>
      <c r="F66" s="16">
        <v>200</v>
      </c>
      <c r="G66" s="16">
        <v>200</v>
      </c>
      <c r="H66" s="259">
        <v>20000000</v>
      </c>
    </row>
    <row r="67" spans="2:8" ht="15.75" thickBot="1" x14ac:dyDescent="0.3">
      <c r="B67" s="15" t="s">
        <v>96</v>
      </c>
      <c r="C67" s="16" t="s">
        <v>98</v>
      </c>
      <c r="D67" s="16" t="s">
        <v>77</v>
      </c>
      <c r="E67" s="16">
        <v>1</v>
      </c>
      <c r="F67" s="16">
        <v>200</v>
      </c>
      <c r="G67" s="16">
        <v>200</v>
      </c>
      <c r="H67" s="259">
        <v>20000000</v>
      </c>
    </row>
    <row r="68" spans="2:8" ht="15.75" thickBot="1" x14ac:dyDescent="0.3">
      <c r="B68" s="15" t="s">
        <v>96</v>
      </c>
      <c r="C68" s="16" t="s">
        <v>99</v>
      </c>
      <c r="D68" s="16" t="s">
        <v>77</v>
      </c>
      <c r="E68" s="16">
        <v>1</v>
      </c>
      <c r="F68" s="16">
        <v>200</v>
      </c>
      <c r="G68" s="16">
        <v>200</v>
      </c>
      <c r="H68" s="259">
        <v>20000000</v>
      </c>
    </row>
    <row r="69" spans="2:8" ht="15.75" thickBot="1" x14ac:dyDescent="0.3">
      <c r="B69" s="15" t="s">
        <v>96</v>
      </c>
      <c r="C69" s="16" t="s">
        <v>100</v>
      </c>
      <c r="D69" s="16" t="s">
        <v>77</v>
      </c>
      <c r="E69" s="16">
        <v>1</v>
      </c>
      <c r="F69" s="16">
        <v>200</v>
      </c>
      <c r="G69" s="16">
        <v>200</v>
      </c>
      <c r="H69" s="259">
        <v>20000000</v>
      </c>
    </row>
    <row r="70" spans="2:8" ht="15.75" thickBot="1" x14ac:dyDescent="0.3">
      <c r="B70" s="15" t="s">
        <v>96</v>
      </c>
      <c r="C70" s="16" t="s">
        <v>66</v>
      </c>
      <c r="D70" s="16" t="s">
        <v>77</v>
      </c>
      <c r="E70" s="16">
        <v>1</v>
      </c>
      <c r="F70" s="16">
        <v>200</v>
      </c>
      <c r="G70" s="16">
        <v>200</v>
      </c>
      <c r="H70" s="259">
        <v>20000000</v>
      </c>
    </row>
    <row r="71" spans="2:8" ht="15.75" thickBot="1" x14ac:dyDescent="0.3">
      <c r="B71" s="15" t="s">
        <v>96</v>
      </c>
      <c r="C71" s="16" t="s">
        <v>101</v>
      </c>
      <c r="D71" s="16" t="s">
        <v>77</v>
      </c>
      <c r="E71" s="16">
        <v>1</v>
      </c>
      <c r="F71" s="16">
        <v>200</v>
      </c>
      <c r="G71" s="16">
        <v>200</v>
      </c>
      <c r="H71" s="259">
        <v>20000000</v>
      </c>
    </row>
    <row r="72" spans="2:8" ht="15.75" thickBot="1" x14ac:dyDescent="0.3">
      <c r="B72" s="15" t="s">
        <v>96</v>
      </c>
      <c r="C72" s="16" t="s">
        <v>102</v>
      </c>
      <c r="D72" s="16" t="s">
        <v>74</v>
      </c>
      <c r="E72" s="16">
        <v>1</v>
      </c>
      <c r="F72" s="16">
        <v>200</v>
      </c>
      <c r="G72" s="16">
        <v>200</v>
      </c>
      <c r="H72" s="259">
        <v>20000000</v>
      </c>
    </row>
    <row r="73" spans="2:8" ht="15.75" thickBot="1" x14ac:dyDescent="0.3">
      <c r="B73" s="15" t="s">
        <v>96</v>
      </c>
      <c r="C73" s="16" t="s">
        <v>54</v>
      </c>
      <c r="D73" s="16" t="s">
        <v>74</v>
      </c>
      <c r="E73" s="16">
        <v>1</v>
      </c>
      <c r="F73" s="16">
        <v>200</v>
      </c>
      <c r="G73" s="16">
        <v>200</v>
      </c>
      <c r="H73" s="259">
        <v>20000000</v>
      </c>
    </row>
    <row r="74" spans="2:8" ht="15.75" thickBot="1" x14ac:dyDescent="0.3">
      <c r="B74" s="15" t="s">
        <v>96</v>
      </c>
      <c r="C74" s="16" t="s">
        <v>103</v>
      </c>
      <c r="D74" s="16" t="s">
        <v>74</v>
      </c>
      <c r="E74" s="16">
        <v>1</v>
      </c>
      <c r="F74" s="16">
        <v>200</v>
      </c>
      <c r="G74" s="16">
        <v>200</v>
      </c>
      <c r="H74" s="259">
        <v>20000000</v>
      </c>
    </row>
    <row r="75" spans="2:8" ht="15.75" thickBot="1" x14ac:dyDescent="0.3">
      <c r="B75" s="15" t="s">
        <v>96</v>
      </c>
      <c r="C75" s="16" t="s">
        <v>104</v>
      </c>
      <c r="D75" s="16" t="s">
        <v>74</v>
      </c>
      <c r="E75" s="16">
        <v>1</v>
      </c>
      <c r="F75" s="16">
        <v>200</v>
      </c>
      <c r="G75" s="16">
        <v>200</v>
      </c>
      <c r="H75" s="259">
        <v>20000000</v>
      </c>
    </row>
    <row r="76" spans="2:8" ht="15.75" thickBot="1" x14ac:dyDescent="0.3">
      <c r="B76" s="15" t="s">
        <v>96</v>
      </c>
      <c r="C76" s="16" t="s">
        <v>75</v>
      </c>
      <c r="D76" s="16" t="s">
        <v>74</v>
      </c>
      <c r="E76" s="16">
        <v>1</v>
      </c>
      <c r="F76" s="16">
        <v>200</v>
      </c>
      <c r="G76" s="16">
        <v>200</v>
      </c>
      <c r="H76" s="259">
        <v>20000000</v>
      </c>
    </row>
    <row r="77" spans="2:8" ht="15.75" thickBot="1" x14ac:dyDescent="0.3">
      <c r="B77" s="15" t="s">
        <v>96</v>
      </c>
      <c r="C77" s="16" t="s">
        <v>78</v>
      </c>
      <c r="D77" s="16" t="s">
        <v>81</v>
      </c>
      <c r="E77" s="16">
        <v>1</v>
      </c>
      <c r="F77" s="16">
        <v>92</v>
      </c>
      <c r="G77" s="16">
        <v>92</v>
      </c>
      <c r="H77" s="259">
        <v>9200000</v>
      </c>
    </row>
    <row r="78" spans="2:8" ht="15.75" thickBot="1" x14ac:dyDescent="0.3">
      <c r="B78" s="15" t="s">
        <v>96</v>
      </c>
      <c r="C78" s="16" t="s">
        <v>105</v>
      </c>
      <c r="D78" s="16" t="s">
        <v>81</v>
      </c>
      <c r="E78" s="16">
        <v>101</v>
      </c>
      <c r="F78" s="16">
        <v>200</v>
      </c>
      <c r="G78" s="16">
        <v>100</v>
      </c>
      <c r="H78" s="259">
        <v>10000000</v>
      </c>
    </row>
    <row r="79" spans="2:8" ht="15.75" thickBot="1" x14ac:dyDescent="0.3">
      <c r="B79" s="15" t="s">
        <v>96</v>
      </c>
      <c r="C79" s="16" t="s">
        <v>106</v>
      </c>
      <c r="D79" s="16" t="s">
        <v>81</v>
      </c>
      <c r="E79" s="16">
        <v>1</v>
      </c>
      <c r="F79" s="16">
        <v>200</v>
      </c>
      <c r="G79" s="16">
        <v>200</v>
      </c>
      <c r="H79" s="259">
        <v>20000000</v>
      </c>
    </row>
    <row r="80" spans="2:8" ht="15.75" thickBot="1" x14ac:dyDescent="0.3">
      <c r="B80" s="15" t="s">
        <v>96</v>
      </c>
      <c r="C80" s="16" t="s">
        <v>55</v>
      </c>
      <c r="D80" s="16" t="s">
        <v>102</v>
      </c>
      <c r="E80" s="16">
        <v>138</v>
      </c>
      <c r="F80" s="16">
        <v>200</v>
      </c>
      <c r="G80" s="16">
        <v>63</v>
      </c>
      <c r="H80" s="259">
        <v>6300000</v>
      </c>
    </row>
    <row r="81" spans="2:8" ht="15.75" thickBot="1" x14ac:dyDescent="0.3">
      <c r="B81" s="15" t="s">
        <v>96</v>
      </c>
      <c r="C81" s="16" t="s">
        <v>70</v>
      </c>
      <c r="D81" s="16" t="s">
        <v>102</v>
      </c>
      <c r="E81" s="16">
        <v>1</v>
      </c>
      <c r="F81" s="16">
        <v>200</v>
      </c>
      <c r="G81" s="16">
        <v>200</v>
      </c>
      <c r="H81" s="259">
        <v>20000000</v>
      </c>
    </row>
    <row r="82" spans="2:8" ht="15.75" thickBot="1" x14ac:dyDescent="0.3">
      <c r="B82" s="15" t="s">
        <v>96</v>
      </c>
      <c r="C82" s="16" t="s">
        <v>53</v>
      </c>
      <c r="D82" s="16" t="s">
        <v>103</v>
      </c>
      <c r="E82" s="16">
        <v>13</v>
      </c>
      <c r="F82" s="16">
        <v>2421</v>
      </c>
      <c r="G82" s="16">
        <v>2408</v>
      </c>
      <c r="H82" s="259">
        <v>240800000</v>
      </c>
    </row>
    <row r="83" spans="2:8" ht="15.75" thickBot="1" x14ac:dyDescent="0.3">
      <c r="B83" s="17" t="s">
        <v>96</v>
      </c>
      <c r="C83" s="18"/>
      <c r="D83" s="18"/>
      <c r="E83" s="18"/>
      <c r="F83" s="18"/>
      <c r="G83" s="255">
        <f>SUM(G38:G82)</f>
        <v>11233</v>
      </c>
      <c r="H83" s="260">
        <f>SUM(H38:H82)</f>
        <v>1123300000</v>
      </c>
    </row>
    <row r="84" spans="2:8" ht="15.75" thickBot="1" x14ac:dyDescent="0.3">
      <c r="B84" s="15" t="s">
        <v>107</v>
      </c>
      <c r="C84" s="16" t="s">
        <v>50</v>
      </c>
      <c r="D84" s="16" t="s">
        <v>72</v>
      </c>
      <c r="E84" s="16">
        <v>166</v>
      </c>
      <c r="F84" s="16">
        <v>180</v>
      </c>
      <c r="G84" s="16">
        <v>15</v>
      </c>
      <c r="H84" s="259">
        <v>1500000</v>
      </c>
    </row>
    <row r="85" spans="2:8" ht="15.75" thickBot="1" x14ac:dyDescent="0.3">
      <c r="B85" s="15" t="s">
        <v>107</v>
      </c>
      <c r="C85" s="16" t="s">
        <v>77</v>
      </c>
      <c r="D85" s="16" t="s">
        <v>72</v>
      </c>
      <c r="E85" s="16">
        <v>200</v>
      </c>
      <c r="F85" s="16">
        <v>200</v>
      </c>
      <c r="G85" s="16">
        <v>1</v>
      </c>
      <c r="H85" s="259">
        <v>100000</v>
      </c>
    </row>
    <row r="86" spans="2:8" ht="15.75" thickBot="1" x14ac:dyDescent="0.3">
      <c r="B86" s="15" t="s">
        <v>107</v>
      </c>
      <c r="C86" s="16" t="s">
        <v>89</v>
      </c>
      <c r="D86" s="16" t="s">
        <v>72</v>
      </c>
      <c r="E86" s="16">
        <v>193</v>
      </c>
      <c r="F86" s="16">
        <v>200</v>
      </c>
      <c r="G86" s="16">
        <v>8</v>
      </c>
      <c r="H86" s="259">
        <v>800000</v>
      </c>
    </row>
    <row r="87" spans="2:8" ht="15.75" thickBot="1" x14ac:dyDescent="0.3">
      <c r="B87" s="15" t="s">
        <v>107</v>
      </c>
      <c r="C87" s="16" t="s">
        <v>108</v>
      </c>
      <c r="D87" s="16" t="s">
        <v>72</v>
      </c>
      <c r="E87" s="16">
        <v>184</v>
      </c>
      <c r="F87" s="16">
        <v>200</v>
      </c>
      <c r="G87" s="16">
        <v>17</v>
      </c>
      <c r="H87" s="259">
        <v>1700000</v>
      </c>
    </row>
    <row r="88" spans="2:8" ht="15.75" thickBot="1" x14ac:dyDescent="0.3">
      <c r="B88" s="15" t="s">
        <v>107</v>
      </c>
      <c r="C88" s="16" t="s">
        <v>105</v>
      </c>
      <c r="D88" s="16" t="s">
        <v>72</v>
      </c>
      <c r="E88" s="16">
        <v>1</v>
      </c>
      <c r="F88" s="16">
        <v>6</v>
      </c>
      <c r="G88" s="16">
        <v>6</v>
      </c>
      <c r="H88" s="259">
        <v>600000</v>
      </c>
    </row>
    <row r="89" spans="2:8" ht="15.75" thickBot="1" x14ac:dyDescent="0.3">
      <c r="B89" s="15" t="s">
        <v>107</v>
      </c>
      <c r="C89" s="16" t="s">
        <v>97</v>
      </c>
      <c r="D89" s="16" t="s">
        <v>84</v>
      </c>
      <c r="E89" s="16">
        <v>171</v>
      </c>
      <c r="F89" s="16">
        <v>189</v>
      </c>
      <c r="G89" s="16">
        <v>19</v>
      </c>
      <c r="H89" s="259">
        <v>1900000</v>
      </c>
    </row>
    <row r="90" spans="2:8" ht="15.75" thickBot="1" x14ac:dyDescent="0.3">
      <c r="B90" s="17" t="s">
        <v>107</v>
      </c>
      <c r="C90" s="18"/>
      <c r="D90" s="18"/>
      <c r="E90" s="18"/>
      <c r="F90" s="18"/>
      <c r="G90" s="19">
        <f>SUM(G84:G89)</f>
        <v>66</v>
      </c>
      <c r="H90" s="260">
        <f>SUM(H84:H89)</f>
        <v>6600000</v>
      </c>
    </row>
    <row r="91" spans="2:8" ht="15.75" thickBot="1" x14ac:dyDescent="0.3">
      <c r="B91" s="15" t="s">
        <v>109</v>
      </c>
      <c r="C91" s="16" t="s">
        <v>50</v>
      </c>
      <c r="D91" s="16" t="s">
        <v>102</v>
      </c>
      <c r="E91" s="16">
        <v>196</v>
      </c>
      <c r="F91" s="16">
        <v>196</v>
      </c>
      <c r="G91" s="16">
        <v>1</v>
      </c>
      <c r="H91" s="259">
        <v>100000</v>
      </c>
    </row>
    <row r="92" spans="2:8" ht="15.75" thickBot="1" x14ac:dyDescent="0.3">
      <c r="B92" s="15" t="s">
        <v>109</v>
      </c>
      <c r="C92" s="16" t="s">
        <v>50</v>
      </c>
      <c r="D92" s="16" t="s">
        <v>54</v>
      </c>
      <c r="E92" s="16">
        <v>197</v>
      </c>
      <c r="F92" s="16">
        <v>197</v>
      </c>
      <c r="G92" s="16">
        <v>1</v>
      </c>
      <c r="H92" s="259">
        <v>100000</v>
      </c>
    </row>
    <row r="93" spans="2:8" ht="15.75" thickBot="1" x14ac:dyDescent="0.3">
      <c r="B93" s="15" t="s">
        <v>109</v>
      </c>
      <c r="C93" s="16" t="s">
        <v>82</v>
      </c>
      <c r="D93" s="16" t="s">
        <v>110</v>
      </c>
      <c r="E93" s="16">
        <v>51</v>
      </c>
      <c r="F93" s="16">
        <v>100</v>
      </c>
      <c r="G93" s="16">
        <v>50</v>
      </c>
      <c r="H93" s="259">
        <v>5000000</v>
      </c>
    </row>
    <row r="94" spans="2:8" ht="15.75" thickBot="1" x14ac:dyDescent="0.3">
      <c r="B94" s="15" t="s">
        <v>109</v>
      </c>
      <c r="C94" s="16" t="s">
        <v>82</v>
      </c>
      <c r="D94" s="16" t="s">
        <v>111</v>
      </c>
      <c r="E94" s="16">
        <v>101</v>
      </c>
      <c r="F94" s="16">
        <v>110</v>
      </c>
      <c r="G94" s="16">
        <v>10</v>
      </c>
      <c r="H94" s="259">
        <v>1000000</v>
      </c>
    </row>
    <row r="95" spans="2:8" ht="15.75" thickBot="1" x14ac:dyDescent="0.3">
      <c r="B95" s="15" t="s">
        <v>109</v>
      </c>
      <c r="C95" s="16" t="s">
        <v>82</v>
      </c>
      <c r="D95" s="16" t="s">
        <v>112</v>
      </c>
      <c r="E95" s="16">
        <v>111</v>
      </c>
      <c r="F95" s="16">
        <v>120</v>
      </c>
      <c r="G95" s="16">
        <v>10</v>
      </c>
      <c r="H95" s="259">
        <v>1000000</v>
      </c>
    </row>
    <row r="96" spans="2:8" ht="15.75" thickBot="1" x14ac:dyDescent="0.3">
      <c r="B96" s="15" t="s">
        <v>109</v>
      </c>
      <c r="C96" s="16" t="s">
        <v>82</v>
      </c>
      <c r="D96" s="16" t="s">
        <v>113</v>
      </c>
      <c r="E96" s="16">
        <v>121</v>
      </c>
      <c r="F96" s="16">
        <v>125</v>
      </c>
      <c r="G96" s="16">
        <v>5</v>
      </c>
      <c r="H96" s="259">
        <v>500000</v>
      </c>
    </row>
    <row r="97" spans="2:8" ht="15.75" thickBot="1" x14ac:dyDescent="0.3">
      <c r="B97" s="15" t="s">
        <v>109</v>
      </c>
      <c r="C97" s="16" t="s">
        <v>82</v>
      </c>
      <c r="D97" s="16" t="s">
        <v>114</v>
      </c>
      <c r="E97" s="16">
        <v>126</v>
      </c>
      <c r="F97" s="16">
        <v>135</v>
      </c>
      <c r="G97" s="16">
        <v>10</v>
      </c>
      <c r="H97" s="259">
        <v>1000000</v>
      </c>
    </row>
    <row r="98" spans="2:8" ht="15.75" thickBot="1" x14ac:dyDescent="0.3">
      <c r="B98" s="15" t="s">
        <v>109</v>
      </c>
      <c r="C98" s="16" t="s">
        <v>82</v>
      </c>
      <c r="D98" s="16" t="s">
        <v>115</v>
      </c>
      <c r="E98" s="16">
        <v>136</v>
      </c>
      <c r="F98" s="16">
        <v>145</v>
      </c>
      <c r="G98" s="16">
        <v>10</v>
      </c>
      <c r="H98" s="259">
        <v>1000000</v>
      </c>
    </row>
    <row r="99" spans="2:8" ht="15.75" thickBot="1" x14ac:dyDescent="0.3">
      <c r="B99" s="15" t="s">
        <v>109</v>
      </c>
      <c r="C99" s="16" t="s">
        <v>82</v>
      </c>
      <c r="D99" s="16" t="s">
        <v>116</v>
      </c>
      <c r="E99" s="16">
        <v>146</v>
      </c>
      <c r="F99" s="16">
        <v>155</v>
      </c>
      <c r="G99" s="16">
        <v>10</v>
      </c>
      <c r="H99" s="259">
        <v>1000000</v>
      </c>
    </row>
    <row r="100" spans="2:8" ht="15.75" thickBot="1" x14ac:dyDescent="0.3">
      <c r="B100" s="15" t="s">
        <v>109</v>
      </c>
      <c r="C100" s="16" t="s">
        <v>82</v>
      </c>
      <c r="D100" s="16" t="s">
        <v>117</v>
      </c>
      <c r="E100" s="16">
        <v>156</v>
      </c>
      <c r="F100" s="16">
        <v>160</v>
      </c>
      <c r="G100" s="16">
        <v>5</v>
      </c>
      <c r="H100" s="259">
        <v>500000</v>
      </c>
    </row>
    <row r="101" spans="2:8" ht="15.75" thickBot="1" x14ac:dyDescent="0.3">
      <c r="B101" s="15" t="s">
        <v>109</v>
      </c>
      <c r="C101" s="16" t="s">
        <v>82</v>
      </c>
      <c r="D101" s="16" t="s">
        <v>118</v>
      </c>
      <c r="E101" s="16">
        <v>161</v>
      </c>
      <c r="F101" s="16">
        <v>161</v>
      </c>
      <c r="G101" s="16">
        <v>1</v>
      </c>
      <c r="H101" s="259">
        <v>100000</v>
      </c>
    </row>
    <row r="102" spans="2:8" ht="15.75" thickBot="1" x14ac:dyDescent="0.3">
      <c r="B102" s="15" t="s">
        <v>109</v>
      </c>
      <c r="C102" s="16" t="s">
        <v>82</v>
      </c>
      <c r="D102" s="16" t="s">
        <v>119</v>
      </c>
      <c r="E102" s="16">
        <v>162</v>
      </c>
      <c r="F102" s="16">
        <v>162</v>
      </c>
      <c r="G102" s="16">
        <v>1</v>
      </c>
      <c r="H102" s="259">
        <v>100000</v>
      </c>
    </row>
    <row r="103" spans="2:8" ht="15.75" thickBot="1" x14ac:dyDescent="0.3">
      <c r="B103" s="15" t="s">
        <v>109</v>
      </c>
      <c r="C103" s="16" t="s">
        <v>82</v>
      </c>
      <c r="D103" s="16" t="s">
        <v>120</v>
      </c>
      <c r="E103" s="16">
        <v>163</v>
      </c>
      <c r="F103" s="16">
        <v>163</v>
      </c>
      <c r="G103" s="16">
        <v>1</v>
      </c>
      <c r="H103" s="259">
        <v>100000</v>
      </c>
    </row>
    <row r="104" spans="2:8" ht="15.75" thickBot="1" x14ac:dyDescent="0.3">
      <c r="B104" s="15" t="s">
        <v>109</v>
      </c>
      <c r="C104" s="16" t="s">
        <v>82</v>
      </c>
      <c r="D104" s="16" t="s">
        <v>121</v>
      </c>
      <c r="E104" s="16">
        <v>164</v>
      </c>
      <c r="F104" s="16">
        <v>164</v>
      </c>
      <c r="G104" s="16">
        <v>1</v>
      </c>
      <c r="H104" s="259">
        <v>100000</v>
      </c>
    </row>
    <row r="105" spans="2:8" ht="15.75" thickBot="1" x14ac:dyDescent="0.3">
      <c r="B105" s="15" t="s">
        <v>109</v>
      </c>
      <c r="C105" s="16" t="s">
        <v>82</v>
      </c>
      <c r="D105" s="16" t="s">
        <v>122</v>
      </c>
      <c r="E105" s="16">
        <v>165</v>
      </c>
      <c r="F105" s="16">
        <v>174</v>
      </c>
      <c r="G105" s="16">
        <v>10</v>
      </c>
      <c r="H105" s="259">
        <v>1000000</v>
      </c>
    </row>
    <row r="106" spans="2:8" ht="15.75" thickBot="1" x14ac:dyDescent="0.3">
      <c r="B106" s="15" t="s">
        <v>109</v>
      </c>
      <c r="C106" s="16" t="s">
        <v>82</v>
      </c>
      <c r="D106" s="16" t="s">
        <v>123</v>
      </c>
      <c r="E106" s="16">
        <v>175</v>
      </c>
      <c r="F106" s="16">
        <v>179</v>
      </c>
      <c r="G106" s="16">
        <v>5</v>
      </c>
      <c r="H106" s="259">
        <v>500000</v>
      </c>
    </row>
    <row r="107" spans="2:8" ht="15.75" thickBot="1" x14ac:dyDescent="0.3">
      <c r="B107" s="15" t="s">
        <v>109</v>
      </c>
      <c r="C107" s="16" t="s">
        <v>82</v>
      </c>
      <c r="D107" s="16" t="s">
        <v>124</v>
      </c>
      <c r="E107" s="16">
        <v>180</v>
      </c>
      <c r="F107" s="16">
        <v>180</v>
      </c>
      <c r="G107" s="16">
        <v>1</v>
      </c>
      <c r="H107" s="259">
        <v>100000</v>
      </c>
    </row>
    <row r="108" spans="2:8" ht="15.75" thickBot="1" x14ac:dyDescent="0.3">
      <c r="B108" s="15" t="s">
        <v>109</v>
      </c>
      <c r="C108" s="16" t="s">
        <v>82</v>
      </c>
      <c r="D108" s="16" t="s">
        <v>125</v>
      </c>
      <c r="E108" s="16">
        <v>181</v>
      </c>
      <c r="F108" s="16">
        <v>181</v>
      </c>
      <c r="G108" s="16">
        <v>1</v>
      </c>
      <c r="H108" s="259">
        <v>100000</v>
      </c>
    </row>
    <row r="109" spans="2:8" ht="15.75" thickBot="1" x14ac:dyDescent="0.3">
      <c r="B109" s="15" t="s">
        <v>109</v>
      </c>
      <c r="C109" s="16" t="s">
        <v>82</v>
      </c>
      <c r="D109" s="16" t="s">
        <v>126</v>
      </c>
      <c r="E109" s="16">
        <v>182</v>
      </c>
      <c r="F109" s="16">
        <v>191</v>
      </c>
      <c r="G109" s="16">
        <v>10</v>
      </c>
      <c r="H109" s="259">
        <v>1000000</v>
      </c>
    </row>
    <row r="110" spans="2:8" ht="15.75" thickBot="1" x14ac:dyDescent="0.3">
      <c r="B110" s="15" t="s">
        <v>109</v>
      </c>
      <c r="C110" s="16" t="s">
        <v>80</v>
      </c>
      <c r="D110" s="16" t="s">
        <v>127</v>
      </c>
      <c r="E110" s="16">
        <v>77</v>
      </c>
      <c r="F110" s="16">
        <v>216</v>
      </c>
      <c r="G110" s="16">
        <v>140</v>
      </c>
      <c r="H110" s="259">
        <v>14000000</v>
      </c>
    </row>
    <row r="111" spans="2:8" ht="15.75" thickBot="1" x14ac:dyDescent="0.3">
      <c r="B111" s="15" t="s">
        <v>109</v>
      </c>
      <c r="C111" s="16" t="s">
        <v>128</v>
      </c>
      <c r="D111" s="16" t="s">
        <v>129</v>
      </c>
      <c r="E111" s="16">
        <v>78</v>
      </c>
      <c r="F111" s="16">
        <v>217</v>
      </c>
      <c r="G111" s="16">
        <v>140</v>
      </c>
      <c r="H111" s="259">
        <v>14000000</v>
      </c>
    </row>
    <row r="112" spans="2:8" ht="15.75" thickBot="1" x14ac:dyDescent="0.3">
      <c r="B112" s="15" t="s">
        <v>109</v>
      </c>
      <c r="C112" s="16" t="s">
        <v>130</v>
      </c>
      <c r="D112" s="16" t="s">
        <v>131</v>
      </c>
      <c r="E112" s="16">
        <v>55</v>
      </c>
      <c r="F112" s="16">
        <v>56</v>
      </c>
      <c r="G112" s="16">
        <v>2</v>
      </c>
      <c r="H112" s="259">
        <v>200000</v>
      </c>
    </row>
    <row r="113" spans="2:8" ht="15.75" thickBot="1" x14ac:dyDescent="0.3">
      <c r="B113" s="15" t="s">
        <v>109</v>
      </c>
      <c r="C113" s="16" t="s">
        <v>132</v>
      </c>
      <c r="D113" s="16" t="s">
        <v>133</v>
      </c>
      <c r="E113" s="16">
        <v>202</v>
      </c>
      <c r="F113" s="16">
        <v>300</v>
      </c>
      <c r="G113" s="16">
        <v>99</v>
      </c>
      <c r="H113" s="259">
        <v>9900000</v>
      </c>
    </row>
    <row r="114" spans="2:8" ht="15.75" thickBot="1" x14ac:dyDescent="0.3">
      <c r="B114" s="15" t="s">
        <v>109</v>
      </c>
      <c r="C114" s="16" t="s">
        <v>134</v>
      </c>
      <c r="D114" s="16" t="s">
        <v>135</v>
      </c>
      <c r="E114" s="16">
        <v>1</v>
      </c>
      <c r="F114" s="16">
        <v>21</v>
      </c>
      <c r="G114" s="16">
        <v>21</v>
      </c>
      <c r="H114" s="259">
        <v>2100000</v>
      </c>
    </row>
    <row r="115" spans="2:8" ht="15.75" thickBot="1" x14ac:dyDescent="0.3">
      <c r="B115" s="15" t="s">
        <v>109</v>
      </c>
      <c r="C115" s="16" t="s">
        <v>136</v>
      </c>
      <c r="D115" s="16" t="s">
        <v>56</v>
      </c>
      <c r="E115" s="16">
        <v>7</v>
      </c>
      <c r="F115" s="16">
        <v>172</v>
      </c>
      <c r="G115" s="16">
        <v>166</v>
      </c>
      <c r="H115" s="259">
        <v>16600000</v>
      </c>
    </row>
    <row r="116" spans="2:8" ht="15.75" thickBot="1" x14ac:dyDescent="0.3">
      <c r="B116" s="17" t="s">
        <v>109</v>
      </c>
      <c r="C116" s="18"/>
      <c r="D116" s="18"/>
      <c r="E116" s="18"/>
      <c r="F116" s="18"/>
      <c r="G116" s="19">
        <f>SUM(G91:G115)</f>
        <v>711</v>
      </c>
      <c r="H116" s="260">
        <f>SUM(H91:H115)</f>
        <v>71100000</v>
      </c>
    </row>
    <row r="117" spans="2:8" ht="15.75" thickBot="1" x14ac:dyDescent="0.3">
      <c r="B117" s="15" t="s">
        <v>137</v>
      </c>
      <c r="C117" s="16" t="s">
        <v>81</v>
      </c>
      <c r="D117" s="16">
        <v>57</v>
      </c>
      <c r="E117" s="16">
        <v>171</v>
      </c>
      <c r="F117" s="16">
        <v>180</v>
      </c>
      <c r="G117" s="16">
        <v>10</v>
      </c>
      <c r="H117" s="259">
        <v>1000000</v>
      </c>
    </row>
    <row r="118" spans="2:8" ht="15.75" thickBot="1" x14ac:dyDescent="0.3">
      <c r="B118" s="15" t="s">
        <v>137</v>
      </c>
      <c r="C118" s="16" t="s">
        <v>81</v>
      </c>
      <c r="D118" s="16">
        <v>58</v>
      </c>
      <c r="E118" s="16">
        <v>181</v>
      </c>
      <c r="F118" s="16">
        <v>190</v>
      </c>
      <c r="G118" s="16">
        <v>10</v>
      </c>
      <c r="H118" s="259">
        <v>1000000</v>
      </c>
    </row>
    <row r="119" spans="2:8" ht="15.75" thickBot="1" x14ac:dyDescent="0.3">
      <c r="B119" s="15" t="s">
        <v>137</v>
      </c>
      <c r="C119" s="16" t="s">
        <v>81</v>
      </c>
      <c r="D119" s="16">
        <v>59</v>
      </c>
      <c r="E119" s="16">
        <v>191</v>
      </c>
      <c r="F119" s="16">
        <v>200</v>
      </c>
      <c r="G119" s="16">
        <v>10</v>
      </c>
      <c r="H119" s="259">
        <v>1000000</v>
      </c>
    </row>
    <row r="120" spans="2:8" ht="15.75" thickBot="1" x14ac:dyDescent="0.3">
      <c r="B120" s="15" t="s">
        <v>137</v>
      </c>
      <c r="C120" s="16" t="s">
        <v>80</v>
      </c>
      <c r="D120" s="16">
        <v>126</v>
      </c>
      <c r="E120" s="16">
        <v>217</v>
      </c>
      <c r="F120" s="16">
        <v>245</v>
      </c>
      <c r="G120" s="16">
        <v>29</v>
      </c>
      <c r="H120" s="259">
        <v>2900000</v>
      </c>
    </row>
    <row r="121" spans="2:8" ht="15.75" thickBot="1" x14ac:dyDescent="0.3">
      <c r="B121" s="15" t="s">
        <v>137</v>
      </c>
      <c r="C121" s="16" t="s">
        <v>128</v>
      </c>
      <c r="D121" s="16">
        <v>149</v>
      </c>
      <c r="E121" s="16">
        <v>265</v>
      </c>
      <c r="F121" s="16">
        <v>293</v>
      </c>
      <c r="G121" s="16">
        <v>29</v>
      </c>
      <c r="H121" s="259">
        <v>2900000</v>
      </c>
    </row>
    <row r="122" spans="2:8" ht="15.75" thickBot="1" x14ac:dyDescent="0.3">
      <c r="B122" s="15" t="s">
        <v>137</v>
      </c>
      <c r="C122" s="16" t="s">
        <v>138</v>
      </c>
      <c r="D122" s="16">
        <v>4</v>
      </c>
      <c r="E122" s="16">
        <v>26</v>
      </c>
      <c r="F122" s="16">
        <v>60</v>
      </c>
      <c r="G122" s="16">
        <v>35</v>
      </c>
      <c r="H122" s="259">
        <v>3500000</v>
      </c>
    </row>
    <row r="123" spans="2:8" ht="15.75" thickBot="1" x14ac:dyDescent="0.3">
      <c r="B123" s="17" t="s">
        <v>137</v>
      </c>
      <c r="C123" s="18"/>
      <c r="D123" s="18"/>
      <c r="E123" s="18"/>
      <c r="F123" s="18"/>
      <c r="G123" s="19">
        <f>SUM(G117:G122)</f>
        <v>123</v>
      </c>
      <c r="H123" s="260">
        <f>SUM(H117:H122)</f>
        <v>12300000</v>
      </c>
    </row>
    <row r="124" spans="2:8" ht="15.75" thickBot="1" x14ac:dyDescent="0.3">
      <c r="B124" s="15" t="s">
        <v>139</v>
      </c>
      <c r="C124" s="16" t="s">
        <v>77</v>
      </c>
      <c r="D124" s="16">
        <v>26</v>
      </c>
      <c r="E124" s="16">
        <v>101</v>
      </c>
      <c r="F124" s="16">
        <v>150</v>
      </c>
      <c r="G124" s="16">
        <v>50</v>
      </c>
      <c r="H124" s="259">
        <v>5000000</v>
      </c>
    </row>
    <row r="125" spans="2:8" ht="15.75" thickBot="1" x14ac:dyDescent="0.3">
      <c r="B125" s="15" t="s">
        <v>139</v>
      </c>
      <c r="C125" s="16" t="s">
        <v>81</v>
      </c>
      <c r="D125" s="16">
        <v>49</v>
      </c>
      <c r="E125" s="16">
        <v>1</v>
      </c>
      <c r="F125" s="16">
        <v>100</v>
      </c>
      <c r="G125" s="16">
        <v>100</v>
      </c>
      <c r="H125" s="259">
        <v>10000000</v>
      </c>
    </row>
    <row r="126" spans="2:8" ht="15.75" thickBot="1" x14ac:dyDescent="0.3">
      <c r="B126" s="15" t="s">
        <v>139</v>
      </c>
      <c r="C126" s="16" t="s">
        <v>80</v>
      </c>
      <c r="D126" s="16">
        <v>127</v>
      </c>
      <c r="E126" s="16">
        <v>245</v>
      </c>
      <c r="F126" s="16">
        <v>300</v>
      </c>
      <c r="G126" s="16">
        <v>56</v>
      </c>
      <c r="H126" s="259">
        <v>5600000</v>
      </c>
    </row>
    <row r="127" spans="2:8" ht="15.75" thickBot="1" x14ac:dyDescent="0.3">
      <c r="B127" s="15" t="s">
        <v>139</v>
      </c>
      <c r="C127" s="16" t="s">
        <v>83</v>
      </c>
      <c r="D127" s="16">
        <v>128</v>
      </c>
      <c r="E127" s="16">
        <v>1</v>
      </c>
      <c r="F127" s="16">
        <v>91</v>
      </c>
      <c r="G127" s="16">
        <v>91</v>
      </c>
      <c r="H127" s="259">
        <v>9100000</v>
      </c>
    </row>
    <row r="128" spans="2:8" ht="15.75" thickBot="1" x14ac:dyDescent="0.3">
      <c r="B128" s="15" t="s">
        <v>139</v>
      </c>
      <c r="C128" s="16" t="s">
        <v>128</v>
      </c>
      <c r="D128" s="16">
        <v>150</v>
      </c>
      <c r="E128" s="16">
        <v>217</v>
      </c>
      <c r="F128" s="16">
        <v>300</v>
      </c>
      <c r="G128" s="16">
        <v>84</v>
      </c>
      <c r="H128" s="259">
        <v>8400000</v>
      </c>
    </row>
    <row r="129" spans="2:8" ht="15.75" thickBot="1" x14ac:dyDescent="0.3">
      <c r="B129" s="15" t="s">
        <v>139</v>
      </c>
      <c r="C129" s="16" t="s">
        <v>140</v>
      </c>
      <c r="D129" s="16">
        <v>151</v>
      </c>
      <c r="E129" s="16">
        <v>1</v>
      </c>
      <c r="F129" s="16">
        <v>63</v>
      </c>
      <c r="G129" s="16">
        <v>63</v>
      </c>
      <c r="H129" s="259">
        <v>6300000</v>
      </c>
    </row>
    <row r="130" spans="2:8" ht="15.75" thickBot="1" x14ac:dyDescent="0.3">
      <c r="B130" s="15" t="s">
        <v>139</v>
      </c>
      <c r="C130" s="16" t="s">
        <v>141</v>
      </c>
      <c r="D130" s="16">
        <v>9</v>
      </c>
      <c r="E130" s="16">
        <v>139</v>
      </c>
      <c r="F130" s="16">
        <v>200</v>
      </c>
      <c r="G130" s="16">
        <v>62</v>
      </c>
      <c r="H130" s="259">
        <v>6200000</v>
      </c>
    </row>
    <row r="131" spans="2:8" ht="15.75" thickBot="1" x14ac:dyDescent="0.3">
      <c r="B131" s="15" t="s">
        <v>139</v>
      </c>
      <c r="C131" s="16" t="s">
        <v>142</v>
      </c>
      <c r="D131" s="16">
        <v>10</v>
      </c>
      <c r="E131" s="16">
        <v>1</v>
      </c>
      <c r="F131" s="16">
        <v>112</v>
      </c>
      <c r="G131" s="16">
        <v>112</v>
      </c>
      <c r="H131" s="259">
        <v>11200000</v>
      </c>
    </row>
    <row r="132" spans="2:8" ht="15.75" thickBot="1" x14ac:dyDescent="0.3">
      <c r="B132" s="17" t="s">
        <v>139</v>
      </c>
      <c r="C132" s="18"/>
      <c r="D132" s="18"/>
      <c r="E132" s="18"/>
      <c r="F132" s="18"/>
      <c r="G132" s="19">
        <f>SUM(G124:G131)</f>
        <v>618</v>
      </c>
      <c r="H132" s="260">
        <f>SUM(H124:H131)</f>
        <v>61800000</v>
      </c>
    </row>
    <row r="133" spans="2:8" ht="15.75" thickBot="1" x14ac:dyDescent="0.3">
      <c r="B133" s="15" t="s">
        <v>143</v>
      </c>
      <c r="C133" s="16" t="s">
        <v>50</v>
      </c>
      <c r="D133" s="16">
        <v>22</v>
      </c>
      <c r="E133" s="16">
        <v>198</v>
      </c>
      <c r="F133" s="16">
        <v>198</v>
      </c>
      <c r="G133" s="16">
        <v>1</v>
      </c>
      <c r="H133" s="259">
        <v>100000</v>
      </c>
    </row>
    <row r="134" spans="2:8" ht="15.75" thickBot="1" x14ac:dyDescent="0.3">
      <c r="B134" s="15" t="s">
        <v>143</v>
      </c>
      <c r="C134" s="16" t="s">
        <v>50</v>
      </c>
      <c r="D134" s="16">
        <v>23</v>
      </c>
      <c r="E134" s="16">
        <v>199</v>
      </c>
      <c r="F134" s="16">
        <v>199</v>
      </c>
      <c r="G134" s="16">
        <v>1</v>
      </c>
      <c r="H134" s="259">
        <v>100000</v>
      </c>
    </row>
    <row r="135" spans="2:8" ht="15.75" thickBot="1" x14ac:dyDescent="0.3">
      <c r="B135" s="15" t="s">
        <v>143</v>
      </c>
      <c r="C135" s="16" t="s">
        <v>55</v>
      </c>
      <c r="D135" s="16">
        <v>78</v>
      </c>
      <c r="E135" s="16">
        <v>1</v>
      </c>
      <c r="F135" s="16">
        <v>1</v>
      </c>
      <c r="G135" s="16">
        <v>1</v>
      </c>
      <c r="H135" s="259">
        <v>100000</v>
      </c>
    </row>
    <row r="136" spans="2:8" ht="15.75" thickBot="1" x14ac:dyDescent="0.3">
      <c r="B136" s="15" t="s">
        <v>143</v>
      </c>
      <c r="C136" s="16" t="s">
        <v>82</v>
      </c>
      <c r="D136" s="16">
        <v>78</v>
      </c>
      <c r="E136" s="16">
        <v>192</v>
      </c>
      <c r="F136" s="16">
        <v>200</v>
      </c>
      <c r="G136" s="16">
        <v>9</v>
      </c>
      <c r="H136" s="259">
        <v>900000</v>
      </c>
    </row>
    <row r="137" spans="2:8" ht="15.75" thickBot="1" x14ac:dyDescent="0.3">
      <c r="B137" s="15" t="s">
        <v>143</v>
      </c>
      <c r="C137" s="16" t="s">
        <v>55</v>
      </c>
      <c r="D137" s="16">
        <v>79</v>
      </c>
      <c r="E137" s="16">
        <v>2</v>
      </c>
      <c r="F137" s="16">
        <v>11</v>
      </c>
      <c r="G137" s="16">
        <v>10</v>
      </c>
      <c r="H137" s="259">
        <v>1000000</v>
      </c>
    </row>
    <row r="138" spans="2:8" ht="15.75" thickBot="1" x14ac:dyDescent="0.3">
      <c r="B138" s="15" t="s">
        <v>143</v>
      </c>
      <c r="C138" s="16" t="s">
        <v>55</v>
      </c>
      <c r="D138" s="16">
        <v>80</v>
      </c>
      <c r="E138" s="16">
        <v>12</v>
      </c>
      <c r="F138" s="16">
        <v>21</v>
      </c>
      <c r="G138" s="16">
        <v>10</v>
      </c>
      <c r="H138" s="259">
        <v>1000000</v>
      </c>
    </row>
    <row r="139" spans="2:8" ht="15.75" thickBot="1" x14ac:dyDescent="0.3">
      <c r="B139" s="15" t="s">
        <v>143</v>
      </c>
      <c r="C139" s="16" t="s">
        <v>55</v>
      </c>
      <c r="D139" s="16">
        <v>81</v>
      </c>
      <c r="E139" s="16">
        <v>22</v>
      </c>
      <c r="F139" s="16">
        <v>71</v>
      </c>
      <c r="G139" s="16">
        <v>50</v>
      </c>
      <c r="H139" s="259">
        <v>5000000</v>
      </c>
    </row>
    <row r="140" spans="2:8" ht="15.75" thickBot="1" x14ac:dyDescent="0.3">
      <c r="B140" s="15" t="s">
        <v>143</v>
      </c>
      <c r="C140" s="16" t="s">
        <v>55</v>
      </c>
      <c r="D140" s="16">
        <v>82</v>
      </c>
      <c r="E140" s="16">
        <v>72</v>
      </c>
      <c r="F140" s="16">
        <v>72</v>
      </c>
      <c r="G140" s="16">
        <v>1</v>
      </c>
      <c r="H140" s="259">
        <v>100000</v>
      </c>
    </row>
    <row r="141" spans="2:8" ht="15.75" thickBot="1" x14ac:dyDescent="0.3">
      <c r="B141" s="15" t="s">
        <v>143</v>
      </c>
      <c r="C141" s="16" t="s">
        <v>55</v>
      </c>
      <c r="D141" s="16">
        <v>83</v>
      </c>
      <c r="E141" s="16">
        <v>73</v>
      </c>
      <c r="F141" s="16">
        <v>82</v>
      </c>
      <c r="G141" s="16">
        <v>10</v>
      </c>
      <c r="H141" s="259">
        <v>1000000</v>
      </c>
    </row>
    <row r="142" spans="2:8" ht="15.75" thickBot="1" x14ac:dyDescent="0.3">
      <c r="B142" s="15" t="s">
        <v>143</v>
      </c>
      <c r="C142" s="16" t="s">
        <v>55</v>
      </c>
      <c r="D142" s="16">
        <v>84</v>
      </c>
      <c r="E142" s="16">
        <v>83</v>
      </c>
      <c r="F142" s="16">
        <v>92</v>
      </c>
      <c r="G142" s="16">
        <v>10</v>
      </c>
      <c r="H142" s="259">
        <v>1000000</v>
      </c>
    </row>
    <row r="143" spans="2:8" ht="15.75" thickBot="1" x14ac:dyDescent="0.3">
      <c r="B143" s="15" t="s">
        <v>143</v>
      </c>
      <c r="C143" s="16" t="s">
        <v>55</v>
      </c>
      <c r="D143" s="16">
        <v>85</v>
      </c>
      <c r="E143" s="16">
        <v>93</v>
      </c>
      <c r="F143" s="16">
        <v>102</v>
      </c>
      <c r="G143" s="16">
        <v>10</v>
      </c>
      <c r="H143" s="259">
        <v>1000000</v>
      </c>
    </row>
    <row r="144" spans="2:8" ht="15.75" thickBot="1" x14ac:dyDescent="0.3">
      <c r="B144" s="15" t="s">
        <v>143</v>
      </c>
      <c r="C144" s="16" t="s">
        <v>55</v>
      </c>
      <c r="D144" s="16">
        <v>86</v>
      </c>
      <c r="E144" s="16">
        <v>103</v>
      </c>
      <c r="F144" s="16">
        <v>112</v>
      </c>
      <c r="G144" s="16">
        <v>10</v>
      </c>
      <c r="H144" s="259">
        <v>1000000</v>
      </c>
    </row>
    <row r="145" spans="2:8" ht="15.75" thickBot="1" x14ac:dyDescent="0.3">
      <c r="B145" s="15" t="s">
        <v>143</v>
      </c>
      <c r="C145" s="16" t="s">
        <v>55</v>
      </c>
      <c r="D145" s="16">
        <v>87</v>
      </c>
      <c r="E145" s="16">
        <v>113</v>
      </c>
      <c r="F145" s="16">
        <v>122</v>
      </c>
      <c r="G145" s="16">
        <v>10</v>
      </c>
      <c r="H145" s="259">
        <v>1000000</v>
      </c>
    </row>
    <row r="146" spans="2:8" ht="15.75" thickBot="1" x14ac:dyDescent="0.3">
      <c r="B146" s="15" t="s">
        <v>143</v>
      </c>
      <c r="C146" s="16" t="s">
        <v>55</v>
      </c>
      <c r="D146" s="16">
        <v>88</v>
      </c>
      <c r="E146" s="16">
        <v>123</v>
      </c>
      <c r="F146" s="16">
        <v>132</v>
      </c>
      <c r="G146" s="16">
        <v>10</v>
      </c>
      <c r="H146" s="259">
        <v>1000000</v>
      </c>
    </row>
    <row r="147" spans="2:8" ht="15.75" thickBot="1" x14ac:dyDescent="0.3">
      <c r="B147" s="15" t="s">
        <v>143</v>
      </c>
      <c r="C147" s="16" t="s">
        <v>84</v>
      </c>
      <c r="D147" s="16">
        <v>129</v>
      </c>
      <c r="E147" s="16">
        <v>92</v>
      </c>
      <c r="F147" s="16">
        <v>231</v>
      </c>
      <c r="G147" s="16">
        <v>140</v>
      </c>
      <c r="H147" s="259">
        <v>14000000</v>
      </c>
    </row>
    <row r="148" spans="2:8" ht="15.75" thickBot="1" x14ac:dyDescent="0.3">
      <c r="B148" s="15" t="s">
        <v>143</v>
      </c>
      <c r="C148" s="16" t="s">
        <v>140</v>
      </c>
      <c r="D148" s="16">
        <v>152</v>
      </c>
      <c r="E148" s="16">
        <v>64</v>
      </c>
      <c r="F148" s="16">
        <v>203</v>
      </c>
      <c r="G148" s="16">
        <v>140</v>
      </c>
      <c r="H148" s="259">
        <v>14000000</v>
      </c>
    </row>
    <row r="149" spans="2:8" ht="15.75" thickBot="1" x14ac:dyDescent="0.3">
      <c r="B149" s="15" t="s">
        <v>143</v>
      </c>
      <c r="C149" s="16" t="s">
        <v>136</v>
      </c>
      <c r="D149" s="16">
        <v>8</v>
      </c>
      <c r="E149" s="16">
        <v>173</v>
      </c>
      <c r="F149" s="16">
        <v>200</v>
      </c>
      <c r="G149" s="16">
        <v>28</v>
      </c>
      <c r="H149" s="259">
        <v>2800000</v>
      </c>
    </row>
    <row r="150" spans="2:8" ht="15.75" thickBot="1" x14ac:dyDescent="0.3">
      <c r="B150" s="15" t="s">
        <v>143</v>
      </c>
      <c r="C150" s="16" t="s">
        <v>141</v>
      </c>
      <c r="D150" s="16">
        <v>9</v>
      </c>
      <c r="E150" s="16">
        <v>1</v>
      </c>
      <c r="F150" s="16">
        <v>138</v>
      </c>
      <c r="G150" s="16">
        <v>138</v>
      </c>
      <c r="H150" s="259">
        <v>13800000</v>
      </c>
    </row>
    <row r="151" spans="2:8" ht="15.75" thickBot="1" x14ac:dyDescent="0.3">
      <c r="B151" s="17" t="s">
        <v>143</v>
      </c>
      <c r="C151" s="18"/>
      <c r="D151" s="18"/>
      <c r="E151" s="18"/>
      <c r="F151" s="18"/>
      <c r="G151" s="19">
        <f>SUM(G133:G150)</f>
        <v>589</v>
      </c>
      <c r="H151" s="260">
        <f>SUM(H133:H150)</f>
        <v>58900000</v>
      </c>
    </row>
    <row r="152" spans="2:8" ht="15.75" thickBot="1" x14ac:dyDescent="0.3">
      <c r="B152" s="15" t="s">
        <v>144</v>
      </c>
      <c r="C152" s="16" t="s">
        <v>51</v>
      </c>
      <c r="D152" s="16">
        <v>1</v>
      </c>
      <c r="E152" s="16">
        <v>1</v>
      </c>
      <c r="F152" s="16">
        <v>100</v>
      </c>
      <c r="G152" s="16">
        <v>100</v>
      </c>
      <c r="H152" s="259">
        <v>10000000</v>
      </c>
    </row>
    <row r="153" spans="2:8" ht="15.75" thickBot="1" x14ac:dyDescent="0.3">
      <c r="B153" s="15" t="s">
        <v>144</v>
      </c>
      <c r="C153" s="16" t="s">
        <v>50</v>
      </c>
      <c r="D153" s="16">
        <v>9</v>
      </c>
      <c r="E153" s="16">
        <v>1</v>
      </c>
      <c r="F153" s="16">
        <v>50</v>
      </c>
      <c r="G153" s="16">
        <v>50</v>
      </c>
      <c r="H153" s="259">
        <v>5000000</v>
      </c>
    </row>
    <row r="154" spans="2:8" ht="15.75" thickBot="1" x14ac:dyDescent="0.3">
      <c r="B154" s="15" t="s">
        <v>144</v>
      </c>
      <c r="C154" s="16" t="s">
        <v>84</v>
      </c>
      <c r="D154" s="16">
        <v>130</v>
      </c>
      <c r="E154" s="16">
        <v>232</v>
      </c>
      <c r="F154" s="16">
        <v>300</v>
      </c>
      <c r="G154" s="16">
        <v>69</v>
      </c>
      <c r="H154" s="259">
        <v>6900000</v>
      </c>
    </row>
    <row r="155" spans="2:8" ht="15.75" thickBot="1" x14ac:dyDescent="0.3">
      <c r="B155" s="15" t="s">
        <v>144</v>
      </c>
      <c r="C155" s="16" t="s">
        <v>84</v>
      </c>
      <c r="D155" s="16">
        <v>131</v>
      </c>
      <c r="E155" s="16">
        <v>1</v>
      </c>
      <c r="F155" s="16">
        <v>78</v>
      </c>
      <c r="G155" s="16">
        <v>78</v>
      </c>
      <c r="H155" s="259">
        <v>7800000</v>
      </c>
    </row>
    <row r="156" spans="2:8" ht="15.75" thickBot="1" x14ac:dyDescent="0.3">
      <c r="B156" s="15" t="s">
        <v>144</v>
      </c>
      <c r="C156" s="16" t="s">
        <v>140</v>
      </c>
      <c r="D156" s="16">
        <v>153</v>
      </c>
      <c r="E156" s="16">
        <v>204</v>
      </c>
      <c r="F156" s="16">
        <v>300</v>
      </c>
      <c r="G156" s="16">
        <v>97</v>
      </c>
      <c r="H156" s="259">
        <v>9700000</v>
      </c>
    </row>
    <row r="157" spans="2:8" ht="15.75" thickBot="1" x14ac:dyDescent="0.3">
      <c r="B157" s="15" t="s">
        <v>144</v>
      </c>
      <c r="C157" s="16" t="s">
        <v>130</v>
      </c>
      <c r="D157" s="16">
        <v>154</v>
      </c>
      <c r="E157" s="16">
        <v>1</v>
      </c>
      <c r="F157" s="16">
        <v>50</v>
      </c>
      <c r="G157" s="16">
        <v>50</v>
      </c>
      <c r="H157" s="259">
        <v>5000000</v>
      </c>
    </row>
    <row r="158" spans="2:8" ht="15.75" thickBot="1" x14ac:dyDescent="0.3">
      <c r="B158" s="15" t="s">
        <v>144</v>
      </c>
      <c r="C158" s="16" t="s">
        <v>142</v>
      </c>
      <c r="D158" s="16">
        <v>11</v>
      </c>
      <c r="E158" s="16">
        <v>113</v>
      </c>
      <c r="F158" s="16">
        <v>200</v>
      </c>
      <c r="G158" s="16">
        <v>88</v>
      </c>
      <c r="H158" s="259">
        <v>8800000</v>
      </c>
    </row>
    <row r="159" spans="2:8" ht="15.75" thickBot="1" x14ac:dyDescent="0.3">
      <c r="B159" s="15" t="s">
        <v>144</v>
      </c>
      <c r="C159" s="16" t="s">
        <v>69</v>
      </c>
      <c r="D159" s="16">
        <v>12</v>
      </c>
      <c r="E159" s="16">
        <v>1</v>
      </c>
      <c r="F159" s="16">
        <v>112</v>
      </c>
      <c r="G159" s="16">
        <v>112</v>
      </c>
      <c r="H159" s="259">
        <v>11200000</v>
      </c>
    </row>
    <row r="160" spans="2:8" ht="15.75" thickBot="1" x14ac:dyDescent="0.3">
      <c r="B160" s="17" t="s">
        <v>144</v>
      </c>
      <c r="C160" s="18"/>
      <c r="D160" s="18"/>
      <c r="E160" s="18"/>
      <c r="F160" s="18"/>
      <c r="G160" s="19">
        <f>SUM(G152:G159)</f>
        <v>644</v>
      </c>
      <c r="H160" s="260">
        <f>SUM(H152:H159)</f>
        <v>64400000</v>
      </c>
    </row>
    <row r="161" spans="2:8" ht="15.75" thickBot="1" x14ac:dyDescent="0.3">
      <c r="B161" s="15" t="s">
        <v>145</v>
      </c>
      <c r="C161" s="16" t="s">
        <v>78</v>
      </c>
      <c r="D161" s="16">
        <v>1</v>
      </c>
      <c r="E161" s="16">
        <v>1</v>
      </c>
      <c r="F161" s="16">
        <v>425</v>
      </c>
      <c r="G161" s="16">
        <v>425</v>
      </c>
      <c r="H161" s="259">
        <v>42500000</v>
      </c>
    </row>
    <row r="162" spans="2:8" ht="15.75" thickBot="1" x14ac:dyDescent="0.3">
      <c r="B162" s="15" t="s">
        <v>145</v>
      </c>
      <c r="C162" s="16" t="s">
        <v>94</v>
      </c>
      <c r="D162" s="16">
        <v>183</v>
      </c>
      <c r="E162" s="16">
        <v>102</v>
      </c>
      <c r="F162" s="16">
        <v>300</v>
      </c>
      <c r="G162" s="16">
        <v>199</v>
      </c>
      <c r="H162" s="259">
        <v>19900000</v>
      </c>
    </row>
    <row r="163" spans="2:8" ht="15.75" thickBot="1" x14ac:dyDescent="0.3">
      <c r="B163" s="15" t="s">
        <v>145</v>
      </c>
      <c r="C163" s="16" t="s">
        <v>92</v>
      </c>
      <c r="D163" s="16">
        <v>184</v>
      </c>
      <c r="E163" s="16">
        <v>1</v>
      </c>
      <c r="F163" s="16">
        <v>300</v>
      </c>
      <c r="G163" s="16">
        <v>300</v>
      </c>
      <c r="H163" s="259">
        <v>30000000</v>
      </c>
    </row>
    <row r="164" spans="2:8" ht="15.75" thickBot="1" x14ac:dyDescent="0.3">
      <c r="B164" s="15" t="s">
        <v>145</v>
      </c>
      <c r="C164" s="16" t="s">
        <v>146</v>
      </c>
      <c r="D164" s="16">
        <v>185</v>
      </c>
      <c r="E164" s="16">
        <v>1</v>
      </c>
      <c r="F164" s="16">
        <v>300</v>
      </c>
      <c r="G164" s="16">
        <v>300</v>
      </c>
      <c r="H164" s="259">
        <v>30000000</v>
      </c>
    </row>
    <row r="165" spans="2:8" ht="15.75" thickBot="1" x14ac:dyDescent="0.3">
      <c r="B165" s="15" t="s">
        <v>145</v>
      </c>
      <c r="C165" s="16" t="s">
        <v>147</v>
      </c>
      <c r="D165" s="16">
        <v>186</v>
      </c>
      <c r="E165" s="16">
        <v>1</v>
      </c>
      <c r="F165" s="16">
        <v>300</v>
      </c>
      <c r="G165" s="16">
        <v>300</v>
      </c>
      <c r="H165" s="259">
        <v>30000000</v>
      </c>
    </row>
    <row r="166" spans="2:8" ht="15.75" thickBot="1" x14ac:dyDescent="0.3">
      <c r="B166" s="15" t="s">
        <v>145</v>
      </c>
      <c r="C166" s="16" t="s">
        <v>148</v>
      </c>
      <c r="D166" s="16">
        <v>187</v>
      </c>
      <c r="E166" s="16">
        <v>1</v>
      </c>
      <c r="F166" s="16">
        <v>300</v>
      </c>
      <c r="G166" s="16">
        <v>300</v>
      </c>
      <c r="H166" s="259">
        <v>30000000</v>
      </c>
    </row>
    <row r="167" spans="2:8" ht="15.75" thickBot="1" x14ac:dyDescent="0.3">
      <c r="B167" s="15" t="s">
        <v>145</v>
      </c>
      <c r="C167" s="16" t="s">
        <v>149</v>
      </c>
      <c r="D167" s="16">
        <v>188</v>
      </c>
      <c r="E167" s="16">
        <v>1</v>
      </c>
      <c r="F167" s="16">
        <v>300</v>
      </c>
      <c r="G167" s="16">
        <v>300</v>
      </c>
      <c r="H167" s="259">
        <v>30000000</v>
      </c>
    </row>
    <row r="168" spans="2:8" ht="15.75" thickBot="1" x14ac:dyDescent="0.3">
      <c r="B168" s="15" t="s">
        <v>145</v>
      </c>
      <c r="C168" s="16" t="s">
        <v>150</v>
      </c>
      <c r="D168" s="16">
        <v>189</v>
      </c>
      <c r="E168" s="16">
        <v>1</v>
      </c>
      <c r="F168" s="16">
        <v>300</v>
      </c>
      <c r="G168" s="16">
        <v>300</v>
      </c>
      <c r="H168" s="259">
        <v>30000000</v>
      </c>
    </row>
    <row r="169" spans="2:8" ht="15.75" thickBot="1" x14ac:dyDescent="0.3">
      <c r="B169" s="15" t="s">
        <v>145</v>
      </c>
      <c r="C169" s="16" t="s">
        <v>151</v>
      </c>
      <c r="D169" s="16">
        <v>190</v>
      </c>
      <c r="E169" s="16">
        <v>1</v>
      </c>
      <c r="F169" s="16">
        <v>300</v>
      </c>
      <c r="G169" s="16">
        <v>300</v>
      </c>
      <c r="H169" s="259">
        <v>30000000</v>
      </c>
    </row>
    <row r="170" spans="2:8" ht="15.75" thickBot="1" x14ac:dyDescent="0.3">
      <c r="B170" s="15" t="s">
        <v>145</v>
      </c>
      <c r="C170" s="16" t="s">
        <v>152</v>
      </c>
      <c r="D170" s="16">
        <v>191</v>
      </c>
      <c r="E170" s="16">
        <v>1</v>
      </c>
      <c r="F170" s="16">
        <v>300</v>
      </c>
      <c r="G170" s="16">
        <v>300</v>
      </c>
      <c r="H170" s="259">
        <v>30000000</v>
      </c>
    </row>
    <row r="171" spans="2:8" ht="15.75" thickBot="1" x14ac:dyDescent="0.3">
      <c r="B171" s="15" t="s">
        <v>145</v>
      </c>
      <c r="C171" s="16" t="s">
        <v>153</v>
      </c>
      <c r="D171" s="16">
        <v>192</v>
      </c>
      <c r="E171" s="16">
        <v>1</v>
      </c>
      <c r="F171" s="16">
        <v>300</v>
      </c>
      <c r="G171" s="16">
        <v>300</v>
      </c>
      <c r="H171" s="259">
        <v>30000000</v>
      </c>
    </row>
    <row r="172" spans="2:8" ht="15.75" thickBot="1" x14ac:dyDescent="0.3">
      <c r="B172" s="15" t="s">
        <v>145</v>
      </c>
      <c r="C172" s="16" t="s">
        <v>154</v>
      </c>
      <c r="D172" s="16">
        <v>193</v>
      </c>
      <c r="E172" s="16">
        <v>1</v>
      </c>
      <c r="F172" s="16">
        <v>300</v>
      </c>
      <c r="G172" s="16">
        <v>300</v>
      </c>
      <c r="H172" s="259">
        <v>30000000</v>
      </c>
    </row>
    <row r="173" spans="2:8" ht="15.75" thickBot="1" x14ac:dyDescent="0.3">
      <c r="B173" s="15" t="s">
        <v>145</v>
      </c>
      <c r="C173" s="16" t="s">
        <v>155</v>
      </c>
      <c r="D173" s="16">
        <v>194</v>
      </c>
      <c r="E173" s="16">
        <v>1</v>
      </c>
      <c r="F173" s="16">
        <v>300</v>
      </c>
      <c r="G173" s="16">
        <v>300</v>
      </c>
      <c r="H173" s="259">
        <v>30000000</v>
      </c>
    </row>
    <row r="174" spans="2:8" ht="15.75" thickBot="1" x14ac:dyDescent="0.3">
      <c r="B174" s="15" t="s">
        <v>145</v>
      </c>
      <c r="C174" s="16" t="s">
        <v>156</v>
      </c>
      <c r="D174" s="16">
        <v>195</v>
      </c>
      <c r="E174" s="16">
        <v>1</v>
      </c>
      <c r="F174" s="16">
        <v>300</v>
      </c>
      <c r="G174" s="16">
        <v>300</v>
      </c>
      <c r="H174" s="259">
        <v>30000000</v>
      </c>
    </row>
    <row r="175" spans="2:8" ht="15.75" thickBot="1" x14ac:dyDescent="0.3">
      <c r="B175" s="15" t="s">
        <v>145</v>
      </c>
      <c r="C175" s="16" t="s">
        <v>157</v>
      </c>
      <c r="D175" s="16">
        <v>196</v>
      </c>
      <c r="E175" s="16">
        <v>1</v>
      </c>
      <c r="F175" s="16">
        <v>300</v>
      </c>
      <c r="G175" s="16">
        <v>300</v>
      </c>
      <c r="H175" s="259">
        <v>30000000</v>
      </c>
    </row>
    <row r="176" spans="2:8" ht="15.75" thickBot="1" x14ac:dyDescent="0.3">
      <c r="B176" s="15" t="s">
        <v>145</v>
      </c>
      <c r="C176" s="16" t="s">
        <v>158</v>
      </c>
      <c r="D176" s="16">
        <v>197</v>
      </c>
      <c r="E176" s="16">
        <v>1</v>
      </c>
      <c r="F176" s="16">
        <v>300</v>
      </c>
      <c r="G176" s="16">
        <v>300</v>
      </c>
      <c r="H176" s="259">
        <v>30000000</v>
      </c>
    </row>
    <row r="177" spans="2:8" ht="15.75" thickBot="1" x14ac:dyDescent="0.3">
      <c r="B177" s="15" t="s">
        <v>145</v>
      </c>
      <c r="C177" s="16" t="s">
        <v>159</v>
      </c>
      <c r="D177" s="16">
        <v>198</v>
      </c>
      <c r="E177" s="16">
        <v>1</v>
      </c>
      <c r="F177" s="16">
        <v>300</v>
      </c>
      <c r="G177" s="16">
        <v>300</v>
      </c>
      <c r="H177" s="259">
        <v>30000000</v>
      </c>
    </row>
    <row r="178" spans="2:8" ht="15.75" thickBot="1" x14ac:dyDescent="0.3">
      <c r="B178" s="15" t="s">
        <v>145</v>
      </c>
      <c r="C178" s="16" t="s">
        <v>160</v>
      </c>
      <c r="D178" s="16">
        <v>199</v>
      </c>
      <c r="E178" s="16">
        <v>1</v>
      </c>
      <c r="F178" s="16">
        <v>300</v>
      </c>
      <c r="G178" s="16">
        <v>300</v>
      </c>
      <c r="H178" s="259">
        <v>30000000</v>
      </c>
    </row>
    <row r="179" spans="2:8" ht="15.75" thickBot="1" x14ac:dyDescent="0.3">
      <c r="B179" s="15" t="s">
        <v>145</v>
      </c>
      <c r="C179" s="16" t="s">
        <v>132</v>
      </c>
      <c r="D179" s="16">
        <v>200</v>
      </c>
      <c r="E179" s="16">
        <v>1</v>
      </c>
      <c r="F179" s="16">
        <v>100</v>
      </c>
      <c r="G179" s="16">
        <v>201</v>
      </c>
      <c r="H179" s="259">
        <v>20100000</v>
      </c>
    </row>
    <row r="180" spans="2:8" ht="15.75" thickBot="1" x14ac:dyDescent="0.3">
      <c r="B180" s="15" t="s">
        <v>145</v>
      </c>
      <c r="C180" s="16" t="s">
        <v>55</v>
      </c>
      <c r="D180" s="16" t="s">
        <v>50</v>
      </c>
      <c r="E180" s="16">
        <v>133</v>
      </c>
      <c r="F180" s="16">
        <v>137</v>
      </c>
      <c r="G180" s="16">
        <v>5</v>
      </c>
      <c r="H180" s="259">
        <v>500000</v>
      </c>
    </row>
    <row r="181" spans="2:8" ht="15.75" thickBot="1" x14ac:dyDescent="0.3">
      <c r="B181" s="15" t="s">
        <v>145</v>
      </c>
      <c r="C181" s="16" t="s">
        <v>56</v>
      </c>
      <c r="D181" s="16" t="s">
        <v>50</v>
      </c>
      <c r="E181" s="16">
        <v>1</v>
      </c>
      <c r="F181" s="16">
        <v>300</v>
      </c>
      <c r="G181" s="16">
        <v>200</v>
      </c>
      <c r="H181" s="259">
        <v>20000000</v>
      </c>
    </row>
    <row r="182" spans="2:8" ht="15.75" thickBot="1" x14ac:dyDescent="0.3">
      <c r="B182" s="15" t="s">
        <v>145</v>
      </c>
      <c r="C182" s="16" t="s">
        <v>57</v>
      </c>
      <c r="D182" s="16" t="s">
        <v>50</v>
      </c>
      <c r="E182" s="16">
        <v>1</v>
      </c>
      <c r="F182" s="16">
        <v>300</v>
      </c>
      <c r="G182" s="16">
        <v>200</v>
      </c>
      <c r="H182" s="259">
        <v>20000000</v>
      </c>
    </row>
    <row r="183" spans="2:8" ht="15.75" thickBot="1" x14ac:dyDescent="0.3">
      <c r="B183" s="15" t="s">
        <v>145</v>
      </c>
      <c r="C183" s="16" t="s">
        <v>58</v>
      </c>
      <c r="D183" s="16" t="s">
        <v>50</v>
      </c>
      <c r="E183" s="16">
        <v>1</v>
      </c>
      <c r="F183" s="16">
        <v>300</v>
      </c>
      <c r="G183" s="16">
        <v>102</v>
      </c>
      <c r="H183" s="259">
        <v>10200000</v>
      </c>
    </row>
    <row r="184" spans="2:8" ht="15.75" thickBot="1" x14ac:dyDescent="0.3">
      <c r="B184" s="15" t="s">
        <v>145</v>
      </c>
      <c r="C184" s="16" t="s">
        <v>59</v>
      </c>
      <c r="D184" s="16" t="s">
        <v>50</v>
      </c>
      <c r="E184" s="16">
        <v>1</v>
      </c>
      <c r="F184" s="16">
        <v>63</v>
      </c>
      <c r="G184" s="16">
        <v>200</v>
      </c>
      <c r="H184" s="259">
        <v>20000000</v>
      </c>
    </row>
    <row r="185" spans="2:8" ht="15.75" thickBot="1" x14ac:dyDescent="0.3">
      <c r="B185" s="17" t="s">
        <v>145</v>
      </c>
      <c r="C185" s="18"/>
      <c r="D185" s="18"/>
      <c r="E185" s="18"/>
      <c r="F185" s="18"/>
      <c r="G185" s="19">
        <f>SUM(G161:G184)</f>
        <v>6332</v>
      </c>
      <c r="H185" s="260">
        <f>SUM(H161:H184)</f>
        <v>633200000</v>
      </c>
    </row>
    <row r="186" spans="2:8" ht="15.75" thickBot="1" x14ac:dyDescent="0.3">
      <c r="B186" s="15" t="s">
        <v>161</v>
      </c>
      <c r="C186" s="16" t="s">
        <v>162</v>
      </c>
      <c r="D186" s="16">
        <v>169</v>
      </c>
      <c r="E186" s="16">
        <v>102</v>
      </c>
      <c r="F186" s="16">
        <v>300</v>
      </c>
      <c r="G186" s="16">
        <v>199</v>
      </c>
      <c r="H186" s="259">
        <v>19900000</v>
      </c>
    </row>
    <row r="187" spans="2:8" ht="15.75" thickBot="1" x14ac:dyDescent="0.3">
      <c r="B187" s="15" t="s">
        <v>161</v>
      </c>
      <c r="C187" s="16" t="s">
        <v>163</v>
      </c>
      <c r="D187" s="16">
        <v>170</v>
      </c>
      <c r="E187" s="16">
        <v>1</v>
      </c>
      <c r="F187" s="16">
        <v>300</v>
      </c>
      <c r="G187" s="16">
        <v>300</v>
      </c>
      <c r="H187" s="259">
        <v>30000000</v>
      </c>
    </row>
    <row r="188" spans="2:8" ht="15.75" thickBot="1" x14ac:dyDescent="0.3">
      <c r="B188" s="15" t="s">
        <v>161</v>
      </c>
      <c r="C188" s="16" t="s">
        <v>79</v>
      </c>
      <c r="D188" s="16">
        <v>180</v>
      </c>
      <c r="E188" s="16">
        <v>1</v>
      </c>
      <c r="F188" s="16">
        <v>300</v>
      </c>
      <c r="G188" s="16">
        <v>300</v>
      </c>
      <c r="H188" s="259">
        <v>30000000</v>
      </c>
    </row>
    <row r="189" spans="2:8" ht="15.75" thickBot="1" x14ac:dyDescent="0.3">
      <c r="B189" s="15" t="s">
        <v>161</v>
      </c>
      <c r="C189" s="16" t="s">
        <v>93</v>
      </c>
      <c r="D189" s="16">
        <v>181</v>
      </c>
      <c r="E189" s="16">
        <v>1</v>
      </c>
      <c r="F189" s="16">
        <v>300</v>
      </c>
      <c r="G189" s="16">
        <v>300</v>
      </c>
      <c r="H189" s="259">
        <v>30000000</v>
      </c>
    </row>
    <row r="190" spans="2:8" ht="15.75" thickBot="1" x14ac:dyDescent="0.3">
      <c r="B190" s="15" t="s">
        <v>161</v>
      </c>
      <c r="C190" s="16" t="s">
        <v>94</v>
      </c>
      <c r="D190" s="16">
        <v>182</v>
      </c>
      <c r="E190" s="16">
        <v>1</v>
      </c>
      <c r="F190" s="16">
        <v>101</v>
      </c>
      <c r="G190" s="16">
        <v>101</v>
      </c>
      <c r="H190" s="259">
        <v>10100000</v>
      </c>
    </row>
    <row r="191" spans="2:8" ht="15.75" thickBot="1" x14ac:dyDescent="0.3">
      <c r="B191" s="17" t="s">
        <v>161</v>
      </c>
      <c r="C191" s="18"/>
      <c r="D191" s="18"/>
      <c r="E191" s="18"/>
      <c r="F191" s="18"/>
      <c r="G191" s="19">
        <f>SUM(G186:G190)</f>
        <v>1200</v>
      </c>
      <c r="H191" s="260">
        <f>SUM(H186:H190)</f>
        <v>120000000</v>
      </c>
    </row>
    <row r="192" spans="2:8" ht="15.75" thickBot="1" x14ac:dyDescent="0.3">
      <c r="B192" s="15" t="s">
        <v>164</v>
      </c>
      <c r="C192" s="16"/>
      <c r="D192" s="16"/>
      <c r="E192" s="16"/>
      <c r="F192" s="16"/>
      <c r="G192" s="16">
        <v>1620</v>
      </c>
      <c r="H192" s="259">
        <v>162000000</v>
      </c>
    </row>
    <row r="193" spans="2:8" ht="15.75" thickBot="1" x14ac:dyDescent="0.3">
      <c r="B193" s="17" t="s">
        <v>164</v>
      </c>
      <c r="C193" s="18"/>
      <c r="D193" s="18"/>
      <c r="E193" s="18"/>
      <c r="F193" s="18"/>
      <c r="G193" s="19">
        <f>+G192</f>
        <v>1620</v>
      </c>
      <c r="H193" s="260">
        <f>+H192</f>
        <v>162000000</v>
      </c>
    </row>
    <row r="194" spans="2:8" ht="15.75" thickBot="1" x14ac:dyDescent="0.3">
      <c r="B194" s="15" t="s">
        <v>165</v>
      </c>
      <c r="C194" s="16"/>
      <c r="D194" s="16"/>
      <c r="E194" s="16"/>
      <c r="F194" s="16"/>
      <c r="G194" s="16">
        <v>290</v>
      </c>
      <c r="H194" s="259">
        <v>29000000</v>
      </c>
    </row>
    <row r="195" spans="2:8" ht="15.75" thickBot="1" x14ac:dyDescent="0.3">
      <c r="B195" s="15" t="s">
        <v>165</v>
      </c>
      <c r="C195" s="16"/>
      <c r="D195" s="16"/>
      <c r="E195" s="16"/>
      <c r="F195" s="16"/>
      <c r="G195" s="16">
        <v>710</v>
      </c>
      <c r="H195" s="259">
        <v>71000000</v>
      </c>
    </row>
    <row r="196" spans="2:8" ht="15.75" thickBot="1" x14ac:dyDescent="0.3">
      <c r="B196" s="17" t="s">
        <v>166</v>
      </c>
      <c r="C196" s="18"/>
      <c r="D196" s="18"/>
      <c r="E196" s="18"/>
      <c r="F196" s="18"/>
      <c r="G196" s="19">
        <f>+G194+G195</f>
        <v>1000</v>
      </c>
      <c r="H196" s="260">
        <f>+H194+H195</f>
        <v>100000000</v>
      </c>
    </row>
    <row r="197" spans="2:8" ht="15.75" thickBot="1" x14ac:dyDescent="0.3">
      <c r="B197" s="15" t="s">
        <v>739</v>
      </c>
      <c r="C197" s="16"/>
      <c r="D197" s="16"/>
      <c r="E197" s="16"/>
      <c r="F197" s="16"/>
      <c r="G197" s="16">
        <v>500</v>
      </c>
      <c r="H197" s="259">
        <v>50000000</v>
      </c>
    </row>
    <row r="198" spans="2:8" ht="15.75" thickBot="1" x14ac:dyDescent="0.3">
      <c r="B198" s="15" t="s">
        <v>739</v>
      </c>
      <c r="C198" s="16"/>
      <c r="D198" s="16"/>
      <c r="E198" s="16"/>
      <c r="F198" s="16"/>
      <c r="G198" s="16">
        <v>500</v>
      </c>
      <c r="H198" s="259">
        <v>50000000</v>
      </c>
    </row>
    <row r="199" spans="2:8" ht="15.75" thickBot="1" x14ac:dyDescent="0.3">
      <c r="B199" s="17" t="s">
        <v>166</v>
      </c>
      <c r="C199" s="18"/>
      <c r="D199" s="18"/>
      <c r="E199" s="18"/>
      <c r="F199" s="18"/>
      <c r="G199" s="19">
        <f>+G197+G198</f>
        <v>1000</v>
      </c>
      <c r="H199" s="260">
        <f>+H197+H198</f>
        <v>100000000</v>
      </c>
    </row>
    <row r="200" spans="2:8" ht="15.75" thickBot="1" x14ac:dyDescent="0.3">
      <c r="B200" s="15" t="s">
        <v>740</v>
      </c>
      <c r="C200" s="16"/>
      <c r="D200" s="16"/>
      <c r="E200" s="16"/>
      <c r="F200" s="16"/>
      <c r="G200" s="16">
        <v>722</v>
      </c>
      <c r="H200" s="259">
        <v>72268767</v>
      </c>
    </row>
    <row r="201" spans="2:8" ht="15.75" thickBot="1" x14ac:dyDescent="0.3">
      <c r="B201" s="17" t="s">
        <v>740</v>
      </c>
      <c r="C201" s="18"/>
      <c r="D201" s="18"/>
      <c r="E201" s="18"/>
      <c r="F201" s="18"/>
      <c r="G201" s="19">
        <f>+G200</f>
        <v>722</v>
      </c>
      <c r="H201" s="260">
        <f>+H200</f>
        <v>72268767</v>
      </c>
    </row>
    <row r="202" spans="2:8" ht="15.75" thickBot="1" x14ac:dyDescent="0.3">
      <c r="B202" s="15" t="s">
        <v>741</v>
      </c>
      <c r="C202" s="16"/>
      <c r="D202" s="16"/>
      <c r="E202" s="16"/>
      <c r="F202" s="16"/>
      <c r="G202" s="16">
        <v>722</v>
      </c>
      <c r="H202" s="259">
        <v>72268767</v>
      </c>
    </row>
    <row r="203" spans="2:8" ht="15.75" thickBot="1" x14ac:dyDescent="0.3">
      <c r="B203" s="17" t="s">
        <v>741</v>
      </c>
      <c r="C203" s="18"/>
      <c r="D203" s="18"/>
      <c r="E203" s="18"/>
      <c r="F203" s="18"/>
      <c r="G203" s="19">
        <f>+G202</f>
        <v>722</v>
      </c>
      <c r="H203" s="260">
        <f>+H202</f>
        <v>72268767</v>
      </c>
    </row>
    <row r="204" spans="2:8" ht="15.75" thickBot="1" x14ac:dyDescent="0.3">
      <c r="B204" s="15" t="s">
        <v>796</v>
      </c>
      <c r="C204" s="16"/>
      <c r="D204" s="16"/>
      <c r="E204" s="16"/>
      <c r="F204" s="16"/>
      <c r="G204" s="16">
        <v>1500</v>
      </c>
      <c r="H204" s="259">
        <v>150000000</v>
      </c>
    </row>
    <row r="205" spans="2:8" ht="15.75" thickBot="1" x14ac:dyDescent="0.3">
      <c r="B205" s="17" t="str">
        <f>+B204</f>
        <v>Ivan Emanuel Eraso</v>
      </c>
      <c r="C205" s="18"/>
      <c r="D205" s="18"/>
      <c r="E205" s="18"/>
      <c r="F205" s="18"/>
      <c r="G205" s="19">
        <f>+G204</f>
        <v>1500</v>
      </c>
      <c r="H205" s="260">
        <f>+H204</f>
        <v>150000000</v>
      </c>
    </row>
    <row r="206" spans="2:8" ht="15.75" thickBot="1" x14ac:dyDescent="0.3">
      <c r="B206" s="15" t="s">
        <v>797</v>
      </c>
      <c r="C206" s="16"/>
      <c r="D206" s="16"/>
      <c r="E206" s="16"/>
      <c r="F206" s="16"/>
      <c r="G206" s="16">
        <v>2000</v>
      </c>
      <c r="H206" s="259">
        <v>200000000</v>
      </c>
    </row>
    <row r="207" spans="2:8" ht="15.75" thickBot="1" x14ac:dyDescent="0.3">
      <c r="B207" s="17" t="str">
        <f>+B206</f>
        <v>Celeste Huergo Vietto</v>
      </c>
      <c r="C207" s="18"/>
      <c r="D207" s="18"/>
      <c r="E207" s="18"/>
      <c r="F207" s="18"/>
      <c r="G207" s="19">
        <f>+G206</f>
        <v>2000</v>
      </c>
      <c r="H207" s="260">
        <f>+H206</f>
        <v>200000000</v>
      </c>
    </row>
    <row r="208" spans="2:8" ht="15.75" thickBot="1" x14ac:dyDescent="0.3">
      <c r="B208" s="8"/>
      <c r="C208" s="8"/>
      <c r="D208" s="8"/>
      <c r="E208" s="8"/>
      <c r="F208" s="8"/>
      <c r="G208" s="25">
        <f>+G16+G27+G31+G37+G83+G90+G116+G123+G132+G151+G160+G185+G191+G193+G196+G199+G201+G203+G205+G207</f>
        <v>31437</v>
      </c>
      <c r="H208" s="25">
        <f>+H16+H27+H31+H37+H83+H90+H116+H123+H132+H151+H160+H185+H191+H193+H196+H199+H201+H203+H205+H207</f>
        <v>3143837534</v>
      </c>
    </row>
    <row r="210" spans="2:7" x14ac:dyDescent="0.25">
      <c r="G210" s="261"/>
    </row>
    <row r="211" spans="2:7" x14ac:dyDescent="0.25">
      <c r="B211" s="243" t="s">
        <v>737</v>
      </c>
      <c r="C211" s="26"/>
    </row>
    <row r="212" spans="2:7" x14ac:dyDescent="0.25">
      <c r="B212" s="26" t="s">
        <v>735</v>
      </c>
      <c r="C212" s="26"/>
    </row>
    <row r="213" spans="2:7" x14ac:dyDescent="0.25">
      <c r="B213" s="27" t="s">
        <v>736</v>
      </c>
      <c r="C213" s="27"/>
    </row>
    <row r="216" spans="2:7" x14ac:dyDescent="0.25">
      <c r="B216" s="243" t="s">
        <v>734</v>
      </c>
    </row>
    <row r="217" spans="2:7" x14ac:dyDescent="0.25">
      <c r="B217" s="26" t="s">
        <v>733</v>
      </c>
    </row>
    <row r="225" spans="2:7" x14ac:dyDescent="0.25">
      <c r="B225" s="12"/>
      <c r="D225" s="12"/>
      <c r="F225" s="12"/>
    </row>
    <row r="226" spans="2:7" x14ac:dyDescent="0.25">
      <c r="B226" s="29" t="s">
        <v>266</v>
      </c>
      <c r="D226" s="247" t="s">
        <v>31</v>
      </c>
      <c r="F226" s="247" t="s">
        <v>267</v>
      </c>
      <c r="G226" s="247"/>
    </row>
    <row r="227" spans="2:7" x14ac:dyDescent="0.25">
      <c r="B227" s="29" t="s">
        <v>268</v>
      </c>
      <c r="D227" s="56" t="s">
        <v>738</v>
      </c>
      <c r="F227" s="56" t="s">
        <v>269</v>
      </c>
    </row>
  </sheetData>
  <mergeCells count="7">
    <mergeCell ref="G11:G12"/>
    <mergeCell ref="B3:E3"/>
    <mergeCell ref="B11:B12"/>
    <mergeCell ref="C11:C12"/>
    <mergeCell ref="D11:D12"/>
    <mergeCell ref="E11:E12"/>
    <mergeCell ref="F11:F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8E70-FC6A-49AF-87DF-D5C18711DA73}">
  <dimension ref="B9:I94"/>
  <sheetViews>
    <sheetView topLeftCell="A66" workbookViewId="0">
      <selection activeCell="F80" sqref="F80:F81"/>
    </sheetView>
  </sheetViews>
  <sheetFormatPr baseColWidth="10" defaultRowHeight="15" x14ac:dyDescent="0.25"/>
  <cols>
    <col min="2" max="2" width="25.5703125" customWidth="1"/>
    <col min="3" max="3" width="14.85546875" customWidth="1"/>
    <col min="4" max="4" width="12.28515625" bestFit="1" customWidth="1"/>
    <col min="5" max="5" width="34.85546875" customWidth="1"/>
    <col min="6" max="6" width="12.85546875" customWidth="1"/>
    <col min="7" max="7" width="13.42578125" customWidth="1"/>
    <col min="8" max="8" width="18.42578125" customWidth="1"/>
    <col min="9" max="9" width="15.140625" bestFit="1" customWidth="1"/>
  </cols>
  <sheetData>
    <row r="9" spans="2:7" x14ac:dyDescent="0.25">
      <c r="B9" s="342" t="s">
        <v>799</v>
      </c>
      <c r="C9" s="342"/>
      <c r="D9" s="342"/>
      <c r="E9" s="342"/>
      <c r="F9" s="342"/>
      <c r="G9" s="342"/>
    </row>
    <row r="10" spans="2:7" x14ac:dyDescent="0.25">
      <c r="B10" s="342"/>
      <c r="C10" s="342"/>
      <c r="D10" s="342"/>
      <c r="E10" s="342"/>
      <c r="F10" s="342"/>
      <c r="G10" s="342"/>
    </row>
    <row r="11" spans="2:7" x14ac:dyDescent="0.25">
      <c r="B11" s="342"/>
      <c r="C11" s="342"/>
      <c r="D11" s="342"/>
      <c r="E11" s="342"/>
      <c r="F11" s="342"/>
      <c r="G11" s="342"/>
    </row>
    <row r="12" spans="2:7" ht="15.75" thickBot="1" x14ac:dyDescent="0.3"/>
    <row r="13" spans="2:7" ht="15" customHeight="1" x14ac:dyDescent="0.25">
      <c r="B13" s="359" t="s">
        <v>167</v>
      </c>
      <c r="C13" s="361" t="s">
        <v>270</v>
      </c>
      <c r="D13" s="361" t="s">
        <v>255</v>
      </c>
      <c r="E13" s="361" t="s">
        <v>169</v>
      </c>
      <c r="F13" s="361" t="s">
        <v>168</v>
      </c>
      <c r="G13" s="363" t="s">
        <v>255</v>
      </c>
    </row>
    <row r="14" spans="2:7" ht="15.75" thickBot="1" x14ac:dyDescent="0.3">
      <c r="B14" s="360"/>
      <c r="C14" s="362"/>
      <c r="D14" s="362"/>
      <c r="E14" s="362"/>
      <c r="F14" s="362"/>
      <c r="G14" s="364"/>
    </row>
    <row r="15" spans="2:7" x14ac:dyDescent="0.25">
      <c r="B15" s="250" t="s">
        <v>170</v>
      </c>
      <c r="C15" s="30"/>
      <c r="D15" s="30"/>
      <c r="E15" s="31" t="s">
        <v>180</v>
      </c>
      <c r="F15" s="30"/>
      <c r="G15" s="32"/>
    </row>
    <row r="16" spans="2:7" x14ac:dyDescent="0.25">
      <c r="B16" s="33" t="s">
        <v>256</v>
      </c>
      <c r="C16" s="34">
        <f>+SUM(C17:C20)</f>
        <v>1822558532</v>
      </c>
      <c r="D16" s="34">
        <f>+SUM(D17:D20)</f>
        <v>52393946</v>
      </c>
      <c r="E16" s="35" t="s">
        <v>181</v>
      </c>
      <c r="F16" s="34">
        <f>+SUM(F17:F22)</f>
        <v>1329792422</v>
      </c>
      <c r="G16" s="36">
        <f>+SUM(G17:G22)</f>
        <v>89157765</v>
      </c>
    </row>
    <row r="17" spans="2:7" x14ac:dyDescent="0.25">
      <c r="B17" s="37" t="s">
        <v>171</v>
      </c>
      <c r="C17" s="38">
        <v>568967</v>
      </c>
      <c r="D17" s="38">
        <v>490623</v>
      </c>
      <c r="E17" s="39" t="s">
        <v>751</v>
      </c>
      <c r="F17" s="38">
        <v>58028103</v>
      </c>
      <c r="G17" s="40">
        <v>23237527</v>
      </c>
    </row>
    <row r="18" spans="2:7" x14ac:dyDescent="0.25">
      <c r="B18" s="37" t="s">
        <v>172</v>
      </c>
      <c r="C18" s="248"/>
      <c r="D18" s="248"/>
      <c r="E18" s="39" t="s">
        <v>750</v>
      </c>
      <c r="F18" s="38">
        <f>12054597+2886800+495764+300000+214272899+8250000+9166666+64760+17954577+150000+980707+1750000+720000+2717549</f>
        <v>271764319</v>
      </c>
      <c r="G18" s="40">
        <v>65920238</v>
      </c>
    </row>
    <row r="19" spans="2:7" x14ac:dyDescent="0.25">
      <c r="B19" s="37" t="s">
        <v>173</v>
      </c>
      <c r="C19" s="38">
        <f>315826137+182265986+14515323+48912681+1259573296+200000+696142</f>
        <v>1821989565</v>
      </c>
      <c r="D19" s="38">
        <v>51903323</v>
      </c>
      <c r="E19" s="39" t="s">
        <v>182</v>
      </c>
      <c r="F19" s="248"/>
      <c r="G19" s="249"/>
    </row>
    <row r="20" spans="2:7" x14ac:dyDescent="0.25">
      <c r="B20" s="37" t="s">
        <v>174</v>
      </c>
      <c r="C20" s="248"/>
      <c r="D20" s="248"/>
      <c r="E20" s="39" t="s">
        <v>183</v>
      </c>
      <c r="F20" s="248"/>
      <c r="G20" s="249"/>
    </row>
    <row r="21" spans="2:7" x14ac:dyDescent="0.25">
      <c r="B21" s="33" t="s">
        <v>175</v>
      </c>
      <c r="C21" s="41">
        <f>SUM(C22:C24)</f>
        <v>0</v>
      </c>
      <c r="D21" s="41">
        <f>SUM(D22:D24)</f>
        <v>0</v>
      </c>
      <c r="E21" s="39" t="s">
        <v>184</v>
      </c>
      <c r="F21" s="248"/>
      <c r="G21" s="249"/>
    </row>
    <row r="22" spans="2:7" ht="24" x14ac:dyDescent="0.25">
      <c r="B22" s="37" t="s">
        <v>176</v>
      </c>
      <c r="C22" s="41"/>
      <c r="D22" s="41"/>
      <c r="E22" s="39" t="s">
        <v>818</v>
      </c>
      <c r="F22" s="308">
        <v>1000000000</v>
      </c>
      <c r="G22" s="43"/>
    </row>
    <row r="23" spans="2:7" x14ac:dyDescent="0.25">
      <c r="B23" s="37" t="s">
        <v>177</v>
      </c>
      <c r="C23" s="41"/>
      <c r="D23" s="41"/>
      <c r="E23" s="35"/>
      <c r="F23" s="42"/>
      <c r="G23" s="43"/>
    </row>
    <row r="24" spans="2:7" ht="24" x14ac:dyDescent="0.25">
      <c r="B24" s="37" t="s">
        <v>178</v>
      </c>
      <c r="C24" s="41"/>
      <c r="D24" s="41"/>
      <c r="E24" s="35" t="s">
        <v>185</v>
      </c>
      <c r="F24" s="34">
        <f>+SUM(F25:F27)</f>
        <v>160499333</v>
      </c>
      <c r="G24" s="36">
        <f>+SUM(G25:G27)</f>
        <v>96666091</v>
      </c>
    </row>
    <row r="25" spans="2:7" x14ac:dyDescent="0.25">
      <c r="B25" s="37"/>
      <c r="C25" s="41"/>
      <c r="D25" s="41"/>
      <c r="E25" s="39" t="s">
        <v>186</v>
      </c>
      <c r="F25" s="38">
        <v>150000000</v>
      </c>
      <c r="G25" s="40">
        <v>95644800</v>
      </c>
    </row>
    <row r="26" spans="2:7" x14ac:dyDescent="0.25">
      <c r="B26" s="33" t="s">
        <v>179</v>
      </c>
      <c r="C26" s="49">
        <f>+SUM(C27:C28)</f>
        <v>918119185</v>
      </c>
      <c r="D26" s="49">
        <f>+SUM(D27:D28)</f>
        <v>18428343</v>
      </c>
      <c r="E26" s="39" t="s">
        <v>187</v>
      </c>
      <c r="F26" s="38">
        <v>10499333</v>
      </c>
      <c r="G26" s="40">
        <v>1021291</v>
      </c>
    </row>
    <row r="27" spans="2:7" x14ac:dyDescent="0.25">
      <c r="B27" s="37" t="s">
        <v>176</v>
      </c>
      <c r="C27" s="262">
        <v>403765583</v>
      </c>
      <c r="D27" s="262">
        <v>13320000</v>
      </c>
      <c r="E27" s="39" t="s">
        <v>188</v>
      </c>
      <c r="F27" s="248"/>
      <c r="G27" s="249"/>
    </row>
    <row r="28" spans="2:7" x14ac:dyDescent="0.25">
      <c r="B28" s="37" t="s">
        <v>177</v>
      </c>
      <c r="C28" s="38">
        <f>305108343+209245259</f>
        <v>514353602</v>
      </c>
      <c r="D28" s="38">
        <v>5108343</v>
      </c>
      <c r="E28" s="44"/>
      <c r="F28" s="248"/>
      <c r="G28" s="249"/>
    </row>
    <row r="29" spans="2:7" x14ac:dyDescent="0.25">
      <c r="B29" s="45"/>
      <c r="C29" s="46"/>
      <c r="D29" s="46"/>
      <c r="E29" s="44"/>
      <c r="F29" s="248"/>
      <c r="G29" s="249"/>
    </row>
    <row r="30" spans="2:7" x14ac:dyDescent="0.25">
      <c r="B30" s="33" t="s">
        <v>189</v>
      </c>
      <c r="C30" s="34">
        <f>+SUM(C31:C37)</f>
        <v>300955212</v>
      </c>
      <c r="D30" s="34">
        <f>+SUM(D31:D37)</f>
        <v>363930907</v>
      </c>
      <c r="E30" s="35" t="s">
        <v>195</v>
      </c>
      <c r="F30" s="34">
        <f>+SUM(F31:F38)</f>
        <v>235576331</v>
      </c>
      <c r="G30" s="36">
        <f>+SUM(G31:G38)</f>
        <v>91644807</v>
      </c>
    </row>
    <row r="31" spans="2:7" x14ac:dyDescent="0.25">
      <c r="B31" s="37" t="s">
        <v>190</v>
      </c>
      <c r="C31" s="248"/>
      <c r="D31" s="248"/>
      <c r="E31" s="39" t="s">
        <v>196</v>
      </c>
      <c r="F31" s="248">
        <v>0</v>
      </c>
      <c r="G31" s="249">
        <v>0</v>
      </c>
    </row>
    <row r="32" spans="2:7" ht="24" x14ac:dyDescent="0.25">
      <c r="B32" s="37" t="s">
        <v>191</v>
      </c>
      <c r="C32" s="38">
        <v>131987406</v>
      </c>
      <c r="D32" s="38">
        <v>131987406</v>
      </c>
      <c r="E32" s="39" t="s">
        <v>197</v>
      </c>
      <c r="F32" s="248"/>
      <c r="G32" s="249"/>
    </row>
    <row r="33" spans="2:7" x14ac:dyDescent="0.25">
      <c r="B33" s="37" t="s">
        <v>192</v>
      </c>
      <c r="C33" s="38">
        <f>52206296+90476738+106028+18728734+343082+425744+79522+5848+2976214+1940803+1161901+476804+22917+17175</f>
        <v>168967806</v>
      </c>
      <c r="D33" s="38">
        <v>231943501</v>
      </c>
      <c r="E33" s="39" t="s">
        <v>198</v>
      </c>
      <c r="F33" s="248"/>
      <c r="G33" s="249"/>
    </row>
    <row r="34" spans="2:7" ht="24" x14ac:dyDescent="0.25">
      <c r="B34" s="37" t="s">
        <v>257</v>
      </c>
      <c r="C34" s="46"/>
      <c r="D34" s="46"/>
      <c r="E34" s="39" t="s">
        <v>199</v>
      </c>
      <c r="F34" s="38">
        <v>11161862</v>
      </c>
      <c r="G34" s="40">
        <v>3911231</v>
      </c>
    </row>
    <row r="35" spans="2:7" ht="36" x14ac:dyDescent="0.25">
      <c r="B35" s="37" t="s">
        <v>193</v>
      </c>
      <c r="C35" s="46"/>
      <c r="D35" s="46"/>
      <c r="E35" s="39" t="s">
        <v>200</v>
      </c>
      <c r="F35" s="38">
        <v>0</v>
      </c>
      <c r="G35" s="40">
        <v>589999</v>
      </c>
    </row>
    <row r="36" spans="2:7" ht="36" x14ac:dyDescent="0.25">
      <c r="B36" s="37" t="s">
        <v>194</v>
      </c>
      <c r="C36" s="46"/>
      <c r="D36" s="46"/>
      <c r="E36" s="39" t="s">
        <v>201</v>
      </c>
      <c r="F36" s="248"/>
      <c r="G36" s="249"/>
    </row>
    <row r="37" spans="2:7" ht="24" x14ac:dyDescent="0.25">
      <c r="B37" s="37" t="s">
        <v>258</v>
      </c>
      <c r="C37" s="46"/>
      <c r="D37" s="46"/>
      <c r="E37" s="39" t="s">
        <v>202</v>
      </c>
      <c r="F37" s="38">
        <f>177907654+46506815</f>
        <v>224414469</v>
      </c>
      <c r="G37" s="40">
        <v>87143577</v>
      </c>
    </row>
    <row r="38" spans="2:7" x14ac:dyDescent="0.25">
      <c r="B38" s="33"/>
      <c r="C38" s="46"/>
      <c r="D38" s="46"/>
      <c r="E38" s="39" t="s">
        <v>203</v>
      </c>
      <c r="F38" s="248">
        <v>0</v>
      </c>
      <c r="G38" s="249">
        <v>0</v>
      </c>
    </row>
    <row r="39" spans="2:7" x14ac:dyDescent="0.25">
      <c r="B39" s="33" t="s">
        <v>204</v>
      </c>
      <c r="C39" s="34">
        <f>+C40</f>
        <v>318441951</v>
      </c>
      <c r="D39" s="34">
        <f>+D40</f>
        <v>327321520</v>
      </c>
      <c r="E39" s="35" t="s">
        <v>206</v>
      </c>
      <c r="F39" s="34">
        <f>+SUM(F40:F42)</f>
        <v>71225017</v>
      </c>
      <c r="G39" s="36">
        <f>+SUM(G40:G42)</f>
        <v>69682017</v>
      </c>
    </row>
    <row r="40" spans="2:7" x14ac:dyDescent="0.25">
      <c r="B40" s="37" t="s">
        <v>205</v>
      </c>
      <c r="C40" s="38">
        <f>21340093+549788+66537615+28088309+346613+542765+3815506+6140906+49236426+2336000+18389801+162087+262321+10500000+85943721+24250000</f>
        <v>318441951</v>
      </c>
      <c r="D40" s="38">
        <v>327321520</v>
      </c>
      <c r="E40" s="39" t="s">
        <v>207</v>
      </c>
      <c r="F40" s="248">
        <v>0</v>
      </c>
      <c r="G40" s="249">
        <v>0</v>
      </c>
    </row>
    <row r="41" spans="2:7" x14ac:dyDescent="0.25">
      <c r="B41" s="37"/>
      <c r="C41" s="248"/>
      <c r="D41" s="248"/>
      <c r="E41" s="39" t="s">
        <v>208</v>
      </c>
      <c r="F41" s="38">
        <v>69682017</v>
      </c>
      <c r="G41" s="40">
        <v>69682017</v>
      </c>
    </row>
    <row r="42" spans="2:7" x14ac:dyDescent="0.25">
      <c r="B42" s="33"/>
      <c r="C42" s="46"/>
      <c r="D42" s="46"/>
      <c r="E42" s="39" t="s">
        <v>209</v>
      </c>
      <c r="F42" s="38">
        <v>1543000</v>
      </c>
      <c r="G42" s="249">
        <v>0</v>
      </c>
    </row>
    <row r="43" spans="2:7" x14ac:dyDescent="0.25">
      <c r="B43" s="33" t="s">
        <v>210</v>
      </c>
      <c r="C43" s="34">
        <f>+C16+C21+C26+C30+C39</f>
        <v>3360074880</v>
      </c>
      <c r="D43" s="34">
        <f>+D16+D21+D26+D30+D39</f>
        <v>762074716</v>
      </c>
      <c r="E43" s="35" t="s">
        <v>211</v>
      </c>
      <c r="F43" s="34">
        <f>+F16+F24+F30+F39</f>
        <v>1797093103</v>
      </c>
      <c r="G43" s="36">
        <f>+G16+G24+G30+G39</f>
        <v>347150680</v>
      </c>
    </row>
    <row r="44" spans="2:7" x14ac:dyDescent="0.25">
      <c r="B44" s="37"/>
      <c r="C44" s="41"/>
      <c r="D44" s="41"/>
      <c r="E44" s="39"/>
      <c r="F44" s="248"/>
      <c r="G44" s="249"/>
    </row>
    <row r="45" spans="2:7" x14ac:dyDescent="0.25">
      <c r="B45" s="33" t="s">
        <v>212</v>
      </c>
      <c r="C45" s="47"/>
      <c r="D45" s="47"/>
      <c r="E45" s="35" t="s">
        <v>213</v>
      </c>
      <c r="F45" s="248"/>
      <c r="G45" s="249"/>
    </row>
    <row r="46" spans="2:7" ht="24" x14ac:dyDescent="0.25">
      <c r="B46" s="33" t="s">
        <v>214</v>
      </c>
      <c r="C46" s="34">
        <f>+SUM(C47:C50)</f>
        <v>859800000</v>
      </c>
      <c r="D46" s="34">
        <f>+SUM(D47:D50)</f>
        <v>377964803</v>
      </c>
      <c r="E46" s="35" t="s">
        <v>220</v>
      </c>
      <c r="F46" s="38">
        <f>+SUM(F47:F52)</f>
        <v>0</v>
      </c>
      <c r="G46" s="40">
        <f>+SUM(G47:G52)</f>
        <v>0</v>
      </c>
    </row>
    <row r="47" spans="2:7" x14ac:dyDescent="0.25">
      <c r="B47" s="37" t="s">
        <v>176</v>
      </c>
      <c r="C47" s="38">
        <v>17782443</v>
      </c>
      <c r="D47" s="38">
        <v>17782443</v>
      </c>
      <c r="E47" s="39" t="s">
        <v>221</v>
      </c>
      <c r="F47" s="248"/>
      <c r="G47" s="249"/>
    </row>
    <row r="48" spans="2:7" x14ac:dyDescent="0.25">
      <c r="B48" s="37" t="s">
        <v>177</v>
      </c>
      <c r="C48" s="248"/>
      <c r="D48" s="248"/>
      <c r="E48" s="39" t="s">
        <v>222</v>
      </c>
      <c r="F48" s="38"/>
      <c r="G48" s="40"/>
    </row>
    <row r="49" spans="2:7" x14ac:dyDescent="0.25">
      <c r="B49" s="37" t="s">
        <v>215</v>
      </c>
      <c r="C49" s="38">
        <v>851000000</v>
      </c>
      <c r="D49" s="38">
        <v>369164803</v>
      </c>
      <c r="E49" s="39" t="s">
        <v>223</v>
      </c>
      <c r="F49" s="38"/>
      <c r="G49" s="40"/>
    </row>
    <row r="50" spans="2:7" ht="24" x14ac:dyDescent="0.25">
      <c r="B50" s="37" t="s">
        <v>216</v>
      </c>
      <c r="C50" s="38">
        <v>-8982443</v>
      </c>
      <c r="D50" s="38">
        <v>-8982443</v>
      </c>
      <c r="E50" s="39" t="s">
        <v>182</v>
      </c>
      <c r="F50" s="46"/>
      <c r="G50" s="48"/>
    </row>
    <row r="51" spans="2:7" x14ac:dyDescent="0.25">
      <c r="B51" s="33"/>
      <c r="C51" s="46"/>
      <c r="D51" s="46"/>
      <c r="E51" s="39" t="s">
        <v>183</v>
      </c>
      <c r="F51" s="46"/>
      <c r="G51" s="48"/>
    </row>
    <row r="52" spans="2:7" x14ac:dyDescent="0.25">
      <c r="B52" s="33" t="s">
        <v>217</v>
      </c>
      <c r="C52" s="46">
        <f>+SUM(C53:C59)</f>
        <v>0</v>
      </c>
      <c r="D52" s="46"/>
      <c r="E52" s="39" t="s">
        <v>224</v>
      </c>
      <c r="F52" s="46"/>
      <c r="G52" s="48"/>
    </row>
    <row r="53" spans="2:7" x14ac:dyDescent="0.25">
      <c r="B53" s="37" t="s">
        <v>190</v>
      </c>
      <c r="C53" s="46"/>
      <c r="D53" s="46"/>
      <c r="E53" s="39"/>
      <c r="F53" s="46"/>
      <c r="G53" s="48"/>
    </row>
    <row r="54" spans="2:7" x14ac:dyDescent="0.25">
      <c r="B54" s="37" t="s">
        <v>192</v>
      </c>
      <c r="C54" s="46"/>
      <c r="D54" s="46"/>
      <c r="E54" s="35" t="s">
        <v>225</v>
      </c>
      <c r="F54" s="46">
        <f>+SUM(F55:F56)</f>
        <v>0</v>
      </c>
      <c r="G54" s="48">
        <f>+SUM(G55:G56)</f>
        <v>0</v>
      </c>
    </row>
    <row r="55" spans="2:7" x14ac:dyDescent="0.25">
      <c r="B55" s="37" t="s">
        <v>218</v>
      </c>
      <c r="C55" s="46"/>
      <c r="D55" s="46"/>
      <c r="E55" s="39" t="s">
        <v>226</v>
      </c>
      <c r="F55" s="46"/>
      <c r="G55" s="48"/>
    </row>
    <row r="56" spans="2:7" ht="24" x14ac:dyDescent="0.25">
      <c r="B56" s="37" t="s">
        <v>259</v>
      </c>
      <c r="C56" s="46"/>
      <c r="D56" s="46"/>
      <c r="E56" s="39" t="s">
        <v>260</v>
      </c>
      <c r="F56" s="46"/>
      <c r="G56" s="48"/>
    </row>
    <row r="57" spans="2:7" ht="36" x14ac:dyDescent="0.25">
      <c r="B57" s="37" t="s">
        <v>193</v>
      </c>
      <c r="C57" s="46"/>
      <c r="D57" s="46"/>
      <c r="E57" s="39"/>
      <c r="F57" s="46"/>
      <c r="G57" s="48"/>
    </row>
    <row r="58" spans="2:7" ht="36" x14ac:dyDescent="0.25">
      <c r="B58" s="37" t="s">
        <v>194</v>
      </c>
      <c r="C58" s="46"/>
      <c r="D58" s="46"/>
      <c r="E58" s="35" t="s">
        <v>227</v>
      </c>
      <c r="F58" s="46">
        <f>+SUM(F59:F61)</f>
        <v>0</v>
      </c>
      <c r="G58" s="48">
        <f>+SUM(G59:G61)</f>
        <v>0</v>
      </c>
    </row>
    <row r="59" spans="2:7" ht="24" x14ac:dyDescent="0.25">
      <c r="B59" s="37" t="s">
        <v>219</v>
      </c>
      <c r="C59" s="46"/>
      <c r="D59" s="46"/>
      <c r="E59" s="39" t="s">
        <v>228</v>
      </c>
      <c r="F59" s="46"/>
      <c r="G59" s="48"/>
    </row>
    <row r="60" spans="2:7" x14ac:dyDescent="0.25">
      <c r="B60" s="45"/>
      <c r="C60" s="46"/>
      <c r="D60" s="46"/>
      <c r="E60" s="39" t="s">
        <v>229</v>
      </c>
      <c r="F60" s="46"/>
      <c r="G60" s="48"/>
    </row>
    <row r="61" spans="2:7" x14ac:dyDescent="0.25">
      <c r="B61" s="45"/>
      <c r="C61" s="46"/>
      <c r="D61" s="46"/>
      <c r="E61" s="39" t="s">
        <v>261</v>
      </c>
      <c r="F61" s="46"/>
      <c r="G61" s="48"/>
    </row>
    <row r="62" spans="2:7" x14ac:dyDescent="0.25">
      <c r="B62" s="45"/>
      <c r="C62" s="46"/>
      <c r="D62" s="46"/>
      <c r="E62" s="35" t="s">
        <v>230</v>
      </c>
      <c r="F62" s="38">
        <f>+F46+F54+F58</f>
        <v>0</v>
      </c>
      <c r="G62" s="40">
        <f>+G46+G54+G58</f>
        <v>0</v>
      </c>
    </row>
    <row r="63" spans="2:7" x14ac:dyDescent="0.25">
      <c r="B63" s="33" t="s">
        <v>231</v>
      </c>
      <c r="C63" s="34">
        <f>85110648+58683223+74371171</f>
        <v>218165042</v>
      </c>
      <c r="D63" s="34">
        <v>258571649</v>
      </c>
      <c r="E63" s="35"/>
      <c r="F63" s="248"/>
      <c r="G63" s="249"/>
    </row>
    <row r="64" spans="2:7" x14ac:dyDescent="0.25">
      <c r="B64" s="37" t="s">
        <v>232</v>
      </c>
      <c r="C64" s="38">
        <f>+-79527897-57805086-61884759</f>
        <v>-199217742</v>
      </c>
      <c r="D64" s="38">
        <v>-239624349</v>
      </c>
      <c r="E64" s="35" t="s">
        <v>233</v>
      </c>
      <c r="F64" s="34">
        <f>+F43+F62</f>
        <v>1797093103</v>
      </c>
      <c r="G64" s="36">
        <f>+G43+G62</f>
        <v>347150680</v>
      </c>
    </row>
    <row r="65" spans="2:9" x14ac:dyDescent="0.25">
      <c r="B65" s="37"/>
      <c r="C65" s="46"/>
      <c r="D65" s="46"/>
      <c r="E65" s="35"/>
      <c r="F65" s="42"/>
      <c r="G65" s="43"/>
    </row>
    <row r="66" spans="2:9" x14ac:dyDescent="0.25">
      <c r="B66" s="37"/>
      <c r="C66" s="46"/>
      <c r="D66" s="46"/>
      <c r="E66" s="35" t="s">
        <v>234</v>
      </c>
      <c r="F66" s="34"/>
      <c r="G66" s="36"/>
    </row>
    <row r="67" spans="2:9" x14ac:dyDescent="0.25">
      <c r="B67" s="45"/>
      <c r="C67" s="46"/>
      <c r="D67" s="46"/>
      <c r="E67" s="35" t="s">
        <v>235</v>
      </c>
      <c r="F67" s="34">
        <f>+SUM(F68:F71)</f>
        <v>3153321835</v>
      </c>
      <c r="G67" s="36">
        <f>+SUM(G68:G71)</f>
        <v>2296784301</v>
      </c>
    </row>
    <row r="68" spans="2:9" ht="24" x14ac:dyDescent="0.25">
      <c r="B68" s="33" t="s">
        <v>236</v>
      </c>
      <c r="C68" s="248">
        <f>+SUM(C69:C74)</f>
        <v>0</v>
      </c>
      <c r="D68" s="248">
        <f>+SUM(D69:D74)</f>
        <v>0</v>
      </c>
      <c r="E68" s="39" t="s">
        <v>38</v>
      </c>
      <c r="F68" s="38">
        <v>3356128165</v>
      </c>
      <c r="G68" s="40">
        <v>4210865699</v>
      </c>
    </row>
    <row r="69" spans="2:9" x14ac:dyDescent="0.25">
      <c r="B69" s="33" t="s">
        <v>237</v>
      </c>
      <c r="C69" s="248"/>
      <c r="D69" s="248"/>
      <c r="E69" s="39" t="s">
        <v>246</v>
      </c>
      <c r="F69" s="38">
        <v>3143837534</v>
      </c>
      <c r="G69" s="40">
        <v>2289100000</v>
      </c>
      <c r="H69" s="261"/>
    </row>
    <row r="70" spans="2:9" x14ac:dyDescent="0.25">
      <c r="B70" s="37" t="s">
        <v>238</v>
      </c>
      <c r="C70" s="248"/>
      <c r="D70" s="248"/>
      <c r="E70" s="39" t="s">
        <v>39</v>
      </c>
      <c r="F70" s="38">
        <f>+-F68</f>
        <v>-3356128165</v>
      </c>
      <c r="G70" s="40">
        <v>-4210865699</v>
      </c>
    </row>
    <row r="71" spans="2:9" x14ac:dyDescent="0.25">
      <c r="B71" s="37" t="s">
        <v>239</v>
      </c>
      <c r="C71" s="248"/>
      <c r="D71" s="248"/>
      <c r="E71" s="39" t="s">
        <v>247</v>
      </c>
      <c r="F71" s="38">
        <v>9484301</v>
      </c>
      <c r="G71" s="40">
        <v>7684301</v>
      </c>
    </row>
    <row r="72" spans="2:9" x14ac:dyDescent="0.25">
      <c r="B72" s="37" t="s">
        <v>240</v>
      </c>
      <c r="C72" s="248"/>
      <c r="D72" s="248"/>
      <c r="E72" s="39" t="s">
        <v>248</v>
      </c>
      <c r="F72" s="38">
        <v>78824935</v>
      </c>
      <c r="G72" s="40">
        <v>78824935</v>
      </c>
    </row>
    <row r="73" spans="2:9" x14ac:dyDescent="0.25">
      <c r="B73" s="37" t="s">
        <v>241</v>
      </c>
      <c r="C73" s="38">
        <v>2091038</v>
      </c>
      <c r="D73" s="38">
        <v>2091038</v>
      </c>
      <c r="E73" s="39" t="s">
        <v>249</v>
      </c>
      <c r="F73" s="38"/>
      <c r="G73" s="40"/>
    </row>
    <row r="74" spans="2:9" x14ac:dyDescent="0.25">
      <c r="B74" s="37" t="s">
        <v>242</v>
      </c>
      <c r="C74" s="38">
        <v>-2091038</v>
      </c>
      <c r="D74" s="38">
        <v>-2091038</v>
      </c>
      <c r="E74" s="39" t="s">
        <v>250</v>
      </c>
      <c r="F74" s="38">
        <v>10841802</v>
      </c>
      <c r="G74" s="40">
        <v>10841802</v>
      </c>
    </row>
    <row r="75" spans="2:9" x14ac:dyDescent="0.25">
      <c r="B75" s="33"/>
      <c r="C75" s="248"/>
      <c r="D75" s="248"/>
      <c r="E75" s="39" t="s">
        <v>251</v>
      </c>
      <c r="F75" s="38">
        <v>-1574614899</v>
      </c>
      <c r="G75" s="40">
        <v>-1414747700</v>
      </c>
      <c r="I75" s="261"/>
    </row>
    <row r="76" spans="2:9" x14ac:dyDescent="0.25">
      <c r="B76" s="33" t="s">
        <v>243</v>
      </c>
      <c r="C76" s="248">
        <f>+C77</f>
        <v>0</v>
      </c>
      <c r="D76" s="248">
        <f>+D77</f>
        <v>0</v>
      </c>
      <c r="E76" s="39" t="s">
        <v>252</v>
      </c>
      <c r="F76" s="38">
        <f>+'Estado de Resultados'!C53</f>
        <v>773355404</v>
      </c>
      <c r="G76" s="40">
        <v>-159867199</v>
      </c>
      <c r="I76" s="332"/>
    </row>
    <row r="77" spans="2:9" x14ac:dyDescent="0.25">
      <c r="B77" s="37" t="s">
        <v>244</v>
      </c>
      <c r="C77" s="248"/>
      <c r="D77" s="248"/>
      <c r="E77" s="39" t="s">
        <v>253</v>
      </c>
      <c r="F77" s="46"/>
      <c r="G77" s="48"/>
      <c r="I77" s="333"/>
    </row>
    <row r="78" spans="2:9" x14ac:dyDescent="0.25">
      <c r="B78" s="37"/>
      <c r="C78" s="248"/>
      <c r="D78" s="248"/>
      <c r="E78" s="44"/>
      <c r="F78" s="46"/>
      <c r="G78" s="48"/>
      <c r="I78" s="333"/>
    </row>
    <row r="79" spans="2:9" ht="24.75" thickBot="1" x14ac:dyDescent="0.3">
      <c r="B79" s="33" t="s">
        <v>245</v>
      </c>
      <c r="C79" s="34">
        <f>+C46+C52+C63+C64+C68+C76</f>
        <v>878747300</v>
      </c>
      <c r="D79" s="34">
        <f>+D46+D52+D63+D64+D68+D76</f>
        <v>396912103</v>
      </c>
      <c r="E79" s="33" t="s">
        <v>742</v>
      </c>
      <c r="F79" s="34">
        <f>+F67+F72+F74+F75+F76</f>
        <v>2441729077</v>
      </c>
      <c r="G79" s="36">
        <f>+G67+G72+G74+G75+G76</f>
        <v>811836139</v>
      </c>
      <c r="I79" s="333"/>
    </row>
    <row r="80" spans="2:9" x14ac:dyDescent="0.25">
      <c r="B80" s="351" t="s">
        <v>262</v>
      </c>
      <c r="C80" s="353">
        <f>+C43+C79</f>
        <v>4238822180</v>
      </c>
      <c r="D80" s="353">
        <f>+D43+D79</f>
        <v>1158986819</v>
      </c>
      <c r="E80" s="355" t="s">
        <v>254</v>
      </c>
      <c r="F80" s="353">
        <f>+F64+F79</f>
        <v>4238822180</v>
      </c>
      <c r="G80" s="357">
        <f>+G64+G79</f>
        <v>1158986819</v>
      </c>
      <c r="I80" s="261"/>
    </row>
    <row r="81" spans="2:8" ht="15.75" thickBot="1" x14ac:dyDescent="0.3">
      <c r="B81" s="352"/>
      <c r="C81" s="354"/>
      <c r="D81" s="354"/>
      <c r="E81" s="356"/>
      <c r="F81" s="354"/>
      <c r="G81" s="358"/>
    </row>
    <row r="83" spans="2:8" ht="15.75" thickBot="1" x14ac:dyDescent="0.3"/>
    <row r="84" spans="2:8" ht="15" customHeight="1" x14ac:dyDescent="0.25">
      <c r="B84" s="343"/>
      <c r="C84" s="345" t="s">
        <v>168</v>
      </c>
      <c r="D84" s="345" t="s">
        <v>265</v>
      </c>
      <c r="E84" s="347"/>
      <c r="F84" s="345" t="s">
        <v>168</v>
      </c>
      <c r="G84" s="349" t="s">
        <v>265</v>
      </c>
    </row>
    <row r="85" spans="2:8" x14ac:dyDescent="0.25">
      <c r="B85" s="344"/>
      <c r="C85" s="346"/>
      <c r="D85" s="346"/>
      <c r="E85" s="348"/>
      <c r="F85" s="346"/>
      <c r="G85" s="350"/>
    </row>
    <row r="86" spans="2:8" x14ac:dyDescent="0.25">
      <c r="B86" s="51" t="s">
        <v>263</v>
      </c>
      <c r="C86" s="50"/>
      <c r="D86" s="50"/>
      <c r="E86" s="50" t="s">
        <v>264</v>
      </c>
      <c r="F86" s="50"/>
      <c r="G86" s="52"/>
    </row>
    <row r="87" spans="2:8" ht="15.75" thickBot="1" x14ac:dyDescent="0.3">
      <c r="B87" s="53"/>
      <c r="C87" s="54"/>
      <c r="D87" s="54"/>
      <c r="E87" s="54"/>
      <c r="F87" s="54"/>
      <c r="G87" s="55"/>
    </row>
    <row r="92" spans="2:8" x14ac:dyDescent="0.25">
      <c r="B92" s="12"/>
      <c r="D92" s="12"/>
      <c r="E92" s="12"/>
      <c r="G92" s="12"/>
      <c r="H92" s="12"/>
    </row>
    <row r="93" spans="2:8" x14ac:dyDescent="0.25">
      <c r="B93" s="29" t="s">
        <v>266</v>
      </c>
      <c r="D93" s="365" t="s">
        <v>31</v>
      </c>
      <c r="E93" s="365"/>
      <c r="G93" s="341" t="s">
        <v>267</v>
      </c>
      <c r="H93" s="341"/>
    </row>
    <row r="94" spans="2:8" x14ac:dyDescent="0.25">
      <c r="B94" s="29" t="s">
        <v>268</v>
      </c>
      <c r="D94" s="341" t="s">
        <v>738</v>
      </c>
      <c r="E94" s="341"/>
      <c r="H94" s="56" t="s">
        <v>269</v>
      </c>
    </row>
  </sheetData>
  <mergeCells count="22">
    <mergeCell ref="D13:D14"/>
    <mergeCell ref="E13:E14"/>
    <mergeCell ref="F13:F14"/>
    <mergeCell ref="G13:G14"/>
    <mergeCell ref="G93:H93"/>
    <mergeCell ref="D93:E93"/>
    <mergeCell ref="D94:E94"/>
    <mergeCell ref="B9:G11"/>
    <mergeCell ref="B84:B85"/>
    <mergeCell ref="C84:C85"/>
    <mergeCell ref="D84:D85"/>
    <mergeCell ref="E84:E85"/>
    <mergeCell ref="F84:F85"/>
    <mergeCell ref="G84:G85"/>
    <mergeCell ref="B80:B81"/>
    <mergeCell ref="C80:C81"/>
    <mergeCell ref="D80:D81"/>
    <mergeCell ref="E80:E81"/>
    <mergeCell ref="F80:F81"/>
    <mergeCell ref="G80:G81"/>
    <mergeCell ref="B13:B14"/>
    <mergeCell ref="C13:C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710-774E-4C97-B677-676C0E63A723}">
  <dimension ref="B10:I61"/>
  <sheetViews>
    <sheetView topLeftCell="A8" zoomScale="110" zoomScaleNormal="110" workbookViewId="0">
      <selection activeCell="D50" sqref="D50"/>
    </sheetView>
  </sheetViews>
  <sheetFormatPr baseColWidth="10" defaultRowHeight="15" x14ac:dyDescent="0.25"/>
  <cols>
    <col min="2" max="2" width="47" bestFit="1" customWidth="1"/>
    <col min="3" max="3" width="16.85546875" customWidth="1"/>
    <col min="4" max="4" width="21.42578125" customWidth="1"/>
    <col min="8" max="8" width="17.28515625" customWidth="1"/>
  </cols>
  <sheetData>
    <row r="10" spans="2:4" x14ac:dyDescent="0.25">
      <c r="B10" s="366" t="s">
        <v>800</v>
      </c>
      <c r="C10" s="366"/>
      <c r="D10" s="366"/>
    </row>
    <row r="11" spans="2:4" x14ac:dyDescent="0.25">
      <c r="B11" s="366"/>
      <c r="C11" s="366"/>
      <c r="D11" s="366"/>
    </row>
    <row r="12" spans="2:4" ht="15.75" thickBot="1" x14ac:dyDescent="0.3"/>
    <row r="13" spans="2:4" ht="23.25" thickBot="1" x14ac:dyDescent="0.3">
      <c r="B13" s="238"/>
      <c r="C13" s="309" t="s">
        <v>270</v>
      </c>
      <c r="D13" s="239" t="s">
        <v>271</v>
      </c>
    </row>
    <row r="14" spans="2:4" x14ac:dyDescent="0.25">
      <c r="B14" s="57" t="s">
        <v>272</v>
      </c>
      <c r="C14" s="58">
        <f>+SUM(C15:C22)</f>
        <v>5795768895</v>
      </c>
      <c r="D14" s="58">
        <f>+SUM(D15:D22)</f>
        <v>2086400768</v>
      </c>
    </row>
    <row r="15" spans="2:4" x14ac:dyDescent="0.25">
      <c r="B15" s="59" t="s">
        <v>273</v>
      </c>
      <c r="C15" s="60"/>
      <c r="D15" s="60"/>
    </row>
    <row r="16" spans="2:4" x14ac:dyDescent="0.25">
      <c r="B16" s="61" t="s">
        <v>274</v>
      </c>
      <c r="C16" s="62" t="s">
        <v>275</v>
      </c>
      <c r="D16" s="63">
        <v>18895828</v>
      </c>
    </row>
    <row r="17" spans="2:4" x14ac:dyDescent="0.25">
      <c r="B17" s="61" t="s">
        <v>276</v>
      </c>
      <c r="C17" s="63">
        <v>20699679</v>
      </c>
      <c r="D17" s="63">
        <v>302901492</v>
      </c>
    </row>
    <row r="18" spans="2:4" x14ac:dyDescent="0.25">
      <c r="B18" s="59" t="s">
        <v>277</v>
      </c>
      <c r="C18" s="60"/>
      <c r="D18" s="60"/>
    </row>
    <row r="19" spans="2:4" x14ac:dyDescent="0.25">
      <c r="B19" s="61" t="s">
        <v>278</v>
      </c>
      <c r="C19" s="63">
        <v>62217271</v>
      </c>
      <c r="D19" s="63">
        <v>6408812</v>
      </c>
    </row>
    <row r="20" spans="2:4" x14ac:dyDescent="0.25">
      <c r="B20" s="61" t="s">
        <v>279</v>
      </c>
      <c r="C20" s="63">
        <v>78467950</v>
      </c>
      <c r="D20" s="63">
        <v>20347761</v>
      </c>
    </row>
    <row r="21" spans="2:4" x14ac:dyDescent="0.25">
      <c r="B21" s="64" t="s">
        <v>280</v>
      </c>
      <c r="C21" s="63">
        <v>69864146</v>
      </c>
      <c r="D21" s="63">
        <v>139851609</v>
      </c>
    </row>
    <row r="22" spans="2:4" x14ac:dyDescent="0.25">
      <c r="B22" s="64" t="s">
        <v>281</v>
      </c>
      <c r="C22" s="63">
        <f>1552416014+2260752965+1075984575+558736205+116630090</f>
        <v>5564519849</v>
      </c>
      <c r="D22" s="63">
        <v>1597995266</v>
      </c>
    </row>
    <row r="23" spans="2:4" x14ac:dyDescent="0.25">
      <c r="B23" s="57" t="s">
        <v>282</v>
      </c>
      <c r="C23" s="58">
        <f>-SUM(C24:C26)</f>
        <v>-4840910295</v>
      </c>
      <c r="D23" s="58">
        <f>-SUM(D24:D26)</f>
        <v>-1544804181</v>
      </c>
    </row>
    <row r="24" spans="2:4" x14ac:dyDescent="0.25">
      <c r="B24" s="64" t="s">
        <v>283</v>
      </c>
      <c r="C24" s="60">
        <v>0</v>
      </c>
      <c r="D24" s="65">
        <v>54339265</v>
      </c>
    </row>
    <row r="25" spans="2:4" x14ac:dyDescent="0.25">
      <c r="B25" s="64" t="s">
        <v>284</v>
      </c>
      <c r="C25" s="65">
        <f>77902680+1802745+3036240</f>
        <v>82741665</v>
      </c>
      <c r="D25" s="65">
        <v>72385701</v>
      </c>
    </row>
    <row r="26" spans="2:4" x14ac:dyDescent="0.25">
      <c r="B26" s="64" t="s">
        <v>285</v>
      </c>
      <c r="C26" s="65">
        <f>1462323861+2235263559+1060581210</f>
        <v>4758168630</v>
      </c>
      <c r="D26" s="65">
        <v>1418079215</v>
      </c>
    </row>
    <row r="27" spans="2:4" x14ac:dyDescent="0.25">
      <c r="B27" s="57" t="s">
        <v>286</v>
      </c>
      <c r="C27" s="58">
        <f>+C14+C23</f>
        <v>954858600</v>
      </c>
      <c r="D27" s="58">
        <f>+D14+D23</f>
        <v>541596587</v>
      </c>
    </row>
    <row r="28" spans="2:4" x14ac:dyDescent="0.25">
      <c r="B28" s="59" t="s">
        <v>287</v>
      </c>
      <c r="C28" s="66">
        <f>-SUM(C29:C31)</f>
        <v>-19693937</v>
      </c>
      <c r="D28" s="66">
        <f>-SUM(D29:D31)</f>
        <v>-14279125</v>
      </c>
    </row>
    <row r="29" spans="2:4" x14ac:dyDescent="0.25">
      <c r="B29" s="64" t="s">
        <v>288</v>
      </c>
      <c r="C29" s="65">
        <v>13521818</v>
      </c>
      <c r="D29" s="65">
        <v>6978181</v>
      </c>
    </row>
    <row r="30" spans="2:4" x14ac:dyDescent="0.25">
      <c r="B30" s="64" t="s">
        <v>289</v>
      </c>
      <c r="C30" s="65">
        <v>145455</v>
      </c>
      <c r="D30" s="65">
        <v>5501821</v>
      </c>
    </row>
    <row r="31" spans="2:4" x14ac:dyDescent="0.25">
      <c r="B31" s="64" t="s">
        <v>290</v>
      </c>
      <c r="C31" s="65">
        <f>242818+2962765+2821081</f>
        <v>6026664</v>
      </c>
      <c r="D31" s="65">
        <v>1799123</v>
      </c>
    </row>
    <row r="32" spans="2:4" x14ac:dyDescent="0.25">
      <c r="B32" s="59" t="s">
        <v>291</v>
      </c>
      <c r="C32" s="66">
        <f>-SUM(C33:C38)</f>
        <v>-655650235</v>
      </c>
      <c r="D32" s="66">
        <f>-SUM(D33:D38)</f>
        <v>-610559352</v>
      </c>
    </row>
    <row r="33" spans="2:4" x14ac:dyDescent="0.25">
      <c r="B33" s="64" t="s">
        <v>292</v>
      </c>
      <c r="C33" s="65">
        <v>23912153</v>
      </c>
      <c r="D33" s="65">
        <v>0</v>
      </c>
    </row>
    <row r="34" spans="2:4" x14ac:dyDescent="0.25">
      <c r="B34" s="64" t="s">
        <v>293</v>
      </c>
      <c r="C34" s="60">
        <v>0</v>
      </c>
      <c r="D34" s="60">
        <v>0</v>
      </c>
    </row>
    <row r="35" spans="2:4" x14ac:dyDescent="0.25">
      <c r="B35" s="64" t="s">
        <v>294</v>
      </c>
      <c r="C35" s="60">
        <v>0</v>
      </c>
      <c r="D35" s="65">
        <v>5578455</v>
      </c>
    </row>
    <row r="36" spans="2:4" x14ac:dyDescent="0.25">
      <c r="B36" s="64" t="s">
        <v>295</v>
      </c>
      <c r="C36" s="65">
        <v>6582609</v>
      </c>
      <c r="D36" s="65">
        <v>6989958</v>
      </c>
    </row>
    <row r="37" spans="2:4" x14ac:dyDescent="0.25">
      <c r="B37" s="64" t="s">
        <v>296</v>
      </c>
      <c r="C37" s="65">
        <v>3454900</v>
      </c>
      <c r="D37" s="65">
        <v>0</v>
      </c>
    </row>
    <row r="38" spans="2:4" x14ac:dyDescent="0.25">
      <c r="B38" s="64" t="s">
        <v>297</v>
      </c>
      <c r="C38" s="65">
        <f>300625299+46928377+3237015+440000+15470328+2727272+77272728+32176213+11055341+21818183+31111182+9854545+635161+124611+22861583+8169852+2701007+1000000+640908+17198078+11892146+1914224+988046+858474</f>
        <v>621700573</v>
      </c>
      <c r="D38" s="65">
        <v>597990939</v>
      </c>
    </row>
    <row r="39" spans="2:4" x14ac:dyDescent="0.25">
      <c r="B39" s="57" t="s">
        <v>298</v>
      </c>
      <c r="C39" s="58">
        <f>+C27+C28+C32</f>
        <v>279514428</v>
      </c>
      <c r="D39" s="58">
        <f>+D27+D28+D32</f>
        <v>-83241890</v>
      </c>
    </row>
    <row r="40" spans="2:4" x14ac:dyDescent="0.25">
      <c r="B40" s="59" t="s">
        <v>299</v>
      </c>
      <c r="C40" s="67"/>
      <c r="D40" s="67"/>
    </row>
    <row r="41" spans="2:4" x14ac:dyDescent="0.25">
      <c r="B41" s="64" t="s">
        <v>300</v>
      </c>
      <c r="C41" s="65">
        <f>481835197+12799857+16554892+1401400+709091</f>
        <v>513300437</v>
      </c>
      <c r="D41" s="65">
        <v>60730437</v>
      </c>
    </row>
    <row r="42" spans="2:4" x14ac:dyDescent="0.25">
      <c r="B42" s="64" t="s">
        <v>301</v>
      </c>
      <c r="C42" s="65">
        <v>0</v>
      </c>
      <c r="D42" s="60">
        <v>0</v>
      </c>
    </row>
    <row r="43" spans="2:4" x14ac:dyDescent="0.25">
      <c r="B43" s="59" t="s">
        <v>302</v>
      </c>
      <c r="C43" s="67"/>
      <c r="D43" s="67"/>
    </row>
    <row r="44" spans="2:4" x14ac:dyDescent="0.25">
      <c r="B44" s="59" t="s">
        <v>303</v>
      </c>
      <c r="C44" s="67"/>
      <c r="D44" s="67"/>
    </row>
    <row r="45" spans="2:4" x14ac:dyDescent="0.25">
      <c r="B45" s="64" t="s">
        <v>304</v>
      </c>
      <c r="C45" s="65">
        <f>791028+418014+1580657</f>
        <v>2789699</v>
      </c>
      <c r="D45" s="65">
        <v>1818918</v>
      </c>
    </row>
    <row r="46" spans="2:4" x14ac:dyDescent="0.25">
      <c r="B46" s="64" t="s">
        <v>305</v>
      </c>
      <c r="C46" s="65">
        <v>78465855</v>
      </c>
      <c r="D46" s="65">
        <v>38011708</v>
      </c>
    </row>
    <row r="47" spans="2:4" x14ac:dyDescent="0.25">
      <c r="B47" s="59" t="s">
        <v>306</v>
      </c>
      <c r="C47" s="67"/>
      <c r="D47" s="67"/>
    </row>
    <row r="48" spans="2:4" x14ac:dyDescent="0.25">
      <c r="B48" s="64" t="s">
        <v>307</v>
      </c>
      <c r="C48" s="65">
        <f>-(6571188+45173)</f>
        <v>-6616361</v>
      </c>
      <c r="D48" s="65">
        <v>-10286369</v>
      </c>
    </row>
    <row r="49" spans="2:9" x14ac:dyDescent="0.25">
      <c r="B49" s="64" t="s">
        <v>305</v>
      </c>
      <c r="C49" s="65">
        <v>-94098654</v>
      </c>
      <c r="D49" s="65">
        <v>-41021510</v>
      </c>
    </row>
    <row r="50" spans="2:9" x14ac:dyDescent="0.25">
      <c r="B50" s="57" t="s">
        <v>308</v>
      </c>
      <c r="C50" s="58">
        <f>SUM(C39:C49)</f>
        <v>773355404</v>
      </c>
      <c r="D50" s="58">
        <f>SUM(D39:D49)</f>
        <v>-33988706</v>
      </c>
    </row>
    <row r="51" spans="2:9" x14ac:dyDescent="0.25">
      <c r="B51" s="68" t="s">
        <v>309</v>
      </c>
      <c r="C51" s="67">
        <v>0</v>
      </c>
      <c r="D51" s="67">
        <v>0</v>
      </c>
    </row>
    <row r="52" spans="2:9" x14ac:dyDescent="0.25">
      <c r="B52" s="68" t="s">
        <v>310</v>
      </c>
      <c r="C52" s="67">
        <v>0</v>
      </c>
      <c r="D52" s="67">
        <v>0</v>
      </c>
    </row>
    <row r="53" spans="2:9" ht="15.75" thickBot="1" x14ac:dyDescent="0.3">
      <c r="B53" s="69" t="s">
        <v>311</v>
      </c>
      <c r="C53" s="70">
        <f>SUM(C50:C52)</f>
        <v>773355404</v>
      </c>
      <c r="D53" s="70">
        <f>SUM(D50:D52)</f>
        <v>-33988706</v>
      </c>
    </row>
    <row r="54" spans="2:9" ht="15.75" thickTop="1" x14ac:dyDescent="0.25"/>
    <row r="57" spans="2:9" x14ac:dyDescent="0.25">
      <c r="B57" s="29"/>
      <c r="D57" s="29"/>
      <c r="F57" s="341"/>
      <c r="G57" s="341"/>
    </row>
    <row r="58" spans="2:9" x14ac:dyDescent="0.25">
      <c r="B58" s="29"/>
      <c r="D58" s="29"/>
      <c r="F58" s="56"/>
    </row>
    <row r="59" spans="2:9" x14ac:dyDescent="0.25">
      <c r="B59" s="12"/>
      <c r="D59" s="12"/>
      <c r="E59" s="12"/>
      <c r="G59" s="12"/>
      <c r="H59" s="12"/>
      <c r="I59" s="12"/>
    </row>
    <row r="60" spans="2:9" x14ac:dyDescent="0.25">
      <c r="B60" s="71" t="s">
        <v>266</v>
      </c>
      <c r="D60" s="365" t="s">
        <v>31</v>
      </c>
      <c r="E60" s="365"/>
      <c r="G60" s="365" t="s">
        <v>267</v>
      </c>
      <c r="H60" s="365"/>
      <c r="I60" s="365"/>
    </row>
    <row r="61" spans="2:9" x14ac:dyDescent="0.25">
      <c r="B61" s="71" t="s">
        <v>268</v>
      </c>
      <c r="D61" s="341" t="s">
        <v>738</v>
      </c>
      <c r="E61" s="341"/>
      <c r="G61" s="367" t="s">
        <v>269</v>
      </c>
      <c r="H61" s="367"/>
      <c r="I61" s="367"/>
    </row>
  </sheetData>
  <mergeCells count="6">
    <mergeCell ref="B10:D11"/>
    <mergeCell ref="F57:G57"/>
    <mergeCell ref="D60:E60"/>
    <mergeCell ref="D61:E61"/>
    <mergeCell ref="G60:I60"/>
    <mergeCell ref="G61:I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6CC5-F0E8-4D1E-810A-307FD6C88B33}">
  <dimension ref="B8:G52"/>
  <sheetViews>
    <sheetView topLeftCell="A10" workbookViewId="0">
      <selection activeCell="C18" sqref="C18"/>
    </sheetView>
  </sheetViews>
  <sheetFormatPr baseColWidth="10" defaultRowHeight="15" x14ac:dyDescent="0.25"/>
  <cols>
    <col min="2" max="2" width="74.85546875" bestFit="1" customWidth="1"/>
    <col min="3" max="3" width="14.5703125" bestFit="1" customWidth="1"/>
    <col min="4" max="4" width="16.5703125" customWidth="1"/>
    <col min="7" max="7" width="15.28515625" customWidth="1"/>
  </cols>
  <sheetData>
    <row r="8" spans="2:5" x14ac:dyDescent="0.25">
      <c r="B8" s="368" t="s">
        <v>312</v>
      </c>
      <c r="C8" s="368"/>
      <c r="D8" s="368"/>
    </row>
    <row r="9" spans="2:5" x14ac:dyDescent="0.25">
      <c r="B9" s="368" t="s">
        <v>801</v>
      </c>
      <c r="C9" s="368"/>
      <c r="D9" s="368"/>
    </row>
    <row r="10" spans="2:5" x14ac:dyDescent="0.25">
      <c r="B10" s="368" t="s">
        <v>313</v>
      </c>
      <c r="C10" s="368"/>
      <c r="D10" s="368"/>
    </row>
    <row r="12" spans="2:5" ht="15.75" thickBot="1" x14ac:dyDescent="0.3"/>
    <row r="13" spans="2:5" ht="24.75" thickBot="1" x14ac:dyDescent="0.3">
      <c r="B13" s="240"/>
      <c r="C13" s="241" t="s">
        <v>270</v>
      </c>
      <c r="D13" s="242" t="s">
        <v>271</v>
      </c>
      <c r="E13" s="28"/>
    </row>
    <row r="14" spans="2:5" ht="15.75" thickBot="1" x14ac:dyDescent="0.3">
      <c r="B14" s="72" t="s">
        <v>314</v>
      </c>
      <c r="C14" s="73"/>
      <c r="D14" s="74"/>
      <c r="E14" s="28"/>
    </row>
    <row r="15" spans="2:5" x14ac:dyDescent="0.25">
      <c r="B15" s="75" t="s">
        <v>315</v>
      </c>
      <c r="C15" s="76">
        <v>6390324886</v>
      </c>
      <c r="D15" s="76">
        <v>2020931444</v>
      </c>
      <c r="E15" s="28"/>
    </row>
    <row r="16" spans="2:5" x14ac:dyDescent="0.25">
      <c r="B16" s="75" t="s">
        <v>316</v>
      </c>
      <c r="C16" s="76">
        <v>-4840910295</v>
      </c>
      <c r="D16" s="76">
        <v>-1466804231</v>
      </c>
      <c r="E16" s="28"/>
    </row>
    <row r="17" spans="2:6" x14ac:dyDescent="0.25">
      <c r="B17" s="75" t="s">
        <v>317</v>
      </c>
      <c r="C17" s="76">
        <v>-303862314</v>
      </c>
      <c r="D17" s="76">
        <v>-167543278</v>
      </c>
      <c r="E17" s="28"/>
    </row>
    <row r="18" spans="2:6" ht="15.75" thickBot="1" x14ac:dyDescent="0.3">
      <c r="B18" s="75" t="s">
        <v>318</v>
      </c>
      <c r="C18" s="76">
        <v>-530742063</v>
      </c>
      <c r="D18" s="77">
        <v>-778211132</v>
      </c>
      <c r="E18" s="28"/>
    </row>
    <row r="19" spans="2:6" x14ac:dyDescent="0.25">
      <c r="B19" s="369" t="s">
        <v>319</v>
      </c>
      <c r="C19" s="371">
        <f>SUM(C15:C18)</f>
        <v>714810214</v>
      </c>
      <c r="D19" s="371">
        <f>SUM(D15:D18)</f>
        <v>-391627197</v>
      </c>
      <c r="E19" s="28"/>
    </row>
    <row r="20" spans="2:6" ht="15.75" thickBot="1" x14ac:dyDescent="0.3">
      <c r="B20" s="370"/>
      <c r="C20" s="372"/>
      <c r="D20" s="372"/>
      <c r="E20" s="28"/>
      <c r="F20" s="28"/>
    </row>
    <row r="21" spans="2:6" x14ac:dyDescent="0.25">
      <c r="B21" s="79" t="s">
        <v>320</v>
      </c>
      <c r="C21" s="80"/>
      <c r="D21" s="81"/>
      <c r="E21" s="28"/>
    </row>
    <row r="22" spans="2:6" x14ac:dyDescent="0.25">
      <c r="B22" s="75" t="s">
        <v>321</v>
      </c>
      <c r="C22" s="82">
        <v>0</v>
      </c>
      <c r="D22" s="81">
        <v>0</v>
      </c>
      <c r="E22" s="28"/>
    </row>
    <row r="23" spans="2:6" x14ac:dyDescent="0.25">
      <c r="B23" s="79" t="s">
        <v>322</v>
      </c>
      <c r="C23" s="83"/>
      <c r="D23" s="83"/>
      <c r="E23" s="28"/>
    </row>
    <row r="24" spans="2:6" x14ac:dyDescent="0.25">
      <c r="B24" s="75" t="s">
        <v>323</v>
      </c>
      <c r="C24" s="82">
        <v>0</v>
      </c>
      <c r="D24" s="82">
        <v>0</v>
      </c>
      <c r="E24" s="28"/>
    </row>
    <row r="25" spans="2:6" x14ac:dyDescent="0.25">
      <c r="B25" s="79" t="s">
        <v>324</v>
      </c>
      <c r="C25" s="82"/>
      <c r="D25" s="82"/>
      <c r="E25" s="28"/>
    </row>
    <row r="26" spans="2:6" ht="15.75" thickBot="1" x14ac:dyDescent="0.3">
      <c r="B26" s="84" t="s">
        <v>325</v>
      </c>
      <c r="C26" s="77">
        <v>-3454900</v>
      </c>
      <c r="D26" s="77">
        <v>0</v>
      </c>
      <c r="E26" s="28"/>
    </row>
    <row r="27" spans="2:6" ht="15.75" thickBot="1" x14ac:dyDescent="0.3">
      <c r="B27" s="85" t="s">
        <v>326</v>
      </c>
      <c r="C27" s="86">
        <f>SUM(C21:C26)</f>
        <v>-3454900</v>
      </c>
      <c r="D27" s="86">
        <f>SUM(D21:D26)</f>
        <v>0</v>
      </c>
      <c r="E27" s="28"/>
    </row>
    <row r="28" spans="2:6" ht="15.75" thickBot="1" x14ac:dyDescent="0.3">
      <c r="B28" s="87" t="s">
        <v>327</v>
      </c>
      <c r="C28" s="88"/>
      <c r="D28" s="89"/>
      <c r="E28" s="28"/>
    </row>
    <row r="29" spans="2:6" x14ac:dyDescent="0.25">
      <c r="B29" s="75" t="s">
        <v>328</v>
      </c>
      <c r="C29" s="82">
        <v>0</v>
      </c>
      <c r="D29" s="82">
        <v>0</v>
      </c>
      <c r="E29" s="28"/>
    </row>
    <row r="30" spans="2:6" x14ac:dyDescent="0.25">
      <c r="B30" s="75" t="s">
        <v>329</v>
      </c>
      <c r="C30" s="82">
        <v>0</v>
      </c>
      <c r="D30" s="82">
        <v>0</v>
      </c>
      <c r="E30" s="28"/>
    </row>
    <row r="31" spans="2:6" x14ac:dyDescent="0.25">
      <c r="B31" s="75" t="s">
        <v>330</v>
      </c>
      <c r="C31" s="82">
        <v>0</v>
      </c>
      <c r="D31" s="82">
        <v>0</v>
      </c>
      <c r="E31" s="28"/>
    </row>
    <row r="32" spans="2:6" x14ac:dyDescent="0.25">
      <c r="B32" s="75" t="s">
        <v>331</v>
      </c>
      <c r="C32" s="82">
        <v>0</v>
      </c>
      <c r="D32" s="82">
        <v>0</v>
      </c>
      <c r="E32" s="28"/>
    </row>
    <row r="33" spans="2:5" x14ac:dyDescent="0.25">
      <c r="B33" s="75" t="s">
        <v>332</v>
      </c>
      <c r="C33" s="82">
        <v>0</v>
      </c>
      <c r="D33" s="82">
        <v>0</v>
      </c>
      <c r="E33" s="28"/>
    </row>
    <row r="34" spans="2:5" x14ac:dyDescent="0.25">
      <c r="B34" s="75" t="s">
        <v>333</v>
      </c>
      <c r="C34" s="82">
        <v>0</v>
      </c>
      <c r="D34" s="82">
        <v>0</v>
      </c>
      <c r="E34" s="28"/>
    </row>
    <row r="35" spans="2:5" x14ac:dyDescent="0.25">
      <c r="B35" s="75" t="s">
        <v>334</v>
      </c>
      <c r="C35" s="82">
        <v>0</v>
      </c>
      <c r="D35" s="82">
        <v>0</v>
      </c>
      <c r="E35" s="28"/>
    </row>
    <row r="36" spans="2:5" ht="15.75" thickBot="1" x14ac:dyDescent="0.3">
      <c r="B36" s="84" t="s">
        <v>335</v>
      </c>
      <c r="C36" s="90">
        <v>0</v>
      </c>
      <c r="D36" s="90">
        <v>0</v>
      </c>
      <c r="E36" s="28"/>
    </row>
    <row r="37" spans="2:5" ht="15.75" thickBot="1" x14ac:dyDescent="0.3">
      <c r="B37" s="85" t="s">
        <v>336</v>
      </c>
      <c r="C37" s="91">
        <f>SUM(C29:C36)</f>
        <v>0</v>
      </c>
      <c r="D37" s="91">
        <f>SUM(D29:D36)</f>
        <v>0</v>
      </c>
      <c r="E37" s="28"/>
    </row>
    <row r="38" spans="2:5" ht="15.75" thickBot="1" x14ac:dyDescent="0.3">
      <c r="B38" s="87" t="s">
        <v>337</v>
      </c>
      <c r="C38" s="88"/>
      <c r="D38" s="89"/>
      <c r="E38" s="28"/>
    </row>
    <row r="39" spans="2:5" x14ac:dyDescent="0.25">
      <c r="B39" s="75" t="s">
        <v>338</v>
      </c>
      <c r="C39" s="76">
        <v>856537534</v>
      </c>
      <c r="D39" s="76">
        <v>0</v>
      </c>
      <c r="E39" s="28"/>
    </row>
    <row r="40" spans="2:5" x14ac:dyDescent="0.25">
      <c r="B40" s="75" t="s">
        <v>339</v>
      </c>
      <c r="C40" s="82">
        <v>0</v>
      </c>
      <c r="D40" s="82">
        <v>0</v>
      </c>
      <c r="E40" s="28"/>
    </row>
    <row r="41" spans="2:5" x14ac:dyDescent="0.25">
      <c r="B41" s="75" t="s">
        <v>340</v>
      </c>
      <c r="C41" s="82">
        <v>0</v>
      </c>
      <c r="D41" s="82">
        <v>0</v>
      </c>
      <c r="E41" s="28"/>
    </row>
    <row r="42" spans="2:5" ht="15.75" thickBot="1" x14ac:dyDescent="0.3">
      <c r="B42" s="84" t="s">
        <v>341</v>
      </c>
      <c r="C42" s="90">
        <v>0</v>
      </c>
      <c r="D42" s="90">
        <v>0</v>
      </c>
      <c r="E42" s="28"/>
    </row>
    <row r="43" spans="2:5" ht="15.75" thickBot="1" x14ac:dyDescent="0.3">
      <c r="B43" s="85" t="s">
        <v>342</v>
      </c>
      <c r="C43" s="86">
        <f>SUM(C39:C42)</f>
        <v>856537534</v>
      </c>
      <c r="D43" s="86">
        <f>SUM(D39:D42)</f>
        <v>0</v>
      </c>
      <c r="E43" s="28"/>
    </row>
    <row r="44" spans="2:5" x14ac:dyDescent="0.25">
      <c r="B44" s="79" t="s">
        <v>343</v>
      </c>
      <c r="C44" s="78">
        <f>+C19+C27+C37+C43</f>
        <v>1567892848</v>
      </c>
      <c r="D44" s="78">
        <f>+D19+D27+D37+D43</f>
        <v>-391627197</v>
      </c>
      <c r="E44" s="28"/>
    </row>
    <row r="45" spans="2:5" x14ac:dyDescent="0.25">
      <c r="B45" s="79" t="s">
        <v>344</v>
      </c>
      <c r="C45" s="76">
        <f>+D46</f>
        <v>254665684</v>
      </c>
      <c r="D45" s="76">
        <v>646292881</v>
      </c>
      <c r="E45" s="28"/>
    </row>
    <row r="46" spans="2:5" ht="15.75" thickBot="1" x14ac:dyDescent="0.3">
      <c r="B46" s="85" t="s">
        <v>345</v>
      </c>
      <c r="C46" s="77">
        <f>+C44+C45</f>
        <v>1822558532</v>
      </c>
      <c r="D46" s="77">
        <f>+D44+D45</f>
        <v>254665684</v>
      </c>
      <c r="E46" s="28"/>
    </row>
    <row r="50" spans="2:7" x14ac:dyDescent="0.25">
      <c r="C50" s="263"/>
      <c r="D50" s="263"/>
    </row>
    <row r="51" spans="2:7" x14ac:dyDescent="0.25">
      <c r="B51" s="71" t="s">
        <v>266</v>
      </c>
      <c r="C51" s="367" t="s">
        <v>31</v>
      </c>
      <c r="D51" s="367"/>
      <c r="F51" s="341" t="s">
        <v>267</v>
      </c>
      <c r="G51" s="341"/>
    </row>
    <row r="52" spans="2:7" x14ac:dyDescent="0.25">
      <c r="B52" s="71" t="s">
        <v>268</v>
      </c>
      <c r="C52" s="341" t="s">
        <v>738</v>
      </c>
      <c r="D52" s="341"/>
      <c r="F52" s="341" t="s">
        <v>269</v>
      </c>
      <c r="G52" s="341"/>
    </row>
  </sheetData>
  <mergeCells count="10">
    <mergeCell ref="B9:D9"/>
    <mergeCell ref="B8:D8"/>
    <mergeCell ref="B10:D10"/>
    <mergeCell ref="F51:G51"/>
    <mergeCell ref="F52:G52"/>
    <mergeCell ref="B19:B20"/>
    <mergeCell ref="C19:C20"/>
    <mergeCell ref="D19:D20"/>
    <mergeCell ref="C51:D51"/>
    <mergeCell ref="C52:D5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5B3EE-A6DE-4B94-B6B3-3CDD30C16170}">
  <dimension ref="A8:O36"/>
  <sheetViews>
    <sheetView topLeftCell="C14" workbookViewId="0">
      <selection activeCell="N27" sqref="N27:N29"/>
    </sheetView>
  </sheetViews>
  <sheetFormatPr baseColWidth="10" defaultRowHeight="15" x14ac:dyDescent="0.25"/>
  <cols>
    <col min="2" max="2" width="17.5703125" customWidth="1"/>
    <col min="3" max="3" width="16.42578125" customWidth="1"/>
    <col min="4" max="4" width="14.42578125" customWidth="1"/>
    <col min="5" max="5" width="12.42578125" bestFit="1" customWidth="1"/>
    <col min="6" max="6" width="15" customWidth="1"/>
    <col min="7" max="7" width="16.85546875" customWidth="1"/>
    <col min="8" max="9" width="14.140625" bestFit="1" customWidth="1"/>
    <col min="10" max="10" width="17.42578125" customWidth="1"/>
    <col min="11" max="11" width="15.42578125" customWidth="1"/>
    <col min="12" max="12" width="16.140625" customWidth="1"/>
    <col min="13" max="14" width="14.140625" bestFit="1" customWidth="1"/>
  </cols>
  <sheetData>
    <row r="8" spans="1:15" ht="15.75" x14ac:dyDescent="0.25">
      <c r="B8" s="395" t="s">
        <v>346</v>
      </c>
      <c r="C8" s="395"/>
      <c r="D8" s="395"/>
      <c r="E8" s="395"/>
      <c r="F8" s="395"/>
      <c r="G8" s="395"/>
      <c r="H8" s="395"/>
      <c r="I8" s="395"/>
      <c r="J8" s="395"/>
      <c r="K8" s="395"/>
      <c r="L8" s="395"/>
      <c r="M8" s="395"/>
      <c r="N8" s="395"/>
      <c r="O8" s="106"/>
    </row>
    <row r="9" spans="1:15" ht="15.75" x14ac:dyDescent="0.25">
      <c r="A9" s="106"/>
      <c r="B9" s="395" t="s">
        <v>802</v>
      </c>
      <c r="C9" s="395"/>
      <c r="D9" s="395"/>
      <c r="E9" s="395"/>
      <c r="F9" s="395"/>
      <c r="G9" s="395"/>
      <c r="H9" s="395"/>
      <c r="I9" s="395"/>
      <c r="J9" s="395"/>
      <c r="K9" s="395"/>
      <c r="L9" s="395"/>
      <c r="M9" s="395"/>
      <c r="N9" s="395"/>
      <c r="O9" s="395"/>
    </row>
    <row r="10" spans="1:15" ht="15.75" x14ac:dyDescent="0.25">
      <c r="A10" s="106"/>
      <c r="B10" s="395" t="s">
        <v>347</v>
      </c>
      <c r="C10" s="395"/>
      <c r="D10" s="395"/>
      <c r="E10" s="395"/>
      <c r="F10" s="395"/>
      <c r="G10" s="395"/>
      <c r="H10" s="395"/>
      <c r="I10" s="395"/>
      <c r="J10" s="395"/>
      <c r="K10" s="395"/>
      <c r="L10" s="395"/>
      <c r="M10" s="395"/>
      <c r="N10" s="395"/>
      <c r="O10" s="395"/>
    </row>
    <row r="11" spans="1:15" ht="16.5" thickBot="1" x14ac:dyDescent="0.3">
      <c r="A11" s="106"/>
      <c r="B11" s="254"/>
      <c r="C11" s="254"/>
      <c r="D11" s="254"/>
      <c r="E11" s="254"/>
      <c r="F11" s="254"/>
      <c r="G11" s="254"/>
      <c r="H11" s="254"/>
      <c r="I11" s="254"/>
      <c r="J11" s="254"/>
      <c r="K11" s="254"/>
      <c r="L11" s="254"/>
      <c r="M11" s="254"/>
      <c r="N11" s="254"/>
      <c r="O11" s="254"/>
    </row>
    <row r="12" spans="1:15" ht="15.75" thickBot="1" x14ac:dyDescent="0.3">
      <c r="B12" s="392" t="s">
        <v>348</v>
      </c>
      <c r="C12" s="397" t="s">
        <v>349</v>
      </c>
      <c r="D12" s="398"/>
      <c r="E12" s="398"/>
      <c r="F12" s="399"/>
      <c r="G12" s="397" t="s">
        <v>350</v>
      </c>
      <c r="H12" s="398"/>
      <c r="I12" s="398"/>
      <c r="J12" s="399"/>
      <c r="K12" s="397" t="s">
        <v>351</v>
      </c>
      <c r="L12" s="399"/>
      <c r="M12" s="397" t="s">
        <v>352</v>
      </c>
      <c r="N12" s="399"/>
    </row>
    <row r="13" spans="1:15" x14ac:dyDescent="0.25">
      <c r="B13" s="396"/>
      <c r="C13" s="392" t="s">
        <v>353</v>
      </c>
      <c r="D13" s="392" t="s">
        <v>354</v>
      </c>
      <c r="E13" s="392" t="s">
        <v>355</v>
      </c>
      <c r="F13" s="392" t="s">
        <v>356</v>
      </c>
      <c r="G13" s="392" t="s">
        <v>357</v>
      </c>
      <c r="H13" s="392" t="s">
        <v>358</v>
      </c>
      <c r="I13" s="392" t="s">
        <v>359</v>
      </c>
      <c r="J13" s="392" t="s">
        <v>360</v>
      </c>
      <c r="K13" s="392" t="s">
        <v>361</v>
      </c>
      <c r="L13" s="392" t="s">
        <v>362</v>
      </c>
      <c r="M13" s="270" t="s">
        <v>363</v>
      </c>
      <c r="N13" s="392" t="s">
        <v>365</v>
      </c>
    </row>
    <row r="14" spans="1:15" ht="15.75" thickBot="1" x14ac:dyDescent="0.3">
      <c r="B14" s="393"/>
      <c r="C14" s="393"/>
      <c r="D14" s="393"/>
      <c r="E14" s="393"/>
      <c r="F14" s="393"/>
      <c r="G14" s="393"/>
      <c r="H14" s="393"/>
      <c r="I14" s="393"/>
      <c r="J14" s="393"/>
      <c r="K14" s="393"/>
      <c r="L14" s="393"/>
      <c r="M14" s="271" t="s">
        <v>364</v>
      </c>
      <c r="N14" s="393"/>
    </row>
    <row r="15" spans="1:15" x14ac:dyDescent="0.25">
      <c r="B15" s="390" t="s">
        <v>743</v>
      </c>
      <c r="C15" s="383">
        <v>3710865699</v>
      </c>
      <c r="D15" s="373">
        <f>+C15</f>
        <v>3710865699</v>
      </c>
      <c r="E15" s="383">
        <v>7684301</v>
      </c>
      <c r="F15" s="383">
        <v>2289100000</v>
      </c>
      <c r="G15" s="373">
        <v>78824935</v>
      </c>
      <c r="H15" s="379" t="s">
        <v>366</v>
      </c>
      <c r="I15" s="373">
        <v>10078018</v>
      </c>
      <c r="J15" s="379" t="s">
        <v>366</v>
      </c>
      <c r="K15" s="373">
        <v>-1414747700</v>
      </c>
      <c r="L15" s="373">
        <v>-33988706</v>
      </c>
      <c r="M15" s="379"/>
      <c r="N15" s="373">
        <v>936950848</v>
      </c>
    </row>
    <row r="16" spans="1:15" x14ac:dyDescent="0.25">
      <c r="B16" s="394"/>
      <c r="C16" s="384"/>
      <c r="D16" s="374"/>
      <c r="E16" s="384"/>
      <c r="F16" s="384"/>
      <c r="G16" s="374"/>
      <c r="H16" s="380"/>
      <c r="I16" s="374"/>
      <c r="J16" s="380"/>
      <c r="K16" s="374"/>
      <c r="L16" s="374"/>
      <c r="M16" s="380"/>
      <c r="N16" s="374"/>
    </row>
    <row r="17" spans="2:14" ht="15.75" thickBot="1" x14ac:dyDescent="0.3">
      <c r="B17" s="391"/>
      <c r="C17" s="385"/>
      <c r="D17" s="375"/>
      <c r="E17" s="385"/>
      <c r="F17" s="385"/>
      <c r="G17" s="375"/>
      <c r="H17" s="381"/>
      <c r="I17" s="375"/>
      <c r="J17" s="381"/>
      <c r="K17" s="375"/>
      <c r="L17" s="375"/>
      <c r="M17" s="381"/>
      <c r="N17" s="375"/>
    </row>
    <row r="18" spans="2:14" ht="26.25" thickBot="1" x14ac:dyDescent="0.3">
      <c r="B18" s="97" t="s">
        <v>367</v>
      </c>
      <c r="C18" s="264"/>
      <c r="D18" s="264"/>
      <c r="E18" s="265"/>
      <c r="F18" s="98" t="s">
        <v>366</v>
      </c>
      <c r="G18" s="98" t="s">
        <v>366</v>
      </c>
      <c r="H18" s="99" t="s">
        <v>366</v>
      </c>
      <c r="I18" s="266">
        <v>763784</v>
      </c>
      <c r="J18" s="98" t="s">
        <v>366</v>
      </c>
      <c r="K18" s="100"/>
      <c r="L18" s="100">
        <f>+-159867199-L15</f>
        <v>-125878493</v>
      </c>
      <c r="M18" s="267"/>
      <c r="N18" s="98" t="s">
        <v>366</v>
      </c>
    </row>
    <row r="19" spans="2:14" ht="34.5" customHeight="1" thickBot="1" x14ac:dyDescent="0.3">
      <c r="B19" s="104" t="s">
        <v>360</v>
      </c>
      <c r="C19" s="264">
        <v>856537534</v>
      </c>
      <c r="D19" s="264">
        <v>856537534</v>
      </c>
      <c r="E19" s="264">
        <v>1800000</v>
      </c>
      <c r="F19" s="264">
        <v>854737534</v>
      </c>
      <c r="G19" s="268" t="s">
        <v>366</v>
      </c>
      <c r="H19" s="268" t="s">
        <v>366</v>
      </c>
      <c r="I19" s="268" t="s">
        <v>366</v>
      </c>
      <c r="J19" s="264"/>
      <c r="K19" s="268" t="s">
        <v>744</v>
      </c>
      <c r="L19" s="268" t="s">
        <v>366</v>
      </c>
      <c r="M19" s="268" t="s">
        <v>366</v>
      </c>
      <c r="N19" s="268" t="s">
        <v>366</v>
      </c>
    </row>
    <row r="20" spans="2:14" ht="27" customHeight="1" thickBot="1" x14ac:dyDescent="0.3">
      <c r="B20" s="269" t="s">
        <v>368</v>
      </c>
      <c r="C20" s="269"/>
      <c r="D20" s="269"/>
      <c r="E20" s="269"/>
      <c r="F20" s="269"/>
      <c r="G20" s="269"/>
      <c r="H20" s="269"/>
      <c r="I20" s="269"/>
      <c r="J20" s="269"/>
      <c r="K20" s="269" t="s">
        <v>745</v>
      </c>
      <c r="L20" s="269"/>
      <c r="M20" s="269"/>
      <c r="N20" s="269"/>
    </row>
    <row r="21" spans="2:14" ht="28.5" customHeight="1" thickBot="1" x14ac:dyDescent="0.3">
      <c r="B21" s="103" t="s">
        <v>250</v>
      </c>
      <c r="C21" s="103"/>
      <c r="D21" s="103"/>
      <c r="E21" s="103"/>
      <c r="F21" s="103"/>
      <c r="G21" s="103"/>
      <c r="H21" s="103"/>
      <c r="I21" s="266"/>
      <c r="J21" s="103"/>
      <c r="K21" s="103" t="s">
        <v>366</v>
      </c>
      <c r="L21" s="103"/>
      <c r="M21" s="103"/>
      <c r="N21" s="103"/>
    </row>
    <row r="22" spans="2:14" x14ac:dyDescent="0.25">
      <c r="B22" s="390" t="s">
        <v>746</v>
      </c>
      <c r="C22" s="378"/>
      <c r="D22" s="378" t="s">
        <v>366</v>
      </c>
      <c r="E22" s="378"/>
      <c r="F22" s="378" t="s">
        <v>366</v>
      </c>
      <c r="G22" s="379" t="s">
        <v>366</v>
      </c>
      <c r="H22" s="379" t="s">
        <v>366</v>
      </c>
      <c r="I22" s="379" t="s">
        <v>366</v>
      </c>
      <c r="J22" s="378" t="s">
        <v>366</v>
      </c>
      <c r="K22" s="386"/>
      <c r="L22" s="388">
        <v>773355404</v>
      </c>
      <c r="M22" s="376">
        <v>2441729077</v>
      </c>
      <c r="N22" s="378" t="s">
        <v>366</v>
      </c>
    </row>
    <row r="23" spans="2:14" ht="15.75" thickBot="1" x14ac:dyDescent="0.3">
      <c r="B23" s="391"/>
      <c r="C23" s="377"/>
      <c r="D23" s="377"/>
      <c r="E23" s="377"/>
      <c r="F23" s="377"/>
      <c r="G23" s="381"/>
      <c r="H23" s="381"/>
      <c r="I23" s="381"/>
      <c r="J23" s="377"/>
      <c r="K23" s="387"/>
      <c r="L23" s="389"/>
      <c r="M23" s="377"/>
      <c r="N23" s="377"/>
    </row>
    <row r="24" spans="2:14" x14ac:dyDescent="0.25">
      <c r="B24" s="105" t="s">
        <v>369</v>
      </c>
      <c r="C24" s="373">
        <f>+C15+C18-C19</f>
        <v>2854328165</v>
      </c>
      <c r="D24" s="373">
        <f>+D15+D18-D19</f>
        <v>2854328165</v>
      </c>
      <c r="E24" s="373">
        <f>+E15+E19</f>
        <v>9484301</v>
      </c>
      <c r="F24" s="373">
        <f>+F15+F19-E19</f>
        <v>3142037534</v>
      </c>
      <c r="G24" s="373">
        <f>+G15</f>
        <v>78824935</v>
      </c>
      <c r="H24" s="379" t="s">
        <v>366</v>
      </c>
      <c r="I24" s="373">
        <f>+I15+I18</f>
        <v>10841802</v>
      </c>
      <c r="J24" s="382">
        <f>+J19</f>
        <v>0</v>
      </c>
      <c r="K24" s="373">
        <f>+K15+L15+L18</f>
        <v>-1574614899</v>
      </c>
      <c r="L24" s="383">
        <f>+L22</f>
        <v>773355404</v>
      </c>
      <c r="M24" s="373">
        <f>+M22</f>
        <v>2441729077</v>
      </c>
      <c r="N24" s="373">
        <v>0</v>
      </c>
    </row>
    <row r="25" spans="2:14" x14ac:dyDescent="0.25">
      <c r="B25" s="105" t="s">
        <v>370</v>
      </c>
      <c r="C25" s="374">
        <v>3710865699</v>
      </c>
      <c r="D25" s="374">
        <v>3710865699</v>
      </c>
      <c r="E25" s="374"/>
      <c r="F25" s="374"/>
      <c r="G25" s="374"/>
      <c r="H25" s="380"/>
      <c r="I25" s="374"/>
      <c r="J25" s="380"/>
      <c r="K25" s="374"/>
      <c r="L25" s="384"/>
      <c r="M25" s="374"/>
      <c r="N25" s="380"/>
    </row>
    <row r="26" spans="2:14" ht="15.75" thickBot="1" x14ac:dyDescent="0.3">
      <c r="B26" s="95"/>
      <c r="C26" s="375"/>
      <c r="D26" s="375"/>
      <c r="E26" s="375"/>
      <c r="F26" s="375"/>
      <c r="G26" s="375"/>
      <c r="H26" s="381"/>
      <c r="I26" s="375"/>
      <c r="J26" s="381"/>
      <c r="K26" s="375"/>
      <c r="L26" s="385"/>
      <c r="M26" s="375"/>
      <c r="N26" s="381"/>
    </row>
    <row r="27" spans="2:14" x14ac:dyDescent="0.25">
      <c r="B27" s="105" t="s">
        <v>371</v>
      </c>
      <c r="C27" s="373">
        <f>+C15</f>
        <v>3710865699</v>
      </c>
      <c r="D27" s="373">
        <f t="shared" ref="D27:N27" si="0">+D15</f>
        <v>3710865699</v>
      </c>
      <c r="E27" s="251"/>
      <c r="F27" s="251"/>
      <c r="G27" s="373">
        <f t="shared" si="0"/>
        <v>78824935</v>
      </c>
      <c r="H27" s="373" t="str">
        <f t="shared" si="0"/>
        <v>-</v>
      </c>
      <c r="I27" s="373">
        <f t="shared" si="0"/>
        <v>10078018</v>
      </c>
      <c r="J27" s="373" t="str">
        <f t="shared" si="0"/>
        <v>-</v>
      </c>
      <c r="K27" s="373">
        <f t="shared" si="0"/>
        <v>-1414747700</v>
      </c>
      <c r="L27" s="373">
        <f>+L15</f>
        <v>-33988706</v>
      </c>
      <c r="M27" s="373">
        <f t="shared" si="0"/>
        <v>0</v>
      </c>
      <c r="N27" s="373">
        <f t="shared" si="0"/>
        <v>936950848</v>
      </c>
    </row>
    <row r="28" spans="2:14" x14ac:dyDescent="0.25">
      <c r="B28" s="105" t="s">
        <v>372</v>
      </c>
      <c r="C28" s="374">
        <v>3710865699</v>
      </c>
      <c r="D28" s="374">
        <v>3710865700</v>
      </c>
      <c r="E28" s="252">
        <f>+E15+E18</f>
        <v>7684301</v>
      </c>
      <c r="F28" s="252">
        <f>+F15</f>
        <v>2289100000</v>
      </c>
      <c r="G28" s="374">
        <v>3710865702</v>
      </c>
      <c r="H28" s="374">
        <v>3710865703</v>
      </c>
      <c r="I28" s="374">
        <v>3710865704</v>
      </c>
      <c r="J28" s="374">
        <v>3710865705</v>
      </c>
      <c r="K28" s="374">
        <v>3710865706</v>
      </c>
      <c r="L28" s="374">
        <v>3710865707</v>
      </c>
      <c r="M28" s="374">
        <v>3710865708</v>
      </c>
      <c r="N28" s="374">
        <v>3710865709</v>
      </c>
    </row>
    <row r="29" spans="2:14" ht="15.75" thickBot="1" x14ac:dyDescent="0.3">
      <c r="B29" s="95"/>
      <c r="C29" s="375"/>
      <c r="D29" s="375"/>
      <c r="E29" s="253"/>
      <c r="F29" s="253"/>
      <c r="G29" s="375"/>
      <c r="H29" s="375"/>
      <c r="I29" s="375"/>
      <c r="J29" s="375"/>
      <c r="K29" s="375"/>
      <c r="L29" s="375"/>
      <c r="M29" s="375"/>
      <c r="N29" s="375"/>
    </row>
    <row r="32" spans="2:14" ht="16.5" customHeight="1" x14ac:dyDescent="0.25"/>
    <row r="34" spans="2:12" x14ac:dyDescent="0.25">
      <c r="B34" s="12"/>
      <c r="C34" s="12"/>
      <c r="D34" s="12"/>
      <c r="G34" s="12"/>
      <c r="H34" s="12"/>
      <c r="K34" s="12"/>
      <c r="L34" s="12"/>
    </row>
    <row r="35" spans="2:12" x14ac:dyDescent="0.25">
      <c r="C35" s="71" t="s">
        <v>266</v>
      </c>
      <c r="G35" s="367" t="s">
        <v>31</v>
      </c>
      <c r="H35" s="367"/>
      <c r="K35" s="341" t="s">
        <v>267</v>
      </c>
      <c r="L35" s="341"/>
    </row>
    <row r="36" spans="2:12" x14ac:dyDescent="0.25">
      <c r="C36" s="71" t="s">
        <v>268</v>
      </c>
      <c r="G36" s="341" t="s">
        <v>738</v>
      </c>
      <c r="H36" s="341"/>
      <c r="K36" s="341" t="s">
        <v>269</v>
      </c>
      <c r="L36" s="341"/>
    </row>
  </sheetData>
  <mergeCells count="71">
    <mergeCell ref="G35:H35"/>
    <mergeCell ref="G36:H36"/>
    <mergeCell ref="B8:N8"/>
    <mergeCell ref="B12:B14"/>
    <mergeCell ref="C12:F12"/>
    <mergeCell ref="G12:J12"/>
    <mergeCell ref="K12:L12"/>
    <mergeCell ref="M12:N12"/>
    <mergeCell ref="K35:L35"/>
    <mergeCell ref="K36:L36"/>
    <mergeCell ref="B9:O9"/>
    <mergeCell ref="B10:O10"/>
    <mergeCell ref="G22:G23"/>
    <mergeCell ref="J13:J14"/>
    <mergeCell ref="K13:K14"/>
    <mergeCell ref="L13:L14"/>
    <mergeCell ref="C13:C14"/>
    <mergeCell ref="D13:D14"/>
    <mergeCell ref="E13:E14"/>
    <mergeCell ref="F13:F14"/>
    <mergeCell ref="G13:G14"/>
    <mergeCell ref="N13:N14"/>
    <mergeCell ref="B15:B17"/>
    <mergeCell ref="C15:C17"/>
    <mergeCell ref="D15:D17"/>
    <mergeCell ref="E15:E17"/>
    <mergeCell ref="F15:F17"/>
    <mergeCell ref="G15:G17"/>
    <mergeCell ref="H15:H17"/>
    <mergeCell ref="I15:I17"/>
    <mergeCell ref="J15:J17"/>
    <mergeCell ref="K15:K17"/>
    <mergeCell ref="L15:L17"/>
    <mergeCell ref="M15:M17"/>
    <mergeCell ref="N15:N17"/>
    <mergeCell ref="H13:H14"/>
    <mergeCell ref="I13:I14"/>
    <mergeCell ref="J22:J23"/>
    <mergeCell ref="K22:K23"/>
    <mergeCell ref="L22:L23"/>
    <mergeCell ref="B22:B23"/>
    <mergeCell ref="C22:C23"/>
    <mergeCell ref="D22:D23"/>
    <mergeCell ref="E22:E23"/>
    <mergeCell ref="F22:F23"/>
    <mergeCell ref="M22:M23"/>
    <mergeCell ref="N22:N23"/>
    <mergeCell ref="C24:C26"/>
    <mergeCell ref="D24:D26"/>
    <mergeCell ref="E24:E26"/>
    <mergeCell ref="F24:F26"/>
    <mergeCell ref="G24:G26"/>
    <mergeCell ref="H24:H26"/>
    <mergeCell ref="I24:I26"/>
    <mergeCell ref="J24:J26"/>
    <mergeCell ref="K24:K26"/>
    <mergeCell ref="L24:L26"/>
    <mergeCell ref="M24:M26"/>
    <mergeCell ref="N24:N26"/>
    <mergeCell ref="H22:H23"/>
    <mergeCell ref="I22:I23"/>
    <mergeCell ref="C27:C29"/>
    <mergeCell ref="D27:D29"/>
    <mergeCell ref="G27:G29"/>
    <mergeCell ref="H27:H29"/>
    <mergeCell ref="I27:I29"/>
    <mergeCell ref="J27:J29"/>
    <mergeCell ref="K27:K29"/>
    <mergeCell ref="L27:L29"/>
    <mergeCell ref="M27:M29"/>
    <mergeCell ref="N27:N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9A410-D05E-4592-99B6-4BFE8D88748B}">
  <dimension ref="A9:G49"/>
  <sheetViews>
    <sheetView topLeftCell="A40" workbookViewId="0">
      <selection activeCell="B10" sqref="B10"/>
    </sheetView>
  </sheetViews>
  <sheetFormatPr baseColWidth="10" defaultRowHeight="15" x14ac:dyDescent="0.25"/>
  <cols>
    <col min="2" max="2" width="89.28515625" customWidth="1"/>
    <col min="4" max="4" width="14.42578125" customWidth="1"/>
    <col min="6" max="6" width="15.42578125" customWidth="1"/>
  </cols>
  <sheetData>
    <row r="9" spans="1:2" x14ac:dyDescent="0.25">
      <c r="B9" s="110" t="s">
        <v>373</v>
      </c>
    </row>
    <row r="11" spans="1:2" x14ac:dyDescent="0.25">
      <c r="A11" s="107" t="s">
        <v>374</v>
      </c>
      <c r="B11" s="108" t="s">
        <v>375</v>
      </c>
    </row>
    <row r="12" spans="1:2" x14ac:dyDescent="0.25">
      <c r="A12" s="109"/>
    </row>
    <row r="13" spans="1:2" ht="30" x14ac:dyDescent="0.25">
      <c r="B13" s="316" t="s">
        <v>860</v>
      </c>
    </row>
    <row r="14" spans="1:2" x14ac:dyDescent="0.25">
      <c r="B14" s="316" t="s">
        <v>20</v>
      </c>
    </row>
    <row r="16" spans="1:2" x14ac:dyDescent="0.25">
      <c r="A16" s="107" t="s">
        <v>376</v>
      </c>
      <c r="B16" s="108" t="s">
        <v>377</v>
      </c>
    </row>
    <row r="18" spans="1:2" x14ac:dyDescent="0.25">
      <c r="B18" s="107" t="s">
        <v>378</v>
      </c>
    </row>
    <row r="19" spans="1:2" ht="30" x14ac:dyDescent="0.25">
      <c r="B19" s="107" t="s">
        <v>379</v>
      </c>
    </row>
    <row r="20" spans="1:2" ht="90" x14ac:dyDescent="0.25">
      <c r="B20" s="109" t="s">
        <v>380</v>
      </c>
    </row>
    <row r="21" spans="1:2" ht="30" x14ac:dyDescent="0.25">
      <c r="B21" s="109" t="s">
        <v>381</v>
      </c>
    </row>
    <row r="22" spans="1:2" ht="90" x14ac:dyDescent="0.25">
      <c r="B22" s="109" t="s">
        <v>382</v>
      </c>
    </row>
    <row r="24" spans="1:2" x14ac:dyDescent="0.25">
      <c r="B24" s="107" t="s">
        <v>383</v>
      </c>
    </row>
    <row r="25" spans="1:2" x14ac:dyDescent="0.25">
      <c r="B25" s="109" t="s">
        <v>384</v>
      </c>
    </row>
    <row r="28" spans="1:2" x14ac:dyDescent="0.25">
      <c r="A28" s="107" t="s">
        <v>385</v>
      </c>
      <c r="B28" s="108" t="s">
        <v>386</v>
      </c>
    </row>
    <row r="29" spans="1:2" ht="30" x14ac:dyDescent="0.25">
      <c r="B29" s="109" t="s">
        <v>803</v>
      </c>
    </row>
    <row r="31" spans="1:2" ht="120" x14ac:dyDescent="0.25">
      <c r="B31" s="109" t="s">
        <v>387</v>
      </c>
    </row>
    <row r="33" spans="1:7" ht="30" x14ac:dyDescent="0.25">
      <c r="B33" s="109" t="s">
        <v>389</v>
      </c>
    </row>
    <row r="34" spans="1:7" ht="30" x14ac:dyDescent="0.25">
      <c r="B34" s="109" t="s">
        <v>388</v>
      </c>
    </row>
    <row r="36" spans="1:7" ht="30" x14ac:dyDescent="0.25">
      <c r="B36" s="109" t="s">
        <v>390</v>
      </c>
    </row>
    <row r="37" spans="1:7" x14ac:dyDescent="0.25">
      <c r="B37" s="109"/>
    </row>
    <row r="38" spans="1:7" ht="90" x14ac:dyDescent="0.25">
      <c r="B38" s="109" t="s">
        <v>391</v>
      </c>
    </row>
    <row r="40" spans="1:7" x14ac:dyDescent="0.25">
      <c r="B40" s="109" t="s">
        <v>392</v>
      </c>
    </row>
    <row r="42" spans="1:7" x14ac:dyDescent="0.25">
      <c r="A42" s="107" t="s">
        <v>393</v>
      </c>
      <c r="B42" s="108" t="s">
        <v>394</v>
      </c>
    </row>
    <row r="43" spans="1:7" x14ac:dyDescent="0.25">
      <c r="B43" s="109" t="s">
        <v>395</v>
      </c>
    </row>
    <row r="45" spans="1:7" x14ac:dyDescent="0.25">
      <c r="A45" s="107"/>
      <c r="B45" s="108"/>
    </row>
    <row r="48" spans="1:7" x14ac:dyDescent="0.25">
      <c r="B48" s="71" t="s">
        <v>266</v>
      </c>
      <c r="C48" s="367" t="s">
        <v>31</v>
      </c>
      <c r="D48" s="367"/>
      <c r="F48" s="341" t="s">
        <v>267</v>
      </c>
      <c r="G48" s="341"/>
    </row>
    <row r="49" spans="2:7" x14ac:dyDescent="0.25">
      <c r="B49" s="71" t="s">
        <v>268</v>
      </c>
      <c r="C49" s="341" t="s">
        <v>738</v>
      </c>
      <c r="D49" s="341"/>
      <c r="E49" s="71"/>
      <c r="F49" s="341" t="s">
        <v>269</v>
      </c>
      <c r="G49" s="341"/>
    </row>
  </sheetData>
  <mergeCells count="4">
    <mergeCell ref="F48:G48"/>
    <mergeCell ref="F49:G49"/>
    <mergeCell ref="C48:D48"/>
    <mergeCell ref="C49:D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8B7A0-4532-4A7B-AE3E-789B23B408B8}">
  <dimension ref="A3:I44"/>
  <sheetViews>
    <sheetView topLeftCell="A28" workbookViewId="0">
      <selection activeCell="H37" sqref="H37"/>
    </sheetView>
  </sheetViews>
  <sheetFormatPr baseColWidth="10" defaultRowHeight="15" x14ac:dyDescent="0.25"/>
  <cols>
    <col min="2" max="2" width="32.85546875" customWidth="1"/>
    <col min="5" max="5" width="15" customWidth="1"/>
    <col min="6" max="6" width="14" customWidth="1"/>
    <col min="9" max="9" width="16.5703125" customWidth="1"/>
  </cols>
  <sheetData>
    <row r="3" spans="1:5" ht="30" x14ac:dyDescent="0.25">
      <c r="A3" s="107" t="s">
        <v>396</v>
      </c>
      <c r="B3" s="108" t="s">
        <v>397</v>
      </c>
    </row>
    <row r="4" spans="1:5" x14ac:dyDescent="0.25">
      <c r="B4" s="107" t="s">
        <v>398</v>
      </c>
    </row>
    <row r="5" spans="1:5" ht="37.5" customHeight="1" x14ac:dyDescent="0.25">
      <c r="B5" s="403" t="s">
        <v>399</v>
      </c>
      <c r="C5" s="403"/>
      <c r="D5" s="403"/>
      <c r="E5" s="403"/>
    </row>
    <row r="6" spans="1:5" ht="15.75" thickBot="1" x14ac:dyDescent="0.3"/>
    <row r="7" spans="1:5" ht="25.5" x14ac:dyDescent="0.25">
      <c r="B7" s="404"/>
      <c r="C7" s="113" t="s">
        <v>400</v>
      </c>
      <c r="D7" s="113" t="s">
        <v>402</v>
      </c>
    </row>
    <row r="8" spans="1:5" ht="26.25" thickBot="1" x14ac:dyDescent="0.3">
      <c r="B8" s="405"/>
      <c r="C8" s="114" t="s">
        <v>401</v>
      </c>
      <c r="D8" s="114" t="s">
        <v>403</v>
      </c>
    </row>
    <row r="9" spans="1:5" ht="15.75" thickBot="1" x14ac:dyDescent="0.3">
      <c r="B9" s="101" t="s">
        <v>404</v>
      </c>
      <c r="C9" s="115">
        <v>6979.36</v>
      </c>
      <c r="D9" s="115">
        <v>6442.33</v>
      </c>
    </row>
    <row r="10" spans="1:5" ht="15.75" thickBot="1" x14ac:dyDescent="0.3">
      <c r="B10" s="101" t="s">
        <v>405</v>
      </c>
      <c r="C10" s="115">
        <v>6990.35</v>
      </c>
      <c r="D10" s="115">
        <v>6463.95</v>
      </c>
    </row>
    <row r="13" spans="1:5" x14ac:dyDescent="0.25">
      <c r="B13" s="107" t="s">
        <v>406</v>
      </c>
    </row>
    <row r="15" spans="1:5" x14ac:dyDescent="0.25">
      <c r="B15" s="119" t="s">
        <v>407</v>
      </c>
    </row>
    <row r="16" spans="1:5" ht="15.75" thickBot="1" x14ac:dyDescent="0.3"/>
    <row r="17" spans="2:9" ht="15" customHeight="1" x14ac:dyDescent="0.25">
      <c r="B17" s="121"/>
      <c r="C17" s="122"/>
      <c r="D17" s="122"/>
      <c r="E17" s="400" t="s">
        <v>411</v>
      </c>
      <c r="F17" s="400" t="s">
        <v>412</v>
      </c>
      <c r="G17" s="400" t="s">
        <v>748</v>
      </c>
      <c r="H17" s="400" t="s">
        <v>413</v>
      </c>
      <c r="I17" s="400" t="s">
        <v>747</v>
      </c>
    </row>
    <row r="18" spans="2:9" ht="33.75" x14ac:dyDescent="0.25">
      <c r="B18" s="123"/>
      <c r="C18" s="124" t="s">
        <v>409</v>
      </c>
      <c r="D18" s="124" t="s">
        <v>410</v>
      </c>
      <c r="E18" s="401"/>
      <c r="F18" s="401"/>
      <c r="G18" s="401"/>
      <c r="H18" s="401"/>
      <c r="I18" s="401"/>
    </row>
    <row r="19" spans="2:9" ht="15.75" thickBot="1" x14ac:dyDescent="0.3">
      <c r="B19" s="125" t="s">
        <v>408</v>
      </c>
      <c r="C19" s="126"/>
      <c r="D19" s="126"/>
      <c r="E19" s="402"/>
      <c r="F19" s="402"/>
      <c r="G19" s="402"/>
      <c r="H19" s="402"/>
      <c r="I19" s="402"/>
    </row>
    <row r="20" spans="2:9" ht="15.75" thickBot="1" x14ac:dyDescent="0.3">
      <c r="B20" s="127" t="s">
        <v>414</v>
      </c>
      <c r="C20" s="128"/>
      <c r="D20" s="128"/>
      <c r="E20" s="128"/>
      <c r="F20" s="128"/>
      <c r="G20" s="128"/>
      <c r="H20" s="128"/>
      <c r="I20" s="129"/>
    </row>
    <row r="21" spans="2:9" ht="15.75" thickBot="1" x14ac:dyDescent="0.3">
      <c r="B21" s="130" t="s">
        <v>415</v>
      </c>
      <c r="C21" s="128"/>
      <c r="D21" s="128"/>
      <c r="E21" s="128"/>
      <c r="F21" s="128"/>
      <c r="G21" s="128"/>
      <c r="H21" s="128"/>
      <c r="I21" s="129"/>
    </row>
    <row r="22" spans="2:9" ht="15.75" thickBot="1" x14ac:dyDescent="0.3">
      <c r="B22" s="93" t="s">
        <v>416</v>
      </c>
      <c r="C22" s="92" t="s">
        <v>417</v>
      </c>
      <c r="D22" s="92" t="s">
        <v>417</v>
      </c>
      <c r="E22" s="92" t="s">
        <v>417</v>
      </c>
      <c r="F22" s="92" t="s">
        <v>417</v>
      </c>
      <c r="G22" s="92" t="s">
        <v>417</v>
      </c>
      <c r="H22" s="92" t="s">
        <v>417</v>
      </c>
      <c r="I22" s="92" t="s">
        <v>417</v>
      </c>
    </row>
    <row r="23" spans="2:9" ht="15.75" thickBot="1" x14ac:dyDescent="0.3">
      <c r="B23" s="93" t="s">
        <v>804</v>
      </c>
      <c r="C23" s="92" t="s">
        <v>419</v>
      </c>
      <c r="D23" s="92">
        <v>0</v>
      </c>
      <c r="E23" s="92">
        <v>0</v>
      </c>
      <c r="F23" s="92">
        <v>0</v>
      </c>
      <c r="G23" s="92">
        <v>2043.36</v>
      </c>
      <c r="H23" s="112">
        <f>+$D$9</f>
        <v>6442.33</v>
      </c>
      <c r="I23" s="120">
        <f>+G23*H23</f>
        <v>13163999.4288</v>
      </c>
    </row>
    <row r="24" spans="2:9" ht="15.75" thickBot="1" x14ac:dyDescent="0.3">
      <c r="B24" s="93" t="s">
        <v>808</v>
      </c>
      <c r="C24" s="92" t="s">
        <v>419</v>
      </c>
      <c r="D24" s="112">
        <v>100</v>
      </c>
      <c r="E24" s="112">
        <f>+C9</f>
        <v>6979.36</v>
      </c>
      <c r="F24" s="120">
        <f>+'Anexo 5d-5h'!C19</f>
        <v>696142</v>
      </c>
      <c r="G24" s="92">
        <v>0</v>
      </c>
      <c r="H24" s="112">
        <f t="shared" ref="H24:H25" si="0">+$D$9</f>
        <v>6442.33</v>
      </c>
      <c r="I24" s="120">
        <v>0</v>
      </c>
    </row>
    <row r="25" spans="2:9" ht="15.75" thickBot="1" x14ac:dyDescent="0.3">
      <c r="B25" s="93" t="s">
        <v>418</v>
      </c>
      <c r="C25" s="92" t="s">
        <v>419</v>
      </c>
      <c r="D25" s="112">
        <f>7008.19+26665.17</f>
        <v>33673.360000000001</v>
      </c>
      <c r="E25" s="112">
        <f>+C9</f>
        <v>6979.36</v>
      </c>
      <c r="F25" s="120">
        <f>+'Anexo 5d-5h'!C14+'Anexo 5d-5h'!C16</f>
        <v>231178667</v>
      </c>
      <c r="G25" s="92">
        <v>0</v>
      </c>
      <c r="H25" s="112">
        <f t="shared" si="0"/>
        <v>6442.33</v>
      </c>
      <c r="I25" s="120">
        <f>+G25*H25</f>
        <v>0</v>
      </c>
    </row>
    <row r="28" spans="2:9" ht="30" x14ac:dyDescent="0.25">
      <c r="B28" s="107" t="s">
        <v>420</v>
      </c>
    </row>
    <row r="29" spans="2:9" ht="15.75" thickBot="1" x14ac:dyDescent="0.3"/>
    <row r="30" spans="2:9" x14ac:dyDescent="0.25">
      <c r="B30" s="400" t="s">
        <v>421</v>
      </c>
      <c r="C30" s="111"/>
      <c r="D30" s="111"/>
      <c r="E30" s="111"/>
      <c r="F30" s="111"/>
    </row>
    <row r="31" spans="2:9" ht="45" x14ac:dyDescent="0.25">
      <c r="B31" s="401"/>
      <c r="C31" s="124" t="s">
        <v>422</v>
      </c>
      <c r="D31" s="124" t="s">
        <v>423</v>
      </c>
      <c r="E31" s="124" t="s">
        <v>424</v>
      </c>
      <c r="F31" s="124" t="s">
        <v>425</v>
      </c>
    </row>
    <row r="32" spans="2:9" x14ac:dyDescent="0.25">
      <c r="B32" s="401"/>
      <c r="C32" s="131"/>
      <c r="D32" s="131"/>
      <c r="E32" s="124"/>
      <c r="F32" s="131"/>
    </row>
    <row r="33" spans="2:9" ht="15.75" thickBot="1" x14ac:dyDescent="0.3">
      <c r="B33" s="402"/>
      <c r="C33" s="126"/>
      <c r="D33" s="126"/>
      <c r="E33" s="126"/>
      <c r="F33" s="126"/>
    </row>
    <row r="34" spans="2:9" ht="23.25" thickBot="1" x14ac:dyDescent="0.3">
      <c r="B34" s="132" t="s">
        <v>426</v>
      </c>
      <c r="C34" s="112">
        <v>6979.36</v>
      </c>
      <c r="D34" s="120">
        <v>78465855</v>
      </c>
      <c r="E34" s="112">
        <f>+$D$9</f>
        <v>6442.33</v>
      </c>
      <c r="F34" s="120">
        <v>38011708</v>
      </c>
    </row>
    <row r="35" spans="2:9" ht="23.25" thickBot="1" x14ac:dyDescent="0.3">
      <c r="B35" s="132" t="s">
        <v>427</v>
      </c>
      <c r="C35" s="112">
        <f>+C9</f>
        <v>6979.36</v>
      </c>
      <c r="D35" s="120">
        <v>94098654</v>
      </c>
      <c r="E35" s="112">
        <f>+$D$9</f>
        <v>6442.33</v>
      </c>
      <c r="F35" s="120">
        <v>41021510</v>
      </c>
    </row>
    <row r="36" spans="2:9" x14ac:dyDescent="0.25">
      <c r="B36" s="133"/>
      <c r="C36" s="134"/>
      <c r="D36" s="135"/>
      <c r="E36" s="134"/>
      <c r="F36" s="135"/>
    </row>
    <row r="37" spans="2:9" x14ac:dyDescent="0.25">
      <c r="B37" s="133"/>
      <c r="C37" s="134"/>
      <c r="D37" s="135"/>
      <c r="E37" s="134"/>
      <c r="F37" s="135"/>
    </row>
    <row r="38" spans="2:9" x14ac:dyDescent="0.25">
      <c r="B38" s="133"/>
      <c r="C38" s="134"/>
      <c r="D38" s="135"/>
      <c r="E38" s="134"/>
      <c r="F38" s="135"/>
    </row>
    <row r="39" spans="2:9" x14ac:dyDescent="0.25">
      <c r="B39" s="133"/>
      <c r="C39" s="134"/>
      <c r="D39" s="135"/>
      <c r="E39" s="134"/>
      <c r="F39" s="135"/>
    </row>
    <row r="40" spans="2:9" x14ac:dyDescent="0.25">
      <c r="B40" s="133"/>
      <c r="C40" s="134"/>
      <c r="D40" s="135"/>
      <c r="E40" s="134"/>
      <c r="F40" s="135"/>
    </row>
    <row r="43" spans="2:9" x14ac:dyDescent="0.25">
      <c r="B43" s="71" t="s">
        <v>266</v>
      </c>
      <c r="E43" s="367" t="s">
        <v>31</v>
      </c>
      <c r="F43" s="367"/>
      <c r="H43" s="341" t="s">
        <v>267</v>
      </c>
      <c r="I43" s="341"/>
    </row>
    <row r="44" spans="2:9" x14ac:dyDescent="0.25">
      <c r="B44" s="71" t="s">
        <v>268</v>
      </c>
      <c r="E44" s="341" t="s">
        <v>738</v>
      </c>
      <c r="F44" s="341"/>
      <c r="H44" s="341" t="s">
        <v>269</v>
      </c>
      <c r="I44" s="341"/>
    </row>
  </sheetData>
  <mergeCells count="12">
    <mergeCell ref="H17:H19"/>
    <mergeCell ref="B30:B33"/>
    <mergeCell ref="H43:I43"/>
    <mergeCell ref="H44:I44"/>
    <mergeCell ref="B5:E5"/>
    <mergeCell ref="B7:B8"/>
    <mergeCell ref="E17:E19"/>
    <mergeCell ref="F17:F19"/>
    <mergeCell ref="G17:G19"/>
    <mergeCell ref="E43:F43"/>
    <mergeCell ref="E44:F44"/>
    <mergeCell ref="I17:I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AA88-A75E-4414-9FCB-2CE319E391DB}">
  <dimension ref="B2:N110"/>
  <sheetViews>
    <sheetView topLeftCell="A93" workbookViewId="0">
      <selection activeCell="C87" sqref="C87"/>
    </sheetView>
  </sheetViews>
  <sheetFormatPr baseColWidth="10" defaultRowHeight="15" x14ac:dyDescent="0.25"/>
  <cols>
    <col min="2" max="2" width="41.5703125" customWidth="1"/>
    <col min="3" max="3" width="18.28515625" customWidth="1"/>
    <col min="4" max="4" width="20.7109375" customWidth="1"/>
    <col min="5" max="5" width="23" bestFit="1" customWidth="1"/>
    <col min="6" max="6" width="12.7109375" customWidth="1"/>
    <col min="7" max="7" width="13.28515625" bestFit="1" customWidth="1"/>
    <col min="8" max="8" width="15.42578125" customWidth="1"/>
    <col min="9" max="9" width="13.28515625" bestFit="1" customWidth="1"/>
  </cols>
  <sheetData>
    <row r="2" spans="2:5" ht="30" customHeight="1" x14ac:dyDescent="0.25">
      <c r="B2" s="107" t="s">
        <v>428</v>
      </c>
    </row>
    <row r="3" spans="2:5" x14ac:dyDescent="0.25">
      <c r="B3" s="440" t="s">
        <v>429</v>
      </c>
      <c r="C3" s="440"/>
      <c r="D3" s="440"/>
      <c r="E3" s="440"/>
    </row>
    <row r="4" spans="2:5" ht="15.75" thickBot="1" x14ac:dyDescent="0.3"/>
    <row r="5" spans="2:5" x14ac:dyDescent="0.25">
      <c r="B5" s="446" t="s">
        <v>430</v>
      </c>
      <c r="C5" s="448" t="s">
        <v>431</v>
      </c>
      <c r="D5" s="410" t="s">
        <v>432</v>
      </c>
    </row>
    <row r="6" spans="2:5" ht="15.75" thickBot="1" x14ac:dyDescent="0.3">
      <c r="B6" s="447"/>
      <c r="C6" s="449"/>
      <c r="D6" s="412"/>
    </row>
    <row r="7" spans="2:5" ht="15.75" thickBot="1" x14ac:dyDescent="0.3">
      <c r="B7" s="137" t="s">
        <v>433</v>
      </c>
      <c r="C7" s="272">
        <v>568967</v>
      </c>
      <c r="D7" s="272">
        <v>490623</v>
      </c>
    </row>
    <row r="8" spans="2:5" ht="15.75" thickBot="1" x14ac:dyDescent="0.3">
      <c r="B8" s="138" t="s">
        <v>434</v>
      </c>
      <c r="C8" s="273">
        <v>0</v>
      </c>
      <c r="D8" s="273">
        <v>2270079</v>
      </c>
    </row>
    <row r="9" spans="2:5" ht="15.75" thickBot="1" x14ac:dyDescent="0.3">
      <c r="B9" s="138" t="s">
        <v>435</v>
      </c>
      <c r="C9" s="273">
        <v>0</v>
      </c>
      <c r="D9" s="273">
        <v>0</v>
      </c>
    </row>
    <row r="10" spans="2:5" ht="15.75" thickBot="1" x14ac:dyDescent="0.3">
      <c r="B10" s="138" t="s">
        <v>436</v>
      </c>
      <c r="C10" s="273">
        <v>0</v>
      </c>
      <c r="D10" s="273">
        <v>3380033</v>
      </c>
    </row>
    <row r="11" spans="2:5" ht="15.75" thickBot="1" x14ac:dyDescent="0.3">
      <c r="B11" s="138" t="s">
        <v>437</v>
      </c>
      <c r="C11" s="273">
        <v>0</v>
      </c>
      <c r="D11" s="273">
        <v>32240378</v>
      </c>
    </row>
    <row r="12" spans="2:5" ht="15.75" thickBot="1" x14ac:dyDescent="0.3">
      <c r="B12" s="138" t="s">
        <v>438</v>
      </c>
      <c r="C12" s="273">
        <v>0</v>
      </c>
      <c r="D12" s="273">
        <v>9783967</v>
      </c>
    </row>
    <row r="13" spans="2:5" ht="15.75" thickBot="1" x14ac:dyDescent="0.3">
      <c r="B13" s="138" t="s">
        <v>439</v>
      </c>
      <c r="C13" s="273">
        <v>315826137</v>
      </c>
      <c r="D13" s="273">
        <v>4228866</v>
      </c>
    </row>
    <row r="14" spans="2:5" ht="15.75" thickBot="1" x14ac:dyDescent="0.3">
      <c r="B14" s="138" t="s">
        <v>440</v>
      </c>
      <c r="C14" s="273">
        <v>182265986</v>
      </c>
      <c r="D14" s="273">
        <v>0</v>
      </c>
    </row>
    <row r="15" spans="2:5" ht="15.75" thickBot="1" x14ac:dyDescent="0.3">
      <c r="B15" s="138" t="s">
        <v>441</v>
      </c>
      <c r="C15" s="273">
        <v>14515323</v>
      </c>
      <c r="D15" s="273">
        <v>0</v>
      </c>
    </row>
    <row r="16" spans="2:5" ht="15.75" thickBot="1" x14ac:dyDescent="0.3">
      <c r="B16" s="138" t="s">
        <v>442</v>
      </c>
      <c r="C16" s="273">
        <v>48912681</v>
      </c>
      <c r="D16" s="273">
        <v>0</v>
      </c>
    </row>
    <row r="17" spans="2:9" ht="15.75" thickBot="1" x14ac:dyDescent="0.3">
      <c r="B17" s="138" t="s">
        <v>443</v>
      </c>
      <c r="C17" s="273">
        <v>1259573296</v>
      </c>
      <c r="D17" s="273">
        <v>0</v>
      </c>
    </row>
    <row r="18" spans="2:9" ht="15.75" thickBot="1" x14ac:dyDescent="0.3">
      <c r="B18" s="138" t="s">
        <v>805</v>
      </c>
      <c r="C18" s="273">
        <v>200000</v>
      </c>
      <c r="D18" s="273">
        <v>0</v>
      </c>
    </row>
    <row r="19" spans="2:9" ht="15.75" thickBot="1" x14ac:dyDescent="0.3">
      <c r="B19" s="138" t="s">
        <v>806</v>
      </c>
      <c r="C19" s="273">
        <v>696142</v>
      </c>
      <c r="D19" s="273">
        <v>0</v>
      </c>
    </row>
    <row r="20" spans="2:9" ht="15.75" thickBot="1" x14ac:dyDescent="0.3">
      <c r="B20" s="138" t="s">
        <v>807</v>
      </c>
      <c r="C20" s="273">
        <v>0</v>
      </c>
      <c r="D20" s="273">
        <v>0</v>
      </c>
    </row>
    <row r="21" spans="2:9" ht="15.75" thickBot="1" x14ac:dyDescent="0.3">
      <c r="B21" s="139" t="s">
        <v>444</v>
      </c>
      <c r="C21" s="274">
        <f>SUM(C7:C20)</f>
        <v>1822558532</v>
      </c>
      <c r="D21" s="274">
        <f>SUM(D7:D20)</f>
        <v>52393946</v>
      </c>
    </row>
    <row r="22" spans="2:9" ht="15.75" thickTop="1" x14ac:dyDescent="0.25"/>
    <row r="24" spans="2:9" x14ac:dyDescent="0.25">
      <c r="B24" s="107" t="s">
        <v>445</v>
      </c>
    </row>
    <row r="25" spans="2:9" x14ac:dyDescent="0.25">
      <c r="B25" s="440" t="s">
        <v>446</v>
      </c>
      <c r="C25" s="440"/>
      <c r="D25" s="440"/>
    </row>
    <row r="26" spans="2:9" ht="15.75" thickBot="1" x14ac:dyDescent="0.3"/>
    <row r="27" spans="2:9" x14ac:dyDescent="0.25">
      <c r="B27" s="450"/>
      <c r="C27" s="425"/>
      <c r="D27" s="425"/>
      <c r="E27" s="425"/>
      <c r="F27" s="426"/>
      <c r="G27" s="424"/>
      <c r="H27" s="425"/>
      <c r="I27" s="426"/>
    </row>
    <row r="28" spans="2:9" ht="15.75" thickBot="1" x14ac:dyDescent="0.3">
      <c r="B28" s="451" t="s">
        <v>447</v>
      </c>
      <c r="C28" s="428"/>
      <c r="D28" s="428"/>
      <c r="E28" s="428"/>
      <c r="F28" s="429"/>
      <c r="G28" s="427" t="s">
        <v>448</v>
      </c>
      <c r="H28" s="428"/>
      <c r="I28" s="429"/>
    </row>
    <row r="29" spans="2:9" ht="18" customHeight="1" x14ac:dyDescent="0.25">
      <c r="B29" s="140"/>
      <c r="C29" s="141" t="s">
        <v>449</v>
      </c>
      <c r="D29" s="430" t="s">
        <v>450</v>
      </c>
      <c r="E29" s="430" t="s">
        <v>451</v>
      </c>
      <c r="F29" s="141" t="s">
        <v>452</v>
      </c>
      <c r="G29" s="142"/>
      <c r="H29" s="142"/>
      <c r="I29" s="141" t="s">
        <v>454</v>
      </c>
    </row>
    <row r="30" spans="2:9" ht="15.75" thickBot="1" x14ac:dyDescent="0.3">
      <c r="B30" s="143" t="s">
        <v>455</v>
      </c>
      <c r="C30" s="144" t="s">
        <v>456</v>
      </c>
      <c r="D30" s="431"/>
      <c r="E30" s="431"/>
      <c r="F30" s="144" t="s">
        <v>457</v>
      </c>
      <c r="G30" s="144" t="s">
        <v>349</v>
      </c>
      <c r="H30" s="144" t="s">
        <v>453</v>
      </c>
      <c r="I30" s="144" t="s">
        <v>458</v>
      </c>
    </row>
    <row r="31" spans="2:9" ht="15.75" thickBot="1" x14ac:dyDescent="0.3">
      <c r="B31" s="145" t="s">
        <v>459</v>
      </c>
      <c r="C31" s="146"/>
      <c r="D31" s="147"/>
      <c r="E31" s="148"/>
      <c r="F31" s="148"/>
      <c r="G31" s="147"/>
      <c r="H31" s="147"/>
      <c r="I31" s="149"/>
    </row>
    <row r="32" spans="2:9" ht="15.75" thickBot="1" x14ac:dyDescent="0.3">
      <c r="B32" s="103" t="s">
        <v>460</v>
      </c>
      <c r="C32" s="94" t="s">
        <v>461</v>
      </c>
      <c r="D32" s="94" t="s">
        <v>462</v>
      </c>
      <c r="E32" s="102">
        <v>200000000</v>
      </c>
      <c r="F32" s="102">
        <v>851000000</v>
      </c>
      <c r="G32" s="150">
        <v>8800000000</v>
      </c>
      <c r="H32" s="150">
        <v>2514750077</v>
      </c>
      <c r="I32" s="150">
        <v>16243251345</v>
      </c>
    </row>
    <row r="33" spans="2:9" ht="15.75" thickBot="1" x14ac:dyDescent="0.3">
      <c r="B33" s="103" t="s">
        <v>463</v>
      </c>
      <c r="C33" s="94" t="s">
        <v>461</v>
      </c>
      <c r="D33" s="94" t="s">
        <v>464</v>
      </c>
      <c r="E33" s="102">
        <v>8800000</v>
      </c>
      <c r="F33" s="102">
        <v>8800000</v>
      </c>
      <c r="G33" s="150">
        <v>30000000000</v>
      </c>
      <c r="H33" s="150">
        <v>3724016003</v>
      </c>
      <c r="I33" s="150">
        <v>51845982172</v>
      </c>
    </row>
    <row r="34" spans="2:9" ht="15.75" thickBot="1" x14ac:dyDescent="0.3">
      <c r="B34" s="103" t="s">
        <v>465</v>
      </c>
      <c r="C34" s="94" t="s">
        <v>461</v>
      </c>
      <c r="D34" s="94" t="s">
        <v>462</v>
      </c>
      <c r="E34" s="102">
        <v>9301310</v>
      </c>
      <c r="F34" s="102">
        <v>8982443</v>
      </c>
      <c r="G34" s="94" t="s">
        <v>466</v>
      </c>
      <c r="H34" s="94" t="s">
        <v>466</v>
      </c>
      <c r="I34" s="94" t="s">
        <v>466</v>
      </c>
    </row>
    <row r="35" spans="2:9" ht="15.75" thickBot="1" x14ac:dyDescent="0.3">
      <c r="B35" s="103" t="s">
        <v>467</v>
      </c>
      <c r="C35" s="94" t="s">
        <v>461</v>
      </c>
      <c r="D35" s="94" t="s">
        <v>462</v>
      </c>
      <c r="E35" s="98" t="s">
        <v>366</v>
      </c>
      <c r="F35" s="102">
        <v>-8982443</v>
      </c>
      <c r="G35" s="94" t="s">
        <v>466</v>
      </c>
      <c r="H35" s="94" t="s">
        <v>466</v>
      </c>
      <c r="I35" s="94" t="s">
        <v>466</v>
      </c>
    </row>
    <row r="36" spans="2:9" ht="15.75" thickBot="1" x14ac:dyDescent="0.3">
      <c r="B36" s="443" t="s">
        <v>468</v>
      </c>
      <c r="C36" s="444"/>
      <c r="D36" s="445"/>
      <c r="E36" s="151">
        <v>218101310</v>
      </c>
      <c r="F36" s="151">
        <f>SUM(F32:F35)</f>
        <v>859800000</v>
      </c>
      <c r="G36" s="152"/>
      <c r="H36" s="152"/>
      <c r="I36" s="152"/>
    </row>
    <row r="37" spans="2:9" ht="15.75" thickBot="1" x14ac:dyDescent="0.3">
      <c r="B37" s="436" t="s">
        <v>469</v>
      </c>
      <c r="C37" s="437"/>
      <c r="D37" s="438"/>
      <c r="E37" s="100">
        <v>218101310</v>
      </c>
      <c r="F37" s="153">
        <v>317616732</v>
      </c>
      <c r="G37" s="152"/>
      <c r="H37" s="152"/>
      <c r="I37" s="152"/>
    </row>
    <row r="40" spans="2:9" x14ac:dyDescent="0.25">
      <c r="B40" s="107" t="s">
        <v>470</v>
      </c>
    </row>
    <row r="41" spans="2:9" ht="39.75" customHeight="1" x14ac:dyDescent="0.25">
      <c r="B41" s="439" t="s">
        <v>809</v>
      </c>
      <c r="C41" s="439"/>
      <c r="D41" s="439"/>
      <c r="E41" s="439"/>
      <c r="F41" s="439"/>
    </row>
    <row r="42" spans="2:9" ht="45" customHeight="1" x14ac:dyDescent="0.25">
      <c r="B42" s="439" t="s">
        <v>471</v>
      </c>
      <c r="C42" s="439"/>
      <c r="D42" s="439"/>
      <c r="E42" s="439"/>
      <c r="F42" s="439"/>
    </row>
    <row r="44" spans="2:9" x14ac:dyDescent="0.25">
      <c r="B44" s="107" t="s">
        <v>472</v>
      </c>
    </row>
    <row r="45" spans="2:9" ht="30.75" customHeight="1" x14ac:dyDescent="0.25">
      <c r="B45" s="439" t="s">
        <v>473</v>
      </c>
      <c r="C45" s="439"/>
      <c r="D45" s="439"/>
      <c r="E45" s="439"/>
    </row>
    <row r="47" spans="2:9" x14ac:dyDescent="0.25">
      <c r="B47" s="107" t="s">
        <v>474</v>
      </c>
    </row>
    <row r="48" spans="2:9" ht="47.25" customHeight="1" thickBot="1" x14ac:dyDescent="0.3">
      <c r="B48" s="403" t="s">
        <v>810</v>
      </c>
      <c r="C48" s="403"/>
      <c r="D48" s="403"/>
      <c r="E48" s="403"/>
      <c r="F48" s="403"/>
    </row>
    <row r="49" spans="2:6" ht="15.75" thickBot="1" x14ac:dyDescent="0.3">
      <c r="B49" s="154" t="s">
        <v>47</v>
      </c>
      <c r="C49" s="155" t="s">
        <v>475</v>
      </c>
      <c r="D49" s="155" t="s">
        <v>476</v>
      </c>
      <c r="E49" s="155" t="s">
        <v>477</v>
      </c>
    </row>
    <row r="50" spans="2:6" ht="15.75" thickBot="1" x14ac:dyDescent="0.3">
      <c r="B50" s="101" t="s">
        <v>478</v>
      </c>
      <c r="C50" s="156">
        <v>200000000</v>
      </c>
      <c r="D50" s="156">
        <v>369164803</v>
      </c>
      <c r="E50" s="156">
        <v>851000000</v>
      </c>
    </row>
    <row r="51" spans="2:6" ht="15.75" thickBot="1" x14ac:dyDescent="0.3">
      <c r="B51" s="101" t="s">
        <v>479</v>
      </c>
      <c r="C51" s="156">
        <v>200000000</v>
      </c>
      <c r="D51" s="156">
        <v>369164803</v>
      </c>
      <c r="E51" s="156">
        <v>750000000</v>
      </c>
    </row>
    <row r="53" spans="2:6" x14ac:dyDescent="0.25">
      <c r="B53" s="107" t="s">
        <v>480</v>
      </c>
    </row>
    <row r="54" spans="2:6" x14ac:dyDescent="0.25">
      <c r="B54" s="440" t="s">
        <v>446</v>
      </c>
      <c r="C54" s="440"/>
      <c r="D54" s="440"/>
      <c r="E54" s="440"/>
      <c r="F54" s="440"/>
    </row>
    <row r="55" spans="2:6" x14ac:dyDescent="0.25">
      <c r="B55" s="109"/>
    </row>
    <row r="56" spans="2:6" ht="15.75" thickBot="1" x14ac:dyDescent="0.3">
      <c r="B56" s="366" t="s">
        <v>481</v>
      </c>
      <c r="C56" s="366"/>
    </row>
    <row r="57" spans="2:6" x14ac:dyDescent="0.25">
      <c r="B57" s="441" t="s">
        <v>421</v>
      </c>
      <c r="C57" s="415" t="s">
        <v>431</v>
      </c>
      <c r="D57" s="415" t="s">
        <v>482</v>
      </c>
    </row>
    <row r="58" spans="2:6" ht="15.75" thickBot="1" x14ac:dyDescent="0.3">
      <c r="B58" s="442"/>
      <c r="C58" s="416"/>
      <c r="D58" s="416"/>
    </row>
    <row r="59" spans="2:6" ht="15.75" thickBot="1" x14ac:dyDescent="0.3">
      <c r="B59" s="10" t="s">
        <v>483</v>
      </c>
      <c r="C59" s="136" t="s">
        <v>484</v>
      </c>
      <c r="D59" s="136" t="s">
        <v>484</v>
      </c>
    </row>
    <row r="60" spans="2:6" ht="15.75" thickBot="1" x14ac:dyDescent="0.3">
      <c r="B60" s="10" t="s">
        <v>485</v>
      </c>
      <c r="C60" s="136" t="s">
        <v>486</v>
      </c>
      <c r="D60" s="136" t="s">
        <v>486</v>
      </c>
    </row>
    <row r="61" spans="2:6" ht="15.75" thickBot="1" x14ac:dyDescent="0.3">
      <c r="B61" s="157" t="s">
        <v>487</v>
      </c>
      <c r="C61" s="158" t="s">
        <v>488</v>
      </c>
      <c r="D61" s="158" t="s">
        <v>488</v>
      </c>
    </row>
    <row r="63" spans="2:6" ht="15.75" thickBot="1" x14ac:dyDescent="0.3">
      <c r="B63" s="107" t="s">
        <v>489</v>
      </c>
    </row>
    <row r="64" spans="2:6" x14ac:dyDescent="0.25">
      <c r="B64" s="432" t="s">
        <v>509</v>
      </c>
      <c r="C64" s="434" t="s">
        <v>431</v>
      </c>
      <c r="D64" s="434" t="s">
        <v>482</v>
      </c>
    </row>
    <row r="65" spans="2:7" ht="15.75" thickBot="1" x14ac:dyDescent="0.3">
      <c r="B65" s="433"/>
      <c r="C65" s="435"/>
      <c r="D65" s="435"/>
    </row>
    <row r="66" spans="2:7" ht="16.5" thickBot="1" x14ac:dyDescent="0.3">
      <c r="B66" s="159" t="s">
        <v>490</v>
      </c>
      <c r="C66" s="275">
        <v>52206296</v>
      </c>
      <c r="D66" s="275">
        <v>81636161</v>
      </c>
      <c r="G66" s="277"/>
    </row>
    <row r="67" spans="2:7" ht="16.5" thickBot="1" x14ac:dyDescent="0.3">
      <c r="B67" s="159" t="s">
        <v>491</v>
      </c>
      <c r="C67" s="275">
        <v>90476738</v>
      </c>
      <c r="D67" s="275">
        <v>124624834</v>
      </c>
      <c r="G67" s="277"/>
    </row>
    <row r="68" spans="2:7" ht="16.5" thickBot="1" x14ac:dyDescent="0.3">
      <c r="B68" s="159" t="s">
        <v>492</v>
      </c>
      <c r="C68" s="275">
        <v>0</v>
      </c>
      <c r="D68" s="275">
        <v>0</v>
      </c>
      <c r="G68" s="277"/>
    </row>
    <row r="69" spans="2:7" ht="16.5" thickBot="1" x14ac:dyDescent="0.3">
      <c r="B69" s="159" t="s">
        <v>493</v>
      </c>
      <c r="C69" s="275">
        <v>0</v>
      </c>
      <c r="D69" s="275">
        <v>0</v>
      </c>
      <c r="G69" s="277"/>
    </row>
    <row r="70" spans="2:7" ht="16.5" thickBot="1" x14ac:dyDescent="0.3">
      <c r="B70" s="159" t="s">
        <v>494</v>
      </c>
      <c r="C70" s="275">
        <v>106028</v>
      </c>
      <c r="D70" s="275">
        <v>106028</v>
      </c>
      <c r="G70" s="277"/>
    </row>
    <row r="71" spans="2:7" ht="16.5" thickBot="1" x14ac:dyDescent="0.3">
      <c r="B71" s="159" t="s">
        <v>495</v>
      </c>
      <c r="C71" s="275">
        <v>0</v>
      </c>
      <c r="D71" s="275">
        <v>0</v>
      </c>
      <c r="G71" s="277"/>
    </row>
    <row r="72" spans="2:7" ht="16.5" thickBot="1" x14ac:dyDescent="0.3">
      <c r="B72" s="159" t="s">
        <v>496</v>
      </c>
      <c r="C72" s="275">
        <v>18728734</v>
      </c>
      <c r="D72" s="275">
        <v>18728734</v>
      </c>
      <c r="G72" s="277"/>
    </row>
    <row r="73" spans="2:7" ht="16.5" thickBot="1" x14ac:dyDescent="0.3">
      <c r="B73" s="159" t="s">
        <v>497</v>
      </c>
      <c r="C73" s="275">
        <v>343082</v>
      </c>
      <c r="D73" s="275">
        <v>343082</v>
      </c>
      <c r="G73" s="277"/>
    </row>
    <row r="74" spans="2:7" ht="16.5" thickBot="1" x14ac:dyDescent="0.3">
      <c r="B74" s="159" t="s">
        <v>498</v>
      </c>
      <c r="C74" s="275">
        <v>0</v>
      </c>
      <c r="D74" s="275">
        <v>0</v>
      </c>
      <c r="G74" s="277"/>
    </row>
    <row r="75" spans="2:7" ht="16.5" thickBot="1" x14ac:dyDescent="0.3">
      <c r="B75" s="159" t="s">
        <v>499</v>
      </c>
      <c r="C75" s="275">
        <v>425744</v>
      </c>
      <c r="D75" s="275">
        <v>425744</v>
      </c>
      <c r="G75" s="277"/>
    </row>
    <row r="76" spans="2:7" ht="16.5" thickBot="1" x14ac:dyDescent="0.3">
      <c r="B76" s="159" t="s">
        <v>500</v>
      </c>
      <c r="C76" s="275">
        <v>79522</v>
      </c>
      <c r="D76" s="275">
        <v>0</v>
      </c>
      <c r="G76" s="277"/>
    </row>
    <row r="77" spans="2:7" ht="16.5" thickBot="1" x14ac:dyDescent="0.3">
      <c r="B77" s="159" t="s">
        <v>501</v>
      </c>
      <c r="C77" s="275">
        <v>5848</v>
      </c>
      <c r="D77" s="275">
        <v>0</v>
      </c>
      <c r="G77" s="277"/>
    </row>
    <row r="78" spans="2:7" ht="16.5" thickBot="1" x14ac:dyDescent="0.3">
      <c r="B78" s="159" t="s">
        <v>502</v>
      </c>
      <c r="C78" s="275">
        <v>2976214</v>
      </c>
      <c r="D78" s="275">
        <v>2976214</v>
      </c>
      <c r="G78" s="277"/>
    </row>
    <row r="79" spans="2:7" ht="16.5" thickBot="1" x14ac:dyDescent="0.3">
      <c r="B79" s="159" t="s">
        <v>503</v>
      </c>
      <c r="C79" s="275">
        <v>0</v>
      </c>
      <c r="D79" s="275">
        <v>0</v>
      </c>
      <c r="G79" s="277"/>
    </row>
    <row r="80" spans="2:7" ht="16.5" thickBot="1" x14ac:dyDescent="0.3">
      <c r="B80" s="159" t="s">
        <v>504</v>
      </c>
      <c r="C80" s="275">
        <v>1940803</v>
      </c>
      <c r="D80" s="275">
        <v>1940803</v>
      </c>
      <c r="G80" s="277"/>
    </row>
    <row r="81" spans="2:14" ht="16.5" thickBot="1" x14ac:dyDescent="0.3">
      <c r="B81" s="159" t="s">
        <v>505</v>
      </c>
      <c r="C81" s="275">
        <v>0</v>
      </c>
      <c r="D81" s="275">
        <v>0</v>
      </c>
      <c r="G81" s="277"/>
    </row>
    <row r="82" spans="2:14" ht="16.5" thickBot="1" x14ac:dyDescent="0.3">
      <c r="B82" s="159" t="s">
        <v>506</v>
      </c>
      <c r="C82" s="275">
        <v>1161901</v>
      </c>
      <c r="D82" s="275">
        <v>1161901</v>
      </c>
      <c r="G82" s="277"/>
    </row>
    <row r="83" spans="2:14" ht="16.5" thickBot="1" x14ac:dyDescent="0.3">
      <c r="B83" s="159" t="s">
        <v>507</v>
      </c>
      <c r="C83" s="275">
        <v>476804</v>
      </c>
      <c r="D83" s="275">
        <v>0</v>
      </c>
      <c r="G83" s="277"/>
    </row>
    <row r="84" spans="2:14" ht="16.5" thickBot="1" x14ac:dyDescent="0.3">
      <c r="B84" s="159" t="s">
        <v>811</v>
      </c>
      <c r="C84" s="275">
        <v>0</v>
      </c>
      <c r="D84" s="275">
        <v>0</v>
      </c>
      <c r="G84" s="277"/>
    </row>
    <row r="85" spans="2:14" ht="16.5" thickBot="1" x14ac:dyDescent="0.3">
      <c r="B85" s="159" t="s">
        <v>508</v>
      </c>
      <c r="C85" s="275">
        <v>22917</v>
      </c>
      <c r="D85" s="275">
        <v>0</v>
      </c>
      <c r="G85" s="277"/>
    </row>
    <row r="86" spans="2:14" ht="16.5" thickBot="1" x14ac:dyDescent="0.3">
      <c r="B86" s="159" t="s">
        <v>749</v>
      </c>
      <c r="C86" s="275">
        <v>17175</v>
      </c>
      <c r="D86" s="275">
        <v>0</v>
      </c>
      <c r="G86" s="277"/>
    </row>
    <row r="87" spans="2:14" ht="16.5" thickBot="1" x14ac:dyDescent="0.3">
      <c r="B87" s="160" t="s">
        <v>487</v>
      </c>
      <c r="C87" s="276">
        <f>SUM(C66:C86)</f>
        <v>168967806</v>
      </c>
      <c r="D87" s="276">
        <f>SUM(D66:D86)</f>
        <v>231943501</v>
      </c>
      <c r="G87" s="278"/>
    </row>
    <row r="89" spans="2:14" ht="15.75" thickBot="1" x14ac:dyDescent="0.3">
      <c r="B89" s="107" t="s">
        <v>510</v>
      </c>
    </row>
    <row r="90" spans="2:14" ht="15.75" thickBot="1" x14ac:dyDescent="0.3">
      <c r="B90" s="417" t="s">
        <v>511</v>
      </c>
      <c r="C90" s="420" t="s">
        <v>512</v>
      </c>
      <c r="D90" s="421"/>
      <c r="E90" s="421"/>
      <c r="F90" s="421"/>
      <c r="G90" s="422"/>
      <c r="H90" s="423" t="s">
        <v>513</v>
      </c>
      <c r="I90" s="421"/>
      <c r="J90" s="421"/>
      <c r="K90" s="421"/>
      <c r="L90" s="421"/>
      <c r="M90" s="422"/>
      <c r="N90" s="28"/>
    </row>
    <row r="91" spans="2:14" x14ac:dyDescent="0.25">
      <c r="B91" s="418"/>
      <c r="C91" s="410" t="s">
        <v>514</v>
      </c>
      <c r="D91" s="410" t="s">
        <v>515</v>
      </c>
      <c r="E91" s="410" t="s">
        <v>516</v>
      </c>
      <c r="F91" s="410" t="s">
        <v>517</v>
      </c>
      <c r="G91" s="410" t="s">
        <v>518</v>
      </c>
      <c r="H91" s="410" t="s">
        <v>519</v>
      </c>
      <c r="I91" s="410" t="s">
        <v>515</v>
      </c>
      <c r="J91" s="410" t="s">
        <v>516</v>
      </c>
      <c r="K91" s="410" t="s">
        <v>520</v>
      </c>
      <c r="L91" s="410" t="s">
        <v>521</v>
      </c>
      <c r="M91" s="410" t="s">
        <v>522</v>
      </c>
      <c r="N91" s="28"/>
    </row>
    <row r="92" spans="2:14" x14ac:dyDescent="0.25">
      <c r="B92" s="418"/>
      <c r="C92" s="411"/>
      <c r="D92" s="411"/>
      <c r="E92" s="411"/>
      <c r="F92" s="411"/>
      <c r="G92" s="411"/>
      <c r="H92" s="411"/>
      <c r="I92" s="411"/>
      <c r="J92" s="411"/>
      <c r="K92" s="411"/>
      <c r="L92" s="411"/>
      <c r="M92" s="411"/>
      <c r="N92" s="28"/>
    </row>
    <row r="93" spans="2:14" ht="15.75" thickBot="1" x14ac:dyDescent="0.3">
      <c r="B93" s="419"/>
      <c r="C93" s="412"/>
      <c r="D93" s="412"/>
      <c r="E93" s="412"/>
      <c r="F93" s="412"/>
      <c r="G93" s="412"/>
      <c r="H93" s="412"/>
      <c r="I93" s="412"/>
      <c r="J93" s="412"/>
      <c r="K93" s="412"/>
      <c r="L93" s="412"/>
      <c r="M93" s="412"/>
      <c r="N93" s="28"/>
    </row>
    <row r="94" spans="2:14" x14ac:dyDescent="0.25">
      <c r="B94" s="413" t="s">
        <v>523</v>
      </c>
      <c r="C94" s="406">
        <v>85110648</v>
      </c>
      <c r="D94" s="408" t="s">
        <v>366</v>
      </c>
      <c r="E94" s="408" t="s">
        <v>366</v>
      </c>
      <c r="F94" s="408"/>
      <c r="G94" s="408"/>
      <c r="H94" s="406">
        <v>79527897</v>
      </c>
      <c r="I94" s="408" t="s">
        <v>366</v>
      </c>
      <c r="J94" s="408" t="s">
        <v>366</v>
      </c>
      <c r="K94" s="408"/>
      <c r="L94" s="408"/>
      <c r="M94" s="408"/>
      <c r="N94" s="28"/>
    </row>
    <row r="95" spans="2:14" x14ac:dyDescent="0.25">
      <c r="B95" s="414"/>
      <c r="C95" s="407"/>
      <c r="D95" s="409"/>
      <c r="E95" s="409"/>
      <c r="F95" s="409"/>
      <c r="G95" s="409"/>
      <c r="H95" s="407"/>
      <c r="I95" s="409"/>
      <c r="J95" s="409"/>
      <c r="K95" s="409"/>
      <c r="L95" s="409"/>
      <c r="M95" s="409"/>
      <c r="N95" s="28"/>
    </row>
    <row r="96" spans="2:14" x14ac:dyDescent="0.25">
      <c r="B96" s="161" t="s">
        <v>524</v>
      </c>
      <c r="C96" s="162">
        <v>58683223</v>
      </c>
      <c r="D96" s="163" t="s">
        <v>366</v>
      </c>
      <c r="E96" s="163" t="s">
        <v>366</v>
      </c>
      <c r="F96" s="163"/>
      <c r="G96" s="163"/>
      <c r="H96" s="162">
        <v>57805086</v>
      </c>
      <c r="I96" s="163" t="s">
        <v>366</v>
      </c>
      <c r="J96" s="163" t="s">
        <v>366</v>
      </c>
      <c r="K96" s="163"/>
      <c r="L96" s="163"/>
      <c r="M96" s="163"/>
      <c r="N96" s="28"/>
    </row>
    <row r="97" spans="2:14" x14ac:dyDescent="0.25">
      <c r="B97" s="161" t="s">
        <v>525</v>
      </c>
      <c r="C97" s="162">
        <v>74371171</v>
      </c>
      <c r="D97" s="163" t="s">
        <v>526</v>
      </c>
      <c r="E97" s="163" t="s">
        <v>366</v>
      </c>
      <c r="F97" s="163"/>
      <c r="G97" s="163"/>
      <c r="H97" s="162">
        <v>61884759</v>
      </c>
      <c r="I97" s="163" t="s">
        <v>366</v>
      </c>
      <c r="J97" s="163" t="s">
        <v>366</v>
      </c>
      <c r="K97" s="163"/>
      <c r="L97" s="163"/>
      <c r="M97" s="163"/>
      <c r="N97" s="28"/>
    </row>
    <row r="98" spans="2:14" ht="15.75" thickBot="1" x14ac:dyDescent="0.3">
      <c r="B98" s="164"/>
      <c r="C98" s="165"/>
      <c r="D98" s="165"/>
      <c r="E98" s="165"/>
      <c r="F98" s="165"/>
      <c r="G98" s="165"/>
      <c r="H98" s="165"/>
      <c r="I98" s="165"/>
      <c r="J98" s="165"/>
      <c r="K98" s="165"/>
      <c r="L98" s="165"/>
      <c r="M98" s="165"/>
      <c r="N98" s="28"/>
    </row>
    <row r="99" spans="2:14" ht="15.75" thickBot="1" x14ac:dyDescent="0.3">
      <c r="B99" s="166" t="s">
        <v>527</v>
      </c>
      <c r="C99" s="167">
        <v>218165042</v>
      </c>
      <c r="D99" s="168"/>
      <c r="E99" s="168"/>
      <c r="F99" s="168"/>
      <c r="G99" s="168"/>
      <c r="H99" s="167">
        <v>199217742</v>
      </c>
      <c r="I99" s="168"/>
      <c r="J99" s="168"/>
      <c r="K99" s="168"/>
      <c r="L99" s="168"/>
      <c r="M99" s="168"/>
      <c r="N99" s="28"/>
    </row>
    <row r="100" spans="2:14" ht="15.75" thickBot="1" x14ac:dyDescent="0.3">
      <c r="B100" s="166" t="s">
        <v>528</v>
      </c>
      <c r="C100" s="167">
        <v>256880592</v>
      </c>
      <c r="D100" s="167">
        <v>927273</v>
      </c>
      <c r="E100" s="168" t="s">
        <v>366</v>
      </c>
      <c r="F100" s="167">
        <v>763784</v>
      </c>
      <c r="G100" s="167">
        <v>258571649</v>
      </c>
      <c r="H100" s="167">
        <v>229478913</v>
      </c>
      <c r="I100" s="168" t="s">
        <v>366</v>
      </c>
      <c r="J100" s="168" t="s">
        <v>366</v>
      </c>
      <c r="K100" s="167">
        <v>10145436</v>
      </c>
      <c r="L100" s="167">
        <v>239624349</v>
      </c>
      <c r="M100" s="167">
        <v>18947300</v>
      </c>
      <c r="N100" s="28"/>
    </row>
    <row r="103" spans="2:14" x14ac:dyDescent="0.25">
      <c r="B103" s="1" t="s">
        <v>529</v>
      </c>
    </row>
    <row r="104" spans="2:14" x14ac:dyDescent="0.25">
      <c r="B104" s="109" t="s">
        <v>530</v>
      </c>
    </row>
    <row r="109" spans="2:14" x14ac:dyDescent="0.25">
      <c r="B109" s="71" t="s">
        <v>266</v>
      </c>
      <c r="D109" s="367" t="s">
        <v>31</v>
      </c>
      <c r="E109" s="367"/>
      <c r="G109" s="341" t="s">
        <v>267</v>
      </c>
      <c r="H109" s="341"/>
    </row>
    <row r="110" spans="2:14" x14ac:dyDescent="0.25">
      <c r="B110" s="71" t="s">
        <v>268</v>
      </c>
      <c r="D110" s="341" t="s">
        <v>738</v>
      </c>
      <c r="E110" s="341"/>
      <c r="G110" s="341" t="s">
        <v>269</v>
      </c>
      <c r="H110" s="341"/>
    </row>
  </sheetData>
  <mergeCells count="55">
    <mergeCell ref="B36:D36"/>
    <mergeCell ref="B3:E3"/>
    <mergeCell ref="B5:B6"/>
    <mergeCell ref="C5:C6"/>
    <mergeCell ref="D5:D6"/>
    <mergeCell ref="B25:D25"/>
    <mergeCell ref="B27:F27"/>
    <mergeCell ref="B28:F28"/>
    <mergeCell ref="G27:I27"/>
    <mergeCell ref="G28:I28"/>
    <mergeCell ref="D29:D30"/>
    <mergeCell ref="E29:E30"/>
    <mergeCell ref="B64:B65"/>
    <mergeCell ref="C64:C65"/>
    <mergeCell ref="D64:D65"/>
    <mergeCell ref="B37:D37"/>
    <mergeCell ref="B41:F41"/>
    <mergeCell ref="B42:F42"/>
    <mergeCell ref="B45:E45"/>
    <mergeCell ref="B48:F48"/>
    <mergeCell ref="B54:F54"/>
    <mergeCell ref="B56:C56"/>
    <mergeCell ref="B57:B58"/>
    <mergeCell ref="C57:C58"/>
    <mergeCell ref="D57:D58"/>
    <mergeCell ref="B90:B93"/>
    <mergeCell ref="C90:G90"/>
    <mergeCell ref="H90:M90"/>
    <mergeCell ref="C91:C93"/>
    <mergeCell ref="D91:D93"/>
    <mergeCell ref="E91:E93"/>
    <mergeCell ref="F91:F93"/>
    <mergeCell ref="G91:G93"/>
    <mergeCell ref="H91:H93"/>
    <mergeCell ref="I91:I93"/>
    <mergeCell ref="B94:B95"/>
    <mergeCell ref="C94:C95"/>
    <mergeCell ref="D94:D95"/>
    <mergeCell ref="E94:E95"/>
    <mergeCell ref="F94:F95"/>
    <mergeCell ref="M94:M95"/>
    <mergeCell ref="J91:J93"/>
    <mergeCell ref="K91:K93"/>
    <mergeCell ref="L91:L93"/>
    <mergeCell ref="M91:M93"/>
    <mergeCell ref="I94:I95"/>
    <mergeCell ref="J94:J95"/>
    <mergeCell ref="G94:G95"/>
    <mergeCell ref="K94:K95"/>
    <mergeCell ref="L94:L95"/>
    <mergeCell ref="D109:E109"/>
    <mergeCell ref="D110:E110"/>
    <mergeCell ref="G109:H109"/>
    <mergeCell ref="G110:H110"/>
    <mergeCell ref="H94:H95"/>
  </mergeCell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7F2sa1n6sGr4oj0N78d6VIDA89ctrjjLG6FMrvLbTww=</DigestValue>
    </Reference>
    <Reference Type="http://www.w3.org/2000/09/xmldsig#Object" URI="#idOfficeObject">
      <DigestMethod Algorithm="http://www.w3.org/2001/04/xmlenc#sha256"/>
      <DigestValue>+m/nFdRlrxUpGNm59gATXTIvoy5++0x1qw2Suyi0IWw=</DigestValue>
    </Reference>
    <Reference Type="http://uri.etsi.org/01903#SignedProperties" URI="#idSignedProperties">
      <Transforms>
        <Transform Algorithm="http://www.w3.org/TR/2001/REC-xml-c14n-20010315"/>
      </Transforms>
      <DigestMethod Algorithm="http://www.w3.org/2001/04/xmlenc#sha256"/>
      <DigestValue>oiKkMVM1r5N1ngSYTaTHT9CkvDyddeuhm3nuQnKGytk=</DigestValue>
    </Reference>
  </SignedInfo>
  <SignatureValue>jWKoXjh18FQ80j6tKg63uZunYndq0138VeXfiGmvKPeAJ05GuctdRSM0Genw65gIOFHQP5GTy5ya
MAWh52LbjJriqbg8TUV3KXONxoB/x22uIwUxLFddjaudJoh00Y8Ugcb2y/VeC3zhHCz4ZwxhJcer
CDKAqAUkD59a641503md69d+BJW4HaDF3fBfhBIRRJvfVtAVFW9DBAKQleabLSovwEWnEJYfmnW1
WldBBBvbVxqybszyY5G/+EQIEMXe1IDgYKrfcDKd+NWVbxAptW+XpW32yoh6dPZJqTpbTxLpusqd
XWl205PFMlLRLqNQmzb0I3GLqQWdt/P0LCXaCQ==</SignatureValue>
  <KeyInfo>
    <X509Data>
      <X509Certificate>MIIHyzCCBbOgAwIBAgIQNoeuA0YJdOtfIHBt5VsBEjANBgkqhkiG9w0BAQsFADBPMRcwFQYDVQQFEw5SVUMgODAwODAwOTktMDELMAkGA1UEBhMCUFkxETAPBgNVBAoMCFZJVCBTLkEuMRQwEgYDVQQDEwtDQS1WSVQgUy5BLjAeFw0yMDA3MjgxODM3MzNaFw0yMjA3MjgxODM3MzNaMIGjMRcwFQYDVQQqDA5DRUxFU1RFIE1BR0FMWTEVMBMGA1UEBAwMTUVOREVaIEdPRE9ZMRIwEAYDVQQFEwlDSTUwMjIzOTUxJDAiBgNVBAMMG0NFTEVTVEUgTUFHQUxZIE1FTkRFWiBHT0RPWTERMA8GA1UECwwIRklSTUEgRjIxFzAVBgNVBAoMDlBFUlNPTkEgRklTSUNBMQswCQYDVQQGEwJQWTCCASIwDQYJKoZIhvcNAQEBBQADggEPADCCAQoCggEBAM38+nrGxgsyf0RN2RtfcuoEbt5I2rVbOsCkP4eVZrK2O918FQcdHl0vOi+D6UuBU6GfbVemO7Wx5QdJOawKqxiO4veQ7XbQUe5L/whguWfdmRAg9+yneFR+en8ux/Vc6CdeeLkxFGt962W0bbjLJAGjia0LOTN9xsR8j2j9cFw/4eR3gvO0HVSeVS0blNAKrXaxugfKcPpV2WudiLXjQSSQ7MbFoelzYiB0xx0LPedprRC6HPeoQyIETtM7CfZOtMCh7u5Xj2Y3JQHN6+hkvU7s1UwHkGSkJUiK3tYM8Yzr7MQOecurzzgAmGlkO9/bT9e9SwRBK8ZrKoyLl3UniG0CAwEAAaOCA0wwggNIMAwGA1UdEwEB/wQCMAAwDgYDVR0PAQH/BAQDAgXgMCwGA1UdJQEB/wQiMCAGCCsGAQUFBwMEBggrBgEFBQcDAgYKKwYBBAGCNxQCAjAdBgNVHQ4EFgQUFRB8RTCVJm8lO1kitSIOVYXQngU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iBgNVHREEGzAZgRdNQUdZX01FTkRFWkBIT1R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7SS8W+EiLUkfJ9p3jRQoCY5KHjWWhCFUxAzsik0FfmNQBAFEHIqN9ysl9EgnPKBrbFcpnlf2WhmrKubd3RkRXhvrFMSS6Z/A52Jxl2jOWvKP8J0FSvyrjJ1MzpKQxb14oqbIszkJtJOqUrRFsyj6DIn9Xb7F8vJ5EewLM452VttGzGYRWCwbLJBe9XrQUVmcnzz0A/eUJoyhcf45Gac0GyxmNAf893pZ52WLxSl72iywG+XMeedqMvw1ebCw+/qdRCdb06wDXOrJFJs+GQ3pCHCcXWs90x8shNeilhOdIKlZge8qfnt3HrYuXeKfFHk+Cf2BzNM0H6peqkGMaVvPh8JMm6TRQoiYpkgglRthkTYRvFmYb5lMQbGT6VL4CSjA3ZAi5QLSgF6z7O8dvuzKnLZUQjqlavEi5/lt17Ukxf5roFsjFp1/dT0ZbvB5LApIMmNOQaNvXCexsitN75ZLWTi7W84/zbKz4RMSWvLpc+xaXmuFcI+xIvSTw0FJGDPZdMnWoCMM6CmHrqVJbhQRHYa4ti86z4aqCNYB9ZN2snFagv5tauYjPKhCjPrcy4qCodO8kpgbCLTbSmM2IOEAHZnfzbbv9AXyV5eiZGKhRsbsyISlaZ3DzhDXnrHDJzZb6GHwSTp4OIoHu1lzzkXnVLAJNcAhBzvCfFVi8iPaEh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jCIQp1BssTsRoJP3G/bbtS6Lr8AYIuvHNniw2r32x6I=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5ajvz1qdtEiKSLkeg5iEmjfRReeuRiswQQkrkWpS+Ow=</DigestValue>
      </Reference>
      <Reference URI="/xl/drawings/drawing5.xml?ContentType=application/vnd.openxmlformats-officedocument.drawing+xml">
        <DigestMethod Algorithm="http://www.w3.org/2001/04/xmlenc#sha256"/>
        <DigestValue>QXStAFPqWWR3N4QYIQvHQI67g8+iJKLxl1RH+K9iT5c=</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forTIOiBCn3OVRSuNHI6rAVboFegCYYUnEbFUsXtGBc=</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forTIOiBCn3OVRSuNHI6rAVboFegCYYUnEbFUsXtGBc=</DigestValue>
      </Reference>
      <Reference URI="/xl/printerSettings/printerSettings4.bin?ContentType=application/vnd.openxmlformats-officedocument.spreadsheetml.printerSettings">
        <DigestMethod Algorithm="http://www.w3.org/2001/04/xmlenc#sha256"/>
        <DigestValue>forTIOiBCn3OVRSuNHI6rAVboFegCYYUnEbFUsXtGBc=</DigestValue>
      </Reference>
      <Reference URI="/xl/printerSettings/printerSettings5.bin?ContentType=application/vnd.openxmlformats-officedocument.spreadsheetml.printerSettings">
        <DigestMethod Algorithm="http://www.w3.org/2001/04/xmlenc#sha256"/>
        <DigestValue>forTIOiBCn3OVRSuNHI6rAVboFegCYYUnEbFUsXtGBc=</DigestValue>
      </Reference>
      <Reference URI="/xl/sharedStrings.xml?ContentType=application/vnd.openxmlformats-officedocument.spreadsheetml.sharedStrings+xml">
        <DigestMethod Algorithm="http://www.w3.org/2001/04/xmlenc#sha256"/>
        <DigestValue>74k3U9mfsXXMGF8m4vHeDY7gcir6lJkond6Ewd0Auf8=</DigestValue>
      </Reference>
      <Reference URI="/xl/styles.xml?ContentType=application/vnd.openxmlformats-officedocument.spreadsheetml.styles+xml">
        <DigestMethod Algorithm="http://www.w3.org/2001/04/xmlenc#sha256"/>
        <DigestValue>yFyqDuH9rAWotpAEWpIwUxJ2pWNiPtbUOb60iJjotwg=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8ksjMA5Xwx82FdstvZAT7Ril+2vgJGvQTsOjnTjnWAM=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zL3u+dCWpauZ9oJ202lh1w3WwIRVysHtgxWftQGpoOs=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CZplgH+X93lIEUGxM5ZP83OpU6fS+tCM7MamT/efyOA=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sheet1.xml?ContentType=application/vnd.openxmlformats-officedocument.spreadsheetml.worksheet+xml">
        <DigestMethod Algorithm="http://www.w3.org/2001/04/xmlenc#sha256"/>
        <DigestValue>RXgRpuBKLBV0NyBo+29tCiTUu6KiC25La7XvEo1wGd4=</DigestValue>
      </Reference>
      <Reference URI="/xl/worksheets/sheet10.xml?ContentType=application/vnd.openxmlformats-officedocument.spreadsheetml.worksheet+xml">
        <DigestMethod Algorithm="http://www.w3.org/2001/04/xmlenc#sha256"/>
        <DigestValue>WVTB73xjkUCUWjcNuBspEakssp0N7cUfaTcGfUsQjPQ=</DigestValue>
      </Reference>
      <Reference URI="/xl/worksheets/sheet11.xml?ContentType=application/vnd.openxmlformats-officedocument.spreadsheetml.worksheet+xml">
        <DigestMethod Algorithm="http://www.w3.org/2001/04/xmlenc#sha256"/>
        <DigestValue>6Q+WPuixbXwCMMFgu3JhGXum6eFACbybQk8uNM6N/9A=</DigestValue>
      </Reference>
      <Reference URI="/xl/worksheets/sheet12.xml?ContentType=application/vnd.openxmlformats-officedocument.spreadsheetml.worksheet+xml">
        <DigestMethod Algorithm="http://www.w3.org/2001/04/xmlenc#sha256"/>
        <DigestValue>YmsLfwBBpMcIm5TlJZ3d+kBDtQoVicEfeqL9GJBMm50=</DigestValue>
      </Reference>
      <Reference URI="/xl/worksheets/sheet13.xml?ContentType=application/vnd.openxmlformats-officedocument.spreadsheetml.worksheet+xml">
        <DigestMethod Algorithm="http://www.w3.org/2001/04/xmlenc#sha256"/>
        <DigestValue>X41HVfd9Wfcw41825iZ4ocXEd0FaTa2ypYxx1pAzAEU=</DigestValue>
      </Reference>
      <Reference URI="/xl/worksheets/sheet14.xml?ContentType=application/vnd.openxmlformats-officedocument.spreadsheetml.worksheet+xml">
        <DigestMethod Algorithm="http://www.w3.org/2001/04/xmlenc#sha256"/>
        <DigestValue>lEq0sreMP3IB247K/lbfl0QXrgYiBLSVPe+VqykIbB0=</DigestValue>
      </Reference>
      <Reference URI="/xl/worksheets/sheet2.xml?ContentType=application/vnd.openxmlformats-officedocument.spreadsheetml.worksheet+xml">
        <DigestMethod Algorithm="http://www.w3.org/2001/04/xmlenc#sha256"/>
        <DigestValue>zg5tWvYB9Sy9tKoxDgHqv9iK3ME63kIIrfAw8+pUyG0=</DigestValue>
      </Reference>
      <Reference URI="/xl/worksheets/sheet3.xml?ContentType=application/vnd.openxmlformats-officedocument.spreadsheetml.worksheet+xml">
        <DigestMethod Algorithm="http://www.w3.org/2001/04/xmlenc#sha256"/>
        <DigestValue>Z6kNjarEF75+r8TfwGy4XGsiW44r8fsyqJMmuegxCMI=</DigestValue>
      </Reference>
      <Reference URI="/xl/worksheets/sheet4.xml?ContentType=application/vnd.openxmlformats-officedocument.spreadsheetml.worksheet+xml">
        <DigestMethod Algorithm="http://www.w3.org/2001/04/xmlenc#sha256"/>
        <DigestValue>uXdqm9OLW1VajqxBlks+naVQ9+bwYc66NtNcTddswA8=</DigestValue>
      </Reference>
      <Reference URI="/xl/worksheets/sheet5.xml?ContentType=application/vnd.openxmlformats-officedocument.spreadsheetml.worksheet+xml">
        <DigestMethod Algorithm="http://www.w3.org/2001/04/xmlenc#sha256"/>
        <DigestValue>ZF+wzGiTsmwYbbx3CvcXZY+uOZYAcRwPRZdwlIDlqgU=</DigestValue>
      </Reference>
      <Reference URI="/xl/worksheets/sheet6.xml?ContentType=application/vnd.openxmlformats-officedocument.spreadsheetml.worksheet+xml">
        <DigestMethod Algorithm="http://www.w3.org/2001/04/xmlenc#sha256"/>
        <DigestValue>FzpgQRzyb3ZOo4IenDkh3Xig1zrb+aZtjQmCcMOkVNM=</DigestValue>
      </Reference>
      <Reference URI="/xl/worksheets/sheet7.xml?ContentType=application/vnd.openxmlformats-officedocument.spreadsheetml.worksheet+xml">
        <DigestMethod Algorithm="http://www.w3.org/2001/04/xmlenc#sha256"/>
        <DigestValue>iNMPRW3kiE1p7BsfnxQ1B8SUb4kAIWQ/ZyIJu4+8T5s=</DigestValue>
      </Reference>
      <Reference URI="/xl/worksheets/sheet8.xml?ContentType=application/vnd.openxmlformats-officedocument.spreadsheetml.worksheet+xml">
        <DigestMethod Algorithm="http://www.w3.org/2001/04/xmlenc#sha256"/>
        <DigestValue>VHCM5GwxAdkQE4aa9xDAhp5YH6TtbCtfqlbIfqlAV7I=</DigestValue>
      </Reference>
      <Reference URI="/xl/worksheets/sheet9.xml?ContentType=application/vnd.openxmlformats-officedocument.spreadsheetml.worksheet+xml">
        <DigestMethod Algorithm="http://www.w3.org/2001/04/xmlenc#sha256"/>
        <DigestValue>e0dqWoqLWdC0x65G6unPgYhfNvK+JHFwzrU/wl3YScc=</DigestValue>
      </Reference>
    </Manifest>
    <SignatureProperties>
      <SignatureProperty Id="idSignatureTime" Target="#idPackageSignature">
        <mdssi:SignatureTime xmlns:mdssi="http://schemas.openxmlformats.org/package/2006/digital-signature">
          <mdssi:Format>YYYY-MM-DDThh:mm:ssTZD</mdssi:Format>
          <mdssi:Value>2020-11-13T13:26:45Z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16.0.13328/21</OfficeVersion>
          <ApplicationVersion>16.0.13328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2020-11-13T13:26:45Z</xd:SigningTime>
          <xd:SigningCertificate>
            <xd:Cert>
              <xd:CertDigest>
                <DigestMethod Algorithm="http://www.w3.org/2001/04/xmlenc#sha256"/>
                <DigestValue>bLWa/mQeCW0v4OIOFdoqeMQ9mdxIYfsefawCvooM+2w=</DigestValue>
              </xd:CertDigest>
              <xd:IssuerSerial>
                <X509IssuerName>CN=CA-VIT S.A., O=VIT S.A., C=PY, SERIALNUMBER=RUC 80080099-0</X509IssuerName>
                <X509SerialNumber>72482801246918564956326136785994973458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Los8qv74hLfIsT+N/9CLyVhi3ZjxIenNwF/K7iZAzII=</DigestValue>
    </Reference>
    <Reference Type="http://www.w3.org/2000/09/xmldsig#Object" URI="#idOfficeObject">
      <DigestMethod Algorithm="http://www.w3.org/2001/04/xmlenc#sha256"/>
      <DigestValue>+m/nFdRlrxUpGNm59gATXTIvoy5++0x1qw2Suyi0IWw=</DigestValue>
    </Reference>
    <Reference Type="http://uri.etsi.org/01903#SignedProperties" URI="#idSignedProperties">
      <Transforms>
        <Transform Algorithm="http://www.w3.org/TR/2001/REC-xml-c14n-20010315"/>
      </Transforms>
      <DigestMethod Algorithm="http://www.w3.org/2001/04/xmlenc#sha256"/>
      <DigestValue>1mKJx6tcZbG35DdTsQNRE75ySQdKahFW27xkdFZuRRE=</DigestValue>
    </Reference>
  </SignedInfo>
  <SignatureValue>kCKU36OgFKcg+8mggE+3piZx1QbLh4t+lC1gknPqgNBB6azt2GHEZh62vGT9iEwKHGzBc8wf/fLo
ESHj7LVBtEP2TjNk6+QUY0h9n0yHGPTyVfcSfwoCnZrPQ7yGzieFx8YWG6dLfnKRvRfC4tV2cdoi
MdEcF+DBs1YYATQBjmPfI2OkSDx5IFdJANPArjd3MANHuFH1dURWNFXU21/mwk2USbh1WnPtJIQN
gd+h87YvlY6PbJNLovGm3fCdt1E2uzruP2ppr3nwVgdTGDscSsVukPA/n+fo72DfZbVQHAYDuX8G
DvQvgXWqkaqaxwbt2WbxfiAps/rZMiQ8n9/GHQ==</SignatureValue>
  <KeyInfo>
    <X509Data>
      <X509Certificate>MIIHzjCCBbagAwIBAgIQbo02El0Ivl5fJBFG2hK2MjANBgkqhkiG9w0BAQsFADBPMRcwFQYDVQQFEw5SVUMgODAwODAwOTktMDELMAkGA1UEBhMCUFkxETAPBgNVBAoMCFZJVCBTLkEuMRQwEgYDVQQDEwtDQS1WSVQgUy5BLjAeFw0yMDA3MzExMjQwMzhaFw0yMjA3MzExMjQwMzhaMIGpMRcwFQYDVQQqDA5KQVZJRVIgRURVQVJETzEYMBYGA1UEBAwPQkVOSVRFWiBQRVJFSVJBMRIwEAYDVQQFEwlDSTQzMTk5OTkxJzAlBgNVBAMMHkpBVklFUiBFRFVBUkRPIEJFTklURVogUEVSRUlSQTERMA8GA1UECwwIRklSTUEgRjIxFzAVBgNVBAoMDlBFUlNPTkEgRklTSUNBMQswCQYDVQQGEwJQWTCCASIwDQYJKoZIhvcNAQEBBQADggEPADCCAQoCggEBALn9kCDO1Q0ExDTYJnPwRI9RwpVrNX7yIeri+CY7D4q30mDSphUp7F2VohVwRFUabL/ddKsKTaVy/xFk0fQY8WXdttxj4KBbZVbRIBO819E7WhRa46g0Yalo8tLSDMOEanabst/UIjELTzmzXyov6Uvv3XzhRPp6hG1U3yCFpi5sNeDWI9GESrSifDh4juZWyBmg2zIAWHUJ9C/NMrfTp2+eVIy2Pm6U3JiX0QtubLeFu2Ib8NtKZg6qsncWjroSW28wZLX6c7SBspkcYYeeAIkvrfGQJl4SrNIeJXB3pgOANMlZCdvmCGPbFBTW8VyN+cYOhUSwy3el07MrcUQ6t4cCAwEAAaOCA0kwggNFMAwGA1UdEwEB/wQCMAAwDgYDVR0PAQH/BAQDAgXgMCwGA1UdJQEB/wQiMCAGCCsGAQUFBwMEBggrBgEFBQcDAgYKKwYBBAGCNxQCAjAdBgNVHQ4EFgQURuGu6MnRFHTTtOeHwRiGhyOqUw4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fBgNVHREEGDAWgRRKQVYuQk5JVEVa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Ccft9Sm9nDJW128huCvgmoyeFUQXtfeoA5tqMqOMfHsgzEbYzKbox8zp3e9O403T759U6EuMKhie7umy9v/qiBRvpUJi4vhNKFij4HjLruKjlaEn+7UttSMgATmhiscNjmoM0vUOpPtD4wn3qCIMHGDR82oOAHXg5Se2aAGWELfA0aoYw+kYFtpIxb0EKO/WaadIBZIMpTKweaN271Xy+Ex8Io8NcrTfiZO+TNU+7YaZrZxJMqLLStvMh+brWQk72ffteUx+VoOGdYiPVmjWZqhGZXxe3UcgfbYhZybzIms1outGlFAF4yhYOMt+Asq7+PwHhxUlv75ABQ3xT40dQeHrSxGzJqFvOVKVEI/n5yIwLo0mC8XSjLXMtiP7yb6OZUk0JP2h8zboRGt8ggbqJmeEYvNGcu1ucg7UAR1D/xPOUhu2KTIeoAfufbrf1Ayoby6HSjJgJi9AMiv3Ree6zE7Q91Jr2lBqfv8fZJsAjU9EBCqlQNbw4sMQQ6b8NfRNOuEVgs4sk0Ll5WtP90b3c/NOFOOu/i1MrnS85xBBhWHdrvaJ8qQCPNchoIYl4lWYJdm7Nq+WSy7mSjWjI/MYP8zc5swHjuA7aspUP/3Hq7uSyLhl4CmSX4OPKrmx9oja80P+BgC6u5Lpo+Lj7uyqbmBsozu4xRQQR/AmkJohR31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jCIQp1BssTsRoJP3G/bbtS6Lr8AYIuvHNniw2r32x6I=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5ajvz1qdtEiKSLkeg5iEmjfRReeuRiswQQkrkWpS+Ow=</DigestValue>
      </Reference>
      <Reference URI="/xl/drawings/drawing5.xml?ContentType=application/vnd.openxmlformats-officedocument.drawing+xml">
        <DigestMethod Algorithm="http://www.w3.org/2001/04/xmlenc#sha256"/>
        <DigestValue>QXStAFPqWWR3N4QYIQvHQI67g8+iJKLxl1RH+K9iT5c=</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forTIOiBCn3OVRSuNHI6rAVboFegCYYUnEbFUsXtGBc=</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forTIOiBCn3OVRSuNHI6rAVboFegCYYUnEbFUsXtGBc=</DigestValue>
      </Reference>
      <Reference URI="/xl/printerSettings/printerSettings4.bin?ContentType=application/vnd.openxmlformats-officedocument.spreadsheetml.printerSettings">
        <DigestMethod Algorithm="http://www.w3.org/2001/04/xmlenc#sha256"/>
        <DigestValue>forTIOiBCn3OVRSuNHI6rAVboFegCYYUnEbFUsXtGBc=</DigestValue>
      </Reference>
      <Reference URI="/xl/printerSettings/printerSettings5.bin?ContentType=application/vnd.openxmlformats-officedocument.spreadsheetml.printerSettings">
        <DigestMethod Algorithm="http://www.w3.org/2001/04/xmlenc#sha256"/>
        <DigestValue>forTIOiBCn3OVRSuNHI6rAVboFegCYYUnEbFUsXtGBc=</DigestValue>
      </Reference>
      <Reference URI="/xl/sharedStrings.xml?ContentType=application/vnd.openxmlformats-officedocument.spreadsheetml.sharedStrings+xml">
        <DigestMethod Algorithm="http://www.w3.org/2001/04/xmlenc#sha256"/>
        <DigestValue>74k3U9mfsXXMGF8m4vHeDY7gcir6lJkond6Ewd0Auf8=</DigestValue>
      </Reference>
      <Reference URI="/xl/styles.xml?ContentType=application/vnd.openxmlformats-officedocument.spreadsheetml.styles+xml">
        <DigestMethod Algorithm="http://www.w3.org/2001/04/xmlenc#sha256"/>
        <DigestValue>yFyqDuH9rAWotpAEWpIwUxJ2pWNiPtbUOb60iJjotwg=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8ksjMA5Xwx82FdstvZAT7Ril+2vgJGvQTsOjnTjnWAM=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zL3u+dCWpauZ9oJ202lh1w3WwIRVysHtgxWftQGpoOs=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CZplgH+X93lIEUGxM5ZP83OpU6fS+tCM7MamT/efyOA=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sheet1.xml?ContentType=application/vnd.openxmlformats-officedocument.spreadsheetml.worksheet+xml">
        <DigestMethod Algorithm="http://www.w3.org/2001/04/xmlenc#sha256"/>
        <DigestValue>RXgRpuBKLBV0NyBo+29tCiTUu6KiC25La7XvEo1wGd4=</DigestValue>
      </Reference>
      <Reference URI="/xl/worksheets/sheet10.xml?ContentType=application/vnd.openxmlformats-officedocument.spreadsheetml.worksheet+xml">
        <DigestMethod Algorithm="http://www.w3.org/2001/04/xmlenc#sha256"/>
        <DigestValue>WVTB73xjkUCUWjcNuBspEakssp0N7cUfaTcGfUsQjPQ=</DigestValue>
      </Reference>
      <Reference URI="/xl/worksheets/sheet11.xml?ContentType=application/vnd.openxmlformats-officedocument.spreadsheetml.worksheet+xml">
        <DigestMethod Algorithm="http://www.w3.org/2001/04/xmlenc#sha256"/>
        <DigestValue>6Q+WPuixbXwCMMFgu3JhGXum6eFACbybQk8uNM6N/9A=</DigestValue>
      </Reference>
      <Reference URI="/xl/worksheets/sheet12.xml?ContentType=application/vnd.openxmlformats-officedocument.spreadsheetml.worksheet+xml">
        <DigestMethod Algorithm="http://www.w3.org/2001/04/xmlenc#sha256"/>
        <DigestValue>YmsLfwBBpMcIm5TlJZ3d+kBDtQoVicEfeqL9GJBMm50=</DigestValue>
      </Reference>
      <Reference URI="/xl/worksheets/sheet13.xml?ContentType=application/vnd.openxmlformats-officedocument.spreadsheetml.worksheet+xml">
        <DigestMethod Algorithm="http://www.w3.org/2001/04/xmlenc#sha256"/>
        <DigestValue>X41HVfd9Wfcw41825iZ4ocXEd0FaTa2ypYxx1pAzAEU=</DigestValue>
      </Reference>
      <Reference URI="/xl/worksheets/sheet14.xml?ContentType=application/vnd.openxmlformats-officedocument.spreadsheetml.worksheet+xml">
        <DigestMethod Algorithm="http://www.w3.org/2001/04/xmlenc#sha256"/>
        <DigestValue>lEq0sreMP3IB247K/lbfl0QXrgYiBLSVPe+VqykIbB0=</DigestValue>
      </Reference>
      <Reference URI="/xl/worksheets/sheet2.xml?ContentType=application/vnd.openxmlformats-officedocument.spreadsheetml.worksheet+xml">
        <DigestMethod Algorithm="http://www.w3.org/2001/04/xmlenc#sha256"/>
        <DigestValue>zg5tWvYB9Sy9tKoxDgHqv9iK3ME63kIIrfAw8+pUyG0=</DigestValue>
      </Reference>
      <Reference URI="/xl/worksheets/sheet3.xml?ContentType=application/vnd.openxmlformats-officedocument.spreadsheetml.worksheet+xml">
        <DigestMethod Algorithm="http://www.w3.org/2001/04/xmlenc#sha256"/>
        <DigestValue>Z6kNjarEF75+r8TfwGy4XGsiW44r8fsyqJMmuegxCMI=</DigestValue>
      </Reference>
      <Reference URI="/xl/worksheets/sheet4.xml?ContentType=application/vnd.openxmlformats-officedocument.spreadsheetml.worksheet+xml">
        <DigestMethod Algorithm="http://www.w3.org/2001/04/xmlenc#sha256"/>
        <DigestValue>uXdqm9OLW1VajqxBlks+naVQ9+bwYc66NtNcTddswA8=</DigestValue>
      </Reference>
      <Reference URI="/xl/worksheets/sheet5.xml?ContentType=application/vnd.openxmlformats-officedocument.spreadsheetml.worksheet+xml">
        <DigestMethod Algorithm="http://www.w3.org/2001/04/xmlenc#sha256"/>
        <DigestValue>ZF+wzGiTsmwYbbx3CvcXZY+uOZYAcRwPRZdwlIDlqgU=</DigestValue>
      </Reference>
      <Reference URI="/xl/worksheets/sheet6.xml?ContentType=application/vnd.openxmlformats-officedocument.spreadsheetml.worksheet+xml">
        <DigestMethod Algorithm="http://www.w3.org/2001/04/xmlenc#sha256"/>
        <DigestValue>FzpgQRzyb3ZOo4IenDkh3Xig1zrb+aZtjQmCcMOkVNM=</DigestValue>
      </Reference>
      <Reference URI="/xl/worksheets/sheet7.xml?ContentType=application/vnd.openxmlformats-officedocument.spreadsheetml.worksheet+xml">
        <DigestMethod Algorithm="http://www.w3.org/2001/04/xmlenc#sha256"/>
        <DigestValue>iNMPRW3kiE1p7BsfnxQ1B8SUb4kAIWQ/ZyIJu4+8T5s=</DigestValue>
      </Reference>
      <Reference URI="/xl/worksheets/sheet8.xml?ContentType=application/vnd.openxmlformats-officedocument.spreadsheetml.worksheet+xml">
        <DigestMethod Algorithm="http://www.w3.org/2001/04/xmlenc#sha256"/>
        <DigestValue>VHCM5GwxAdkQE4aa9xDAhp5YH6TtbCtfqlbIfqlAV7I=</DigestValue>
      </Reference>
      <Reference URI="/xl/worksheets/sheet9.xml?ContentType=application/vnd.openxmlformats-officedocument.spreadsheetml.worksheet+xml">
        <DigestMethod Algorithm="http://www.w3.org/2001/04/xmlenc#sha256"/>
        <DigestValue>e0dqWoqLWdC0x65G6unPgYhfNvK+JHFwzrU/wl3YScc=</DigestValue>
      </Reference>
    </Manifest>
    <SignatureProperties>
      <SignatureProperty Id="idSignatureTime" Target="#idPackageSignature">
        <mdssi:SignatureTime xmlns:mdssi="http://schemas.openxmlformats.org/package/2006/digital-signature">
          <mdssi:Format>YYYY-MM-DDThh:mm:ssTZD</mdssi:Format>
          <mdssi:Value>2020-11-13T15:09:24Z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16.0.13328/21</OfficeVersion>
          <ApplicationVersion>16.0.13328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2020-11-13T15:09:24Z</xd:SigningTime>
          <xd:SigningCertificate>
            <xd:Cert>
              <xd:CertDigest>
                <DigestMethod Algorithm="http://www.w3.org/2001/04/xmlenc#sha256"/>
                <DigestValue>Z7vulsZbcdrBKZGuaUrv/CB6XvAzUyWkbwoza79m91c=</DigestValue>
              </xd:CertDigest>
              <xd:IssuerSerial>
                <X509IssuerName>CN=CA-VIT S.A., O=VIT S.A., C=PY, SERIALNUMBER=RUC 80080099-0</X509IssuerName>
                <X509SerialNumber>146948290098412355472425866563478009394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wZXvEMxhhw2VnzSD2Tz/ifxCyNKgsfzcjFnav1VozD4=</DigestValue>
    </Reference>
    <Reference Type="http://www.w3.org/2000/09/xmldsig#Object" URI="#idOfficeObject">
      <DigestMethod Algorithm="http://www.w3.org/2001/04/xmlenc#sha256"/>
      <DigestValue>+m/nFdRlrxUpGNm59gATXTIvoy5++0x1qw2Suyi0IWw=</DigestValue>
    </Reference>
    <Reference Type="http://uri.etsi.org/01903#SignedProperties" URI="#idSignedProperties">
      <Transforms>
        <Transform Algorithm="http://www.w3.org/TR/2001/REC-xml-c14n-20010315"/>
      </Transforms>
      <DigestMethod Algorithm="http://www.w3.org/2001/04/xmlenc#sha256"/>
      <DigestValue>kAUpqkgz2ADQzTsGRIyy1/42B+gjkw+ACW0RcIe44k4=</DigestValue>
    </Reference>
  </SignedInfo>
  <SignatureValue>bYpZtVNJg4nDDzbttsgl2oIyze1F2Woa+WBi+3H+9SPvf7yoWO+f3dlprCfpRTe49RRMd3JgPxt6
BOw4TnGMC/iGCwlxDz+TUyToevfMjrxGK0z9CyyhlAIRUPulwowFauQYA4SrqHithZbxWABOwG4+
GSocqaKqqKLN36WwhvvxDMGgzwIlwneTkwIiBKo+RRZ8I8uq3AWSXyOA7JubwukvZRjIgOVpeo20
9NErgIeP2xHknWh45ZFVdPMNmS5l8HON+lSn9/L/69sw40tOpjxntEgDQVZjTwbUlRSC/Bn+nw+d
TZSuKy2gg49Iq3jDGpellELZ699dBX+DzJvP6g==</SignatureValue>
  <KeyInfo>
    <X509Data>
      <X509Certificate>MIIHzjCCBbagAwIBAgIQMI/ErKHiWWRdZXYrMz+4EjANBgkqhkiG9w0BAQsFADBPMRcwFQYDVQQFEw5SVUMgODAwODAwOTktMDELMAkGA1UEBhMCUFkxETAPBgNVBAoMCFZJVCBTLkEuMRQwEgYDVQQDEwtDQS1WSVQgUy5BLjAeFw0xOTA4MjcxODI3NTVaFw0yMTA4MjcxODI3NTVaMIGlMRYwFAYDVQQqDA1EQU5JRUwgQU5EUkVTMRcwFQYDVQQEDA5NT1JFTk8gQk9HQVJJTjESMBAGA1UEBRMJQ0kxMDEyODI1MSUwIwYDVQQDDBxEQU5JRUwgQU5EUkVTIE1PUkVOTyBCT0dBUklOMREwDwYDVQQLDAhGSVJNQSBGMjEXMBUGA1UECgwOUEVSU09OQSBGSVNJQ0ExCzAJBgNVBAYTAlBZMIIBIjANBgkqhkiG9w0BAQEFAAOCAQ8AMIIBCgKCAQEAtnhNWWkEL6FkdlMohdRm104kOKbYVXQrrS4hM+sQ0HXXHTd4CJ0XKllXSwwxg4h0YbTd5q77y6x8vysTL7oGk67tJEj6E1Eqa6BDB4iqxF5Yot/lF+d4iitDVOpxKOoGBFAk1l2UHKFFilFNUaPBTU47U3d5JZBPbyLuKveIKWOClBosS+ATQ2bUNCtmjdoO1am25FRvcXn3JLQUJB0FNey75m6MXL5pKR4250jENvA9vHiYIcoZhsDDS3nBe7sOJs01YEt02R/MxtawEa8YnWyeFU562giLylgsJa54Oo93RuayvWiSDRwdkRgrhByg7wFtpyfP7JUUnqUxQ+/ybwIDAQABo4IDTTCCA0kwDAYDVR0TAQH/BAIwADAOBgNVHQ8BAf8EBAMCBeAwLAYDVR0lAQH/BCIwIAYIKwYBBQUHAwQGCCsGAQUFBwMCBgorBgEEAYI3FAICMB0GA1UdDgQWBBQTv0Bc7vdxSjRI8v0mvXgcK64F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BBTs2NFUm9bWLR2QQrUIR9zrDVAQoPNwyUi6Y+NgFdot70AAiyoXDOKMIt/BQfJoItXTQx38o1pKrmpFgzHZtA0Q42470oc4Mr03XeCKq4RvuSpVFzwHKWHdzG5KHvVOtFdXfwsmXsp80sK7g2vRcSmUryYKofZN0p9TImO92TeXPsy9q0h+ROxd7Xt7223DXx0f1lzvjGAPPQhR+/fpbeaF/CjaUrvDnYIcZPf0HoB/s8dYzRMWOkRMV3mwZvZfD5wh6RR2b2Lv6yj5FMirQvy+VT3I1fN+LGmAkNcGYgFBtABXOk1+2q1WCTgqIrkdKU3Ai5x7STzKQ8dhAao7zdqsaJxACo512rjciCbNbipZYH+rjFw/Sq3F0wzhLmLPafrnc6INgF6t3lpu9+teyahVhE2PereU2DJyAzzMyPi55R8/564fwrsciSr0P1xRyTbL8PwXgedQVu+6zlXUL4lzntKGyTzit4X4S5gLg2i6nU2ECnYWZpfOlUiNdZ48Nr3FWPR4ycIFLLaf3xIIfZvdktCIPpZVy1jYz5LDA2Mijad+YrBpZrOUQf6ArSPdALOslUerme7mrfXiENp98KMczEW2EvO1YUMs5/PZ6n1LxNWPtRF7h/qOMm0U1DJf/pSizYtDeS6wWtO8p8gXAT/3xXmA72qcy5n1Rwm47Y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jCIQp1BssTsRoJP3G/bbtS6Lr8AYIuvHNniw2r32x6I=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5ajvz1qdtEiKSLkeg5iEmjfRReeuRiswQQkrkWpS+Ow=</DigestValue>
      </Reference>
      <Reference URI="/xl/drawings/drawing5.xml?ContentType=application/vnd.openxmlformats-officedocument.drawing+xml">
        <DigestMethod Algorithm="http://www.w3.org/2001/04/xmlenc#sha256"/>
        <DigestValue>QXStAFPqWWR3N4QYIQvHQI67g8+iJKLxl1RH+K9iT5c=</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forTIOiBCn3OVRSuNHI6rAVboFegCYYUnEbFUsXtGBc=</DigestValue>
      </Reference>
      <Reference URI="/xl/printerSettings/printerSettings2.bin?ContentType=application/vnd.openxmlformats-officedocument.spreadsheetml.printerSettings">
        <DigestMethod Algorithm="http://www.w3.org/2001/04/xmlenc#sha256"/>
        <DigestValue>forTIOiBCn3OVRSuNHI6rAVboFegCYYUnEbFUsXtGBc=</DigestValue>
      </Reference>
      <Reference URI="/xl/printerSettings/printerSettings3.bin?ContentType=application/vnd.openxmlformats-officedocument.spreadsheetml.printerSettings">
        <DigestMethod Algorithm="http://www.w3.org/2001/04/xmlenc#sha256"/>
        <DigestValue>forTIOiBCn3OVRSuNHI6rAVboFegCYYUnEbFUsXtGBc=</DigestValue>
      </Reference>
      <Reference URI="/xl/printerSettings/printerSettings4.bin?ContentType=application/vnd.openxmlformats-officedocument.spreadsheetml.printerSettings">
        <DigestMethod Algorithm="http://www.w3.org/2001/04/xmlenc#sha256"/>
        <DigestValue>forTIOiBCn3OVRSuNHI6rAVboFegCYYUnEbFUsXtGBc=</DigestValue>
      </Reference>
      <Reference URI="/xl/printerSettings/printerSettings5.bin?ContentType=application/vnd.openxmlformats-officedocument.spreadsheetml.printerSettings">
        <DigestMethod Algorithm="http://www.w3.org/2001/04/xmlenc#sha256"/>
        <DigestValue>forTIOiBCn3OVRSuNHI6rAVboFegCYYUnEbFUsXtGBc=</DigestValue>
      </Reference>
      <Reference URI="/xl/sharedStrings.xml?ContentType=application/vnd.openxmlformats-officedocument.spreadsheetml.sharedStrings+xml">
        <DigestMethod Algorithm="http://www.w3.org/2001/04/xmlenc#sha256"/>
        <DigestValue>74k3U9mfsXXMGF8m4vHeDY7gcir6lJkond6Ewd0Auf8=</DigestValue>
      </Reference>
      <Reference URI="/xl/styles.xml?ContentType=application/vnd.openxmlformats-officedocument.spreadsheetml.styles+xml">
        <DigestMethod Algorithm="http://www.w3.org/2001/04/xmlenc#sha256"/>
        <DigestValue>yFyqDuH9rAWotpAEWpIwUxJ2pWNiPtbUOb60iJjotwg=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8ksjMA5Xwx82FdstvZAT7Ril+2vgJGvQTsOjnTjnWAM=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zL3u+dCWpauZ9oJ202lh1w3WwIRVysHtgxWftQGpoOs=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CZplgH+X93lIEUGxM5ZP83OpU6fS+tCM7MamT/efyOA=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sheet1.xml?ContentType=application/vnd.openxmlformats-officedocument.spreadsheetml.worksheet+xml">
        <DigestMethod Algorithm="http://www.w3.org/2001/04/xmlenc#sha256"/>
        <DigestValue>RXgRpuBKLBV0NyBo+29tCiTUu6KiC25La7XvEo1wGd4=</DigestValue>
      </Reference>
      <Reference URI="/xl/worksheets/sheet10.xml?ContentType=application/vnd.openxmlformats-officedocument.spreadsheetml.worksheet+xml">
        <DigestMethod Algorithm="http://www.w3.org/2001/04/xmlenc#sha256"/>
        <DigestValue>WVTB73xjkUCUWjcNuBspEakssp0N7cUfaTcGfUsQjPQ=</DigestValue>
      </Reference>
      <Reference URI="/xl/worksheets/sheet11.xml?ContentType=application/vnd.openxmlformats-officedocument.spreadsheetml.worksheet+xml">
        <DigestMethod Algorithm="http://www.w3.org/2001/04/xmlenc#sha256"/>
        <DigestValue>6Q+WPuixbXwCMMFgu3JhGXum6eFACbybQk8uNM6N/9A=</DigestValue>
      </Reference>
      <Reference URI="/xl/worksheets/sheet12.xml?ContentType=application/vnd.openxmlformats-officedocument.spreadsheetml.worksheet+xml">
        <DigestMethod Algorithm="http://www.w3.org/2001/04/xmlenc#sha256"/>
        <DigestValue>YmsLfwBBpMcIm5TlJZ3d+kBDtQoVicEfeqL9GJBMm50=</DigestValue>
      </Reference>
      <Reference URI="/xl/worksheets/sheet13.xml?ContentType=application/vnd.openxmlformats-officedocument.spreadsheetml.worksheet+xml">
        <DigestMethod Algorithm="http://www.w3.org/2001/04/xmlenc#sha256"/>
        <DigestValue>X41HVfd9Wfcw41825iZ4ocXEd0FaTa2ypYxx1pAzAEU=</DigestValue>
      </Reference>
      <Reference URI="/xl/worksheets/sheet14.xml?ContentType=application/vnd.openxmlformats-officedocument.spreadsheetml.worksheet+xml">
        <DigestMethod Algorithm="http://www.w3.org/2001/04/xmlenc#sha256"/>
        <DigestValue>lEq0sreMP3IB247K/lbfl0QXrgYiBLSVPe+VqykIbB0=</DigestValue>
      </Reference>
      <Reference URI="/xl/worksheets/sheet2.xml?ContentType=application/vnd.openxmlformats-officedocument.spreadsheetml.worksheet+xml">
        <DigestMethod Algorithm="http://www.w3.org/2001/04/xmlenc#sha256"/>
        <DigestValue>zg5tWvYB9Sy9tKoxDgHqv9iK3ME63kIIrfAw8+pUyG0=</DigestValue>
      </Reference>
      <Reference URI="/xl/worksheets/sheet3.xml?ContentType=application/vnd.openxmlformats-officedocument.spreadsheetml.worksheet+xml">
        <DigestMethod Algorithm="http://www.w3.org/2001/04/xmlenc#sha256"/>
        <DigestValue>Z6kNjarEF75+r8TfwGy4XGsiW44r8fsyqJMmuegxCMI=</DigestValue>
      </Reference>
      <Reference URI="/xl/worksheets/sheet4.xml?ContentType=application/vnd.openxmlformats-officedocument.spreadsheetml.worksheet+xml">
        <DigestMethod Algorithm="http://www.w3.org/2001/04/xmlenc#sha256"/>
        <DigestValue>uXdqm9OLW1VajqxBlks+naVQ9+bwYc66NtNcTddswA8=</DigestValue>
      </Reference>
      <Reference URI="/xl/worksheets/sheet5.xml?ContentType=application/vnd.openxmlformats-officedocument.spreadsheetml.worksheet+xml">
        <DigestMethod Algorithm="http://www.w3.org/2001/04/xmlenc#sha256"/>
        <DigestValue>ZF+wzGiTsmwYbbx3CvcXZY+uOZYAcRwPRZdwlIDlqgU=</DigestValue>
      </Reference>
      <Reference URI="/xl/worksheets/sheet6.xml?ContentType=application/vnd.openxmlformats-officedocument.spreadsheetml.worksheet+xml">
        <DigestMethod Algorithm="http://www.w3.org/2001/04/xmlenc#sha256"/>
        <DigestValue>FzpgQRzyb3ZOo4IenDkh3Xig1zrb+aZtjQmCcMOkVNM=</DigestValue>
      </Reference>
      <Reference URI="/xl/worksheets/sheet7.xml?ContentType=application/vnd.openxmlformats-officedocument.spreadsheetml.worksheet+xml">
        <DigestMethod Algorithm="http://www.w3.org/2001/04/xmlenc#sha256"/>
        <DigestValue>iNMPRW3kiE1p7BsfnxQ1B8SUb4kAIWQ/ZyIJu4+8T5s=</DigestValue>
      </Reference>
      <Reference URI="/xl/worksheets/sheet8.xml?ContentType=application/vnd.openxmlformats-officedocument.spreadsheetml.worksheet+xml">
        <DigestMethod Algorithm="http://www.w3.org/2001/04/xmlenc#sha256"/>
        <DigestValue>VHCM5GwxAdkQE4aa9xDAhp5YH6TtbCtfqlbIfqlAV7I=</DigestValue>
      </Reference>
      <Reference URI="/xl/worksheets/sheet9.xml?ContentType=application/vnd.openxmlformats-officedocument.spreadsheetml.worksheet+xml">
        <DigestMethod Algorithm="http://www.w3.org/2001/04/xmlenc#sha256"/>
        <DigestValue>e0dqWoqLWdC0x65G6unPgYhfNvK+JHFwzrU/wl3YScc=</DigestValue>
      </Reference>
    </Manifest>
    <SignatureProperties>
      <SignatureProperty Id="idSignatureTime" Target="#idPackageSignature">
        <mdssi:SignatureTime xmlns:mdssi="http://schemas.openxmlformats.org/package/2006/digital-signature">
          <mdssi:Format>YYYY-MM-DDThh:mm:ssTZD</mdssi:Format>
          <mdssi:Value>2020-11-13T15:30:24Z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16.0.13328/21</OfficeVersion>
          <ApplicationVersion>16.0.13328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2020-11-13T15:30:24Z</xd:SigningTime>
          <xd:SigningCertificate>
            <xd:Cert>
              <xd:CertDigest>
                <DigestMethod Algorithm="http://www.w3.org/2001/04/xmlenc#sha256"/>
                <DigestValue>hRVhE1hl0Az6XKniHlicGCaw8OTOvXerP0VRzWGSaSw=</DigestValue>
              </xd:CertDigest>
              <xd:IssuerSerial>
                <X509IssuerName>CN=CA-VIT S.A., O=VIT S.A., C=PY, SERIALNUMBER=RUC 80080099-0</X509IssuerName>
                <X509SerialNumber>64549431278073436389622519792989616146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Información General</vt:lpstr>
      <vt:lpstr>Información General 2</vt:lpstr>
      <vt:lpstr>Balance General</vt:lpstr>
      <vt:lpstr>Estado de Resultados</vt:lpstr>
      <vt:lpstr>Flujo de Efectivo</vt:lpstr>
      <vt:lpstr>Variación PN</vt:lpstr>
      <vt:lpstr>Notas a los EEFF</vt:lpstr>
      <vt:lpstr>Anexo 5a-5c</vt:lpstr>
      <vt:lpstr>Anexo 5d-5h</vt:lpstr>
      <vt:lpstr>Anexo 5i-5m</vt:lpstr>
      <vt:lpstr>Anexo 5n-5r</vt:lpstr>
      <vt:lpstr>Anexo 5s-5w</vt:lpstr>
      <vt:lpstr>Anexo 5x-5z</vt:lpstr>
      <vt:lpstr>Notas 6-11</vt:lpstr>
      <vt:lpstr>'Balance General'!_Hlk47006462</vt:lpstr>
      <vt:lpstr>'Notas 6-11'!_Hlk47083218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Diario</cp:lastModifiedBy>
  <cp:lastPrinted>2020-11-12T13:23:19Z</cp:lastPrinted>
  <dcterms:created xsi:type="dcterms:W3CDTF">2020-08-05T19:03:26Z</dcterms:created>
  <dcterms:modified xsi:type="dcterms:W3CDTF">2020-11-12T21:37:39Z</dcterms:modified>
  <cp:contentStatus/>
</cp:coreProperties>
</file>