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Diario\Desktop\"/>
    </mc:Choice>
  </mc:AlternateContent>
  <xr:revisionPtr revIDLastSave="0" documentId="13_ncr:1_{89DB4DA8-8145-463A-B039-2DA8AAC9BBA3}" xr6:coauthVersionLast="46" xr6:coauthVersionMax="46" xr10:uidLastSave="{00000000-0000-0000-0000-000000000000}"/>
  <bookViews>
    <workbookView xWindow="-120" yWindow="-120" windowWidth="20730" windowHeight="11160" xr2:uid="{00000000-000D-0000-FFFF-FFFF00000000}"/>
  </bookViews>
  <sheets>
    <sheet name="Información General" sheetId="1" r:id="rId1"/>
    <sheet name="Información General 2" sheetId="2"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General'!$B$96</definedName>
    <definedName name="_Hlk47083218" localSheetId="13">'Notas 6-11'!$C$11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2" l="1"/>
  <c r="F11" i="12"/>
  <c r="F10" i="12"/>
  <c r="F9" i="12"/>
  <c r="F8" i="12"/>
  <c r="F7" i="12"/>
  <c r="D13" i="12"/>
  <c r="C13" i="12"/>
  <c r="F13" i="12" l="1"/>
  <c r="D14" i="4"/>
  <c r="F15" i="15" l="1"/>
  <c r="E15" i="15"/>
  <c r="H116"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38" i="2"/>
  <c r="H27" i="2"/>
  <c r="H199" i="2"/>
  <c r="H198" i="2"/>
  <c r="H196" i="2"/>
  <c r="H195" i="2"/>
  <c r="H193" i="2"/>
  <c r="H194" i="2" s="1"/>
  <c r="F17" i="15" l="1"/>
  <c r="H203" i="2"/>
  <c r="H201" i="2"/>
  <c r="H208" i="2"/>
  <c r="G208" i="2"/>
  <c r="B208" i="2"/>
  <c r="H206" i="2"/>
  <c r="G206" i="2"/>
  <c r="B206" i="2"/>
  <c r="H204" i="2"/>
  <c r="H202" i="2"/>
  <c r="H200" i="2"/>
  <c r="G200" i="2"/>
  <c r="H197" i="2"/>
  <c r="G197" i="2"/>
  <c r="G194" i="2"/>
  <c r="H192" i="2"/>
  <c r="G192" i="2"/>
  <c r="H186" i="2"/>
  <c r="G185" i="2"/>
  <c r="G186" i="2" s="1"/>
  <c r="H160" i="2"/>
  <c r="G160" i="2"/>
  <c r="H151" i="2"/>
  <c r="G151" i="2"/>
  <c r="H132" i="2"/>
  <c r="G132" i="2"/>
  <c r="H123" i="2"/>
  <c r="G123" i="2"/>
  <c r="G116" i="2"/>
  <c r="H90" i="2"/>
  <c r="G90" i="2"/>
  <c r="H83" i="2"/>
  <c r="G83" i="2"/>
  <c r="H37" i="2"/>
  <c r="G37" i="2"/>
  <c r="H31" i="2"/>
  <c r="G31" i="2"/>
  <c r="G27" i="2"/>
  <c r="H16" i="2"/>
  <c r="G16" i="2"/>
  <c r="G209" i="2" s="1"/>
  <c r="H209" i="2" l="1"/>
  <c r="C21" i="15"/>
  <c r="C35" i="5" l="1"/>
  <c r="C41" i="5"/>
  <c r="D35" i="5"/>
  <c r="L20" i="15"/>
  <c r="L19" i="15"/>
  <c r="L18" i="15"/>
  <c r="L17" i="15"/>
  <c r="G67" i="3"/>
  <c r="G81" i="3" s="1"/>
  <c r="F21" i="15"/>
  <c r="F73" i="3"/>
  <c r="E22" i="15"/>
  <c r="D15" i="15"/>
  <c r="D21" i="15" s="1"/>
  <c r="E21" i="15"/>
  <c r="F72" i="3" s="1"/>
  <c r="G21" i="15"/>
  <c r="I21" i="15"/>
  <c r="J21" i="15"/>
  <c r="K21" i="15"/>
  <c r="C22" i="15"/>
  <c r="G22" i="15"/>
  <c r="I22" i="15"/>
  <c r="J22" i="15"/>
  <c r="K22" i="15"/>
  <c r="L22" i="15"/>
  <c r="M15" i="15" l="1"/>
  <c r="F67" i="3"/>
  <c r="F81" i="3" s="1"/>
  <c r="F22" i="15"/>
  <c r="M22" i="15"/>
  <c r="D22" i="15"/>
  <c r="L91" i="9" l="1"/>
  <c r="L90" i="9"/>
  <c r="K93" i="9"/>
  <c r="L88" i="9"/>
  <c r="H93" i="9"/>
  <c r="L93" i="9" l="1"/>
  <c r="C55" i="12"/>
  <c r="C26" i="4" s="1"/>
  <c r="C23" i="4" l="1"/>
  <c r="F36" i="3" l="1"/>
  <c r="F29" i="3" l="1"/>
  <c r="D96" i="12" l="1"/>
  <c r="C96" i="12"/>
  <c r="D65" i="12"/>
  <c r="C65" i="12"/>
  <c r="D45" i="12"/>
  <c r="C45" i="12"/>
  <c r="D33" i="12"/>
  <c r="C33" i="12"/>
  <c r="C28" i="11"/>
  <c r="G88" i="9"/>
  <c r="D81" i="9"/>
  <c r="F34" i="9"/>
  <c r="C12" i="13"/>
  <c r="C35" i="11"/>
  <c r="C35" i="8"/>
  <c r="C34" i="8"/>
  <c r="E34" i="8"/>
  <c r="F24" i="8" l="1"/>
  <c r="E24" i="8"/>
  <c r="E25" i="8"/>
  <c r="C41" i="4" l="1"/>
  <c r="C32" i="4"/>
  <c r="C14" i="4"/>
  <c r="C27" i="4" s="1"/>
  <c r="F38" i="3" l="1"/>
  <c r="C75" i="10"/>
  <c r="F18" i="3" s="1"/>
  <c r="F17" i="3"/>
  <c r="G91" i="9"/>
  <c r="G92" i="9"/>
  <c r="G90" i="9"/>
  <c r="C93" i="9"/>
  <c r="C45" i="3"/>
  <c r="C25" i="3"/>
  <c r="C29" i="3"/>
  <c r="C32" i="10"/>
  <c r="C39" i="3" s="1"/>
  <c r="C38" i="3" s="1"/>
  <c r="G93" i="9" l="1"/>
  <c r="M93" i="9" s="1"/>
  <c r="C60" i="9"/>
  <c r="C81" i="9" s="1"/>
  <c r="D28" i="11" l="1"/>
  <c r="F16" i="3"/>
  <c r="E35" i="8" l="1"/>
  <c r="H25" i="8"/>
  <c r="I25" i="8" s="1"/>
  <c r="H24" i="8"/>
  <c r="H23" i="8"/>
  <c r="I23" i="8" s="1"/>
  <c r="D21" i="9"/>
  <c r="F25" i="8"/>
  <c r="C21" i="9"/>
  <c r="D8" i="11" l="1"/>
  <c r="C8" i="11"/>
  <c r="E13" i="12" l="1"/>
  <c r="D35" i="13"/>
  <c r="C35" i="13"/>
  <c r="C48" i="4" s="1"/>
  <c r="C28" i="13"/>
  <c r="C45" i="4" s="1"/>
  <c r="D28" i="13"/>
  <c r="D12" i="13"/>
  <c r="D55" i="12" l="1"/>
  <c r="D35" i="11" l="1"/>
  <c r="C80" i="10"/>
  <c r="D80" i="10"/>
  <c r="D75" i="10"/>
  <c r="C45" i="10"/>
  <c r="D45" i="10"/>
  <c r="C40" i="10"/>
  <c r="D40" i="10"/>
  <c r="D32" i="10"/>
  <c r="D41" i="5" l="1"/>
  <c r="D26" i="5"/>
  <c r="D18" i="5"/>
  <c r="C26" i="5"/>
  <c r="C18" i="5"/>
  <c r="C43" i="5" s="1"/>
  <c r="D43" i="5" l="1"/>
  <c r="D45" i="5" s="1"/>
  <c r="C44" i="5" s="1"/>
  <c r="D32" i="4"/>
  <c r="D28" i="4"/>
  <c r="D23" i="4"/>
  <c r="C28" i="4"/>
  <c r="C39" i="4" s="1"/>
  <c r="C45" i="5" l="1"/>
  <c r="D27" i="4"/>
  <c r="D39" i="4" s="1"/>
  <c r="D50" i="4" s="1"/>
  <c r="D53" i="4" s="1"/>
  <c r="C50" i="4"/>
  <c r="C53" i="4" s="1"/>
  <c r="G57" i="3" l="1"/>
  <c r="G53" i="3"/>
  <c r="G38" i="3"/>
  <c r="G29" i="3"/>
  <c r="G23" i="3"/>
  <c r="G16" i="3"/>
  <c r="F57" i="3"/>
  <c r="F53" i="3"/>
  <c r="F23" i="3"/>
  <c r="D78" i="3"/>
  <c r="D68" i="3"/>
  <c r="D45" i="3"/>
  <c r="D38" i="3"/>
  <c r="D29" i="3"/>
  <c r="D25" i="3"/>
  <c r="D20" i="3"/>
  <c r="D16" i="3"/>
  <c r="C78" i="3"/>
  <c r="C68" i="3"/>
  <c r="C51" i="3"/>
  <c r="C20" i="3"/>
  <c r="C16" i="3"/>
  <c r="C42" i="3" l="1"/>
  <c r="D42" i="3"/>
  <c r="F61" i="3"/>
  <c r="D81" i="3"/>
  <c r="G42" i="3"/>
  <c r="G61" i="3"/>
  <c r="C81" i="3"/>
  <c r="F42" i="3"/>
  <c r="F64" i="3" l="1"/>
  <c r="G64" i="3"/>
  <c r="G82" i="3" s="1"/>
  <c r="C82" i="3"/>
  <c r="D82" i="3"/>
  <c r="H21" i="15"/>
  <c r="L21" i="15" s="1"/>
  <c r="F82" i="3" l="1"/>
</calcChain>
</file>

<file path=xl/sharedStrings.xml><?xml version="1.0" encoding="utf-8"?>
<sst xmlns="http://schemas.openxmlformats.org/spreadsheetml/2006/main" count="1353" uniqueCount="776">
  <si>
    <t xml:space="preserve">INFORMACION GENERAL DE LA ENTIDAD </t>
  </si>
  <si>
    <t>IDENTIFICACION:</t>
  </si>
  <si>
    <r>
      <t>1.1</t>
    </r>
    <r>
      <rPr>
        <sz val="7"/>
        <color theme="1"/>
        <rFont val="Times New Roman"/>
        <family val="1"/>
      </rPr>
      <t xml:space="preserve">                </t>
    </r>
    <r>
      <rPr>
        <sz val="9"/>
        <color theme="1"/>
        <rFont val="Calibri"/>
        <family val="2"/>
      </rPr>
      <t>NOMBRE O RAZON SOCIAL</t>
    </r>
  </si>
  <si>
    <r>
      <t>1.2</t>
    </r>
    <r>
      <rPr>
        <sz val="7"/>
        <color theme="1"/>
        <rFont val="Times New Roman"/>
        <family val="1"/>
      </rPr>
      <t xml:space="preserve">                </t>
    </r>
    <r>
      <rPr>
        <sz val="9"/>
        <color theme="1"/>
        <rFont val="Calibri"/>
        <family val="2"/>
      </rPr>
      <t xml:space="preserve">REFORMAS DE ESTATUTOS </t>
    </r>
  </si>
  <si>
    <t xml:space="preserve">Cambio de denominación de Bolpar Casa de Bolsa S.A.  por la de Capital Markets Casa de Bolsa S.A. </t>
  </si>
  <si>
    <t xml:space="preserve">ANTECEDENTES DE CONSTITUCIÓN DE LA SOCIEDAD: </t>
  </si>
  <si>
    <t>ESCRITURA Nº 57 Civil “A”, Folio 203</t>
  </si>
  <si>
    <r>
      <t>1.3</t>
    </r>
    <r>
      <rPr>
        <sz val="7"/>
        <color theme="1"/>
        <rFont val="Times New Roman"/>
        <family val="1"/>
      </rPr>
      <t xml:space="preserve">                </t>
    </r>
    <r>
      <rPr>
        <sz val="9"/>
        <color theme="1"/>
        <rFont val="Calibri"/>
        <family val="2"/>
      </rPr>
      <t>RUC: 80009706-8</t>
    </r>
  </si>
  <si>
    <r>
      <t>1.4</t>
    </r>
    <r>
      <rPr>
        <sz val="7"/>
        <color theme="1"/>
        <rFont val="Times New Roman"/>
        <family val="1"/>
      </rPr>
      <t xml:space="preserve">                </t>
    </r>
    <r>
      <rPr>
        <sz val="9"/>
        <color theme="1"/>
        <rFont val="Calibri"/>
        <family val="2"/>
      </rPr>
      <t>ACTIVIDAD PRINCIPAL SEGÚN INSCRIPCION EN EL RUC: Actividades auxiliares de la Intermediación financiera, excepto la Financiación de planes de seguros y de pensiones.</t>
    </r>
  </si>
  <si>
    <r>
      <t>1.5</t>
    </r>
    <r>
      <rPr>
        <sz val="7"/>
        <color theme="1"/>
        <rFont val="Times New Roman"/>
        <family val="1"/>
      </rPr>
      <t xml:space="preserve">                </t>
    </r>
    <r>
      <rPr>
        <sz val="9"/>
        <color theme="1"/>
        <rFont val="Calibri"/>
        <family val="2"/>
      </rPr>
      <t>ACTIVIDAD/ES SECUNDARIA/S SEGÚN INSCRIPCION EN EL RUC: No aplica</t>
    </r>
  </si>
  <si>
    <r>
      <t>1.6</t>
    </r>
    <r>
      <rPr>
        <sz val="7"/>
        <color theme="1"/>
        <rFont val="Times New Roman"/>
        <family val="1"/>
      </rPr>
      <t xml:space="preserve">                </t>
    </r>
    <r>
      <rPr>
        <sz val="9"/>
        <color theme="1"/>
        <rFont val="Calibri"/>
        <family val="2"/>
      </rPr>
      <t>DIRECCION OFICINA PRINCIPAL</t>
    </r>
  </si>
  <si>
    <t xml:space="preserve">Tte. Villamayor Nº 495 esq. Zurbarán  </t>
  </si>
  <si>
    <r>
      <t>1.7</t>
    </r>
    <r>
      <rPr>
        <sz val="7"/>
        <color theme="1"/>
        <rFont val="Times New Roman"/>
        <family val="1"/>
      </rPr>
      <t xml:space="preserve">                </t>
    </r>
    <r>
      <rPr>
        <sz val="9"/>
        <color theme="1"/>
        <rFont val="Calibri"/>
        <family val="2"/>
      </rPr>
      <t>TELEFONO: 021-201.255</t>
    </r>
  </si>
  <si>
    <r>
      <t>1.8</t>
    </r>
    <r>
      <rPr>
        <sz val="7"/>
        <color theme="1"/>
        <rFont val="Times New Roman"/>
        <family val="1"/>
      </rPr>
      <t xml:space="preserve">                </t>
    </r>
    <r>
      <rPr>
        <sz val="9"/>
        <color theme="1"/>
        <rFont val="Calibri"/>
        <family val="2"/>
      </rPr>
      <t>FAX: 021-201.255</t>
    </r>
  </si>
  <si>
    <t>1.9                E-MAIL : info@capitalmarkets.com.py</t>
  </si>
  <si>
    <t>1.10             SITIO PAGINA WEB: www.capitalmarkets.com.py</t>
  </si>
  <si>
    <t xml:space="preserve">2.             ADMINISTRACION:     </t>
  </si>
  <si>
    <t>CARGO</t>
  </si>
  <si>
    <t>NOMBRE Y APELLIDO</t>
  </si>
  <si>
    <t xml:space="preserve">Representantes Legales </t>
  </si>
  <si>
    <t xml:space="preserve"> </t>
  </si>
  <si>
    <t xml:space="preserve">Presidente </t>
  </si>
  <si>
    <t xml:space="preserve">Daniel Andrés Moreno Bogarín </t>
  </si>
  <si>
    <t>Vicepresidente</t>
  </si>
  <si>
    <t>Rodney Russell Banks Magnani</t>
  </si>
  <si>
    <t xml:space="preserve">Director Titular </t>
  </si>
  <si>
    <t>Rómulo Chang Ming Yuan</t>
  </si>
  <si>
    <t>Director Suplente</t>
  </si>
  <si>
    <t>Matias Andrés Moreno Pérez</t>
  </si>
  <si>
    <t>José David Rolón Bogado</t>
  </si>
  <si>
    <t>Síndico Titular</t>
  </si>
  <si>
    <t>Javier Eduardo Benitez Pereira</t>
  </si>
  <si>
    <t xml:space="preserve">Síndico Suplente </t>
  </si>
  <si>
    <t>Juan Manuel Romero</t>
  </si>
  <si>
    <t xml:space="preserve">Plana Ejecutiva </t>
  </si>
  <si>
    <t>Daniel Andrés Moreno Bogarín</t>
  </si>
  <si>
    <r>
      <t xml:space="preserve">3-     </t>
    </r>
    <r>
      <rPr>
        <b/>
        <sz val="9"/>
        <color theme="1"/>
        <rFont val="Calibri"/>
        <family val="2"/>
      </rPr>
      <t>CAPITAL Y PROPIEDAD</t>
    </r>
    <r>
      <rPr>
        <sz val="9"/>
        <color theme="1"/>
        <rFont val="Calibri"/>
        <family val="2"/>
      </rPr>
      <t>:</t>
    </r>
  </si>
  <si>
    <t xml:space="preserve">Capital Integrado </t>
  </si>
  <si>
    <t>Capital Suscripto</t>
  </si>
  <si>
    <t>Capital a Integrar</t>
  </si>
  <si>
    <t>Valor nominal de las acciones Gs 100.000</t>
  </si>
  <si>
    <t>CUADRO DE CAPITAL INTEGRADO</t>
  </si>
  <si>
    <t>Listado de Accionistas</t>
  </si>
  <si>
    <t>Serie</t>
  </si>
  <si>
    <t>Número de Título</t>
  </si>
  <si>
    <t>Del</t>
  </si>
  <si>
    <t>Al</t>
  </si>
  <si>
    <t>Cantidad</t>
  </si>
  <si>
    <t>MONTO</t>
  </si>
  <si>
    <t>Alberto Acosta</t>
  </si>
  <si>
    <t>II</t>
  </si>
  <si>
    <t>I</t>
  </si>
  <si>
    <t>XI</t>
  </si>
  <si>
    <t>LI</t>
  </si>
  <si>
    <t>XXI</t>
  </si>
  <si>
    <t>VII</t>
  </si>
  <si>
    <t>VIII</t>
  </si>
  <si>
    <t>IX</t>
  </si>
  <si>
    <t>X</t>
  </si>
  <si>
    <t>XII</t>
  </si>
  <si>
    <t>Eleonora Scavone</t>
  </si>
  <si>
    <t>CII</t>
  </si>
  <si>
    <t>CIII</t>
  </si>
  <si>
    <t>CIV</t>
  </si>
  <si>
    <t>CV</t>
  </si>
  <si>
    <t>CVI</t>
  </si>
  <si>
    <t>XVIII</t>
  </si>
  <si>
    <t>XXIX</t>
  </si>
  <si>
    <t>CXXXVIII</t>
  </si>
  <si>
    <t>LXXXIX</t>
  </si>
  <si>
    <t>XIII</t>
  </si>
  <si>
    <t>LXXXX</t>
  </si>
  <si>
    <t>XIV</t>
  </si>
  <si>
    <t>Elizabeth Yegros</t>
  </si>
  <si>
    <t>IV</t>
  </si>
  <si>
    <t>XXIV</t>
  </si>
  <si>
    <t>Emerging MC</t>
  </si>
  <si>
    <t>III</t>
  </si>
  <si>
    <t>XXXVII</t>
  </si>
  <si>
    <t>XXXXVI</t>
  </si>
  <si>
    <t>XXV</t>
  </si>
  <si>
    <t>V</t>
  </si>
  <si>
    <t>VI</t>
  </si>
  <si>
    <t>XXVI</t>
  </si>
  <si>
    <t>XXVII</t>
  </si>
  <si>
    <t>XXVIII</t>
  </si>
  <si>
    <t>XXX</t>
  </si>
  <si>
    <t>XXXI</t>
  </si>
  <si>
    <t>XXXII</t>
  </si>
  <si>
    <t>XXXIX</t>
  </si>
  <si>
    <t>XXXXII</t>
  </si>
  <si>
    <t>XXXXIII</t>
  </si>
  <si>
    <t>XXXXIX</t>
  </si>
  <si>
    <t>XXXXVII</t>
  </si>
  <si>
    <t>XXXXVIII</t>
  </si>
  <si>
    <t>L</t>
  </si>
  <si>
    <t>Ming Chi Wu</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</si>
  <si>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</si>
  <si>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</si>
  <si>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</si>
  <si>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</si>
  <si>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</si>
  <si>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</si>
  <si>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</si>
  <si>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</si>
  <si>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</si>
  <si>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</si>
  <si>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</si>
  <si>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</si>
  <si>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</si>
  <si>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</si>
  <si>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</si>
  <si>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</si>
  <si>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</si>
  <si>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</si>
  <si>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</si>
  <si>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</si>
  <si>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</si>
  <si>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</si>
  <si>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</si>
  <si>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</si>
  <si>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</si>
  <si>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</si>
  <si>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</si>
  <si>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</si>
  <si>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</si>
  <si>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</si>
  <si>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</si>
  <si>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</si>
  <si>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</si>
  <si>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</si>
  <si>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</si>
  <si>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</si>
  <si>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</si>
  <si>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</si>
  <si>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</si>
  <si>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</si>
  <si>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</si>
  <si>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</si>
  <si>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</si>
  <si>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</si>
  <si>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</si>
  <si>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</si>
  <si>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</si>
  <si>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</si>
  <si>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</si>
  <si>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</si>
  <si>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</si>
  <si>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</si>
  <si>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</si>
  <si>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</si>
  <si>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</si>
  <si>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</si>
  <si>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</si>
  <si>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</si>
  <si>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</si>
  <si>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</si>
  <si>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</si>
  <si>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</si>
  <si>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</si>
  <si>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</si>
  <si>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</si>
  <si>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</si>
  <si>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</si>
  <si>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</si>
  <si>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</si>
  <si>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Cristian Maximiliano Romero M</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</si>
  <si>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</si>
  <si>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</si>
  <si>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</si>
  <si>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</si>
  <si>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</si>
  <si>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</si>
  <si>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</si>
  <si>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</si>
  <si>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</si>
  <si>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</si>
  <si>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</si>
  <si>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</si>
  <si>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</si>
  <si>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</si>
  <si>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</si>
  <si>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</si>
  <si>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</si>
  <si>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</si>
  <si>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</si>
  <si>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</si>
  <si>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</si>
  <si>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</si>
  <si>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</si>
  <si>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</si>
  <si>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</si>
  <si>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</si>
  <si>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</si>
  <si>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</si>
  <si>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</si>
  <si>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</si>
  <si>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</si>
  <si>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</si>
  <si>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</si>
  <si>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</si>
  <si>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Préstamos </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</si>
  <si>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</si>
  <si>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</si>
  <si>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</si>
  <si>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</si>
  <si>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</si>
  <si>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</si>
  <si>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</si>
  <si>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</si>
  <si>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</si>
  <si>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</si>
  <si>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</si>
  <si>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</si>
  <si>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</si>
  <si>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</si>
  <si>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</si>
  <si>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</si>
  <si>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</si>
  <si>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</si>
  <si>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</si>
  <si>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</si>
  <si>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</si>
  <si>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</si>
  <si>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Capital                               </t>
  </si>
  <si>
    <t xml:space="preserve">Activos Intangibles y Cargos Diferidos </t>
  </si>
  <si>
    <t>(Nota 5. i)</t>
  </si>
  <si>
    <t>Programas</t>
  </si>
  <si>
    <t>(Amortización Acumulada)</t>
  </si>
  <si>
    <t>Otros Activos No Corrientes</t>
  </si>
  <si>
    <t xml:space="preserve">Gastos no devengados </t>
  </si>
  <si>
    <t>TOTAL ACTIVO NO CORRIENTE</t>
  </si>
  <si>
    <t>Capital Integrado</t>
  </si>
  <si>
    <t xml:space="preserve">Reserva Legal                                                     </t>
  </si>
  <si>
    <t xml:space="preserve">Reservas Facultativas </t>
  </si>
  <si>
    <t>Reserva de Revalúo</t>
  </si>
  <si>
    <t xml:space="preserve">Resultados Acumulados </t>
  </si>
  <si>
    <t xml:space="preserve">Resultados del Ejercicio </t>
  </si>
  <si>
    <t>TOTAL PASIVO Y PATRIMONIO NETO</t>
  </si>
  <si>
    <r>
      <t>Disponibilidades</t>
    </r>
    <r>
      <rPr>
        <sz val="9"/>
        <color theme="1"/>
        <rFont val="Arial"/>
        <family val="2"/>
      </rPr>
      <t xml:space="preserve"> (</t>
    </r>
    <r>
      <rPr>
        <b/>
        <sz val="9"/>
        <color theme="1"/>
        <rFont val="Arial"/>
        <family val="2"/>
      </rPr>
      <t>Nota 5.d)</t>
    </r>
  </si>
  <si>
    <r>
      <t>Menos: Previsión para incobrables</t>
    </r>
    <r>
      <rPr>
        <b/>
        <sz val="9"/>
        <color theme="1"/>
        <rFont val="Arial"/>
        <family val="2"/>
      </rPr>
      <t xml:space="preserve"> </t>
    </r>
  </si>
  <si>
    <r>
      <t xml:space="preserve">Menos: Previsión para incobrables </t>
    </r>
    <r>
      <rPr>
        <b/>
        <sz val="9"/>
        <color theme="1"/>
        <rFont val="Arial"/>
        <family val="2"/>
      </rPr>
      <t xml:space="preserve"> </t>
    </r>
  </si>
  <si>
    <t xml:space="preserve">TOTAL ACTIVO  </t>
  </si>
  <si>
    <t>ELERCICIO ANTERIOR</t>
  </si>
  <si>
    <t>Lic. Daniel Andres Moreno Bogarín.</t>
  </si>
  <si>
    <t xml:space="preserve">        Presidente</t>
  </si>
  <si>
    <t>Contadora</t>
  </si>
  <si>
    <t>PERIODO ACTUAL</t>
  </si>
  <si>
    <t>IGUAL PERIODO DEL AÑO ANTERIOR</t>
  </si>
  <si>
    <t>INGRESOS OPERATIVOS</t>
  </si>
  <si>
    <t xml:space="preserve">. Comisiones por contratos de colocación primaria </t>
  </si>
  <si>
    <t xml:space="preserve">Comisiones por contratos de colocación primaria de acciones </t>
  </si>
  <si>
    <t>0 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</si>
  <si>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</si>
  <si>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</si>
  <si>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</si>
  <si>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</si>
  <si>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</si>
  <si>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</si>
  <si>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</si>
  <si>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</si>
  <si>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</si>
  <si>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</si>
  <si>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</si>
  <si>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</si>
  <si>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</si>
  <si>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</si>
  <si>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</si>
  <si>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</si>
  <si>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</si>
  <si>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</si>
  <si>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</si>
  <si>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</si>
  <si>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</si>
  <si>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</si>
  <si>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</si>
  <si>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</si>
  <si>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</si>
  <si>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</si>
  <si>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</si>
  <si>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</si>
  <si>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</si>
  <si>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</si>
  <si>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</si>
  <si>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</si>
  <si>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</si>
  <si>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</si>
  <si>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</si>
  <si>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</si>
  <si>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</si>
  <si>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</si>
  <si>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</si>
  <si>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</si>
  <si>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</si>
  <si>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</si>
  <si>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</si>
  <si>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</si>
  <si>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</si>
  <si>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</si>
  <si>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</si>
  <si>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</si>
  <si>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</si>
  <si>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</si>
  <si>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</si>
  <si>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</si>
  <si>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</si>
  <si>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</si>
  <si>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</si>
  <si>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</si>
  <si>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</si>
  <si>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</si>
  <si>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</si>
  <si>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</si>
  <si>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</si>
  <si>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</si>
  <si>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</si>
  <si>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</si>
  <si>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</si>
  <si>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</si>
  <si>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</si>
  <si>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</si>
  <si>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</si>
  <si>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</si>
  <si>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</si>
  <si>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</si>
  <si>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</si>
  <si>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</si>
  <si>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</si>
  <si>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</si>
  <si>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</si>
  <si>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</si>
  <si>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</si>
  <si>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</si>
  <si>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</si>
  <si>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</si>
  <si>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</si>
  <si>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</si>
  <si>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</si>
  <si>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</si>
  <si>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</si>
  <si>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</si>
  <si>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</si>
  <si>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</si>
  <si>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r>
      <t>Consideración de los Estados Contables</t>
    </r>
    <r>
      <rPr>
        <b/>
        <sz val="11"/>
        <color theme="1"/>
        <rFont val="Calibri"/>
        <family val="2"/>
      </rPr>
      <t xml:space="preserve">. </t>
    </r>
  </si>
  <si>
    <t xml:space="preserve">2) </t>
  </si>
  <si>
    <r>
      <t>Información básica de la empresa</t>
    </r>
    <r>
      <rPr>
        <b/>
        <sz val="11"/>
        <color theme="1"/>
        <rFont val="Calibri"/>
        <family val="2"/>
      </rPr>
      <t>.</t>
    </r>
  </si>
  <si>
    <t>2.1. Naturaleza jurídica de las actividades de la sociedad.</t>
  </si>
  <si>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</si>
  <si>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</si>
  <si>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</si>
  <si>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</si>
  <si>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</si>
  <si>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 xml:space="preserve">No aplicable. </t>
  </si>
  <si>
    <t>3)</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</si>
  <si>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</si>
  <si>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</si>
  <si>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t>El criterio adoptado para las depreciaciones es el método lineal de acuerdo a los años de vida útil del bien.</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</si>
  <si>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</si>
  <si>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</si>
  <si>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</si>
  <si>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</si>
  <si>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</si>
  <si>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r>
      <t>Cambio de Políticas y Procedimientos de Contabilidad</t>
    </r>
    <r>
      <rPr>
        <b/>
        <sz val="11"/>
        <color theme="1"/>
        <rFont val="Calibri"/>
        <family val="2"/>
      </rPr>
      <t>.</t>
    </r>
  </si>
  <si>
    <t>No se han efectuado cambios con respecto a años anteriores.</t>
  </si>
  <si>
    <r>
      <t>5)</t>
    </r>
    <r>
      <rPr>
        <b/>
        <sz val="7"/>
        <color theme="1"/>
        <rFont val="Times New Roman"/>
        <family val="1"/>
      </rPr>
      <t>              </t>
    </r>
  </si>
  <si>
    <t>    Criterios específicos de valuación.</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</si>
  <si>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</si>
  <si>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</si>
  <si>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</si>
  <si>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</si>
  <si>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</si>
  <si>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</si>
  <si>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</si>
  <si>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</si>
  <si>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</si>
  <si>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</si>
  <si>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</si>
  <si>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</si>
  <si>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</si>
  <si>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</si>
  <si>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</si>
  <si>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</si>
  <si>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</si>
  <si>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</si>
  <si>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Caja</t>
  </si>
  <si>
    <t>--</t>
  </si>
  <si>
    <t xml:space="preserve">Bancop </t>
  </si>
  <si>
    <t>Dólar</t>
  </si>
  <si>
    <t>c) Diferencia de cambio en moneda extranjera</t>
  </si>
  <si>
    <t>CONCEPTO</t>
  </si>
  <si>
    <t>TIPO DE CAMBIO PERIODO ACTUAL</t>
  </si>
  <si>
    <t>MONTO AJUSTADO PERIODO ACTUAL G.</t>
  </si>
  <si>
    <t>TIPO DE CAMBIO  PERIODO ANTERIOR</t>
  </si>
  <si>
    <t>MONTO AJUSTADO  PERIODO ANTERIOR G.</t>
  </si>
  <si>
    <t>GANANCIAS POR VALUACIÓN DE ACTIVOS MONETARIOS EN MONEDA EXTRANJERA</t>
  </si>
  <si>
    <t>PÉRDIDAS POR VALUACIÓN DE ACTIVOS MONETARIOS EN MONEDA EXTRANJERA</t>
  </si>
  <si>
    <t xml:space="preserve">d) Disponibilidades </t>
  </si>
  <si>
    <t>La composición de este rubro está compuesta por:</t>
  </si>
  <si>
    <t xml:space="preserve">Concepto </t>
  </si>
  <si>
    <t>Período Actual Gs.</t>
  </si>
  <si>
    <t xml:space="preserve"> Período Anterior Gs.</t>
  </si>
  <si>
    <t>Fondo Fijo</t>
  </si>
  <si>
    <t xml:space="preserve">Itaú Banco c/Cta. Cte. Guaraníes </t>
  </si>
  <si>
    <t xml:space="preserve">Itaú Banco c/Ahorro Guaraníes  </t>
  </si>
  <si>
    <t xml:space="preserve">Itaú Banco c/Ahorro Dólares </t>
  </si>
  <si>
    <t xml:space="preserve">Itaú Banco Cta. Clearing – Guaraníes  </t>
  </si>
  <si>
    <t>Itaú Banco Cta. Clearing – Dólares</t>
  </si>
  <si>
    <t>Bancop Cta. Cte. Guaraníes</t>
  </si>
  <si>
    <t>Bancop Cta. Ahorro Dólares</t>
  </si>
  <si>
    <t>Bancop Cta. Clearing Guaraníes</t>
  </si>
  <si>
    <t>Bancop Cta. Clearing Dólares</t>
  </si>
  <si>
    <t>Bancop Cta. Propia CMCB Guaraníes</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</si>
  <si>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</si>
  <si>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</si>
  <si>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</si>
  <si>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</si>
  <si>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</si>
  <si>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</si>
  <si>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</si>
  <si>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</si>
  <si>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</si>
  <si>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</si>
  <si>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</si>
  <si>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</si>
  <si>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</si>
  <si>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</si>
  <si>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</si>
  <si>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</si>
  <si>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BVPASA</t>
  </si>
  <si>
    <t>Acción</t>
  </si>
  <si>
    <t>( 1)  Uno</t>
  </si>
  <si>
    <t>---</t>
  </si>
  <si>
    <t>(-) Previsión para Inversiones</t>
  </si>
  <si>
    <t>TOTALES PERÍODO ACTUAL G.</t>
  </si>
  <si>
    <t>TOTALES PERíODO ANTERIOR G.</t>
  </si>
  <si>
    <t>Títulos</t>
  </si>
  <si>
    <t xml:space="preserve">Acciones BVPASA </t>
  </si>
  <si>
    <t>Valor Nominal</t>
  </si>
  <si>
    <t>Valor Libro de la acción</t>
  </si>
  <si>
    <t>Valor último remate</t>
  </si>
  <si>
    <t>Saldo período actual en Gs.</t>
  </si>
  <si>
    <t>Saldo período anterior en Gs.</t>
  </si>
  <si>
    <t xml:space="preserve">f) Créditos  </t>
  </si>
  <si>
    <r>
      <t>a-</t>
    </r>
    <r>
      <rPr>
        <b/>
        <sz val="7"/>
        <color theme="1"/>
        <rFont val="Times New Roman"/>
        <family val="1"/>
      </rPr>
      <t xml:space="preserve">      </t>
    </r>
    <r>
      <rPr>
        <b/>
        <sz val="11"/>
        <color theme="1"/>
        <rFont val="Calibri"/>
        <family val="2"/>
      </rPr>
      <t>Documentos y cuentas por cobrar</t>
    </r>
    <r>
      <rPr>
        <sz val="11"/>
        <color theme="1"/>
        <rFont val="Calibri"/>
        <family val="2"/>
      </rPr>
      <t xml:space="preserve">: </t>
    </r>
  </si>
  <si>
    <t>Período Anterior Gs.</t>
  </si>
  <si>
    <t>Documentos a cobrar – Servicios Integrales para la Producción</t>
  </si>
  <si>
    <t xml:space="preserve">29.762.139.-  </t>
  </si>
  <si>
    <t>Documentos a cobrar – Gustavo Sanabria</t>
  </si>
  <si>
    <t>102.225.267.-</t>
  </si>
  <si>
    <t>Totales</t>
  </si>
  <si>
    <t>131.987.406.-</t>
  </si>
  <si>
    <r>
      <t>b-</t>
    </r>
    <r>
      <rPr>
        <b/>
        <sz val="7"/>
        <color theme="1"/>
        <rFont val="Times New Roman"/>
        <family val="1"/>
      </rPr>
      <t xml:space="preserve">      </t>
    </r>
    <r>
      <rPr>
        <b/>
        <sz val="11"/>
        <color theme="1"/>
        <rFont val="Calibri"/>
        <family val="2"/>
      </rPr>
      <t>Deudores Varios</t>
    </r>
    <r>
      <rPr>
        <sz val="11"/>
        <color theme="1"/>
        <rFont val="Calibri"/>
        <family val="2"/>
      </rPr>
      <t xml:space="preserve">: </t>
    </r>
  </si>
  <si>
    <t>Clientes</t>
  </si>
  <si>
    <t>Cliente Nº 1270</t>
  </si>
  <si>
    <t>Cliente Nº 1548</t>
  </si>
  <si>
    <t>Cliente Nº 1301</t>
  </si>
  <si>
    <t>Cliente Nº 1290/4474</t>
  </si>
  <si>
    <t>Cliente Nº 646</t>
  </si>
  <si>
    <t>Cliente Nº 1502</t>
  </si>
  <si>
    <t>Cliente Nº 1335/7452</t>
  </si>
  <si>
    <t>Cliente Nº 1273</t>
  </si>
  <si>
    <t>Cliente Nº 1266</t>
  </si>
  <si>
    <t>Cliente Nº 2953</t>
  </si>
  <si>
    <t>Cliente Nº 2954</t>
  </si>
  <si>
    <t>Cliente Nº 1274</t>
  </si>
  <si>
    <t>Cliente Nº 2181/1217</t>
  </si>
  <si>
    <t>Cliente Nº 1759/1199</t>
  </si>
  <si>
    <t>Cliente Nº 1896/1202</t>
  </si>
  <si>
    <t>Cliente Nº 2079/1212</t>
  </si>
  <si>
    <t>Cliente Nº 1745</t>
  </si>
  <si>
    <t>Cliente Nº 9753/1381</t>
  </si>
  <si>
    <r>
      <t xml:space="preserve"> </t>
    </r>
    <r>
      <rPr>
        <b/>
        <sz val="12"/>
        <color rgb="FF000000"/>
        <rFont val="Calibri"/>
        <family val="2"/>
      </rPr>
      <t>CONCEPTO</t>
    </r>
  </si>
  <si>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</si>
  <si>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</si>
  <si>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</si>
  <si>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</si>
  <si>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</si>
  <si>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</si>
  <si>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</si>
  <si>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</si>
  <si>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</si>
  <si>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</si>
  <si>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</si>
  <si>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</si>
  <si>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</si>
  <si>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</si>
  <si>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</si>
  <si>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</si>
  <si>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</si>
  <si>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</si>
  <si>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</si>
  <si>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</si>
  <si>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</si>
  <si>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</si>
  <si>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</si>
  <si>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</si>
  <si>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</si>
  <si>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</si>
  <si>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</si>
  <si>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</si>
  <si>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r>
      <t>a-</t>
    </r>
    <r>
      <rPr>
        <b/>
        <sz val="7"/>
        <color theme="1"/>
        <rFont val="Times New Roman"/>
        <family val="1"/>
      </rPr>
      <t xml:space="preserve">      </t>
    </r>
    <r>
      <rPr>
        <b/>
        <sz val="11"/>
        <color theme="1"/>
        <rFont val="Calibri"/>
        <family val="2"/>
      </rPr>
      <t>Otros Activos Corrientes</t>
    </r>
  </si>
  <si>
    <t xml:space="preserve">Anticipo de Impuesto a la Renta </t>
  </si>
  <si>
    <t>Retención de Impuesto a la Renta</t>
  </si>
  <si>
    <t>Retención de IVA</t>
  </si>
  <si>
    <t>IVA Crédito Fiscal</t>
  </si>
  <si>
    <t>Gastos Bancarios a Documentar</t>
  </si>
  <si>
    <t>Gastos a Documentar</t>
  </si>
  <si>
    <t>Anticipo de Gastos a Rendir</t>
  </si>
  <si>
    <t>Comisiones a Rendir</t>
  </si>
  <si>
    <t>Remuneración a Rendir</t>
  </si>
  <si>
    <t>Seguros a Vencer</t>
  </si>
  <si>
    <t>Intereses a Vencer</t>
  </si>
  <si>
    <t>Fondo de Garantía</t>
  </si>
  <si>
    <t>Activos a Rendir</t>
  </si>
  <si>
    <r>
      <t xml:space="preserve">  </t>
    </r>
    <r>
      <rPr>
        <b/>
        <sz val="11"/>
        <color rgb="FF000000"/>
        <rFont val="Calibri"/>
        <family val="2"/>
      </rPr>
      <t>CONCEPTO</t>
    </r>
  </si>
  <si>
    <t xml:space="preserve">k) Préstamos Financieros (Pasivo Corriente) </t>
  </si>
  <si>
    <r>
      <t>a-</t>
    </r>
    <r>
      <rPr>
        <b/>
        <sz val="7"/>
        <color theme="1"/>
        <rFont val="Times New Roman"/>
        <family val="1"/>
      </rPr>
      <t xml:space="preserve">      </t>
    </r>
    <r>
      <rPr>
        <b/>
        <sz val="11"/>
        <color theme="1"/>
        <rFont val="Calibri"/>
        <family val="2"/>
      </rPr>
      <t>Préstamos:</t>
    </r>
  </si>
  <si>
    <t xml:space="preserve">PRESTAMOS </t>
  </si>
  <si>
    <t>Período Actual en Gs.</t>
  </si>
  <si>
    <t>Período anterior en Gs.</t>
  </si>
  <si>
    <t>Bancop S.A.</t>
  </si>
  <si>
    <r>
      <t>b-</t>
    </r>
    <r>
      <rPr>
        <b/>
        <sz val="7"/>
        <color theme="1"/>
        <rFont val="Times New Roman"/>
        <family val="1"/>
      </rPr>
      <t xml:space="preserve">      </t>
    </r>
    <r>
      <rPr>
        <b/>
        <sz val="11"/>
        <color theme="1"/>
        <rFont val="Calibri"/>
        <family val="2"/>
      </rPr>
      <t>Intereses a pagar:</t>
    </r>
  </si>
  <si>
    <t>INTERESES A PAGAR</t>
  </si>
  <si>
    <r>
      <t>c-</t>
    </r>
    <r>
      <rPr>
        <b/>
        <sz val="7"/>
        <color theme="1"/>
        <rFont val="Times New Roman"/>
        <family val="1"/>
      </rPr>
      <t xml:space="preserve">      </t>
    </r>
    <r>
      <rPr>
        <b/>
        <sz val="11"/>
        <color theme="1"/>
        <rFont val="Calibri"/>
        <family val="2"/>
      </rPr>
      <t>Sobregiros bancarios:</t>
    </r>
  </si>
  <si>
    <t>SOBREGIRO BANCARIO</t>
  </si>
  <si>
    <t>Bancop - Cuenta Corriente Guaraníes</t>
  </si>
  <si>
    <t xml:space="preserve">l) Documentos y Cuentas por pagar (Pasivo Corriente) </t>
  </si>
  <si>
    <t>Período anterior Gs.</t>
  </si>
  <si>
    <t>Todomax S.A.</t>
  </si>
  <si>
    <t>Cadiem CBSA</t>
  </si>
  <si>
    <t>Oliservice SRL</t>
  </si>
  <si>
    <t>Telefonía Celular del Paraguay</t>
  </si>
  <si>
    <t>Monital SRL</t>
  </si>
  <si>
    <t>Lux Aqua</t>
  </si>
  <si>
    <t>Beladi Grafica</t>
  </si>
  <si>
    <t>AMX Paraguay SA</t>
  </si>
  <si>
    <t>Escribania Maria Idelina Villalba</t>
  </si>
  <si>
    <t>Copaco SA</t>
  </si>
  <si>
    <t>Distribuidora del Arte</t>
  </si>
  <si>
    <t>Gestión Empresarial</t>
  </si>
  <si>
    <t>Masspublicidad</t>
  </si>
  <si>
    <t>Massmedia</t>
  </si>
  <si>
    <t>Rodney Banks</t>
  </si>
  <si>
    <t>AYCA</t>
  </si>
  <si>
    <t>Social Eagle</t>
  </si>
  <si>
    <t>Aseguradora Tajy</t>
  </si>
  <si>
    <r>
      <t>m) Acreedores por Intermediación</t>
    </r>
    <r>
      <rPr>
        <sz val="11"/>
        <color theme="1"/>
        <rFont val="Calibri"/>
        <family val="2"/>
        <scheme val="minor"/>
      </rPr>
      <t>:</t>
    </r>
  </si>
  <si>
    <t>BVPASA - ( Aranceles )</t>
  </si>
  <si>
    <t>n) Administración de Cartera (corto y largo plazo)</t>
  </si>
  <si>
    <r>
      <t xml:space="preserve">o) </t>
    </r>
    <r>
      <rPr>
        <b/>
        <sz val="11"/>
        <color rgb="FF000000"/>
        <rFont val="Calibri"/>
        <family val="2"/>
        <scheme val="minor"/>
      </rPr>
      <t>Cuentas a pagar a personas y empresas relacionadas (corto y largo plazo)</t>
    </r>
  </si>
  <si>
    <t>Dividendos a Pagar</t>
  </si>
  <si>
    <r>
      <t>-</t>
    </r>
    <r>
      <rPr>
        <sz val="11"/>
        <color theme="1"/>
        <rFont val="Times New Roman"/>
        <family val="1"/>
      </rPr>
      <t xml:space="preserve">           </t>
    </r>
    <r>
      <rPr>
        <i/>
        <sz val="11"/>
        <color theme="1"/>
        <rFont val="Calibri"/>
        <family val="2"/>
      </rPr>
      <t>Eleonora Scavone</t>
    </r>
  </si>
  <si>
    <r>
      <t>-</t>
    </r>
    <r>
      <rPr>
        <sz val="11"/>
        <color theme="1"/>
        <rFont val="Times New Roman"/>
        <family val="1"/>
      </rPr>
      <t xml:space="preserve">           </t>
    </r>
    <r>
      <rPr>
        <i/>
        <sz val="11"/>
        <color theme="1"/>
        <rFont val="Calibri"/>
        <family val="2"/>
      </rPr>
      <t>Quantum Fund</t>
    </r>
  </si>
  <si>
    <r>
      <t>-</t>
    </r>
    <r>
      <rPr>
        <sz val="11"/>
        <color theme="1"/>
        <rFont val="Times New Roman"/>
        <family val="1"/>
      </rPr>
      <t xml:space="preserve">           </t>
    </r>
    <r>
      <rPr>
        <i/>
        <sz val="11"/>
        <color theme="1"/>
        <rFont val="Calibri"/>
        <family val="2"/>
      </rPr>
      <t>Sergio Britos</t>
    </r>
  </si>
  <si>
    <r>
      <t>-</t>
    </r>
    <r>
      <rPr>
        <sz val="11"/>
        <color theme="1"/>
        <rFont val="Times New Roman"/>
        <family val="1"/>
      </rPr>
      <t xml:space="preserve">           </t>
    </r>
    <r>
      <rPr>
        <i/>
        <sz val="11"/>
        <color theme="1"/>
        <rFont val="Calibri"/>
        <family val="2"/>
      </rPr>
      <t>Emerging MC</t>
    </r>
  </si>
  <si>
    <r>
      <t>-</t>
    </r>
    <r>
      <rPr>
        <sz val="11"/>
        <color theme="1"/>
        <rFont val="Times New Roman"/>
        <family val="1"/>
      </rPr>
      <t xml:space="preserve">           </t>
    </r>
    <r>
      <rPr>
        <i/>
        <sz val="11"/>
        <color theme="1"/>
        <rFont val="Calibri"/>
        <family val="2"/>
      </rPr>
      <t>Juan M. Peña</t>
    </r>
  </si>
  <si>
    <r>
      <t>-</t>
    </r>
    <r>
      <rPr>
        <sz val="11"/>
        <color theme="1"/>
        <rFont val="Times New Roman"/>
        <family val="1"/>
      </rPr>
      <t xml:space="preserve">           </t>
    </r>
    <r>
      <rPr>
        <i/>
        <sz val="11"/>
        <color theme="1"/>
        <rFont val="Calibri"/>
        <family val="2"/>
      </rPr>
      <t>Hernán Velilla</t>
    </r>
  </si>
  <si>
    <r>
      <t>-</t>
    </r>
    <r>
      <rPr>
        <sz val="11"/>
        <color theme="1"/>
        <rFont val="Times New Roman"/>
        <family val="1"/>
      </rPr>
      <t xml:space="preserve">           </t>
    </r>
    <r>
      <rPr>
        <i/>
        <sz val="11"/>
        <color theme="1"/>
        <rFont val="Calibri"/>
        <family val="2"/>
      </rPr>
      <t>Elizabeth Yegros</t>
    </r>
  </si>
  <si>
    <r>
      <t>-</t>
    </r>
    <r>
      <rPr>
        <sz val="11"/>
        <color theme="1"/>
        <rFont val="Times New Roman"/>
        <family val="1"/>
      </rPr>
      <t xml:space="preserve">           </t>
    </r>
    <r>
      <rPr>
        <i/>
        <sz val="11"/>
        <color theme="1"/>
        <rFont val="Calibri"/>
        <family val="2"/>
      </rPr>
      <t>Alberto Acosta</t>
    </r>
  </si>
  <si>
    <t>p) Obligaciones por contrato de Underwriting (corto y largo plazo)</t>
  </si>
  <si>
    <t>q) Otros Pasivos (Pasivo Corriente)</t>
  </si>
  <si>
    <t>El rubro está compuesto por las siguientes cuentas:</t>
  </si>
  <si>
    <t>Concepto</t>
  </si>
  <si>
    <t>Préstamos</t>
  </si>
  <si>
    <t>Dividendo a pagar</t>
  </si>
  <si>
    <t>Otros Pasivos Corrientes</t>
  </si>
  <si>
    <t xml:space="preserve">Totales </t>
  </si>
  <si>
    <t>Provisiones (Pasivo Corriente)</t>
  </si>
  <si>
    <t>El rubro está compuesto por las siguientes cuentas</t>
  </si>
  <si>
    <t>Sueldo y Jornales a Pagar</t>
  </si>
  <si>
    <t>Anticipos de Clientes:</t>
  </si>
  <si>
    <t>Anticipos de Clientes de:</t>
  </si>
  <si>
    <t>Anticipos de Clientes Clearing</t>
  </si>
  <si>
    <r>
      <t>PROVISIONE</t>
    </r>
    <r>
      <rPr>
        <b/>
        <sz val="10"/>
        <color rgb="FF000000"/>
        <rFont val="Calibri"/>
        <family val="2"/>
      </rPr>
      <t>S</t>
    </r>
  </si>
  <si>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</si>
  <si>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</si>
  <si>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</si>
  <si>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</si>
  <si>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</si>
  <si>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</si>
  <si>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</si>
  <si>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</si>
  <si>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</si>
  <si>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</si>
  <si>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</si>
  <si>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</si>
  <si>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</si>
  <si>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</si>
  <si>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</si>
  <si>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</si>
  <si>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</si>
  <si>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</si>
  <si>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</si>
  <si>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</si>
  <si>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</si>
  <si>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Ingresos por servicios de Representantes de Tenedores</t>
  </si>
  <si>
    <t>Ingresos por Operación y Servicios Extrabursátiles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</si>
  <si>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</si>
  <si>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</si>
  <si>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</si>
  <si>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</si>
  <si>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</si>
  <si>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</si>
  <si>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</si>
  <si>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</si>
  <si>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</si>
  <si>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 xml:space="preserve">Otros Gastos Operativos  </t>
  </si>
  <si>
    <t>Costo de venta de Acciones</t>
  </si>
  <si>
    <t>Costo De venta de Bonos</t>
  </si>
  <si>
    <t>Otros Gastos de Comercialización</t>
  </si>
  <si>
    <t>Gastos de movilidad</t>
  </si>
  <si>
    <t>Combustibles y Lubricantes</t>
  </si>
  <si>
    <t xml:space="preserve">Otros Gastos de Administración </t>
  </si>
  <si>
    <t>Sueldos y jornales</t>
  </si>
  <si>
    <t>Aporte patronal</t>
  </si>
  <si>
    <t>Aguinaldos pagados</t>
  </si>
  <si>
    <t>Vacaciones pagadas</t>
  </si>
  <si>
    <t>Indemnizaciones</t>
  </si>
  <si>
    <t>Remuneración personal superior</t>
  </si>
  <si>
    <t>Honorarios profesionales</t>
  </si>
  <si>
    <t>Gratificaciones</t>
  </si>
  <si>
    <t>Alquileres</t>
  </si>
  <si>
    <t xml:space="preserve">Agua, luz y teléfono                                 </t>
  </si>
  <si>
    <t>Útiles de oficina</t>
  </si>
  <si>
    <t>Comisiones y gastos bancarios operacionales</t>
  </si>
  <si>
    <t>Multas y recargos</t>
  </si>
  <si>
    <t>Gastos de comunicación</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</si>
  <si>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</si>
  <si>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</si>
  <si>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</si>
  <si>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</si>
  <si>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</si>
  <si>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</si>
  <si>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</si>
  <si>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</si>
  <si>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r>
      <t>a-</t>
    </r>
    <r>
      <rPr>
        <b/>
        <sz val="7"/>
        <color theme="1"/>
        <rFont val="Times New Roman"/>
        <family val="1"/>
      </rPr>
      <t xml:space="preserve">      </t>
    </r>
    <r>
      <rPr>
        <b/>
        <sz val="11"/>
        <color theme="1"/>
        <rFont val="Calibri"/>
        <family val="2"/>
      </rPr>
      <t>Otros Ingresos:</t>
    </r>
  </si>
  <si>
    <t>Igual Período de año anterior en Gs.</t>
  </si>
  <si>
    <t>Valuación de Acción de Bvpasa</t>
  </si>
  <si>
    <t>Ingresos Varios</t>
  </si>
  <si>
    <t>Preaviso</t>
  </si>
  <si>
    <t>Totales:</t>
  </si>
  <si>
    <r>
      <t>b-</t>
    </r>
    <r>
      <rPr>
        <b/>
        <sz val="7"/>
        <color theme="1"/>
        <rFont val="Times New Roman"/>
        <family val="1"/>
      </rPr>
      <t xml:space="preserve">      </t>
    </r>
    <r>
      <rPr>
        <b/>
        <sz val="11"/>
        <color theme="1"/>
        <rFont val="Calibri"/>
        <family val="2"/>
      </rPr>
      <t>Otros Egresos:</t>
    </r>
  </si>
  <si>
    <t>Devaluación de Acción de Bvpasa</t>
  </si>
  <si>
    <r>
      <t>Con</t>
    </r>
    <r>
      <rPr>
        <b/>
        <u/>
        <sz val="11"/>
        <color rgb="FF000000"/>
        <rFont val="Calibri"/>
        <family val="2"/>
      </rPr>
      <t>cepto</t>
    </r>
  </si>
  <si>
    <t>y) Resultados Financieros</t>
  </si>
  <si>
    <r>
      <t>a-</t>
    </r>
    <r>
      <rPr>
        <b/>
        <sz val="7"/>
        <color theme="1"/>
        <rFont val="Times New Roman"/>
        <family val="1"/>
      </rPr>
      <t xml:space="preserve">      </t>
    </r>
    <r>
      <rPr>
        <b/>
        <sz val="11"/>
        <color theme="1"/>
        <rFont val="Calibri"/>
        <family val="2"/>
      </rPr>
      <t>Intereses cobrados:</t>
    </r>
  </si>
  <si>
    <t>Bancop – Caja de Ahorro</t>
  </si>
  <si>
    <t>Banco Itaú – Caja de Ahorro</t>
  </si>
  <si>
    <r>
      <t>Concept</t>
    </r>
    <r>
      <rPr>
        <b/>
        <u/>
        <sz val="11"/>
        <color rgb="FF000000"/>
        <rFont val="Calibri"/>
        <family val="2"/>
      </rPr>
      <t>o</t>
    </r>
  </si>
  <si>
    <r>
      <t>b-</t>
    </r>
    <r>
      <rPr>
        <b/>
        <sz val="7"/>
        <color theme="1"/>
        <rFont val="Times New Roman"/>
        <family val="1"/>
      </rPr>
      <t xml:space="preserve">      </t>
    </r>
    <r>
      <rPr>
        <b/>
        <sz val="11"/>
        <color theme="1"/>
        <rFont val="Calibri"/>
        <family val="2"/>
      </rPr>
      <t>Intereses pagados:</t>
    </r>
  </si>
  <si>
    <t>Préstamo Bancop SA</t>
  </si>
  <si>
    <t>Préstamo Finlatina SA</t>
  </si>
  <si>
    <t xml:space="preserve">z) Resultados Extraordinarios </t>
  </si>
  <si>
    <t>6)</t>
  </si>
  <si>
    <t>Información referente a contingencias y compromisos.</t>
  </si>
  <si>
    <t>a) Compromisos directos</t>
  </si>
  <si>
    <t>b) Contingencias Legales</t>
  </si>
  <si>
    <t>No Aplicable.</t>
  </si>
  <si>
    <r>
      <t xml:space="preserve">c) Garantías constituidas: </t>
    </r>
    <r>
      <rPr>
        <sz val="11"/>
        <color theme="1"/>
        <rFont val="Calibri"/>
        <family val="2"/>
      </rPr>
      <t>Póliza de Caución / Garantía de Desempeño Profesional</t>
    </r>
  </si>
  <si>
    <t>Detalle de la Póliza</t>
  </si>
  <si>
    <t>Compañía de Seguro :</t>
  </si>
  <si>
    <t>Aseguradora Tajy Propiedad Cooperativa S.A.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</si>
  <si>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</si>
  <si>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</si>
  <si>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</si>
  <si>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</si>
  <si>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</si>
  <si>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</si>
  <si>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</si>
  <si>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</si>
  <si>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</si>
  <si>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</si>
  <si>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</si>
  <si>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</si>
  <si>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</si>
  <si>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</si>
  <si>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</si>
  <si>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</si>
  <si>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</si>
  <si>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</si>
  <si>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</si>
  <si>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No aplicable</t>
  </si>
  <si>
    <t>5. Personas vinculadas</t>
  </si>
  <si>
    <t>4.1 Auditor Externo Independiente Designado: CYCE - Consultores y Contadores de Empresas</t>
  </si>
  <si>
    <r>
      <t xml:space="preserve">4.2 Número de inscripción en el Registro de la CNV: </t>
    </r>
    <r>
      <rPr>
        <b/>
        <sz val="10"/>
        <color theme="1"/>
        <rFont val="Calibri"/>
        <family val="2"/>
      </rPr>
      <t>AE009</t>
    </r>
  </si>
  <si>
    <t>4.  Auditor Externo Independiente</t>
  </si>
  <si>
    <t>Síndico</t>
  </si>
  <si>
    <t>Cheng Fang Hsiao</t>
  </si>
  <si>
    <t>Carlos Martin Santiago Storm Garcete</t>
  </si>
  <si>
    <t>Jorge Alberto Storm Garcete</t>
  </si>
  <si>
    <t>TOTAL PATRIMONIO NETO</t>
  </si>
  <si>
    <t>Saldo al inicio del ejercicio</t>
  </si>
  <si>
    <t>Resultado del Ejercicio</t>
  </si>
  <si>
    <t>SALDO – PERIODO ANTERIOR  (GUARANIES)</t>
  </si>
  <si>
    <t>MONEDA EXTRANJERA - MONTO</t>
  </si>
  <si>
    <t>Cliente Nº 10361</t>
  </si>
  <si>
    <t>Acreedores Varios (Nota 5. l)</t>
  </si>
  <si>
    <t>Varios</t>
  </si>
  <si>
    <r>
      <t>-</t>
    </r>
    <r>
      <rPr>
        <sz val="7"/>
        <color theme="1"/>
        <rFont val="Times New Roman"/>
        <family val="1"/>
      </rPr>
      <t xml:space="preserve">           </t>
    </r>
    <r>
      <rPr>
        <i/>
        <sz val="8"/>
        <color theme="1"/>
        <rFont val="Calibri"/>
        <family val="2"/>
      </rPr>
      <t>Cliente Nro.1049</t>
    </r>
  </si>
  <si>
    <r>
      <t>-</t>
    </r>
    <r>
      <rPr>
        <sz val="7"/>
        <color theme="1"/>
        <rFont val="Times New Roman"/>
        <family val="1"/>
      </rPr>
      <t xml:space="preserve">           </t>
    </r>
    <r>
      <rPr>
        <i/>
        <sz val="8"/>
        <color theme="1"/>
        <rFont val="Calibri"/>
        <family val="2"/>
      </rPr>
      <t>Cliente Nro.1771</t>
    </r>
  </si>
  <si>
    <r>
      <t>-</t>
    </r>
    <r>
      <rPr>
        <sz val="7"/>
        <color theme="1"/>
        <rFont val="Times New Roman"/>
        <family val="1"/>
      </rPr>
      <t xml:space="preserve">           </t>
    </r>
    <r>
      <rPr>
        <i/>
        <sz val="8"/>
        <color theme="1"/>
        <rFont val="Calibri"/>
        <family val="2"/>
      </rPr>
      <t>Cliente Nro.9753</t>
    </r>
  </si>
  <si>
    <t>Venta de C.D.A.</t>
  </si>
  <si>
    <t>Fondo de garantía - BVPASA</t>
  </si>
  <si>
    <t>Costo De venta de C.D.A.</t>
  </si>
  <si>
    <t>Dividendos Cobrados</t>
  </si>
  <si>
    <t>Intereses Cobrados - Bonos</t>
  </si>
  <si>
    <t>Intereses Cobrados- C.D.A</t>
  </si>
  <si>
    <r>
      <t>-</t>
    </r>
    <r>
      <rPr>
        <sz val="11"/>
        <color theme="1"/>
        <rFont val="Times New Roman"/>
        <family val="1"/>
      </rPr>
      <t xml:space="preserve">           </t>
    </r>
    <r>
      <rPr>
        <i/>
        <sz val="11"/>
        <color theme="1"/>
        <rFont val="Calibri"/>
        <family val="2"/>
      </rPr>
      <t>SSB</t>
    </r>
    <r>
      <rPr>
        <sz val="11"/>
        <color theme="1"/>
        <rFont val="Calibri"/>
        <family val="2"/>
      </rPr>
      <t>an</t>
    </r>
    <r>
      <rPr>
        <i/>
        <sz val="11"/>
        <color theme="1"/>
        <rFont val="Calibri"/>
        <family val="2"/>
      </rPr>
      <t>k</t>
    </r>
  </si>
  <si>
    <t>Ivan Emanuel Eraso</t>
  </si>
  <si>
    <t>Celeste Huergo Vietto</t>
  </si>
  <si>
    <t>Itaú</t>
  </si>
  <si>
    <t>El Comercio Cta. Ahorro Guaraníes</t>
  </si>
  <si>
    <t>El Comercio Cta. Ahorro Dolares</t>
  </si>
  <si>
    <t>El Comercio</t>
  </si>
  <si>
    <r>
      <t>Bolsa de Valores y Productos de Asunción S.A</t>
    </r>
    <r>
      <rPr>
        <b/>
        <sz val="11"/>
        <color theme="1"/>
        <rFont val="Calibri"/>
        <family val="2"/>
      </rPr>
      <t>.</t>
    </r>
    <r>
      <rPr>
        <sz val="11"/>
        <color theme="1"/>
        <rFont val="Calibri"/>
        <family val="2"/>
      </rPr>
      <t xml:space="preserve">: Se cuenta con una acción, la misma ha sido valuada al 30 de setiembre de 2020.  </t>
    </r>
  </si>
  <si>
    <t>Cliente N° 1105</t>
  </si>
  <si>
    <t>Viaticos a rendir</t>
  </si>
  <si>
    <t>Retenciones IDU</t>
  </si>
  <si>
    <t>Obligac. por Administración de Cartera (5.n)</t>
  </si>
  <si>
    <t>No corresponde</t>
  </si>
  <si>
    <t>Patentes e impuestos</t>
  </si>
  <si>
    <t>Capacitación al Personal</t>
  </si>
  <si>
    <t>Comisiones Cobradas</t>
  </si>
  <si>
    <r>
      <t>ESTADO DE SITUACION PATRIMONIAL O BALANCE GENERAL al 31/12/2020 presentado en forma comparativa con el ejercicio anterior cerrado el 31/12/2019.  (En guaraníes</t>
    </r>
    <r>
      <rPr>
        <b/>
        <sz val="11"/>
        <color theme="1"/>
        <rFont val="Times New Roman"/>
        <family val="1"/>
      </rPr>
      <t>)</t>
    </r>
  </si>
  <si>
    <t>Tu Financiera Cta. Ahorro Guaraníes</t>
  </si>
  <si>
    <t xml:space="preserve">La acción que Capital Markets Casa de Bolsa S.A., posee en la Bolsa de Valores y Productos de Asunción Sociedad Anónima (BVPASA) al 31 de diciembre de 2020 se encuentra valuada al último valor negociado en el Mercado. </t>
  </si>
  <si>
    <t>CYCE</t>
  </si>
  <si>
    <t>Gtos. De Representación</t>
  </si>
  <si>
    <t>CORRESPONDIENTE AL 31/12/2020 PRESENTADO EN FORMA COMPARATIVA CON EL PERIODO AL 31/12/2019</t>
  </si>
  <si>
    <t>BVPASA Accion</t>
  </si>
  <si>
    <r>
      <t xml:space="preserve">Los Estados Contables al 31/12/2020 han sido aprobados por el Acta del Directorio Nº </t>
    </r>
    <r>
      <rPr>
        <b/>
        <sz val="11"/>
        <color theme="1"/>
        <rFont val="Calibri"/>
        <family val="2"/>
      </rPr>
      <t xml:space="preserve"> </t>
    </r>
    <r>
      <rPr>
        <sz val="11"/>
        <color theme="1"/>
        <rFont val="Calibri"/>
        <family val="2"/>
      </rPr>
      <t xml:space="preserve">de fecha       para su remisión a la Comisión Nacional de Valores. </t>
    </r>
  </si>
  <si>
    <t>LIC. Regina Beatriz</t>
  </si>
  <si>
    <t>Lic. Regina Beatriz</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</si>
  <si>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</si>
  <si>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</si>
  <si>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</si>
  <si>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Información al 31.12.2020.</t>
  </si>
  <si>
    <t>Anticipos de Clientes Compra cda</t>
  </si>
  <si>
    <t>Efectivo y bancos de clientes</t>
  </si>
  <si>
    <t>Registro de Administración de Cartera</t>
  </si>
  <si>
    <t>Cuentas de Orden Deudoras</t>
  </si>
  <si>
    <t>Cuentas de Orden Acreedoras</t>
  </si>
  <si>
    <t>Ctas. Ctes. de Clientes por compra-venta de valores</t>
  </si>
  <si>
    <t>Responsabilidad por Administración de Cartera</t>
  </si>
  <si>
    <t>ESTADO DE RESULTADOS CORRESPONDIENTE AL 31/12/2020 PRESENTADO EN FORMA COMPARATIVA CON EL 31/12/2019. (En guaraníes)</t>
  </si>
  <si>
    <t xml:space="preserve">CORRESPONDIENTE AL 31-12-2020 PRESENTADO EN FORMA COMPARATIVA CON EL PERIODO AL 31-12-2019 </t>
  </si>
  <si>
    <t>Total período Actual</t>
  </si>
  <si>
    <t>Total período Anterior</t>
  </si>
  <si>
    <t>Equipos</t>
  </si>
  <si>
    <t>Rodados</t>
  </si>
  <si>
    <t>Compra de propiedades, planta y equipo</t>
  </si>
  <si>
    <t>Prima de Emisión</t>
  </si>
  <si>
    <t>Acción BVPASA</t>
  </si>
  <si>
    <t>R. ACCIONES</t>
  </si>
  <si>
    <r>
      <t>Impuestos</t>
    </r>
    <r>
      <rPr>
        <b/>
        <sz val="10"/>
        <color rgb="FF000000"/>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</si>
  <si>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</si>
  <si>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</si>
  <si>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</si>
  <si>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t>Debido al cambio del sistema contable utilizado, la Sociedad ha procedido a reclasificar las siguientes cuentas simplificando su exposición en los estados financieros:</t>
  </si>
  <si>
    <t xml:space="preserve"> RECLASIFICACION DE CUENTAS</t>
  </si>
  <si>
    <t>RUBRO</t>
  </si>
  <si>
    <t>Hasta el 31-12-19</t>
  </si>
  <si>
    <t>Desde el 01-01-20</t>
  </si>
  <si>
    <t>Valuación de la Acción de la BVPSA (1)</t>
  </si>
  <si>
    <t>Inpresos por Valuación de Acciones</t>
  </si>
  <si>
    <r>
      <t xml:space="preserve">Valuación de la Acción de la BVPSA </t>
    </r>
    <r>
      <rPr>
        <b/>
        <sz val="9"/>
        <rFont val="Arial"/>
        <family val="2"/>
      </rPr>
      <t>(7)</t>
    </r>
  </si>
  <si>
    <r>
      <t xml:space="preserve">Diferencia de cambio </t>
    </r>
    <r>
      <rPr>
        <sz val="10"/>
        <color rgb="FF000000"/>
        <rFont val="Calibri"/>
        <family val="2"/>
      </rPr>
      <t>(7)</t>
    </r>
  </si>
  <si>
    <t>FLUJOS DE EFECTIVO</t>
  </si>
  <si>
    <t>7)</t>
  </si>
  <si>
    <t xml:space="preserve">9) </t>
  </si>
  <si>
    <t>12)</t>
  </si>
  <si>
    <t>G.3.332.300.000.-</t>
  </si>
  <si>
    <t>Capital Social integrado es de Gs. 3.332.300.000.- Representado por 33.323 acciones de G.100.000 c/u de la Clase Ordinaria y 10.450 acciones de Gs. 100.000 c/u de la Clase Preferida.</t>
  </si>
  <si>
    <t>G 3.710.865.699</t>
  </si>
  <si>
    <t>PERIODO    ANTERIOR</t>
  </si>
  <si>
    <r>
      <t>3.1.</t>
    </r>
    <r>
      <rPr>
        <sz val="7"/>
        <color theme="1"/>
        <rFont val="Times New Roman"/>
        <family val="1"/>
      </rPr>
      <t xml:space="preserve">             </t>
    </r>
    <r>
      <rPr>
        <sz val="11"/>
        <color theme="1"/>
        <rFont val="Calibri"/>
        <family val="2"/>
      </rPr>
      <t>Los Estados Financieros al 31/12/2020, han sido preparados de acuerdo a las normas establecidas por la Comisión Nacional de Valores y los principios de contabilidad generalmente aceptados aplicables en su caso.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</si>
</sst>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_ ;_ * \-#,##0_ ;_ * &quot;-&quot;_ ;_ @_ "/>
    <numFmt numFmtId="165" formatCode="_-* #,##0_-;\-* #,##0_-;_-* &quot;-&quot;??_-;_-@_-"/>
    <numFmt numFmtId="166" formatCode="#,##0_ ;\-#,##0\ "/>
    <numFmt numFmtId="167" formatCode="_(* #,##0.00_);_(* \(#,##0.00\);_(* \-??_);_(@_)"/>
    <numFmt numFmtId="168" formatCode="_-* #,##0.00\ _€_-;\-* #,##0.00\ _€_-;_-* &quot;-&quot;??\ _€_-;_-@_-"/>
  </numFmts>
  <fonts count="72" x14ac:knownFonts="1">
    <font>
      <sz val="11"/>
      <color theme="1"/>
      <name val="Calibri"/>
      <family val="2"/>
      <scheme val="minor"/>
    </font>
    <font>
      <b/>
      <sz val="11"/>
      <color theme="1"/>
      <name val="Calibri"/>
      <family val="2"/>
      <scheme val="minor"/>
    </font>
    <font>
      <b/>
      <u/>
      <sz val="11"/>
      <color theme="1"/>
      <name val="Calibri"/>
      <family val="2"/>
      <scheme val="minor"/>
    </font>
    <font>
      <i/>
      <sz val="12"/>
      <color rgb="FF595959"/>
      <name val="Times New Roman"/>
      <family val="1"/>
    </font>
    <font>
      <sz val="10"/>
      <color theme="1"/>
      <name val="Times New Roman"/>
      <family val="1"/>
    </font>
    <font>
      <sz val="9"/>
      <color theme="1"/>
      <name val="Calibri"/>
      <family val="2"/>
    </font>
    <font>
      <sz val="7"/>
      <color theme="1"/>
      <name val="Times New Roman"/>
      <family val="1"/>
    </font>
    <font>
      <u/>
      <sz val="11"/>
      <color theme="10"/>
      <name val="Calibri"/>
      <family val="2"/>
      <scheme val="minor"/>
    </font>
    <font>
      <sz val="8"/>
      <color theme="1"/>
      <name val="Calibri"/>
      <family val="2"/>
    </font>
    <font>
      <b/>
      <sz val="9"/>
      <color theme="1"/>
      <name val="Calibri"/>
      <family val="2"/>
    </font>
    <font>
      <b/>
      <sz val="10"/>
      <color theme="1"/>
      <name val="Calibri"/>
      <family val="2"/>
    </font>
    <font>
      <sz val="10"/>
      <color theme="1"/>
      <name val="Calibri"/>
      <family val="2"/>
    </font>
    <font>
      <b/>
      <sz val="12"/>
      <color theme="1"/>
      <name val="Calibri"/>
      <family val="2"/>
    </font>
    <font>
      <b/>
      <sz val="8"/>
      <color rgb="FF000000"/>
      <name val="Calibri"/>
      <family val="2"/>
    </font>
    <font>
      <sz val="8"/>
      <color rgb="FF000000"/>
      <name val="Calibri"/>
      <family val="2"/>
    </font>
    <font>
      <b/>
      <sz val="8"/>
      <color rgb="FF000000"/>
      <name val="Times New Roman"/>
      <family val="1"/>
    </font>
    <font>
      <b/>
      <sz val="7"/>
      <color theme="1"/>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b/>
      <sz val="9"/>
      <name val="Arial"/>
      <family val="2"/>
    </font>
    <font>
      <b/>
      <sz val="11"/>
      <color theme="1"/>
      <name val="Arial"/>
      <family val="2"/>
    </font>
    <font>
      <b/>
      <sz val="11"/>
      <color theme="1"/>
      <name val="Times New Roman"/>
      <family val="1"/>
    </font>
    <font>
      <b/>
      <sz val="8"/>
      <color theme="1"/>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sz val="11"/>
      <color theme="1"/>
      <name val="Calibri"/>
      <family val="2"/>
    </font>
    <font>
      <b/>
      <sz val="10"/>
      <color rgb="FF000000"/>
      <name val="Calibri"/>
      <family val="2"/>
    </font>
    <font>
      <b/>
      <sz val="11"/>
      <color rgb="FF000000"/>
      <name val="Calibri"/>
      <family val="2"/>
    </font>
    <font>
      <sz val="10"/>
      <color rgb="FF000000"/>
      <name val="Calibri"/>
      <family val="2"/>
    </font>
    <font>
      <i/>
      <sz val="10"/>
      <color rgb="FF000000"/>
      <name val="Calibri"/>
      <family val="2"/>
    </font>
    <font>
      <sz val="10"/>
      <color theme="1"/>
      <name val="Calibri"/>
      <family val="2"/>
      <scheme val="minor"/>
    </font>
    <font>
      <sz val="12"/>
      <color theme="1"/>
      <name val="Calibri"/>
      <family val="2"/>
      <scheme val="minor"/>
    </font>
    <font>
      <b/>
      <u/>
      <sz val="11"/>
      <color theme="1"/>
      <name val="Calibri"/>
      <family val="2"/>
    </font>
    <font>
      <sz val="11"/>
      <color theme="1"/>
      <name val="Calibri"/>
      <family val="2"/>
    </font>
    <font>
      <b/>
      <sz val="7"/>
      <color theme="1"/>
      <name val="Times New Roman"/>
      <family val="1"/>
    </font>
    <font>
      <b/>
      <u/>
      <sz val="10"/>
      <color theme="1"/>
      <name val="Calibri"/>
      <family val="2"/>
    </font>
    <font>
      <b/>
      <sz val="12"/>
      <color rgb="FF000000"/>
      <name val="Calibri"/>
      <family val="2"/>
    </font>
    <font>
      <sz val="12"/>
      <color theme="1"/>
      <name val="Calibri"/>
      <family val="2"/>
    </font>
    <font>
      <b/>
      <sz val="11"/>
      <color rgb="FF000000"/>
      <name val="Calibri"/>
      <family val="2"/>
      <scheme val="minor"/>
    </font>
    <font>
      <sz val="11"/>
      <color theme="1"/>
      <name val="Times New Roman"/>
      <family val="1"/>
    </font>
    <font>
      <i/>
      <sz val="11"/>
      <color theme="1"/>
      <name val="Calibri"/>
      <family val="2"/>
    </font>
    <font>
      <u/>
      <sz val="10"/>
      <color theme="1"/>
      <name val="Calibri"/>
      <family val="2"/>
    </font>
    <font>
      <b/>
      <i/>
      <sz val="10"/>
      <color theme="1"/>
      <name val="Calibri"/>
      <family val="2"/>
    </font>
    <font>
      <b/>
      <u/>
      <sz val="11"/>
      <color rgb="FF000000"/>
      <name val="Calibri"/>
      <family val="2"/>
    </font>
    <font>
      <sz val="11"/>
      <color theme="1"/>
      <name val="Calibri"/>
      <family val="2"/>
      <scheme val="minor"/>
    </font>
    <font>
      <sz val="9"/>
      <name val="Arial"/>
      <family val="2"/>
    </font>
    <font>
      <i/>
      <sz val="8"/>
      <color theme="1"/>
      <name val="Calibri"/>
      <family val="2"/>
    </font>
    <font>
      <sz val="11"/>
      <color rgb="FFFF0000"/>
      <name val="Calibri"/>
      <family val="2"/>
      <scheme val="minor"/>
    </font>
    <font>
      <b/>
      <sz val="11"/>
      <color rgb="FFFF0000"/>
      <name val="Calibri"/>
      <family val="2"/>
      <scheme val="minor"/>
    </font>
    <font>
      <b/>
      <sz val="8"/>
      <name val="Calibri"/>
      <family val="2"/>
    </font>
    <font>
      <sz val="10"/>
      <name val="Arial"/>
      <family val="2"/>
    </font>
    <font>
      <sz val="10"/>
      <name val="Calibri"/>
      <family val="2"/>
    </font>
    <font>
      <sz val="10"/>
      <color rgb="FFFF0000"/>
      <name val="Calibri"/>
      <family val="2"/>
      <scheme val="minor"/>
    </font>
    <font>
      <b/>
      <sz val="10"/>
      <color theme="1"/>
      <name val="Calibri"/>
      <family val="2"/>
      <scheme val="minor"/>
    </font>
    <font>
      <b/>
      <sz val="10"/>
      <name val="Calibri"/>
      <family val="2"/>
    </font>
    <font>
      <b/>
      <sz val="10"/>
      <color theme="1"/>
      <name val="Arial"/>
      <family val="2"/>
    </font>
    <font>
      <sz val="11"/>
      <name val="Calibri"/>
      <family val="2"/>
      <scheme val="minor"/>
    </font>
    <font>
      <sz val="9"/>
      <name val="Calibri"/>
      <family val="2"/>
      <scheme val="minor"/>
    </font>
    <font>
      <b/>
      <sz val="7"/>
      <name val="Arial"/>
      <family val="2"/>
    </font>
    <font>
      <b/>
      <sz val="9"/>
      <name val="Calibri"/>
      <family val="2"/>
    </font>
    <font>
      <sz val="9"/>
      <name val="Calibri"/>
      <family val="2"/>
    </font>
    <font>
      <b/>
      <u/>
      <sz val="9"/>
      <color theme="1"/>
      <name val="Calibri"/>
      <family val="2"/>
    </font>
    <font>
      <b/>
      <u/>
      <sz val="9"/>
      <name val="Calibri"/>
      <family val="2"/>
    </font>
    <font>
      <sz val="8"/>
      <color theme="1"/>
      <name val="Arial"/>
      <family val="2"/>
    </font>
    <font>
      <sz val="10"/>
      <color theme="1"/>
      <name val="Arial"/>
      <family val="2"/>
    </font>
    <font>
      <b/>
      <sz val="8"/>
      <color theme="1"/>
      <name val="Arial"/>
      <family val="2"/>
    </font>
    <font>
      <sz val="8"/>
      <color rgb="FF000000"/>
      <name val="Arial"/>
      <family val="2"/>
    </font>
    <font>
      <sz val="11"/>
      <color indexed="8"/>
      <name val="Calibri"/>
      <family val="2"/>
      <charset val="1"/>
    </font>
  </fonts>
  <fills count="14">
    <fill>
      <patternFill patternType="none"/>
    </fill>
    <fill>
      <patternFill patternType="gray125"/>
    </fill>
    <fill>
      <patternFill patternType="solid">
        <fgColor rgb="FFF7E8D7"/>
        <bgColor indexed="64"/>
      </patternFill>
    </fill>
    <fill>
      <patternFill patternType="solid">
        <fgColor rgb="FFDDD9C4"/>
        <bgColor indexed="64"/>
      </patternFill>
    </fill>
    <fill>
      <patternFill patternType="solid">
        <fgColor theme="7" tint="0.59999389629810485"/>
        <bgColor indexed="64"/>
      </patternFill>
    </fill>
    <fill>
      <patternFill patternType="solid">
        <fgColor rgb="FFF2F2F2"/>
        <bgColor indexed="64"/>
      </patternFill>
    </fill>
    <fill>
      <patternFill patternType="gray125">
        <bgColor rgb="FFDFDFDF"/>
      </patternFill>
    </fill>
    <fill>
      <patternFill patternType="solid">
        <fgColor rgb="FFFFE599"/>
        <bgColor indexed="64"/>
      </patternFill>
    </fill>
    <fill>
      <patternFill patternType="gray125">
        <bgColor rgb="FFE5E5E5"/>
      </patternFill>
    </fill>
    <fill>
      <patternFill patternType="solid">
        <fgColor rgb="FFE7E6E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8">
    <xf numFmtId="0" fontId="0" fillId="0" borderId="0"/>
    <xf numFmtId="0" fontId="7" fillId="0" borderId="0" applyNumberFormat="0" applyFill="0" applyBorder="0" applyAlignment="0" applyProtection="0"/>
    <xf numFmtId="43" fontId="48" fillId="0" borderId="0" applyFont="0" applyFill="0" applyBorder="0" applyAlignment="0" applyProtection="0"/>
    <xf numFmtId="167" fontId="54" fillId="0" borderId="0" applyFill="0" applyBorder="0" applyAlignment="0" applyProtection="0"/>
    <xf numFmtId="0" fontId="54" fillId="0" borderId="0"/>
    <xf numFmtId="164" fontId="48" fillId="0" borderId="0" applyFont="0" applyFill="0" applyBorder="0" applyAlignment="0" applyProtection="0"/>
    <xf numFmtId="168" fontId="48" fillId="0" borderId="0" applyFont="0" applyFill="0" applyBorder="0" applyAlignment="0" applyProtection="0"/>
    <xf numFmtId="0" fontId="71" fillId="0" borderId="0"/>
  </cellStyleXfs>
  <cellXfs count="529">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7" fillId="0" borderId="0" xfId="1" applyAlignment="1">
      <alignment horizontal="left" vertical="center" indent="5"/>
    </xf>
    <xf numFmtId="0" fontId="4" fillId="0" borderId="0" xfId="0" applyFont="1"/>
    <xf numFmtId="0" fontId="8" fillId="0" borderId="0" xfId="0" applyFont="1" applyAlignment="1">
      <alignment horizontal="left" vertical="center" indent="2"/>
    </xf>
    <xf numFmtId="0" fontId="11" fillId="0" borderId="4" xfId="0" applyFont="1" applyBorder="1" applyAlignment="1">
      <alignment vertical="center"/>
    </xf>
    <xf numFmtId="0" fontId="11" fillId="0" borderId="1" xfId="0" applyFont="1" applyBorder="1" applyAlignment="1">
      <alignment vertical="center"/>
    </xf>
    <xf numFmtId="0" fontId="0" fillId="0" borderId="10" xfId="0" applyBorder="1"/>
    <xf numFmtId="0" fontId="5" fillId="0" borderId="11" xfId="0" applyFont="1" applyBorder="1" applyAlignment="1">
      <alignment horizontal="justify" vertical="center"/>
    </xf>
    <xf numFmtId="0" fontId="14" fillId="0" borderId="4" xfId="0" applyFont="1" applyBorder="1" applyAlignment="1">
      <alignment vertical="center"/>
    </xf>
    <xf numFmtId="0" fontId="14" fillId="0" borderId="13" xfId="0" applyFont="1" applyBorder="1" applyAlignment="1">
      <alignment horizontal="center" vertical="center"/>
    </xf>
    <xf numFmtId="0" fontId="13" fillId="3" borderId="3" xfId="0" applyFont="1" applyFill="1" applyBorder="1" applyAlignment="1">
      <alignment vertical="center"/>
    </xf>
    <xf numFmtId="0" fontId="13" fillId="3" borderId="14" xfId="0" applyFont="1" applyFill="1" applyBorder="1" applyAlignment="1">
      <alignment horizontal="center" vertical="center"/>
    </xf>
    <xf numFmtId="0" fontId="15" fillId="3" borderId="13" xfId="0" applyFont="1" applyFill="1" applyBorder="1" applyAlignment="1">
      <alignment horizontal="center" vertical="center"/>
    </xf>
    <xf numFmtId="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3" fontId="14" fillId="0" borderId="12" xfId="0" applyNumberFormat="1" applyFont="1" applyBorder="1" applyAlignment="1">
      <alignment horizontal="center" vertical="center"/>
    </xf>
    <xf numFmtId="0" fontId="13" fillId="3" borderId="16" xfId="0" applyFont="1" applyFill="1" applyBorder="1" applyAlignment="1">
      <alignment horizontal="center" vertical="center"/>
    </xf>
    <xf numFmtId="3" fontId="13" fillId="0" borderId="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4" fillId="0" borderId="0" xfId="0" applyFont="1" applyAlignment="1">
      <alignment vertical="center" wrapText="1"/>
    </xf>
    <xf numFmtId="0" fontId="16" fillId="0" borderId="0" xfId="0" applyFont="1"/>
    <xf numFmtId="0" fontId="18" fillId="0" borderId="5"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top" wrapText="1"/>
    </xf>
    <xf numFmtId="3" fontId="21" fillId="0" borderId="20" xfId="0" applyNumberFormat="1" applyFont="1" applyBorder="1" applyAlignment="1">
      <alignment horizontal="right" vertical="center" wrapText="1"/>
    </xf>
    <xf numFmtId="0" fontId="16" fillId="0" borderId="0" xfId="0" applyFont="1" applyAlignment="1">
      <alignment horizontal="justify" vertical="center"/>
    </xf>
    <xf numFmtId="0" fontId="25" fillId="5" borderId="6" xfId="0" applyFont="1" applyFill="1" applyBorder="1" applyAlignment="1">
      <alignment vertical="center"/>
    </xf>
    <xf numFmtId="3" fontId="25" fillId="5" borderId="15" xfId="0" applyNumberFormat="1" applyFont="1" applyFill="1" applyBorder="1" applyAlignment="1">
      <alignment horizontal="right" vertical="center"/>
    </xf>
    <xf numFmtId="0" fontId="26" fillId="0" borderId="6" xfId="0" applyFont="1" applyBorder="1" applyAlignment="1">
      <alignment vertical="center"/>
    </xf>
    <xf numFmtId="0" fontId="27" fillId="0" borderId="15" xfId="0" applyFont="1" applyBorder="1" applyAlignment="1">
      <alignment horizontal="right" vertical="center"/>
    </xf>
    <xf numFmtId="0" fontId="28" fillId="0" borderId="6" xfId="0" applyFont="1" applyBorder="1" applyAlignment="1">
      <alignment vertical="center"/>
    </xf>
    <xf numFmtId="0" fontId="28" fillId="0" borderId="15" xfId="0" applyFont="1" applyBorder="1" applyAlignment="1">
      <alignment horizontal="right" vertical="center"/>
    </xf>
    <xf numFmtId="3" fontId="28" fillId="0" borderId="15" xfId="0" applyNumberFormat="1" applyFont="1" applyBorder="1" applyAlignment="1">
      <alignment horizontal="right" vertical="center"/>
    </xf>
    <xf numFmtId="0" fontId="27" fillId="0" borderId="6" xfId="0" applyFont="1" applyBorder="1" applyAlignment="1">
      <alignment vertical="center"/>
    </xf>
    <xf numFmtId="3" fontId="27" fillId="0" borderId="15" xfId="0" applyNumberFormat="1" applyFont="1" applyBorder="1" applyAlignment="1">
      <alignment horizontal="right" vertical="center"/>
    </xf>
    <xf numFmtId="3" fontId="25" fillId="0" borderId="15" xfId="0" applyNumberFormat="1" applyFont="1" applyBorder="1" applyAlignment="1">
      <alignment horizontal="right" vertical="center"/>
    </xf>
    <xf numFmtId="0" fontId="25" fillId="0" borderId="15" xfId="0" applyFont="1" applyBorder="1" applyAlignment="1">
      <alignment horizontal="right" vertical="center"/>
    </xf>
    <xf numFmtId="0" fontId="25" fillId="0" borderId="6" xfId="0" applyFont="1" applyBorder="1" applyAlignment="1">
      <alignment vertical="center"/>
    </xf>
    <xf numFmtId="0" fontId="25" fillId="5" borderId="33" xfId="0" applyFont="1" applyFill="1" applyBorder="1" applyAlignment="1">
      <alignment vertical="center"/>
    </xf>
    <xf numFmtId="3" fontId="25" fillId="5" borderId="34" xfId="0" applyNumberFormat="1" applyFont="1" applyFill="1" applyBorder="1" applyAlignment="1">
      <alignment horizontal="right" vertical="center"/>
    </xf>
    <xf numFmtId="0" fontId="16" fillId="0" borderId="0" xfId="0" applyFont="1" applyAlignment="1">
      <alignment horizontal="center"/>
    </xf>
    <xf numFmtId="0" fontId="30" fillId="5" borderId="9" xfId="0" applyFont="1" applyFill="1" applyBorder="1" applyAlignment="1">
      <alignment vertical="center"/>
    </xf>
    <xf numFmtId="0" fontId="31" fillId="5" borderId="9" xfId="0" applyFont="1" applyFill="1" applyBorder="1" applyAlignment="1">
      <alignment vertical="center"/>
    </xf>
    <xf numFmtId="0" fontId="31" fillId="5" borderId="1" xfId="0" applyFont="1" applyFill="1" applyBorder="1" applyAlignment="1">
      <alignment vertical="center"/>
    </xf>
    <xf numFmtId="0" fontId="32" fillId="0" borderId="6" xfId="0" applyFont="1" applyBorder="1" applyAlignment="1">
      <alignment vertical="center"/>
    </xf>
    <xf numFmtId="3" fontId="32" fillId="0" borderId="15" xfId="0" applyNumberFormat="1" applyFont="1" applyBorder="1" applyAlignment="1">
      <alignment horizontal="right" vertical="center"/>
    </xf>
    <xf numFmtId="3" fontId="32" fillId="0" borderId="13" xfId="0" applyNumberFormat="1" applyFont="1" applyBorder="1" applyAlignment="1">
      <alignment horizontal="right" vertical="center"/>
    </xf>
    <xf numFmtId="3" fontId="30" fillId="0" borderId="15" xfId="0" applyNumberFormat="1" applyFont="1" applyBorder="1" applyAlignment="1">
      <alignment horizontal="right" vertical="center"/>
    </xf>
    <xf numFmtId="0" fontId="30" fillId="0" borderId="6" xfId="0" applyFont="1" applyBorder="1" applyAlignment="1">
      <alignment vertical="center"/>
    </xf>
    <xf numFmtId="0" fontId="33" fillId="0" borderId="15" xfId="0" applyFont="1" applyBorder="1" applyAlignment="1">
      <alignment horizontal="right" vertical="center"/>
    </xf>
    <xf numFmtId="0" fontId="30" fillId="0" borderId="15" xfId="0" applyFont="1" applyBorder="1" applyAlignment="1">
      <alignment horizontal="right" vertical="center"/>
    </xf>
    <xf numFmtId="0" fontId="32" fillId="0" borderId="15" xfId="0" applyFont="1" applyBorder="1" applyAlignment="1">
      <alignment horizontal="right" vertical="center"/>
    </xf>
    <xf numFmtId="0" fontId="31" fillId="0" borderId="15" xfId="0" applyFont="1" applyBorder="1" applyAlignment="1">
      <alignment horizontal="right" vertical="center"/>
    </xf>
    <xf numFmtId="0" fontId="32" fillId="0" borderId="4" xfId="0" applyFont="1" applyBorder="1" applyAlignment="1">
      <alignment vertical="center"/>
    </xf>
    <xf numFmtId="0" fontId="30" fillId="0" borderId="4" xfId="0" applyFont="1" applyBorder="1" applyAlignment="1">
      <alignment vertical="center"/>
    </xf>
    <xf numFmtId="3" fontId="30" fillId="0" borderId="13" xfId="0" applyNumberFormat="1" applyFont="1" applyBorder="1" applyAlignment="1">
      <alignment horizontal="right" vertical="center"/>
    </xf>
    <xf numFmtId="0" fontId="30" fillId="5" borderId="3" xfId="0" applyFont="1" applyFill="1" applyBorder="1" applyAlignment="1">
      <alignment vertical="center"/>
    </xf>
    <xf numFmtId="0" fontId="31" fillId="5" borderId="3" xfId="0" applyFont="1" applyFill="1" applyBorder="1" applyAlignment="1">
      <alignment vertical="center"/>
    </xf>
    <xf numFmtId="0" fontId="31" fillId="5" borderId="4" xfId="0" applyFont="1" applyFill="1" applyBorder="1" applyAlignment="1">
      <alignment vertical="center"/>
    </xf>
    <xf numFmtId="0" fontId="32" fillId="0" borderId="13" xfId="0" applyFont="1" applyBorder="1" applyAlignment="1">
      <alignment horizontal="right" vertical="center"/>
    </xf>
    <xf numFmtId="0" fontId="8" fillId="0" borderId="13" xfId="0" applyFont="1" applyBorder="1" applyAlignment="1">
      <alignment horizontal="center" vertical="center" wrapText="1"/>
    </xf>
    <xf numFmtId="0" fontId="8" fillId="0" borderId="4" xfId="0" applyFont="1" applyBorder="1" applyAlignment="1">
      <alignment vertical="center" wrapText="1"/>
    </xf>
    <xf numFmtId="0" fontId="11" fillId="0" borderId="13" xfId="0" applyFont="1" applyBorder="1" applyAlignment="1">
      <alignment horizontal="center" vertical="center" wrapText="1"/>
    </xf>
    <xf numFmtId="0" fontId="10" fillId="0" borderId="13" xfId="0" applyFont="1" applyBorder="1" applyAlignment="1">
      <alignment horizontal="right" vertical="center" wrapText="1"/>
    </xf>
    <xf numFmtId="0" fontId="10" fillId="0" borderId="4" xfId="0" applyFont="1" applyBorder="1" applyAlignment="1">
      <alignment horizontal="justify" vertical="center" wrapText="1"/>
    </xf>
    <xf numFmtId="0" fontId="11" fillId="0" borderId="13" xfId="0"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4" xfId="0" applyFont="1" applyBorder="1" applyAlignment="1">
      <alignment horizontal="justify" vertical="center" wrapText="1"/>
    </xf>
    <xf numFmtId="3" fontId="11" fillId="0" borderId="13"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35" fillId="0" borderId="0" xfId="0" applyFont="1"/>
    <xf numFmtId="0" fontId="29"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center" vertical="center"/>
    </xf>
    <xf numFmtId="0" fontId="13" fillId="5" borderId="12"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37" fillId="0" borderId="4" xfId="0" applyFont="1" applyBorder="1" applyAlignment="1">
      <alignment horizontal="justify" vertical="center" wrapText="1"/>
    </xf>
    <xf numFmtId="0" fontId="39" fillId="0" borderId="0" xfId="0" applyFont="1" applyAlignment="1">
      <alignment horizontal="center" vertical="center"/>
    </xf>
    <xf numFmtId="3" fontId="8" fillId="0" borderId="13" xfId="0" applyNumberFormat="1" applyFont="1" applyBorder="1" applyAlignment="1">
      <alignment horizontal="center" vertical="center" wrapText="1"/>
    </xf>
    <xf numFmtId="0" fontId="24" fillId="5" borderId="8"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7" fillId="5" borderId="13" xfId="0" applyFont="1" applyFill="1" applyBorder="1" applyAlignment="1">
      <alignment vertical="top" wrapText="1"/>
    </xf>
    <xf numFmtId="0" fontId="24" fillId="0" borderId="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3" xfId="0" applyFont="1" applyBorder="1" applyAlignment="1">
      <alignment horizontal="justify" vertical="center" wrapText="1"/>
    </xf>
    <xf numFmtId="0" fontId="24" fillId="0" borderId="3" xfId="0" applyFont="1" applyBorder="1" applyAlignment="1">
      <alignment vertical="center" wrapText="1"/>
    </xf>
    <xf numFmtId="0" fontId="17" fillId="5" borderId="15" xfId="0" applyFont="1" applyFill="1" applyBorder="1" applyAlignment="1">
      <alignment vertical="top"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11" fillId="0" borderId="13" xfId="0" applyFont="1" applyBorder="1" applyAlignment="1">
      <alignment horizontal="right" vertical="center"/>
    </xf>
    <xf numFmtId="0" fontId="37" fillId="0" borderId="1" xfId="0" applyFont="1" applyBorder="1" applyAlignment="1">
      <alignment vertical="center"/>
    </xf>
    <xf numFmtId="0" fontId="37" fillId="0" borderId="4" xfId="0" applyFont="1" applyBorder="1" applyAlignment="1">
      <alignment vertical="center"/>
    </xf>
    <xf numFmtId="0" fontId="29" fillId="0" borderId="39" xfId="0" applyFont="1" applyBorder="1" applyAlignment="1">
      <alignment vertical="center"/>
    </xf>
    <xf numFmtId="0" fontId="30" fillId="6" borderId="6"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7" borderId="3" xfId="0" applyFont="1" applyFill="1" applyBorder="1" applyAlignment="1">
      <alignmen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14" xfId="0" applyFont="1" applyFill="1" applyBorder="1" applyAlignment="1">
      <alignment horizontal="right" vertical="center" wrapText="1"/>
    </xf>
    <xf numFmtId="0" fontId="11" fillId="7" borderId="13" xfId="0" applyFont="1" applyFill="1" applyBorder="1" applyAlignment="1">
      <alignment vertical="center" wrapText="1"/>
    </xf>
    <xf numFmtId="3" fontId="30" fillId="7" borderId="13" xfId="0" applyNumberFormat="1" applyFont="1" applyFill="1" applyBorder="1" applyAlignment="1">
      <alignment horizontal="right" vertical="center" wrapText="1"/>
    </xf>
    <xf numFmtId="0" fontId="11" fillId="0" borderId="0" xfId="0" applyFont="1" applyAlignment="1">
      <alignment horizontal="center" vertical="center" wrapText="1"/>
    </xf>
    <xf numFmtId="3" fontId="10" fillId="0" borderId="13"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30" fillId="5" borderId="2" xfId="0" applyFont="1" applyFill="1" applyBorder="1" applyAlignment="1">
      <alignment horizontal="center" vertical="center" wrapText="1"/>
    </xf>
    <xf numFmtId="3" fontId="11" fillId="0" borderId="13" xfId="0" applyNumberFormat="1" applyFont="1" applyBorder="1" applyAlignment="1">
      <alignment horizontal="center" vertical="center" wrapText="1"/>
    </xf>
    <xf numFmtId="0" fontId="10" fillId="0" borderId="4" xfId="0" applyFont="1" applyBorder="1" applyAlignment="1">
      <alignment vertical="center"/>
    </xf>
    <xf numFmtId="0" fontId="10" fillId="0" borderId="13" xfId="0" applyFont="1" applyBorder="1" applyAlignment="1">
      <alignment horizontal="right" vertical="center"/>
    </xf>
    <xf numFmtId="0" fontId="41" fillId="0" borderId="4" xfId="0" applyFont="1" applyBorder="1" applyAlignment="1">
      <alignment vertical="center"/>
    </xf>
    <xf numFmtId="0" fontId="12" fillId="0" borderId="4" xfId="0" applyFont="1" applyBorder="1" applyAlignment="1">
      <alignment vertical="center"/>
    </xf>
    <xf numFmtId="0" fontId="37" fillId="0" borderId="46" xfId="0" applyFont="1" applyBorder="1" applyAlignment="1">
      <alignment vertical="center" wrapText="1"/>
    </xf>
    <xf numFmtId="3" fontId="37" fillId="0" borderId="47" xfId="0" applyNumberFormat="1" applyFont="1" applyBorder="1" applyAlignment="1">
      <alignment horizontal="right" vertical="center" wrapText="1"/>
    </xf>
    <xf numFmtId="0" fontId="37" fillId="0" borderId="47" xfId="0" applyFont="1" applyBorder="1" applyAlignment="1">
      <alignment horizontal="right" vertical="center" wrapText="1"/>
    </xf>
    <xf numFmtId="0" fontId="37" fillId="0" borderId="4" xfId="0" applyFont="1" applyBorder="1" applyAlignment="1">
      <alignment vertical="center" wrapText="1"/>
    </xf>
    <xf numFmtId="0" fontId="37" fillId="0" borderId="13" xfId="0" applyFont="1" applyBorder="1" applyAlignment="1">
      <alignment horizontal="right" vertical="center" wrapText="1"/>
    </xf>
    <xf numFmtId="0" fontId="29" fillId="0" borderId="4" xfId="0" applyFont="1" applyBorder="1" applyAlignment="1">
      <alignment vertical="center" wrapText="1"/>
    </xf>
    <xf numFmtId="3" fontId="29" fillId="0" borderId="13" xfId="0" applyNumberFormat="1" applyFont="1" applyBorder="1" applyAlignment="1">
      <alignment horizontal="right" vertical="center" wrapText="1"/>
    </xf>
    <xf numFmtId="0" fontId="29" fillId="0" borderId="13" xfId="0" applyFont="1" applyBorder="1" applyAlignment="1">
      <alignment horizontal="right" vertical="center" wrapText="1"/>
    </xf>
    <xf numFmtId="0" fontId="30" fillId="8" borderId="8"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30" fillId="5" borderId="2" xfId="0" applyFont="1" applyFill="1" applyBorder="1" applyAlignment="1">
      <alignment horizontal="center" vertical="center"/>
    </xf>
    <xf numFmtId="0" fontId="29" fillId="5" borderId="1" xfId="0" applyFont="1" applyFill="1" applyBorder="1" applyAlignment="1">
      <alignment horizontal="center" vertical="center"/>
    </xf>
    <xf numFmtId="0" fontId="31" fillId="5" borderId="2" xfId="0" applyFont="1" applyFill="1" applyBorder="1" applyAlignment="1">
      <alignment horizontal="center" vertical="center"/>
    </xf>
    <xf numFmtId="0" fontId="29" fillId="0" borderId="4" xfId="0" applyFont="1" applyBorder="1" applyAlignment="1">
      <alignment vertical="center"/>
    </xf>
    <xf numFmtId="0" fontId="10" fillId="5" borderId="49" xfId="0" applyFont="1" applyFill="1" applyBorder="1" applyAlignment="1">
      <alignment horizontal="center" vertical="center"/>
    </xf>
    <xf numFmtId="0" fontId="30" fillId="5" borderId="50" xfId="0" applyFont="1" applyFill="1" applyBorder="1" applyAlignment="1">
      <alignment horizontal="center" vertical="center"/>
    </xf>
    <xf numFmtId="0" fontId="30" fillId="5" borderId="12" xfId="0" applyFont="1" applyFill="1" applyBorder="1" applyAlignment="1">
      <alignment horizontal="center" vertical="center"/>
    </xf>
    <xf numFmtId="0" fontId="31" fillId="5" borderId="2" xfId="0" applyFont="1" applyFill="1" applyBorder="1" applyAlignment="1">
      <alignment horizontal="center" vertical="center" wrapText="1"/>
    </xf>
    <xf numFmtId="0" fontId="29" fillId="0" borderId="4" xfId="0" applyFont="1" applyBorder="1" applyAlignment="1">
      <alignment horizontal="justify" vertical="center" wrapText="1"/>
    </xf>
    <xf numFmtId="3" fontId="37" fillId="0" borderId="13" xfId="0" applyNumberFormat="1" applyFont="1" applyBorder="1" applyAlignment="1">
      <alignment horizontal="right" vertical="center" wrapText="1"/>
    </xf>
    <xf numFmtId="0" fontId="36" fillId="5" borderId="35"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37" fillId="0" borderId="52" xfId="0" applyFont="1" applyBorder="1" applyAlignment="1">
      <alignment horizontal="justify" vertical="center" wrapText="1"/>
    </xf>
    <xf numFmtId="3" fontId="37" fillId="0" borderId="54" xfId="0" applyNumberFormat="1" applyFont="1" applyBorder="1" applyAlignment="1">
      <alignment horizontal="right" vertical="center" wrapText="1"/>
    </xf>
    <xf numFmtId="0" fontId="37" fillId="0" borderId="51" xfId="0" applyFont="1" applyBorder="1" applyAlignment="1">
      <alignment horizontal="justify" vertical="center" wrapText="1"/>
    </xf>
    <xf numFmtId="0" fontId="29" fillId="0" borderId="51" xfId="0" applyFont="1" applyBorder="1" applyAlignment="1">
      <alignment horizontal="justify" vertical="center" wrapText="1"/>
    </xf>
    <xf numFmtId="3" fontId="37" fillId="0" borderId="55" xfId="0" applyNumberFormat="1" applyFont="1" applyBorder="1" applyAlignment="1">
      <alignment horizontal="right" vertical="center" wrapText="1"/>
    </xf>
    <xf numFmtId="0" fontId="36" fillId="5" borderId="56" xfId="0" applyFont="1" applyFill="1" applyBorder="1" applyAlignment="1">
      <alignment horizontal="center" vertical="center" wrapText="1"/>
    </xf>
    <xf numFmtId="0" fontId="31" fillId="5" borderId="57" xfId="0" applyFont="1" applyFill="1" applyBorder="1" applyAlignment="1">
      <alignment horizontal="center" vertical="center" wrapText="1"/>
    </xf>
    <xf numFmtId="0" fontId="31" fillId="5" borderId="58" xfId="0" applyFont="1" applyFill="1" applyBorder="1" applyAlignment="1">
      <alignment horizontal="center" vertical="center" wrapText="1"/>
    </xf>
    <xf numFmtId="0" fontId="37" fillId="0" borderId="51" xfId="0" applyFont="1" applyBorder="1" applyAlignment="1">
      <alignment vertical="center" wrapText="1"/>
    </xf>
    <xf numFmtId="0" fontId="37" fillId="0" borderId="53" xfId="0" applyFont="1" applyBorder="1" applyAlignment="1">
      <alignment horizontal="right" vertical="center" wrapText="1"/>
    </xf>
    <xf numFmtId="0" fontId="37" fillId="0" borderId="38" xfId="0" applyFont="1" applyBorder="1" applyAlignment="1">
      <alignment horizontal="right" vertical="center" wrapText="1"/>
    </xf>
    <xf numFmtId="0" fontId="29" fillId="0" borderId="59" xfId="0" applyFont="1" applyBorder="1" applyAlignment="1">
      <alignment horizontal="justify" vertical="center" wrapText="1"/>
    </xf>
    <xf numFmtId="0" fontId="39"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0" fillId="0" borderId="0" xfId="0" applyAlignment="1"/>
    <xf numFmtId="0" fontId="0" fillId="0" borderId="11" xfId="0" applyBorder="1"/>
    <xf numFmtId="0" fontId="0" fillId="0" borderId="11" xfId="0" applyBorder="1" applyAlignment="1">
      <alignment horizontal="left" vertical="top"/>
    </xf>
    <xf numFmtId="14" fontId="0" fillId="0" borderId="11" xfId="0" applyNumberFormat="1" applyBorder="1" applyAlignment="1">
      <alignment horizontal="left" vertical="top"/>
    </xf>
    <xf numFmtId="0" fontId="29" fillId="10" borderId="1" xfId="0" applyFont="1" applyFill="1" applyBorder="1" applyAlignment="1">
      <alignment horizontal="center" vertical="center"/>
    </xf>
    <xf numFmtId="0" fontId="29" fillId="10" borderId="2" xfId="0" applyFont="1" applyFill="1" applyBorder="1" applyAlignment="1">
      <alignment horizontal="center" vertical="center"/>
    </xf>
    <xf numFmtId="0" fontId="29" fillId="0" borderId="3" xfId="0" applyFont="1" applyBorder="1" applyAlignment="1">
      <alignment vertical="center"/>
    </xf>
    <xf numFmtId="0" fontId="37" fillId="0" borderId="4" xfId="0" applyFont="1" applyBorder="1" applyAlignment="1">
      <alignment horizontal="center" vertical="center"/>
    </xf>
    <xf numFmtId="0" fontId="37" fillId="0" borderId="3" xfId="0" applyFont="1" applyBorder="1" applyAlignment="1">
      <alignment vertical="center"/>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29" fillId="0" borderId="7" xfId="0" applyFont="1" applyBorder="1" applyAlignment="1">
      <alignment vertical="center"/>
    </xf>
    <xf numFmtId="0" fontId="37" fillId="0" borderId="9" xfId="0" applyFont="1" applyBorder="1" applyAlignment="1">
      <alignment vertical="center"/>
    </xf>
    <xf numFmtId="0" fontId="25" fillId="4" borderId="9" xfId="0" applyFont="1" applyFill="1" applyBorder="1" applyAlignment="1">
      <alignment vertical="center"/>
    </xf>
    <xf numFmtId="0" fontId="13" fillId="4" borderId="2" xfId="0" applyFont="1" applyFill="1" applyBorder="1" applyAlignment="1">
      <alignment horizontal="center" vertical="center" wrapText="1"/>
    </xf>
    <xf numFmtId="0" fontId="30" fillId="4" borderId="7" xfId="0" applyFont="1" applyFill="1" applyBorder="1" applyAlignment="1">
      <alignment vertical="center"/>
    </xf>
    <xf numFmtId="0" fontId="30" fillId="4" borderId="8" xfId="0" applyFont="1" applyFill="1" applyBorder="1" applyAlignment="1">
      <alignment horizontal="center" vertical="center"/>
    </xf>
    <xf numFmtId="0" fontId="25" fillId="4" borderId="12" xfId="0" applyFont="1" applyFill="1" applyBorder="1" applyAlignment="1">
      <alignment horizontal="center" vertical="center" wrapText="1"/>
    </xf>
    <xf numFmtId="0" fontId="10" fillId="0" borderId="0" xfId="0" applyFont="1" applyAlignment="1">
      <alignment vertical="center"/>
    </xf>
    <xf numFmtId="0" fontId="16" fillId="0" borderId="0" xfId="0" applyFont="1" applyAlignment="1">
      <alignment horizontal="center" vertical="center"/>
    </xf>
    <xf numFmtId="0" fontId="29" fillId="0" borderId="0" xfId="0" applyFont="1" applyBorder="1" applyAlignment="1">
      <alignment horizontal="right" vertical="center"/>
    </xf>
    <xf numFmtId="0" fontId="16" fillId="0" borderId="0" xfId="0" applyFont="1" applyAlignment="1">
      <alignment horizontal="left" vertical="center"/>
    </xf>
    <xf numFmtId="0" fontId="18" fillId="0" borderId="7" xfId="0" applyFont="1" applyBorder="1" applyAlignment="1">
      <alignment vertical="center" wrapText="1"/>
    </xf>
    <xf numFmtId="3" fontId="13" fillId="3" borderId="13" xfId="0" applyNumberFormat="1" applyFont="1" applyFill="1" applyBorder="1" applyAlignment="1">
      <alignment horizontal="center" vertical="center"/>
    </xf>
    <xf numFmtId="165" fontId="0" fillId="0" borderId="0" xfId="2" applyNumberFormat="1" applyFont="1" applyAlignment="1">
      <alignment horizontal="center" vertical="center"/>
    </xf>
    <xf numFmtId="3" fontId="0" fillId="0" borderId="0" xfId="0" applyNumberFormat="1"/>
    <xf numFmtId="3" fontId="49" fillId="0" borderId="20" xfId="0" applyNumberFormat="1" applyFont="1" applyBorder="1" applyAlignment="1">
      <alignment horizontal="right" vertical="center" wrapText="1"/>
    </xf>
    <xf numFmtId="0" fontId="0" fillId="0" borderId="0" xfId="0" applyBorder="1"/>
    <xf numFmtId="3" fontId="11" fillId="0" borderId="13" xfId="0" applyNumberFormat="1"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165" fontId="37" fillId="0" borderId="2" xfId="2" applyNumberFormat="1" applyFont="1" applyBorder="1" applyAlignment="1">
      <alignment horizontal="right" vertical="center"/>
    </xf>
    <xf numFmtId="165" fontId="37" fillId="0" borderId="13" xfId="2" applyNumberFormat="1" applyFont="1" applyBorder="1" applyAlignment="1">
      <alignment horizontal="right" vertical="center"/>
    </xf>
    <xf numFmtId="165" fontId="29" fillId="0" borderId="40" xfId="2" applyNumberFormat="1" applyFont="1" applyBorder="1" applyAlignment="1">
      <alignment horizontal="right" vertical="center"/>
    </xf>
    <xf numFmtId="165" fontId="41" fillId="0" borderId="13" xfId="2" applyNumberFormat="1" applyFont="1" applyBorder="1" applyAlignment="1">
      <alignment horizontal="right" vertical="center"/>
    </xf>
    <xf numFmtId="165" fontId="12" fillId="0" borderId="13" xfId="2" applyNumberFormat="1" applyFont="1" applyBorder="1" applyAlignment="1">
      <alignment horizontal="right" vertical="center"/>
    </xf>
    <xf numFmtId="0" fontId="41" fillId="0" borderId="0" xfId="0" applyFont="1" applyBorder="1" applyAlignment="1">
      <alignment horizontal="right" vertical="center"/>
    </xf>
    <xf numFmtId="3" fontId="12" fillId="0" borderId="0" xfId="0" applyNumberFormat="1" applyFont="1" applyBorder="1" applyAlignment="1">
      <alignment horizontal="right" vertical="center"/>
    </xf>
    <xf numFmtId="165" fontId="29" fillId="0" borderId="13" xfId="2" applyNumberFormat="1" applyFont="1" applyBorder="1" applyAlignment="1">
      <alignment horizontal="right" vertical="center"/>
    </xf>
    <xf numFmtId="0" fontId="37" fillId="0" borderId="0" xfId="0" applyFont="1" applyBorder="1" applyAlignment="1">
      <alignment horizontal="right" vertical="center"/>
    </xf>
    <xf numFmtId="165" fontId="11" fillId="0" borderId="13" xfId="2" applyNumberFormat="1" applyFont="1" applyBorder="1" applyAlignment="1">
      <alignment horizontal="right" vertical="center"/>
    </xf>
    <xf numFmtId="165" fontId="10" fillId="0" borderId="13" xfId="2" applyNumberFormat="1" applyFont="1" applyBorder="1" applyAlignment="1">
      <alignment horizontal="right" vertical="center" wrapText="1"/>
    </xf>
    <xf numFmtId="165" fontId="10" fillId="0" borderId="13" xfId="2" applyNumberFormat="1" applyFont="1" applyBorder="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165" fontId="11" fillId="0" borderId="2" xfId="2" applyNumberFormat="1" applyFont="1" applyBorder="1" applyAlignment="1">
      <alignment horizontal="right" vertical="center"/>
    </xf>
    <xf numFmtId="3" fontId="29" fillId="0" borderId="38" xfId="0" applyNumberFormat="1" applyFont="1" applyBorder="1" applyAlignment="1">
      <alignment horizontal="right" vertical="center" wrapText="1"/>
    </xf>
    <xf numFmtId="0" fontId="53" fillId="4" borderId="1" xfId="0" applyFont="1" applyFill="1" applyBorder="1" applyAlignment="1">
      <alignment horizontal="center" vertical="center"/>
    </xf>
    <xf numFmtId="165" fontId="29" fillId="0" borderId="13" xfId="2" applyNumberFormat="1" applyFont="1" applyFill="1" applyBorder="1" applyAlignment="1">
      <alignment horizontal="right" vertical="center"/>
    </xf>
    <xf numFmtId="0" fontId="37" fillId="0" borderId="0" xfId="0" applyFont="1" applyFill="1" applyAlignment="1">
      <alignment horizontal="justify" vertical="center"/>
    </xf>
    <xf numFmtId="0" fontId="0" fillId="0" borderId="0" xfId="0" applyFill="1"/>
    <xf numFmtId="0" fontId="29" fillId="0" borderId="0" xfId="0" applyFont="1" applyFill="1" applyBorder="1" applyAlignment="1">
      <alignment horizontal="justify" vertical="center"/>
    </xf>
    <xf numFmtId="0" fontId="0" fillId="0" borderId="0" xfId="0" applyFill="1" applyBorder="1"/>
    <xf numFmtId="0" fontId="1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165" fontId="0" fillId="0" borderId="0" xfId="2" applyNumberFormat="1" applyFont="1"/>
    <xf numFmtId="165" fontId="0" fillId="0" borderId="0" xfId="0" applyNumberFormat="1"/>
    <xf numFmtId="0" fontId="11" fillId="0" borderId="4" xfId="0" applyFont="1" applyBorder="1" applyAlignment="1">
      <alignment horizontal="left" vertical="center" wrapText="1"/>
    </xf>
    <xf numFmtId="3" fontId="55" fillId="0" borderId="13" xfId="0" applyNumberFormat="1" applyFont="1" applyBorder="1" applyAlignment="1">
      <alignment horizontal="right" vertical="center" wrapText="1"/>
    </xf>
    <xf numFmtId="0" fontId="30" fillId="5" borderId="15" xfId="0" applyFont="1" applyFill="1" applyBorder="1" applyAlignment="1">
      <alignment horizontal="center" vertical="center"/>
    </xf>
    <xf numFmtId="165" fontId="37" fillId="0" borderId="2" xfId="2" applyNumberFormat="1" applyFont="1" applyFill="1" applyBorder="1" applyAlignment="1">
      <alignment horizontal="right" vertical="center"/>
    </xf>
    <xf numFmtId="165" fontId="37" fillId="0" borderId="13" xfId="2" applyNumberFormat="1" applyFont="1" applyFill="1" applyBorder="1" applyAlignment="1">
      <alignment horizontal="right" vertical="center"/>
    </xf>
    <xf numFmtId="0" fontId="11" fillId="0" borderId="13" xfId="0" applyFont="1" applyFill="1" applyBorder="1" applyAlignment="1">
      <alignment horizontal="right" vertical="center"/>
    </xf>
    <xf numFmtId="165" fontId="41" fillId="0" borderId="13" xfId="2" applyNumberFormat="1" applyFont="1" applyFill="1" applyBorder="1" applyAlignment="1">
      <alignment horizontal="right" vertical="center"/>
    </xf>
    <xf numFmtId="3" fontId="11" fillId="0"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xf>
    <xf numFmtId="165" fontId="11" fillId="0" borderId="2" xfId="2" applyNumberFormat="1" applyFont="1" applyFill="1" applyBorder="1" applyAlignment="1">
      <alignment horizontal="right" vertical="center"/>
    </xf>
    <xf numFmtId="165" fontId="10" fillId="0" borderId="2" xfId="2" applyNumberFormat="1" applyFont="1" applyFill="1" applyBorder="1" applyAlignment="1">
      <alignment horizontal="right" vertical="center"/>
    </xf>
    <xf numFmtId="165" fontId="46" fillId="0" borderId="13" xfId="2" applyNumberFormat="1" applyFont="1" applyFill="1" applyBorder="1" applyAlignment="1">
      <alignment horizontal="right" vertical="center"/>
    </xf>
    <xf numFmtId="165" fontId="46" fillId="0" borderId="0" xfId="2" applyNumberFormat="1" applyFont="1" applyFill="1" applyBorder="1" applyAlignment="1">
      <alignment horizontal="right" vertical="center"/>
    </xf>
    <xf numFmtId="3" fontId="44" fillId="0" borderId="13" xfId="0" applyNumberFormat="1" applyFont="1" applyFill="1" applyBorder="1" applyAlignment="1">
      <alignment horizontal="right" vertical="center"/>
    </xf>
    <xf numFmtId="3" fontId="37" fillId="0" borderId="13" xfId="0" applyNumberFormat="1" applyFont="1" applyFill="1" applyBorder="1" applyAlignment="1">
      <alignment horizontal="right" vertical="center" wrapText="1"/>
    </xf>
    <xf numFmtId="0" fontId="37" fillId="0" borderId="13" xfId="0" applyFont="1" applyFill="1" applyBorder="1" applyAlignment="1">
      <alignment horizontal="right" vertical="center" wrapText="1"/>
    </xf>
    <xf numFmtId="3" fontId="29" fillId="0" borderId="13" xfId="0" applyNumberFormat="1" applyFont="1" applyFill="1" applyBorder="1" applyAlignment="1">
      <alignment horizontal="right" vertical="center" wrapText="1"/>
    </xf>
    <xf numFmtId="0" fontId="11" fillId="0" borderId="13" xfId="0" applyFont="1" applyFill="1" applyBorder="1" applyAlignment="1">
      <alignment horizontal="right" vertical="center" wrapText="1"/>
    </xf>
    <xf numFmtId="3" fontId="37" fillId="0" borderId="54" xfId="0" applyNumberFormat="1" applyFont="1" applyFill="1" applyBorder="1" applyAlignment="1">
      <alignment horizontal="right" vertical="center" wrapText="1"/>
    </xf>
    <xf numFmtId="3" fontId="37" fillId="0" borderId="55" xfId="0" applyNumberFormat="1" applyFont="1" applyFill="1" applyBorder="1" applyAlignment="1">
      <alignment horizontal="right" vertical="center" wrapText="1"/>
    </xf>
    <xf numFmtId="3" fontId="29" fillId="0" borderId="53" xfId="0" applyNumberFormat="1" applyFont="1" applyFill="1" applyBorder="1" applyAlignment="1">
      <alignment horizontal="right" vertical="center" wrapText="1"/>
    </xf>
    <xf numFmtId="0" fontId="10" fillId="0" borderId="0" xfId="0" applyFont="1" applyFill="1" applyAlignment="1">
      <alignment vertical="center"/>
    </xf>
    <xf numFmtId="0" fontId="56" fillId="0" borderId="0" xfId="0" applyFont="1"/>
    <xf numFmtId="0" fontId="34" fillId="0" borderId="0" xfId="0" applyFont="1"/>
    <xf numFmtId="165" fontId="34" fillId="0" borderId="0" xfId="2" applyNumberFormat="1" applyFont="1"/>
    <xf numFmtId="0" fontId="57" fillId="0" borderId="0" xfId="0" applyFont="1"/>
    <xf numFmtId="0" fontId="11" fillId="0" borderId="0" xfId="0" applyFont="1" applyAlignment="1">
      <alignment horizontal="justify" vertical="center"/>
    </xf>
    <xf numFmtId="0" fontId="11" fillId="0" borderId="0" xfId="0" applyFont="1" applyAlignment="1">
      <alignment horizontal="left" vertical="center"/>
    </xf>
    <xf numFmtId="0" fontId="10" fillId="0" borderId="0" xfId="0" applyFont="1" applyAlignment="1">
      <alignment horizontal="left" vertical="center"/>
    </xf>
    <xf numFmtId="43" fontId="11" fillId="0" borderId="0" xfId="2" applyFont="1" applyBorder="1" applyAlignment="1">
      <alignment horizontal="right" vertical="center"/>
    </xf>
    <xf numFmtId="43" fontId="10" fillId="0" borderId="0" xfId="2" applyFont="1" applyBorder="1" applyAlignment="1">
      <alignment horizontal="right" vertical="center"/>
    </xf>
    <xf numFmtId="0" fontId="10" fillId="0" borderId="0" xfId="0" applyFont="1" applyAlignment="1">
      <alignment horizontal="justify" vertical="center"/>
    </xf>
    <xf numFmtId="0" fontId="30" fillId="5" borderId="12" xfId="0" applyFont="1" applyFill="1" applyBorder="1" applyAlignment="1">
      <alignment vertical="center" wrapText="1"/>
    </xf>
    <xf numFmtId="0" fontId="30" fillId="5" borderId="13" xfId="0" applyFont="1" applyFill="1" applyBorder="1" applyAlignment="1">
      <alignment vertical="center" wrapText="1"/>
    </xf>
    <xf numFmtId="165" fontId="11" fillId="0" borderId="13" xfId="2" applyNumberFormat="1" applyFont="1" applyBorder="1" applyAlignment="1">
      <alignment horizontal="right" vertical="center" wrapText="1"/>
    </xf>
    <xf numFmtId="0" fontId="11" fillId="0" borderId="0" xfId="0" applyFont="1" applyBorder="1" applyAlignment="1">
      <alignment horizontal="right" vertical="center" wrapText="1"/>
    </xf>
    <xf numFmtId="0" fontId="10" fillId="0" borderId="4" xfId="0" applyFont="1" applyBorder="1" applyAlignment="1">
      <alignment vertical="center" wrapText="1"/>
    </xf>
    <xf numFmtId="0" fontId="10" fillId="0" borderId="0" xfId="0" applyFont="1" applyBorder="1" applyAlignment="1">
      <alignment horizontal="right" vertical="center" wrapText="1"/>
    </xf>
    <xf numFmtId="0" fontId="30" fillId="11" borderId="12" xfId="0" applyFont="1" applyFill="1" applyBorder="1" applyAlignment="1">
      <alignment horizontal="center" vertical="center" wrapText="1"/>
    </xf>
    <xf numFmtId="0" fontId="58" fillId="11" borderId="12" xfId="0" applyFont="1" applyFill="1" applyBorder="1" applyAlignment="1">
      <alignment vertical="center" wrapText="1"/>
    </xf>
    <xf numFmtId="0" fontId="30" fillId="11" borderId="13" xfId="0" applyFont="1" applyFill="1" applyBorder="1" applyAlignment="1">
      <alignment horizontal="center" vertical="center" wrapText="1"/>
    </xf>
    <xf numFmtId="0" fontId="58" fillId="11" borderId="13" xfId="0" applyFont="1" applyFill="1" applyBorder="1" applyAlignment="1">
      <alignment vertical="center" wrapText="1"/>
    </xf>
    <xf numFmtId="49" fontId="11" fillId="0" borderId="4" xfId="0" applyNumberFormat="1" applyFont="1" applyBorder="1" applyAlignment="1">
      <alignment vertical="center" wrapText="1"/>
    </xf>
    <xf numFmtId="165" fontId="10" fillId="0" borderId="13" xfId="2" applyNumberFormat="1" applyFont="1" applyFill="1" applyBorder="1" applyAlignment="1">
      <alignment horizontal="right" vertical="center" wrapText="1"/>
    </xf>
    <xf numFmtId="165" fontId="58" fillId="0" borderId="13" xfId="2" applyNumberFormat="1" applyFont="1" applyBorder="1" applyAlignment="1">
      <alignment horizontal="right" vertical="center" wrapText="1"/>
    </xf>
    <xf numFmtId="0" fontId="34" fillId="0" borderId="0" xfId="0" applyFont="1" applyFill="1"/>
    <xf numFmtId="0" fontId="34" fillId="0" borderId="0" xfId="0" applyFont="1" applyBorder="1"/>
    <xf numFmtId="0" fontId="30" fillId="9" borderId="12" xfId="0" applyFont="1" applyFill="1" applyBorder="1" applyAlignment="1">
      <alignment horizontal="center" vertical="center" wrapText="1"/>
    </xf>
    <xf numFmtId="0" fontId="30" fillId="9" borderId="12" xfId="0" applyFont="1" applyFill="1" applyBorder="1" applyAlignment="1">
      <alignment vertical="center" wrapText="1"/>
    </xf>
    <xf numFmtId="0" fontId="30" fillId="9" borderId="13" xfId="0" applyFont="1" applyFill="1" applyBorder="1" applyAlignment="1">
      <alignment horizontal="center" vertical="center" wrapText="1"/>
    </xf>
    <xf numFmtId="0" fontId="30" fillId="9" borderId="13" xfId="0" applyFont="1" applyFill="1" applyBorder="1" applyAlignment="1">
      <alignment vertical="center" wrapText="1"/>
    </xf>
    <xf numFmtId="0" fontId="10" fillId="0" borderId="0" xfId="0" applyFont="1" applyBorder="1" applyAlignment="1">
      <alignment vertical="center"/>
    </xf>
    <xf numFmtId="0" fontId="59" fillId="0" borderId="0" xfId="0" applyFont="1" applyAlignment="1">
      <alignment horizontal="center"/>
    </xf>
    <xf numFmtId="0" fontId="59" fillId="0" borderId="0" xfId="0" applyFont="1"/>
    <xf numFmtId="0" fontId="37" fillId="0" borderId="47"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60" fillId="0" borderId="0" xfId="0" applyFont="1"/>
    <xf numFmtId="0" fontId="49" fillId="0" borderId="19" xfId="0" applyFont="1" applyBorder="1" applyAlignment="1">
      <alignment horizontal="right" vertical="center" wrapText="1"/>
    </xf>
    <xf numFmtId="0" fontId="21" fillId="0" borderId="18" xfId="0" applyFont="1" applyBorder="1" applyAlignment="1">
      <alignment vertical="center" wrapText="1"/>
    </xf>
    <xf numFmtId="0" fontId="49" fillId="0" borderId="22" xfId="0" applyFont="1" applyBorder="1" applyAlignment="1">
      <alignment horizontal="right" vertical="center" wrapText="1"/>
    </xf>
    <xf numFmtId="0" fontId="21" fillId="0" borderId="0" xfId="0" applyFont="1" applyBorder="1" applyAlignment="1">
      <alignment vertical="center" wrapText="1"/>
    </xf>
    <xf numFmtId="3" fontId="21" fillId="0" borderId="23" xfId="0" applyNumberFormat="1" applyFont="1" applyBorder="1" applyAlignment="1">
      <alignment horizontal="right" vertical="center" wrapText="1"/>
    </xf>
    <xf numFmtId="0" fontId="49" fillId="0" borderId="0" xfId="0" applyFont="1" applyBorder="1" applyAlignment="1">
      <alignment vertical="center" wrapText="1"/>
    </xf>
    <xf numFmtId="3" fontId="49" fillId="0" borderId="23" xfId="0" applyNumberFormat="1" applyFont="1" applyBorder="1" applyAlignment="1">
      <alignment horizontal="right" vertical="center" wrapText="1"/>
    </xf>
    <xf numFmtId="0" fontId="49" fillId="0" borderId="20" xfId="0" applyFont="1" applyBorder="1" applyAlignment="1">
      <alignment horizontal="right" vertical="center" wrapText="1"/>
    </xf>
    <xf numFmtId="0" fontId="49" fillId="0" borderId="23" xfId="0" applyFont="1" applyBorder="1" applyAlignment="1">
      <alignment horizontal="right" vertical="center" wrapText="1"/>
    </xf>
    <xf numFmtId="0" fontId="49" fillId="0" borderId="20" xfId="0" applyFont="1" applyBorder="1" applyAlignment="1">
      <alignment vertical="center" wrapText="1"/>
    </xf>
    <xf numFmtId="165" fontId="49" fillId="0" borderId="20" xfId="2" applyNumberFormat="1" applyFont="1" applyBorder="1" applyAlignment="1">
      <alignment horizontal="right" vertical="center" wrapText="1"/>
    </xf>
    <xf numFmtId="0" fontId="21" fillId="0" borderId="23" xfId="0" applyFont="1" applyBorder="1" applyAlignment="1">
      <alignment horizontal="right" vertical="center" wrapText="1"/>
    </xf>
    <xf numFmtId="0" fontId="21" fillId="0" borderId="20" xfId="0" applyFont="1" applyBorder="1" applyAlignment="1">
      <alignment horizontal="right" vertical="center" wrapText="1"/>
    </xf>
    <xf numFmtId="0" fontId="61" fillId="0" borderId="0" xfId="0" applyFont="1" applyBorder="1" applyAlignment="1">
      <alignment vertical="top" wrapText="1"/>
    </xf>
    <xf numFmtId="0" fontId="61" fillId="0" borderId="20" xfId="0" applyFont="1" applyBorder="1" applyAlignment="1">
      <alignment vertical="top" wrapText="1"/>
    </xf>
    <xf numFmtId="0" fontId="61" fillId="0" borderId="23" xfId="0" applyFont="1" applyBorder="1" applyAlignment="1">
      <alignment vertical="top" wrapText="1"/>
    </xf>
    <xf numFmtId="0" fontId="21" fillId="0" borderId="5" xfId="0" applyFont="1" applyBorder="1" applyAlignment="1">
      <alignment vertical="center" wrapText="1"/>
    </xf>
    <xf numFmtId="3" fontId="60" fillId="0" borderId="0" xfId="0" applyNumberFormat="1" applyFont="1"/>
    <xf numFmtId="0" fontId="60" fillId="0" borderId="10" xfId="0" applyFont="1" applyBorder="1"/>
    <xf numFmtId="0" fontId="65" fillId="0" borderId="28" xfId="0" applyFont="1" applyBorder="1" applyAlignment="1">
      <alignment vertical="center" wrapText="1"/>
    </xf>
    <xf numFmtId="0" fontId="64" fillId="0" borderId="11" xfId="0" applyFont="1" applyBorder="1" applyAlignment="1">
      <alignment vertical="center" wrapText="1"/>
    </xf>
    <xf numFmtId="0" fontId="66" fillId="0" borderId="11" xfId="0" applyFont="1" applyBorder="1" applyAlignment="1">
      <alignment vertical="center" wrapText="1"/>
    </xf>
    <xf numFmtId="0" fontId="64" fillId="0" borderId="29" xfId="0" applyFont="1" applyBorder="1" applyAlignment="1">
      <alignment vertical="center" wrapText="1"/>
    </xf>
    <xf numFmtId="0" fontId="5" fillId="0" borderId="64" xfId="0" applyFont="1" applyBorder="1" applyAlignment="1">
      <alignment vertical="center" wrapText="1"/>
    </xf>
    <xf numFmtId="164" fontId="64" fillId="0" borderId="17" xfId="5" applyFont="1" applyBorder="1" applyAlignment="1">
      <alignment vertical="center" wrapText="1"/>
    </xf>
    <xf numFmtId="0" fontId="64" fillId="0" borderId="17" xfId="0" applyFont="1" applyBorder="1" applyAlignment="1">
      <alignment vertical="center" wrapText="1"/>
    </xf>
    <xf numFmtId="0" fontId="64" fillId="0" borderId="62" xfId="0" applyFont="1" applyBorder="1" applyAlignment="1">
      <alignment vertical="center" wrapText="1"/>
    </xf>
    <xf numFmtId="0" fontId="5" fillId="0" borderId="30" xfId="0" applyFont="1" applyBorder="1" applyAlignment="1">
      <alignment vertical="center" wrapText="1"/>
    </xf>
    <xf numFmtId="164" fontId="64" fillId="0" borderId="31" xfId="5" applyFont="1" applyBorder="1" applyAlignment="1">
      <alignment vertical="center" wrapText="1"/>
    </xf>
    <xf numFmtId="0" fontId="64" fillId="0" borderId="31" xfId="0" applyFont="1" applyBorder="1" applyAlignment="1">
      <alignment vertical="center" wrapText="1"/>
    </xf>
    <xf numFmtId="0" fontId="64" fillId="0" borderId="32" xfId="0" applyFont="1" applyBorder="1" applyAlignment="1">
      <alignment vertical="center" wrapText="1"/>
    </xf>
    <xf numFmtId="164" fontId="32" fillId="0" borderId="15" xfId="5" applyFont="1" applyBorder="1" applyAlignment="1">
      <alignment horizontal="right" vertical="center"/>
    </xf>
    <xf numFmtId="0" fontId="25" fillId="0" borderId="15" xfId="0" applyFont="1" applyFill="1" applyBorder="1" applyAlignment="1">
      <alignment horizontal="right" vertical="center"/>
    </xf>
    <xf numFmtId="3" fontId="27" fillId="0" borderId="15" xfId="0" applyNumberFormat="1" applyFont="1" applyFill="1" applyBorder="1" applyAlignment="1">
      <alignment horizontal="right" vertical="center"/>
    </xf>
    <xf numFmtId="3" fontId="10" fillId="0" borderId="8" xfId="0" applyNumberFormat="1" applyFont="1" applyBorder="1" applyAlignment="1">
      <alignment vertical="center" wrapText="1"/>
    </xf>
    <xf numFmtId="3" fontId="10" fillId="0" borderId="1" xfId="0" applyNumberFormat="1" applyFont="1" applyBorder="1" applyAlignment="1">
      <alignment vertical="center" wrapText="1"/>
    </xf>
    <xf numFmtId="0" fontId="10" fillId="0" borderId="1" xfId="0" applyFont="1" applyBorder="1" applyAlignment="1">
      <alignment vertical="center" wrapText="1"/>
    </xf>
    <xf numFmtId="3" fontId="10" fillId="0" borderId="1" xfId="0" applyNumberFormat="1" applyFont="1" applyBorder="1" applyAlignment="1">
      <alignment horizontal="right" vertical="center" wrapText="1"/>
    </xf>
    <xf numFmtId="3" fontId="11" fillId="0" borderId="8" xfId="0" applyNumberFormat="1" applyFont="1" applyBorder="1" applyAlignment="1">
      <alignment vertical="center" wrapText="1"/>
    </xf>
    <xf numFmtId="3" fontId="11" fillId="0" borderId="6" xfId="2" applyNumberFormat="1" applyFont="1" applyBorder="1" applyAlignment="1">
      <alignment vertical="center" wrapText="1"/>
    </xf>
    <xf numFmtId="3" fontId="11" fillId="0" borderId="13" xfId="2" applyNumberFormat="1" applyFont="1" applyBorder="1" applyAlignment="1">
      <alignment horizontal="right" vertical="center" wrapText="1"/>
    </xf>
    <xf numFmtId="3" fontId="10" fillId="0" borderId="14" xfId="0" applyNumberFormat="1" applyFont="1" applyBorder="1" applyAlignment="1">
      <alignment horizontal="right" vertical="center" wrapText="1"/>
    </xf>
    <xf numFmtId="3" fontId="11" fillId="0" borderId="4" xfId="2" applyNumberFormat="1" applyFont="1" applyBorder="1" applyAlignment="1">
      <alignment vertical="center" wrapText="1"/>
    </xf>
    <xf numFmtId="164" fontId="32" fillId="0" borderId="13" xfId="5" applyFont="1" applyBorder="1" applyAlignment="1">
      <alignment horizontal="right" vertical="center"/>
    </xf>
    <xf numFmtId="0" fontId="34" fillId="0" borderId="10" xfId="0" applyFont="1" applyBorder="1"/>
    <xf numFmtId="3" fontId="37" fillId="0" borderId="47" xfId="0" applyNumberFormat="1" applyFont="1" applyFill="1" applyBorder="1" applyAlignment="1">
      <alignment horizontal="right" vertical="center" wrapText="1"/>
    </xf>
    <xf numFmtId="164" fontId="37" fillId="0" borderId="47" xfId="5" applyFont="1" applyFill="1" applyBorder="1" applyAlignment="1">
      <alignment horizontal="right" vertical="center" wrapText="1"/>
    </xf>
    <xf numFmtId="3" fontId="11" fillId="0" borderId="13" xfId="0" applyNumberFormat="1" applyFont="1" applyFill="1" applyBorder="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center" vertical="center"/>
    </xf>
    <xf numFmtId="164" fontId="0" fillId="0" borderId="0" xfId="5" applyFont="1"/>
    <xf numFmtId="3" fontId="10" fillId="0" borderId="6" xfId="0" applyNumberFormat="1" applyFont="1" applyBorder="1" applyAlignment="1">
      <alignment vertical="center" wrapText="1"/>
    </xf>
    <xf numFmtId="3" fontId="11" fillId="0" borderId="1" xfId="2" applyNumberFormat="1" applyFont="1" applyBorder="1" applyAlignment="1">
      <alignment vertical="center" wrapText="1"/>
    </xf>
    <xf numFmtId="3" fontId="11" fillId="0" borderId="1" xfId="0" applyNumberFormat="1" applyFont="1" applyBorder="1" applyAlignment="1">
      <alignment vertical="center" wrapText="1"/>
    </xf>
    <xf numFmtId="3" fontId="11" fillId="0" borderId="1" xfId="5" applyNumberFormat="1" applyFont="1" applyBorder="1" applyAlignment="1">
      <alignment vertical="center" wrapText="1"/>
    </xf>
    <xf numFmtId="3" fontId="11" fillId="0" borderId="8" xfId="5" applyNumberFormat="1" applyFont="1" applyBorder="1" applyAlignment="1">
      <alignment vertical="center" wrapText="1"/>
    </xf>
    <xf numFmtId="3" fontId="11" fillId="0" borderId="8" xfId="2" applyNumberFormat="1" applyFont="1" applyBorder="1" applyAlignment="1">
      <alignment vertical="center" wrapText="1"/>
    </xf>
    <xf numFmtId="0" fontId="29" fillId="0" borderId="0" xfId="0" applyFont="1" applyFill="1" applyAlignment="1">
      <alignment horizontal="left" vertical="center"/>
    </xf>
    <xf numFmtId="0" fontId="1" fillId="0" borderId="14" xfId="0" applyFont="1" applyFill="1" applyBorder="1" applyAlignment="1">
      <alignment horizontal="left" wrapText="1"/>
    </xf>
    <xf numFmtId="0" fontId="29" fillId="0" borderId="1" xfId="0" applyFont="1" applyFill="1" applyBorder="1" applyAlignment="1">
      <alignment vertical="center"/>
    </xf>
    <xf numFmtId="3" fontId="29" fillId="0" borderId="2" xfId="0" applyNumberFormat="1" applyFont="1" applyFill="1" applyBorder="1" applyAlignment="1">
      <alignment horizontal="right" vertical="center"/>
    </xf>
    <xf numFmtId="49" fontId="37" fillId="0" borderId="4" xfId="0" applyNumberFormat="1" applyFont="1" applyFill="1" applyBorder="1" applyAlignment="1">
      <alignment horizontal="left" vertical="center" indent="5"/>
    </xf>
    <xf numFmtId="0" fontId="29" fillId="0" borderId="0" xfId="0" applyFont="1" applyFill="1" applyAlignment="1">
      <alignment horizontal="justify" vertical="center"/>
    </xf>
    <xf numFmtId="0" fontId="10" fillId="0" borderId="8" xfId="0" applyFont="1" applyFill="1" applyBorder="1" applyAlignment="1">
      <alignment horizontal="center" vertical="center"/>
    </xf>
    <xf numFmtId="0" fontId="30" fillId="0" borderId="12"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horizontal="right" vertical="center"/>
    </xf>
    <xf numFmtId="0" fontId="10" fillId="0" borderId="4" xfId="0" applyFont="1" applyFill="1" applyBorder="1" applyAlignment="1">
      <alignment vertical="center"/>
    </xf>
    <xf numFmtId="0" fontId="10" fillId="0" borderId="13" xfId="0" applyFont="1" applyFill="1" applyBorder="1" applyAlignment="1">
      <alignment horizontal="right" vertical="center"/>
    </xf>
    <xf numFmtId="165" fontId="10" fillId="0" borderId="13" xfId="2" applyNumberFormat="1" applyFont="1" applyFill="1" applyBorder="1" applyAlignment="1">
      <alignment horizontal="right" vertical="center"/>
    </xf>
    <xf numFmtId="0" fontId="11" fillId="0" borderId="1" xfId="0" applyFont="1" applyFill="1" applyBorder="1" applyAlignment="1">
      <alignment vertical="center"/>
    </xf>
    <xf numFmtId="0" fontId="11" fillId="0" borderId="4" xfId="0" applyFont="1" applyFill="1" applyBorder="1" applyAlignment="1">
      <alignment vertical="center"/>
    </xf>
    <xf numFmtId="0" fontId="45" fillId="0" borderId="4" xfId="0" applyFont="1" applyFill="1" applyBorder="1" applyAlignment="1">
      <alignment vertical="center"/>
    </xf>
    <xf numFmtId="165" fontId="11" fillId="0" borderId="0" xfId="2" applyNumberFormat="1" applyFont="1" applyFill="1" applyBorder="1" applyAlignment="1">
      <alignment horizontal="right" vertical="center"/>
    </xf>
    <xf numFmtId="0" fontId="46" fillId="0" borderId="4" xfId="0" applyFont="1" applyFill="1" applyBorder="1" applyAlignment="1">
      <alignment vertical="center"/>
    </xf>
    <xf numFmtId="0" fontId="46" fillId="0" borderId="0" xfId="0" applyFont="1" applyFill="1" applyBorder="1" applyAlignment="1">
      <alignment horizontal="right" vertical="center"/>
    </xf>
    <xf numFmtId="49" fontId="8" fillId="0" borderId="1" xfId="0" applyNumberFormat="1" applyFont="1" applyFill="1" applyBorder="1" applyAlignment="1">
      <alignment horizontal="left" vertical="center" indent="5"/>
    </xf>
    <xf numFmtId="0" fontId="46" fillId="0" borderId="0" xfId="0" applyFont="1" applyFill="1" applyBorder="1" applyAlignment="1">
      <alignment vertical="center"/>
    </xf>
    <xf numFmtId="0" fontId="52" fillId="0" borderId="0" xfId="0" applyFont="1" applyFill="1"/>
    <xf numFmtId="0" fontId="51" fillId="0" borderId="0" xfId="0" applyFont="1" applyFill="1"/>
    <xf numFmtId="0" fontId="16" fillId="0" borderId="0" xfId="0" applyFont="1" applyFill="1" applyAlignment="1">
      <alignment horizontal="center"/>
    </xf>
    <xf numFmtId="0" fontId="11" fillId="0" borderId="4" xfId="0" applyFont="1" applyFill="1" applyBorder="1" applyAlignment="1">
      <alignment horizontal="justify" vertical="center" wrapText="1"/>
    </xf>
    <xf numFmtId="0" fontId="59" fillId="0" borderId="0" xfId="0" applyFont="1" applyAlignment="1">
      <alignment horizontal="justify" vertical="center"/>
    </xf>
    <xf numFmtId="0" fontId="67" fillId="0" borderId="0" xfId="0" applyFont="1" applyAlignment="1">
      <alignment horizontal="justify" vertical="center"/>
    </xf>
    <xf numFmtId="0" fontId="69" fillId="0" borderId="11" xfId="0" applyFont="1" applyBorder="1" applyAlignment="1">
      <alignment horizontal="center" vertical="center" wrapText="1"/>
    </xf>
    <xf numFmtId="0" fontId="69" fillId="0" borderId="11" xfId="0" applyFont="1" applyBorder="1" applyAlignment="1">
      <alignment vertical="center" wrapText="1"/>
    </xf>
    <xf numFmtId="0" fontId="67" fillId="0" borderId="11" xfId="0" applyFont="1" applyBorder="1" applyAlignment="1">
      <alignment horizontal="justify" vertical="center" wrapText="1"/>
    </xf>
    <xf numFmtId="0" fontId="70" fillId="0" borderId="11" xfId="0" applyFont="1" applyBorder="1" applyAlignment="1">
      <alignment horizontal="justify" vertical="center" wrapText="1"/>
    </xf>
    <xf numFmtId="0" fontId="70" fillId="0" borderId="11" xfId="0" applyFont="1" applyBorder="1" applyAlignment="1">
      <alignment vertical="center" wrapText="1"/>
    </xf>
    <xf numFmtId="165" fontId="13" fillId="2" borderId="12" xfId="3" applyNumberFormat="1" applyFont="1" applyFill="1" applyBorder="1" applyAlignment="1">
      <alignment horizontal="center" vertical="center" wrapText="1"/>
    </xf>
    <xf numFmtId="165" fontId="13" fillId="2" borderId="13" xfId="3" applyNumberFormat="1" applyFont="1" applyFill="1" applyBorder="1" applyAlignment="1">
      <alignment horizontal="center" vertical="center" wrapText="1"/>
    </xf>
    <xf numFmtId="166" fontId="14" fillId="0" borderId="13" xfId="3" applyNumberFormat="1" applyFont="1" applyBorder="1" applyAlignment="1">
      <alignment horizontal="center" vertical="center" wrapText="1"/>
    </xf>
    <xf numFmtId="166" fontId="15" fillId="3" borderId="13" xfId="3" applyNumberFormat="1" applyFont="1" applyFill="1" applyBorder="1" applyAlignment="1">
      <alignment horizontal="center" vertical="center" wrapText="1"/>
    </xf>
    <xf numFmtId="0" fontId="13" fillId="3" borderId="9" xfId="0" applyFont="1" applyFill="1" applyBorder="1" applyAlignment="1">
      <alignment horizontal="center" vertical="center"/>
    </xf>
    <xf numFmtId="0" fontId="13" fillId="12" borderId="2" xfId="0" applyFont="1" applyFill="1" applyBorder="1" applyAlignment="1">
      <alignment horizontal="center" vertical="center"/>
    </xf>
    <xf numFmtId="0" fontId="13" fillId="13" borderId="3" xfId="0" applyFont="1" applyFill="1" applyBorder="1" applyAlignment="1">
      <alignment vertical="center"/>
    </xf>
    <xf numFmtId="0" fontId="13" fillId="13" borderId="14" xfId="0" applyFont="1" applyFill="1" applyBorder="1" applyAlignment="1">
      <alignment horizontal="center" vertical="center"/>
    </xf>
    <xf numFmtId="0" fontId="15" fillId="13" borderId="13" xfId="0" applyFont="1" applyFill="1" applyBorder="1" applyAlignment="1">
      <alignment horizontal="center" vertical="center"/>
    </xf>
    <xf numFmtId="166" fontId="15" fillId="13" borderId="13" xfId="3" applyNumberFormat="1" applyFont="1" applyFill="1" applyBorder="1" applyAlignment="1">
      <alignment horizontal="center" vertical="center" wrapText="1"/>
    </xf>
    <xf numFmtId="166" fontId="0" fillId="0" borderId="0" xfId="0" applyNumberFormat="1"/>
    <xf numFmtId="0" fontId="5" fillId="0" borderId="11" xfId="0" applyFont="1" applyFill="1" applyBorder="1" applyAlignment="1">
      <alignment horizontal="justify" vertical="center"/>
    </xf>
    <xf numFmtId="3" fontId="13" fillId="0" borderId="4" xfId="0" applyNumberFormat="1" applyFont="1" applyFill="1" applyBorder="1" applyAlignment="1">
      <alignment horizontal="center" vertical="center"/>
    </xf>
    <xf numFmtId="3" fontId="21" fillId="0" borderId="20" xfId="0" applyNumberFormat="1" applyFont="1" applyFill="1" applyBorder="1" applyAlignment="1">
      <alignment horizontal="right" vertical="center" wrapText="1"/>
    </xf>
    <xf numFmtId="3" fontId="34" fillId="0" borderId="0" xfId="0" applyNumberFormat="1" applyFont="1"/>
    <xf numFmtId="164" fontId="11" fillId="0" borderId="13" xfId="5" applyFont="1" applyFill="1" applyBorder="1" applyAlignment="1">
      <alignment horizontal="right" vertical="center" wrapText="1"/>
    </xf>
    <xf numFmtId="0" fontId="27" fillId="0" borderId="15" xfId="0" applyFont="1" applyFill="1" applyBorder="1" applyAlignment="1">
      <alignment horizontal="right" vertical="center"/>
    </xf>
    <xf numFmtId="3" fontId="25" fillId="0" borderId="15" xfId="0" applyNumberFormat="1" applyFont="1" applyFill="1" applyBorder="1" applyAlignment="1">
      <alignment horizontal="right" vertical="center"/>
    </xf>
    <xf numFmtId="0" fontId="5"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left" vertical="center"/>
    </xf>
    <xf numFmtId="0" fontId="21" fillId="4" borderId="2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62" fillId="0" borderId="63" xfId="0" applyFont="1" applyBorder="1" applyAlignment="1">
      <alignment horizontal="center" vertical="center"/>
    </xf>
    <xf numFmtId="0" fontId="62" fillId="0" borderId="0" xfId="0" applyFont="1" applyAlignment="1">
      <alignment horizontal="center" vertical="center"/>
    </xf>
    <xf numFmtId="0" fontId="22" fillId="0" borderId="0" xfId="0" applyFont="1" applyAlignment="1">
      <alignment horizontal="center" vertical="center" wrapText="1"/>
    </xf>
    <xf numFmtId="0" fontId="5" fillId="0" borderId="25" xfId="0" applyFont="1" applyBorder="1" applyAlignment="1">
      <alignment vertical="center" wrapText="1"/>
    </xf>
    <xf numFmtId="0" fontId="5" fillId="0" borderId="28" xfId="0" applyFont="1" applyBorder="1" applyAlignment="1">
      <alignment vertical="center" wrapText="1"/>
    </xf>
    <xf numFmtId="0" fontId="63" fillId="0" borderId="26" xfId="0" applyFont="1" applyBorder="1" applyAlignment="1">
      <alignment horizontal="center" vertical="center" wrapText="1"/>
    </xf>
    <xf numFmtId="0" fontId="63" fillId="0" borderId="11" xfId="0" applyFont="1" applyBorder="1" applyAlignment="1">
      <alignment horizontal="center" vertical="center" wrapText="1"/>
    </xf>
    <xf numFmtId="0" fontId="64" fillId="0" borderId="26" xfId="0" applyFont="1" applyBorder="1" applyAlignment="1">
      <alignment vertical="center" wrapText="1"/>
    </xf>
    <xf numFmtId="0" fontId="64" fillId="0" borderId="11" xfId="0" applyFont="1" applyBorder="1" applyAlignment="1">
      <alignment vertical="center" wrapText="1"/>
    </xf>
    <xf numFmtId="0" fontId="63" fillId="0" borderId="27" xfId="0" applyFont="1" applyBorder="1" applyAlignment="1">
      <alignment horizontal="center" vertical="center" wrapText="1"/>
    </xf>
    <xf numFmtId="0" fontId="63" fillId="0" borderId="29" xfId="0" applyFont="1" applyBorder="1" applyAlignment="1">
      <alignment horizontal="center"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3" fontId="21" fillId="0" borderId="19"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24" xfId="0" applyNumberFormat="1" applyFont="1" applyBorder="1" applyAlignment="1">
      <alignment horizontal="right" vertical="center" wrapText="1"/>
    </xf>
    <xf numFmtId="0" fontId="18" fillId="4" borderId="60" xfId="0" applyFont="1" applyFill="1" applyBorder="1" applyAlignment="1">
      <alignment horizontal="center" vertical="center" wrapText="1"/>
    </xf>
    <xf numFmtId="0" fontId="18" fillId="4" borderId="61" xfId="0" applyFont="1" applyFill="1" applyBorder="1" applyAlignment="1">
      <alignment horizontal="center" vertical="center" wrapText="1"/>
    </xf>
    <xf numFmtId="0" fontId="29" fillId="0" borderId="0" xfId="0" applyFont="1" applyAlignment="1">
      <alignment horizontal="center" vertical="center" wrapText="1"/>
    </xf>
    <xf numFmtId="0" fontId="16" fillId="0" borderId="63" xfId="0" applyFont="1" applyBorder="1" applyAlignment="1">
      <alignment horizontal="center" vertical="center"/>
    </xf>
    <xf numFmtId="0" fontId="16" fillId="0" borderId="0" xfId="0" applyFont="1" applyBorder="1" applyAlignment="1">
      <alignment horizontal="center" vertical="center"/>
    </xf>
    <xf numFmtId="0" fontId="59" fillId="0" borderId="0" xfId="0" applyFont="1" applyAlignment="1">
      <alignment horizontal="center" vertical="center"/>
    </xf>
    <xf numFmtId="0" fontId="59" fillId="0" borderId="63" xfId="0" applyFont="1" applyBorder="1" applyAlignment="1">
      <alignment horizontal="center" vertical="center"/>
    </xf>
    <xf numFmtId="0" fontId="10" fillId="4" borderId="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horizontal="center" vertical="center"/>
    </xf>
    <xf numFmtId="0" fontId="10" fillId="4" borderId="6"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9" fillId="0" borderId="0" xfId="0" applyFont="1" applyAlignment="1">
      <alignment horizontal="center" vertical="center"/>
    </xf>
    <xf numFmtId="0" fontId="30" fillId="0" borderId="8" xfId="0" applyFont="1" applyBorder="1" applyAlignment="1">
      <alignment vertical="center" wrapText="1"/>
    </xf>
    <xf numFmtId="0" fontId="30" fillId="0" borderId="36" xfId="0" applyFont="1" applyBorder="1" applyAlignment="1">
      <alignment vertical="center" wrapText="1"/>
    </xf>
    <xf numFmtId="3" fontId="30" fillId="0" borderId="8" xfId="0" applyNumberFormat="1" applyFont="1" applyBorder="1" applyAlignment="1">
      <alignment horizontal="right" vertical="center"/>
    </xf>
    <xf numFmtId="3" fontId="30" fillId="0" borderId="36" xfId="0" applyNumberFormat="1" applyFont="1" applyBorder="1" applyAlignment="1">
      <alignment horizontal="right" vertical="center"/>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7" fillId="0" borderId="0" xfId="0" applyFont="1" applyAlignment="1">
      <alignment horizontal="left"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0" fontId="30" fillId="7" borderId="9" xfId="0" applyFont="1" applyFill="1" applyBorder="1" applyAlignment="1">
      <alignment vertical="center" wrapText="1"/>
    </xf>
    <xf numFmtId="0" fontId="30" fillId="7" borderId="16" xfId="0" applyFont="1" applyFill="1" applyBorder="1" applyAlignment="1">
      <alignment vertical="center" wrapText="1"/>
    </xf>
    <xf numFmtId="0" fontId="30" fillId="7" borderId="2" xfId="0" applyFont="1" applyFill="1" applyBorder="1" applyAlignment="1">
      <alignment vertical="center" wrapText="1"/>
    </xf>
    <xf numFmtId="0" fontId="37" fillId="0" borderId="0" xfId="0" applyFont="1" applyAlignment="1">
      <alignment horizontal="left" vertical="center"/>
    </xf>
    <xf numFmtId="0" fontId="29" fillId="5" borderId="8" xfId="0" applyFont="1" applyFill="1" applyBorder="1" applyAlignment="1">
      <alignment horizontal="center" vertical="center"/>
    </xf>
    <xf numFmtId="0" fontId="29" fillId="5" borderId="4"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4" xfId="0" applyFont="1" applyFill="1" applyBorder="1" applyAlignment="1">
      <alignment horizontal="center" vertical="center"/>
    </xf>
    <xf numFmtId="0" fontId="31" fillId="5" borderId="8"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2" xfId="0" applyFont="1" applyBorder="1" applyAlignment="1">
      <alignment horizontal="center" vertical="center" wrapText="1"/>
    </xf>
    <xf numFmtId="0" fontId="24"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30" fillId="6" borderId="8"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4" xfId="0" applyFont="1" applyFill="1" applyBorder="1" applyAlignment="1">
      <alignment horizontal="center" vertical="center"/>
    </xf>
    <xf numFmtId="0" fontId="10" fillId="0" borderId="9" xfId="0" applyFont="1" applyBorder="1" applyAlignment="1">
      <alignment vertical="center" wrapText="1"/>
    </xf>
    <xf numFmtId="0" fontId="10" fillId="0" borderId="16" xfId="0" applyFont="1" applyBorder="1" applyAlignment="1">
      <alignment vertical="center" wrapText="1"/>
    </xf>
    <xf numFmtId="0" fontId="10" fillId="0" borderId="2" xfId="0" applyFont="1" applyBorder="1" applyAlignment="1">
      <alignment vertical="center" wrapText="1"/>
    </xf>
    <xf numFmtId="0" fontId="36" fillId="0" borderId="0" xfId="0" applyFont="1" applyAlignment="1">
      <alignment horizontal="left" vertical="center" wrapText="1"/>
    </xf>
    <xf numFmtId="0" fontId="29" fillId="0" borderId="0" xfId="0" applyFont="1" applyAlignment="1">
      <alignment horizontal="left" vertical="center" wrapText="1"/>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4" xfId="0" applyFont="1" applyFill="1" applyBorder="1" applyAlignment="1">
      <alignment horizontal="center" vertical="center"/>
    </xf>
    <xf numFmtId="0" fontId="29" fillId="5" borderId="8"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43"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7" fillId="0" borderId="8" xfId="0" applyFont="1" applyBorder="1" applyAlignment="1">
      <alignment vertical="center" wrapText="1"/>
    </xf>
    <xf numFmtId="0" fontId="37" fillId="0" borderId="46" xfId="0" applyFont="1" applyBorder="1" applyAlignment="1">
      <alignment vertical="center" wrapText="1"/>
    </xf>
    <xf numFmtId="3" fontId="37" fillId="0" borderId="8" xfId="0" applyNumberFormat="1" applyFont="1" applyBorder="1" applyAlignment="1">
      <alignment horizontal="right" vertical="center" wrapText="1"/>
    </xf>
    <xf numFmtId="3" fontId="37" fillId="0" borderId="46" xfId="0" applyNumberFormat="1" applyFont="1" applyBorder="1" applyAlignment="1">
      <alignment horizontal="right" vertical="center" wrapText="1"/>
    </xf>
    <xf numFmtId="0" fontId="37" fillId="0" borderId="8" xfId="0" applyFont="1" applyBorder="1" applyAlignment="1">
      <alignment horizontal="right" vertical="center" wrapText="1"/>
    </xf>
    <xf numFmtId="0" fontId="37" fillId="0" borderId="46" xfId="0" applyFont="1" applyBorder="1" applyAlignment="1">
      <alignment horizontal="right" vertical="center" wrapText="1"/>
    </xf>
    <xf numFmtId="0" fontId="37" fillId="0" borderId="8" xfId="0" applyFont="1" applyFill="1" applyBorder="1" applyAlignment="1">
      <alignment horizontal="right" vertical="center" wrapText="1"/>
    </xf>
    <xf numFmtId="0" fontId="37" fillId="0" borderId="46" xfId="0" applyFont="1" applyFill="1" applyBorder="1" applyAlignment="1">
      <alignment horizontal="right" vertical="center" wrapText="1"/>
    </xf>
    <xf numFmtId="164" fontId="37" fillId="0" borderId="8" xfId="5" applyFont="1" applyFill="1" applyBorder="1" applyAlignment="1">
      <alignment horizontal="right" vertical="center" wrapText="1"/>
    </xf>
    <xf numFmtId="164" fontId="37" fillId="0" borderId="46" xfId="5" applyFont="1" applyFill="1" applyBorder="1" applyAlignment="1">
      <alignment horizontal="right" vertical="center" wrapText="1"/>
    </xf>
    <xf numFmtId="3" fontId="37" fillId="0" borderId="8" xfId="0" applyNumberFormat="1" applyFont="1" applyFill="1" applyBorder="1" applyAlignment="1">
      <alignment horizontal="right" vertical="center" wrapText="1"/>
    </xf>
    <xf numFmtId="0" fontId="29" fillId="0" borderId="0" xfId="0" applyFont="1" applyAlignment="1">
      <alignment horizontal="left" vertical="center"/>
    </xf>
    <xf numFmtId="0" fontId="16" fillId="0" borderId="0" xfId="0" applyFont="1" applyFill="1" applyAlignment="1">
      <alignment horizontal="center" vertical="center"/>
    </xf>
    <xf numFmtId="0" fontId="29" fillId="0" borderId="0" xfId="0" applyFont="1" applyFill="1" applyAlignment="1">
      <alignment horizontal="left" vertical="center"/>
    </xf>
    <xf numFmtId="0" fontId="1" fillId="0" borderId="0" xfId="0" applyFont="1" applyFill="1" applyBorder="1" applyAlignment="1">
      <alignment horizontal="left" wrapText="1"/>
    </xf>
    <xf numFmtId="0" fontId="29" fillId="0" borderId="0" xfId="0" applyFont="1" applyFill="1" applyAlignment="1">
      <alignment horizontal="left" vertical="center" wrapText="1"/>
    </xf>
    <xf numFmtId="0" fontId="16" fillId="0" borderId="0" xfId="0" applyFont="1" applyFill="1" applyBorder="1" applyAlignment="1">
      <alignment horizontal="center" vertical="center"/>
    </xf>
    <xf numFmtId="0" fontId="16" fillId="0" borderId="63" xfId="0" applyFont="1" applyFill="1" applyBorder="1" applyAlignment="1">
      <alignment horizontal="center"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0" fillId="5" borderId="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59" fillId="0" borderId="0" xfId="0" applyFont="1" applyBorder="1" applyAlignment="1">
      <alignment horizontal="center" vertical="center"/>
    </xf>
    <xf numFmtId="0" fontId="1" fillId="10" borderId="11" xfId="0" applyFont="1" applyFill="1" applyBorder="1" applyAlignment="1">
      <alignment horizontal="center" wrapText="1"/>
    </xf>
    <xf numFmtId="0" fontId="29" fillId="0" borderId="0" xfId="0" applyFont="1" applyAlignment="1">
      <alignment vertical="center"/>
    </xf>
    <xf numFmtId="0" fontId="60" fillId="0" borderId="0" xfId="0" applyFont="1" applyAlignment="1">
      <alignment horizontal="justify"/>
    </xf>
    <xf numFmtId="0" fontId="59" fillId="0" borderId="0" xfId="0" applyFont="1" applyAlignment="1">
      <alignment horizontal="left" vertical="center"/>
    </xf>
    <xf numFmtId="0" fontId="68" fillId="0" borderId="0" xfId="0" applyFont="1" applyAlignment="1">
      <alignment horizontal="left" vertical="center" wrapText="1"/>
    </xf>
  </cellXfs>
  <cellStyles count="8">
    <cellStyle name="Excel Built-in Normal" xfId="7" xr:uid="{00000000-0005-0000-0000-000000000000}"/>
    <cellStyle name="Hipervínculo" xfId="1" builtinId="8"/>
    <cellStyle name="Millares" xfId="2" builtinId="3"/>
    <cellStyle name="Millares [0]" xfId="5" builtinId="6"/>
    <cellStyle name="Millares 2" xfId="3" xr:uid="{00000000-0005-0000-0000-000004000000}"/>
    <cellStyle name="Millares 3"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1409700</xdr:colOff>
      <xdr:row>5</xdr:row>
      <xdr:rowOff>64770</xdr:rowOff>
    </xdr:to>
    <xdr:pic>
      <xdr:nvPicPr>
        <xdr:cNvPr id="3" name="Imagen 2">
          <a:extLst>
            <a:ext uri="{FF2B5EF4-FFF2-40B4-BE49-F238E27FC236}">
              <a16:creationId xmlns:a16="http://schemas.microsoft.com/office/drawing/2014/main" id="{23EBCEEA-89DB-4F6E-8FC0-46D1C3066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90500"/>
          <a:ext cx="3543300"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85725</xdr:rowOff>
    </xdr:from>
    <xdr:to>
      <xdr:col>4</xdr:col>
      <xdr:colOff>2247900</xdr:colOff>
      <xdr:row>6</xdr:row>
      <xdr:rowOff>160020</xdr:rowOff>
    </xdr:to>
    <xdr:pic>
      <xdr:nvPicPr>
        <xdr:cNvPr id="2" name="Imagen 1">
          <a:extLst>
            <a:ext uri="{FF2B5EF4-FFF2-40B4-BE49-F238E27FC236}">
              <a16:creationId xmlns:a16="http://schemas.microsoft.com/office/drawing/2014/main" id="{61260C78-5F44-4AF3-924E-FEE3118BF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66725"/>
          <a:ext cx="3543300"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1133475</xdr:colOff>
      <xdr:row>1</xdr:row>
      <xdr:rowOff>38100</xdr:rowOff>
    </xdr:from>
    <xdr:to>
      <xdr:col>3</xdr:col>
      <xdr:colOff>419100</xdr:colOff>
      <xdr:row>5</xdr:row>
      <xdr:rowOff>112395</xdr:rowOff>
    </xdr:to>
    <xdr:pic>
      <xdr:nvPicPr>
        <xdr:cNvPr id="2" name="Imagen 1">
          <a:extLst>
            <a:ext uri="{FF2B5EF4-FFF2-40B4-BE49-F238E27FC236}">
              <a16:creationId xmlns:a16="http://schemas.microsoft.com/office/drawing/2014/main" id="{21315F71-9C1B-4882-97DA-771588E3D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28600"/>
          <a:ext cx="3543300" cy="836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209550</xdr:colOff>
      <xdr:row>1</xdr:row>
      <xdr:rowOff>0</xdr:rowOff>
    </xdr:from>
    <xdr:ext cx="3536157" cy="836295"/>
    <xdr:pic>
      <xdr:nvPicPr>
        <xdr:cNvPr id="2" name="Imagen 1">
          <a:extLst>
            <a:ext uri="{FF2B5EF4-FFF2-40B4-BE49-F238E27FC236}">
              <a16:creationId xmlns:a16="http://schemas.microsoft.com/office/drawing/2014/main" id="{84E3CFB4-14AB-4F20-88D2-8D5373D228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190500"/>
          <a:ext cx="3536157" cy="8362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0</xdr:row>
      <xdr:rowOff>152400</xdr:rowOff>
    </xdr:from>
    <xdr:to>
      <xdr:col>2</xdr:col>
      <xdr:colOff>228600</xdr:colOff>
      <xdr:row>5</xdr:row>
      <xdr:rowOff>36195</xdr:rowOff>
    </xdr:to>
    <xdr:pic>
      <xdr:nvPicPr>
        <xdr:cNvPr id="2" name="Imagen 1">
          <a:extLst>
            <a:ext uri="{FF2B5EF4-FFF2-40B4-BE49-F238E27FC236}">
              <a16:creationId xmlns:a16="http://schemas.microsoft.com/office/drawing/2014/main" id="{AA4B4A16-740F-4B09-A53D-83FD00105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2400"/>
          <a:ext cx="3543300" cy="836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1219200</xdr:colOff>
      <xdr:row>1</xdr:row>
      <xdr:rowOff>85725</xdr:rowOff>
    </xdr:from>
    <xdr:to>
      <xdr:col>1</xdr:col>
      <xdr:colOff>4762500</xdr:colOff>
      <xdr:row>5</xdr:row>
      <xdr:rowOff>160020</xdr:rowOff>
    </xdr:to>
    <xdr:pic>
      <xdr:nvPicPr>
        <xdr:cNvPr id="2" name="Imagen 1">
          <a:extLst>
            <a:ext uri="{FF2B5EF4-FFF2-40B4-BE49-F238E27FC236}">
              <a16:creationId xmlns:a16="http://schemas.microsoft.com/office/drawing/2014/main" id="{B31C0D16-8F21-4F41-9720-5A2AAE27C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276225"/>
          <a:ext cx="3543300" cy="836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pitalmarkets.com.py/" TargetMode="External"/><Relationship Id="rId1" Type="http://schemas.openxmlformats.org/officeDocument/2006/relationships/hyperlink" Target="mailto:info@capitalmarkets.com.py"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4:I50"/>
  <sheetViews>
    <sheetView tabSelected="1" workbookViewId="0"/>
  </sheetViews>
  <sheetFormatPr baseColWidth="10" defaultRowHeight="15" x14ac:dyDescent="0.25"/>
  <cols>
    <col min="3" max="3" width="23.7109375" customWidth="1"/>
    <col min="4" max="4" width="32" customWidth="1"/>
    <col min="5" max="5" width="23.7109375" customWidth="1"/>
    <col min="7" max="7" width="25.5703125" customWidth="1"/>
  </cols>
  <sheetData>
    <row r="4" spans="2:9" ht="15.75" x14ac:dyDescent="0.25">
      <c r="E4" s="3"/>
    </row>
    <row r="7" spans="2:9" x14ac:dyDescent="0.25">
      <c r="D7" s="2" t="s">
        <v>0</v>
      </c>
    </row>
    <row r="9" spans="2:9" x14ac:dyDescent="0.25">
      <c r="F9" s="405" t="s">
        <v>736</v>
      </c>
      <c r="G9" s="405"/>
    </row>
    <row r="11" spans="2:9" x14ac:dyDescent="0.25">
      <c r="C11" s="4" t="s">
        <v>1</v>
      </c>
    </row>
    <row r="12" spans="2:9" x14ac:dyDescent="0.25">
      <c r="B12" s="5" t="s">
        <v>2</v>
      </c>
    </row>
    <row r="13" spans="2:9" x14ac:dyDescent="0.25">
      <c r="B13" s="5" t="s">
        <v>666</v>
      </c>
    </row>
    <row r="14" spans="2:9" x14ac:dyDescent="0.25">
      <c r="B14" s="5" t="s">
        <v>3</v>
      </c>
    </row>
    <row r="15" spans="2:9" x14ac:dyDescent="0.25">
      <c r="B15" s="5" t="s">
        <v>4</v>
      </c>
    </row>
    <row r="16" spans="2:9" x14ac:dyDescent="0.25">
      <c r="C16" s="403" t="s">
        <v>5</v>
      </c>
      <c r="D16" s="403"/>
      <c r="E16" s="403"/>
      <c r="F16" s="403"/>
      <c r="G16" s="403"/>
      <c r="H16" s="403"/>
      <c r="I16" s="403"/>
    </row>
    <row r="17" spans="2:4" x14ac:dyDescent="0.25">
      <c r="B17" s="5" t="s">
        <v>6</v>
      </c>
    </row>
    <row r="18" spans="2:4" x14ac:dyDescent="0.25">
      <c r="B18" s="5" t="s">
        <v>7</v>
      </c>
    </row>
    <row r="19" spans="2:4" x14ac:dyDescent="0.25">
      <c r="B19" s="5" t="s">
        <v>8</v>
      </c>
    </row>
    <row r="20" spans="2:4" x14ac:dyDescent="0.25">
      <c r="B20" s="5" t="s">
        <v>9</v>
      </c>
    </row>
    <row r="21" spans="2:4" x14ac:dyDescent="0.25">
      <c r="B21" s="5" t="s">
        <v>10</v>
      </c>
    </row>
    <row r="22" spans="2:4" x14ac:dyDescent="0.25">
      <c r="B22" s="5" t="s">
        <v>11</v>
      </c>
    </row>
    <row r="23" spans="2:4" x14ac:dyDescent="0.25">
      <c r="B23" s="5" t="s">
        <v>12</v>
      </c>
    </row>
    <row r="24" spans="2:4" x14ac:dyDescent="0.25">
      <c r="B24" s="5" t="s">
        <v>13</v>
      </c>
    </row>
    <row r="25" spans="2:4" x14ac:dyDescent="0.25">
      <c r="B25" s="6" t="s">
        <v>14</v>
      </c>
    </row>
    <row r="26" spans="2:4" x14ac:dyDescent="0.25">
      <c r="B26" s="6" t="s">
        <v>15</v>
      </c>
    </row>
    <row r="27" spans="2:4" x14ac:dyDescent="0.25">
      <c r="B27" s="4"/>
    </row>
    <row r="29" spans="2:4" x14ac:dyDescent="0.25">
      <c r="C29" s="4" t="s">
        <v>16</v>
      </c>
    </row>
    <row r="30" spans="2:4" ht="15.75" thickBot="1" x14ac:dyDescent="0.3">
      <c r="B30" s="4"/>
    </row>
    <row r="31" spans="2:4" ht="15.75" thickBot="1" x14ac:dyDescent="0.3">
      <c r="B31" s="8"/>
      <c r="C31" s="173" t="s">
        <v>17</v>
      </c>
      <c r="D31" s="174" t="s">
        <v>18</v>
      </c>
    </row>
    <row r="32" spans="2:4" ht="15.75" thickBot="1" x14ac:dyDescent="0.3">
      <c r="C32" s="175" t="s">
        <v>19</v>
      </c>
      <c r="D32" s="176" t="s">
        <v>20</v>
      </c>
    </row>
    <row r="33" spans="3:7" ht="15.75" thickBot="1" x14ac:dyDescent="0.3">
      <c r="C33" s="177" t="s">
        <v>21</v>
      </c>
      <c r="D33" s="108" t="s">
        <v>22</v>
      </c>
    </row>
    <row r="34" spans="3:7" ht="15.75" thickBot="1" x14ac:dyDescent="0.3">
      <c r="C34" s="177" t="s">
        <v>23</v>
      </c>
      <c r="D34" s="108" t="s">
        <v>24</v>
      </c>
    </row>
    <row r="35" spans="3:7" ht="15.75" thickBot="1" x14ac:dyDescent="0.3">
      <c r="C35" s="177" t="s">
        <v>25</v>
      </c>
      <c r="D35" s="108" t="s">
        <v>26</v>
      </c>
    </row>
    <row r="36" spans="3:7" ht="15.75" thickBot="1" x14ac:dyDescent="0.3">
      <c r="C36" s="178" t="s">
        <v>27</v>
      </c>
      <c r="D36" s="179" t="s">
        <v>28</v>
      </c>
    </row>
    <row r="37" spans="3:7" ht="15.75" thickBot="1" x14ac:dyDescent="0.3">
      <c r="C37" s="180" t="s">
        <v>27</v>
      </c>
      <c r="D37" s="181" t="s">
        <v>29</v>
      </c>
    </row>
    <row r="38" spans="3:7" ht="15.75" thickBot="1" x14ac:dyDescent="0.3">
      <c r="C38" s="180" t="s">
        <v>30</v>
      </c>
      <c r="D38" s="181" t="s">
        <v>31</v>
      </c>
    </row>
    <row r="39" spans="3:7" ht="15.75" thickBot="1" x14ac:dyDescent="0.3">
      <c r="C39" s="180" t="s">
        <v>32</v>
      </c>
      <c r="D39" s="181" t="s">
        <v>33</v>
      </c>
    </row>
    <row r="40" spans="3:7" ht="15.75" thickBot="1" x14ac:dyDescent="0.3">
      <c r="C40" s="182" t="s">
        <v>34</v>
      </c>
      <c r="D40" s="181"/>
    </row>
    <row r="41" spans="3:7" ht="15.75" thickBot="1" x14ac:dyDescent="0.3">
      <c r="C41" s="180" t="s">
        <v>21</v>
      </c>
      <c r="D41" s="181" t="s">
        <v>35</v>
      </c>
    </row>
    <row r="42" spans="3:7" ht="15.75" thickBot="1" x14ac:dyDescent="0.3">
      <c r="C42" s="183" t="s">
        <v>23</v>
      </c>
      <c r="D42" s="107" t="s">
        <v>24</v>
      </c>
    </row>
    <row r="48" spans="3:7" x14ac:dyDescent="0.25">
      <c r="C48" s="11"/>
      <c r="E48" s="11"/>
      <c r="G48" s="11"/>
    </row>
    <row r="49" spans="3:8" x14ac:dyDescent="0.25">
      <c r="C49" s="27" t="s">
        <v>244</v>
      </c>
      <c r="E49" s="192" t="s">
        <v>31</v>
      </c>
      <c r="G49" s="404" t="s">
        <v>731</v>
      </c>
      <c r="H49" s="404"/>
    </row>
    <row r="50" spans="3:8" x14ac:dyDescent="0.25">
      <c r="C50" s="27" t="s">
        <v>245</v>
      </c>
      <c r="E50" s="32" t="s">
        <v>686</v>
      </c>
      <c r="G50" s="404" t="s">
        <v>246</v>
      </c>
      <c r="H50" s="404"/>
    </row>
  </sheetData>
  <mergeCells count="4">
    <mergeCell ref="C16:I16"/>
    <mergeCell ref="G49:H49"/>
    <mergeCell ref="F9:G9"/>
    <mergeCell ref="G50:H50"/>
  </mergeCells>
  <hyperlinks>
    <hyperlink ref="B25" r:id="rId1" display="mailto:info@capitalmarkets.com.py" xr:uid="{00000000-0004-0000-0000-000000000000}"/>
    <hyperlink ref="B26" r:id="rId2" display="http://www.capitalmarkets.com.py/" xr:uid="{00000000-0004-0000-0000-000001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I85"/>
  <sheetViews>
    <sheetView workbookViewId="0"/>
  </sheetViews>
  <sheetFormatPr baseColWidth="10" defaultRowHeight="15" x14ac:dyDescent="0.25"/>
  <cols>
    <col min="2" max="2" width="31" bestFit="1" customWidth="1"/>
    <col min="3" max="3" width="17.42578125" bestFit="1" customWidth="1"/>
    <col min="4" max="4" width="19.28515625" bestFit="1" customWidth="1"/>
    <col min="5" max="5" width="18.28515625" customWidth="1"/>
    <col min="7" max="7" width="16.85546875" customWidth="1"/>
  </cols>
  <sheetData>
    <row r="2" spans="2:6" x14ac:dyDescent="0.25">
      <c r="B2" s="1" t="s">
        <v>491</v>
      </c>
    </row>
    <row r="3" spans="2:6" ht="15.75" thickBot="1" x14ac:dyDescent="0.3"/>
    <row r="4" spans="2:6" x14ac:dyDescent="0.25">
      <c r="B4" s="138"/>
      <c r="C4" s="139" t="s">
        <v>492</v>
      </c>
      <c r="D4" s="139"/>
      <c r="E4" s="139"/>
      <c r="F4" s="139" t="s">
        <v>492</v>
      </c>
    </row>
    <row r="5" spans="2:6" ht="15.75" thickBot="1" x14ac:dyDescent="0.3">
      <c r="B5" s="140" t="s">
        <v>389</v>
      </c>
      <c r="C5" s="141" t="s">
        <v>493</v>
      </c>
      <c r="D5" s="141" t="s">
        <v>494</v>
      </c>
      <c r="E5" s="141" t="s">
        <v>495</v>
      </c>
      <c r="F5" s="141" t="s">
        <v>496</v>
      </c>
    </row>
    <row r="6" spans="2:6" ht="15.75" thickBot="1" x14ac:dyDescent="0.3">
      <c r="B6" s="74" t="s">
        <v>227</v>
      </c>
      <c r="C6" s="244">
        <v>2091038</v>
      </c>
      <c r="D6" s="72" t="s">
        <v>338</v>
      </c>
      <c r="E6" s="75">
        <v>-2091038</v>
      </c>
      <c r="F6" s="72" t="s">
        <v>338</v>
      </c>
    </row>
    <row r="7" spans="2:6" ht="15.75" thickBot="1" x14ac:dyDescent="0.3">
      <c r="B7" s="71" t="s">
        <v>497</v>
      </c>
      <c r="C7" s="245">
        <v>2091038</v>
      </c>
      <c r="D7" s="70" t="s">
        <v>338</v>
      </c>
      <c r="E7" s="73">
        <v>-2091038</v>
      </c>
      <c r="F7" s="70" t="s">
        <v>338</v>
      </c>
    </row>
    <row r="8" spans="2:6" ht="15.75" thickBot="1" x14ac:dyDescent="0.3">
      <c r="B8" s="74" t="s">
        <v>498</v>
      </c>
      <c r="C8" s="75">
        <v>2091038</v>
      </c>
      <c r="D8" s="72" t="s">
        <v>338</v>
      </c>
      <c r="E8" s="75">
        <v>-2091038</v>
      </c>
      <c r="F8" s="72" t="s">
        <v>338</v>
      </c>
    </row>
    <row r="11" spans="2:6" x14ac:dyDescent="0.25">
      <c r="B11" s="1" t="s">
        <v>499</v>
      </c>
    </row>
    <row r="12" spans="2:6" x14ac:dyDescent="0.25">
      <c r="B12" s="453" t="s">
        <v>414</v>
      </c>
      <c r="C12" s="453"/>
      <c r="D12" s="453"/>
      <c r="E12" s="453"/>
      <c r="F12" s="453"/>
    </row>
    <row r="14" spans="2:6" x14ac:dyDescent="0.25">
      <c r="B14" s="508" t="s">
        <v>500</v>
      </c>
      <c r="C14" s="508"/>
      <c r="D14" s="508"/>
      <c r="E14" s="508"/>
    </row>
    <row r="15" spans="2:6" ht="15.75" thickBot="1" x14ac:dyDescent="0.3"/>
    <row r="16" spans="2:6" ht="15.75" thickBot="1" x14ac:dyDescent="0.3">
      <c r="B16" s="144" t="s">
        <v>514</v>
      </c>
      <c r="C16" s="145" t="s">
        <v>399</v>
      </c>
      <c r="D16" s="145" t="s">
        <v>444</v>
      </c>
    </row>
    <row r="17" spans="2:6" ht="15.75" thickBot="1" x14ac:dyDescent="0.3">
      <c r="B17" s="108" t="s">
        <v>501</v>
      </c>
      <c r="C17" s="241">
        <v>21340093</v>
      </c>
      <c r="D17" s="205">
        <v>21340093</v>
      </c>
      <c r="F17" s="212"/>
    </row>
    <row r="18" spans="2:6" ht="15.75" thickBot="1" x14ac:dyDescent="0.3">
      <c r="B18" s="108" t="s">
        <v>502</v>
      </c>
      <c r="C18" s="241">
        <v>549788</v>
      </c>
      <c r="D18" s="205">
        <v>549788</v>
      </c>
      <c r="F18" s="212"/>
    </row>
    <row r="19" spans="2:6" ht="15.75" thickBot="1" x14ac:dyDescent="0.3">
      <c r="B19" s="108" t="s">
        <v>503</v>
      </c>
      <c r="C19" s="241">
        <v>66537615</v>
      </c>
      <c r="D19" s="205">
        <v>50837743</v>
      </c>
      <c r="F19" s="212"/>
    </row>
    <row r="20" spans="2:6" ht="15.75" thickBot="1" x14ac:dyDescent="0.3">
      <c r="B20" s="108" t="s">
        <v>504</v>
      </c>
      <c r="C20" s="241">
        <v>8138301</v>
      </c>
      <c r="D20" s="205">
        <v>84666894</v>
      </c>
      <c r="F20" s="212"/>
    </row>
    <row r="21" spans="2:6" ht="15.75" thickBot="1" x14ac:dyDescent="0.3">
      <c r="B21" s="108" t="s">
        <v>717</v>
      </c>
      <c r="C21" s="241">
        <v>346613</v>
      </c>
      <c r="D21" s="205">
        <v>0</v>
      </c>
      <c r="F21" s="212"/>
    </row>
    <row r="22" spans="2:6" ht="15.75" thickBot="1" x14ac:dyDescent="0.3">
      <c r="B22" s="108" t="s">
        <v>505</v>
      </c>
      <c r="C22" s="241">
        <v>38629</v>
      </c>
      <c r="D22" s="205">
        <v>0</v>
      </c>
      <c r="F22" s="212"/>
    </row>
    <row r="23" spans="2:6" ht="15.75" thickBot="1" x14ac:dyDescent="0.3">
      <c r="B23" s="108" t="s">
        <v>506</v>
      </c>
      <c r="C23" s="241">
        <v>0</v>
      </c>
      <c r="D23" s="205">
        <v>0</v>
      </c>
      <c r="F23" s="212"/>
    </row>
    <row r="24" spans="2:6" ht="15.75" thickBot="1" x14ac:dyDescent="0.3">
      <c r="B24" s="108" t="s">
        <v>507</v>
      </c>
      <c r="C24" s="241">
        <v>40566437</v>
      </c>
      <c r="D24" s="205">
        <v>52139917</v>
      </c>
      <c r="F24" s="212"/>
    </row>
    <row r="25" spans="2:6" ht="15.75" thickBot="1" x14ac:dyDescent="0.3">
      <c r="B25" s="108" t="s">
        <v>508</v>
      </c>
      <c r="C25" s="241">
        <v>6140906</v>
      </c>
      <c r="D25" s="205">
        <v>6140906</v>
      </c>
      <c r="F25" s="212"/>
    </row>
    <row r="26" spans="2:6" ht="15.75" thickBot="1" x14ac:dyDescent="0.3">
      <c r="B26" s="108" t="s">
        <v>716</v>
      </c>
      <c r="C26" s="241">
        <v>2336000</v>
      </c>
      <c r="D26" s="205">
        <v>0</v>
      </c>
      <c r="F26" s="212"/>
    </row>
    <row r="27" spans="2:6" ht="15.75" thickBot="1" x14ac:dyDescent="0.3">
      <c r="B27" s="108" t="s">
        <v>509</v>
      </c>
      <c r="C27" s="241">
        <v>22389801</v>
      </c>
      <c r="D27" s="205">
        <v>0</v>
      </c>
      <c r="F27" s="212"/>
    </row>
    <row r="28" spans="2:6" ht="15.75" thickBot="1" x14ac:dyDescent="0.3">
      <c r="B28" s="108" t="s">
        <v>510</v>
      </c>
      <c r="C28" s="241">
        <v>0</v>
      </c>
      <c r="D28" s="205">
        <v>871700</v>
      </c>
      <c r="F28" s="212"/>
    </row>
    <row r="29" spans="2:6" ht="15.75" thickBot="1" x14ac:dyDescent="0.3">
      <c r="B29" s="108" t="s">
        <v>511</v>
      </c>
      <c r="C29" s="241">
        <v>10500000</v>
      </c>
      <c r="D29" s="205">
        <v>1021957</v>
      </c>
      <c r="F29" s="212"/>
    </row>
    <row r="30" spans="2:6" ht="15.75" thickBot="1" x14ac:dyDescent="0.3">
      <c r="B30" s="108" t="s">
        <v>512</v>
      </c>
      <c r="C30" s="241">
        <v>85943721</v>
      </c>
      <c r="D30" s="205">
        <v>85943721</v>
      </c>
      <c r="F30" s="212"/>
    </row>
    <row r="31" spans="2:6" ht="15.75" thickBot="1" x14ac:dyDescent="0.3">
      <c r="B31" s="108" t="s">
        <v>513</v>
      </c>
      <c r="C31" s="241">
        <v>0</v>
      </c>
      <c r="D31" s="205">
        <v>23808801</v>
      </c>
      <c r="F31" s="212"/>
    </row>
    <row r="32" spans="2:6" ht="15.75" thickBot="1" x14ac:dyDescent="0.3">
      <c r="B32" s="146" t="s">
        <v>449</v>
      </c>
      <c r="C32" s="211">
        <f>SUM(C17:C31)</f>
        <v>264827904</v>
      </c>
      <c r="D32" s="221">
        <f>SUM(D17:D31)</f>
        <v>327321520</v>
      </c>
      <c r="F32" s="191"/>
    </row>
    <row r="34" spans="2:4" x14ac:dyDescent="0.25">
      <c r="B34" s="1" t="s">
        <v>515</v>
      </c>
    </row>
    <row r="35" spans="2:4" x14ac:dyDescent="0.25">
      <c r="B35" s="459" t="s">
        <v>414</v>
      </c>
      <c r="C35" s="459"/>
      <c r="D35" s="459"/>
    </row>
    <row r="36" spans="2:4" x14ac:dyDescent="0.25">
      <c r="B36" s="79"/>
    </row>
    <row r="37" spans="2:4" ht="15.75" thickBot="1" x14ac:dyDescent="0.3">
      <c r="B37" s="79" t="s">
        <v>516</v>
      </c>
    </row>
    <row r="38" spans="2:4" ht="26.25" thickBot="1" x14ac:dyDescent="0.3">
      <c r="B38" s="142" t="s">
        <v>517</v>
      </c>
      <c r="C38" s="124" t="s">
        <v>518</v>
      </c>
      <c r="D38" s="143" t="s">
        <v>519</v>
      </c>
    </row>
    <row r="39" spans="2:4" ht="15.75" thickBot="1" x14ac:dyDescent="0.3">
      <c r="B39" s="9" t="s">
        <v>520</v>
      </c>
      <c r="C39" s="246">
        <v>150000000</v>
      </c>
      <c r="D39" s="213">
        <v>95644800</v>
      </c>
    </row>
    <row r="40" spans="2:4" ht="15.75" thickBot="1" x14ac:dyDescent="0.3">
      <c r="B40" s="126" t="s">
        <v>449</v>
      </c>
      <c r="C40" s="214">
        <f>+C39</f>
        <v>150000000</v>
      </c>
      <c r="D40" s="215">
        <f>+D39</f>
        <v>95644800</v>
      </c>
    </row>
    <row r="42" spans="2:4" ht="15.75" thickBot="1" x14ac:dyDescent="0.3">
      <c r="B42" s="79" t="s">
        <v>521</v>
      </c>
    </row>
    <row r="43" spans="2:4" ht="26.25" thickBot="1" x14ac:dyDescent="0.3">
      <c r="B43" s="142" t="s">
        <v>522</v>
      </c>
      <c r="C43" s="124" t="s">
        <v>518</v>
      </c>
      <c r="D43" s="143" t="s">
        <v>519</v>
      </c>
    </row>
    <row r="44" spans="2:4" ht="15.75" thickBot="1" x14ac:dyDescent="0.3">
      <c r="B44" s="9" t="s">
        <v>520</v>
      </c>
      <c r="C44" s="246">
        <v>10499333</v>
      </c>
      <c r="D44" s="213">
        <v>1021291</v>
      </c>
    </row>
    <row r="45" spans="2:4" ht="15.75" thickBot="1" x14ac:dyDescent="0.3">
      <c r="B45" s="126" t="s">
        <v>449</v>
      </c>
      <c r="C45" s="214">
        <f>+C44</f>
        <v>10499333</v>
      </c>
      <c r="D45" s="215">
        <f>+D44</f>
        <v>1021291</v>
      </c>
    </row>
    <row r="47" spans="2:4" ht="15.75" thickBot="1" x14ac:dyDescent="0.3">
      <c r="B47" s="79" t="s">
        <v>523</v>
      </c>
    </row>
    <row r="48" spans="2:4" ht="26.25" thickBot="1" x14ac:dyDescent="0.3">
      <c r="B48" s="142" t="s">
        <v>524</v>
      </c>
      <c r="C48" s="124" t="s">
        <v>518</v>
      </c>
      <c r="D48" s="143" t="s">
        <v>519</v>
      </c>
    </row>
    <row r="49" spans="2:6" ht="15.75" thickBot="1" x14ac:dyDescent="0.3">
      <c r="B49" s="9" t="s">
        <v>525</v>
      </c>
      <c r="C49" s="72" t="s">
        <v>338</v>
      </c>
      <c r="D49" s="106" t="s">
        <v>338</v>
      </c>
    </row>
    <row r="50" spans="2:6" ht="15.75" thickBot="1" x14ac:dyDescent="0.3">
      <c r="B50" s="126" t="s">
        <v>449</v>
      </c>
      <c r="C50" s="70" t="s">
        <v>338</v>
      </c>
      <c r="D50" s="127" t="s">
        <v>338</v>
      </c>
    </row>
    <row r="52" spans="2:6" x14ac:dyDescent="0.25">
      <c r="B52" s="508" t="s">
        <v>526</v>
      </c>
      <c r="C52" s="508"/>
      <c r="D52" s="508"/>
    </row>
    <row r="53" spans="2:6" ht="15.75" thickBot="1" x14ac:dyDescent="0.3">
      <c r="B53" s="459" t="s">
        <v>414</v>
      </c>
      <c r="C53" s="459"/>
      <c r="D53" s="459"/>
      <c r="E53" s="459"/>
      <c r="F53" s="198"/>
    </row>
    <row r="54" spans="2:6" ht="15.75" thickBot="1" x14ac:dyDescent="0.3">
      <c r="B54" s="142" t="s">
        <v>389</v>
      </c>
      <c r="C54" s="143" t="s">
        <v>399</v>
      </c>
      <c r="D54" s="143" t="s">
        <v>527</v>
      </c>
      <c r="F54" s="198"/>
    </row>
    <row r="55" spans="2:6" ht="15.75" thickBot="1" x14ac:dyDescent="0.3">
      <c r="B55" s="9" t="s">
        <v>528</v>
      </c>
      <c r="C55" s="247">
        <v>25175059</v>
      </c>
      <c r="D55" s="213">
        <v>22794577</v>
      </c>
      <c r="F55" s="216"/>
    </row>
    <row r="56" spans="2:6" ht="15.75" thickBot="1" x14ac:dyDescent="0.3">
      <c r="B56" s="9" t="s">
        <v>529</v>
      </c>
      <c r="C56" s="247">
        <v>12054597</v>
      </c>
      <c r="D56" s="213">
        <v>12054597</v>
      </c>
      <c r="F56" s="216"/>
    </row>
    <row r="57" spans="2:6" ht="15.75" thickBot="1" x14ac:dyDescent="0.3">
      <c r="B57" s="9" t="s">
        <v>530</v>
      </c>
      <c r="C57" s="247">
        <v>720000</v>
      </c>
      <c r="D57" s="213">
        <v>720000</v>
      </c>
      <c r="F57" s="216"/>
    </row>
    <row r="58" spans="2:6" ht="15.75" thickBot="1" x14ac:dyDescent="0.3">
      <c r="B58" s="9" t="s">
        <v>531</v>
      </c>
      <c r="C58" s="247">
        <v>2890066</v>
      </c>
      <c r="D58" s="213">
        <v>1736002</v>
      </c>
      <c r="F58" s="216"/>
    </row>
    <row r="59" spans="2:6" ht="15.75" thickBot="1" x14ac:dyDescent="0.3">
      <c r="B59" s="9" t="s">
        <v>532</v>
      </c>
      <c r="C59" s="247">
        <v>0</v>
      </c>
      <c r="D59" s="213">
        <v>0</v>
      </c>
      <c r="F59" s="216"/>
    </row>
    <row r="60" spans="2:6" ht="15.75" thickBot="1" x14ac:dyDescent="0.3">
      <c r="B60" s="9" t="s">
        <v>533</v>
      </c>
      <c r="C60" s="247">
        <v>150000</v>
      </c>
      <c r="D60" s="213">
        <v>300000</v>
      </c>
      <c r="F60" s="216"/>
    </row>
    <row r="61" spans="2:6" ht="15.75" thickBot="1" x14ac:dyDescent="0.3">
      <c r="B61" s="9" t="s">
        <v>534</v>
      </c>
      <c r="C61" s="247">
        <v>0</v>
      </c>
      <c r="D61" s="213">
        <v>160000</v>
      </c>
      <c r="F61" s="216"/>
    </row>
    <row r="62" spans="2:6" ht="15.75" thickBot="1" x14ac:dyDescent="0.3">
      <c r="B62" s="9" t="s">
        <v>535</v>
      </c>
      <c r="C62" s="247">
        <v>610908</v>
      </c>
      <c r="D62" s="213">
        <v>1893030</v>
      </c>
      <c r="F62" s="216"/>
    </row>
    <row r="63" spans="2:6" ht="15.75" thickBot="1" x14ac:dyDescent="0.3">
      <c r="B63" s="9" t="s">
        <v>536</v>
      </c>
      <c r="C63" s="247">
        <v>230000</v>
      </c>
      <c r="D63" s="213">
        <v>388000</v>
      </c>
      <c r="F63" s="216"/>
    </row>
    <row r="64" spans="2:6" ht="15.75" thickBot="1" x14ac:dyDescent="0.3">
      <c r="B64" s="9" t="s">
        <v>537</v>
      </c>
      <c r="C64" s="247">
        <v>6</v>
      </c>
      <c r="D64" s="213">
        <v>68053</v>
      </c>
      <c r="F64" s="216"/>
    </row>
    <row r="65" spans="2:6" ht="15.75" thickBot="1" x14ac:dyDescent="0.3">
      <c r="B65" s="9" t="s">
        <v>538</v>
      </c>
      <c r="C65" s="247">
        <v>0</v>
      </c>
      <c r="D65" s="213">
        <v>0</v>
      </c>
      <c r="F65" s="216"/>
    </row>
    <row r="66" spans="2:6" ht="15.75" thickBot="1" x14ac:dyDescent="0.3">
      <c r="B66" s="9" t="s">
        <v>539</v>
      </c>
      <c r="C66" s="247">
        <v>8250000</v>
      </c>
      <c r="D66" s="213">
        <v>8250000</v>
      </c>
      <c r="F66" s="216"/>
    </row>
    <row r="67" spans="2:6" ht="15.75" thickBot="1" x14ac:dyDescent="0.3">
      <c r="B67" s="9" t="s">
        <v>540</v>
      </c>
      <c r="C67" s="247">
        <v>9166666</v>
      </c>
      <c r="D67" s="213">
        <v>9166666</v>
      </c>
      <c r="F67" s="216"/>
    </row>
    <row r="68" spans="2:6" ht="15.75" thickBot="1" x14ac:dyDescent="0.3">
      <c r="B68" s="9" t="s">
        <v>697</v>
      </c>
      <c r="C68" s="247">
        <v>5707664</v>
      </c>
      <c r="D68" s="213">
        <v>1676000</v>
      </c>
      <c r="F68" s="216"/>
    </row>
    <row r="69" spans="2:6" ht="15.75" thickBot="1" x14ac:dyDescent="0.3">
      <c r="B69" s="9" t="s">
        <v>541</v>
      </c>
      <c r="C69" s="247">
        <v>2717549</v>
      </c>
      <c r="D69" s="213">
        <v>2717549</v>
      </c>
      <c r="F69" s="216"/>
    </row>
    <row r="70" spans="2:6" ht="15.75" thickBot="1" x14ac:dyDescent="0.3">
      <c r="B70" s="9" t="s">
        <v>542</v>
      </c>
      <c r="C70" s="247">
        <v>495764</v>
      </c>
      <c r="D70" s="213">
        <v>495764</v>
      </c>
      <c r="F70" s="216"/>
    </row>
    <row r="71" spans="2:6" ht="15.75" thickBot="1" x14ac:dyDescent="0.3">
      <c r="B71" s="9" t="s">
        <v>543</v>
      </c>
      <c r="C71" s="247">
        <v>1750000</v>
      </c>
      <c r="D71" s="213">
        <v>3500000</v>
      </c>
      <c r="F71" s="216"/>
    </row>
    <row r="72" spans="2:6" ht="15.75" thickBot="1" x14ac:dyDescent="0.3">
      <c r="B72" s="9" t="s">
        <v>544</v>
      </c>
      <c r="C72" s="247">
        <v>0</v>
      </c>
      <c r="D72" s="213">
        <v>0</v>
      </c>
      <c r="F72" s="216"/>
    </row>
    <row r="73" spans="2:6" ht="15.75" thickBot="1" x14ac:dyDescent="0.3">
      <c r="B73" s="9" t="s">
        <v>545</v>
      </c>
      <c r="C73" s="247">
        <v>0</v>
      </c>
      <c r="D73" s="213">
        <v>0</v>
      </c>
      <c r="F73" s="216"/>
    </row>
    <row r="74" spans="2:6" ht="15.75" thickBot="1" x14ac:dyDescent="0.3">
      <c r="B74" s="9" t="s">
        <v>726</v>
      </c>
      <c r="C74" s="247">
        <v>2100000</v>
      </c>
      <c r="D74" s="213">
        <v>0</v>
      </c>
      <c r="F74" s="216"/>
    </row>
    <row r="75" spans="2:6" ht="15.75" thickBot="1" x14ac:dyDescent="0.3">
      <c r="B75" s="126" t="s">
        <v>449</v>
      </c>
      <c r="C75" s="215">
        <f>SUM(C55:C74)</f>
        <v>72018279</v>
      </c>
      <c r="D75" s="215">
        <f>SUM(D55:D73)</f>
        <v>65920238</v>
      </c>
      <c r="F75" s="217"/>
    </row>
    <row r="77" spans="2:6" ht="15.75" thickBot="1" x14ac:dyDescent="0.3">
      <c r="B77" s="1" t="s">
        <v>546</v>
      </c>
    </row>
    <row r="78" spans="2:6" ht="15.75" thickBot="1" x14ac:dyDescent="0.3">
      <c r="B78" s="147" t="s">
        <v>389</v>
      </c>
      <c r="C78" s="148" t="s">
        <v>399</v>
      </c>
      <c r="D78" s="148" t="s">
        <v>527</v>
      </c>
    </row>
    <row r="79" spans="2:6" ht="15.75" thickBot="1" x14ac:dyDescent="0.3">
      <c r="B79" s="9" t="s">
        <v>547</v>
      </c>
      <c r="C79" s="247">
        <v>54265687</v>
      </c>
      <c r="D79" s="213">
        <v>23237527</v>
      </c>
    </row>
    <row r="80" spans="2:6" ht="15.75" thickBot="1" x14ac:dyDescent="0.3">
      <c r="B80" s="126" t="s">
        <v>449</v>
      </c>
      <c r="C80" s="215">
        <f>+C79</f>
        <v>54265687</v>
      </c>
      <c r="D80" s="215">
        <f>+D79</f>
        <v>23237527</v>
      </c>
    </row>
    <row r="84" spans="2:9" x14ac:dyDescent="0.25">
      <c r="B84" s="47" t="s">
        <v>244</v>
      </c>
      <c r="D84" s="435" t="s">
        <v>31</v>
      </c>
      <c r="E84" s="435"/>
      <c r="G84" s="434" t="s">
        <v>732</v>
      </c>
      <c r="H84" s="434"/>
      <c r="I84" s="434"/>
    </row>
    <row r="85" spans="2:9" x14ac:dyDescent="0.25">
      <c r="B85" s="47" t="s">
        <v>245</v>
      </c>
      <c r="D85" s="404" t="s">
        <v>686</v>
      </c>
      <c r="E85" s="404"/>
      <c r="G85" s="404" t="s">
        <v>246</v>
      </c>
      <c r="H85" s="404"/>
    </row>
  </sheetData>
  <mergeCells count="9">
    <mergeCell ref="G85:H85"/>
    <mergeCell ref="B12:F12"/>
    <mergeCell ref="B14:E14"/>
    <mergeCell ref="B35:D35"/>
    <mergeCell ref="B52:D52"/>
    <mergeCell ref="B53:E53"/>
    <mergeCell ref="D84:E84"/>
    <mergeCell ref="D85:E85"/>
    <mergeCell ref="G84:I8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3:I56"/>
  <sheetViews>
    <sheetView workbookViewId="0"/>
  </sheetViews>
  <sheetFormatPr baseColWidth="10" defaultRowHeight="15" x14ac:dyDescent="0.25"/>
  <cols>
    <col min="1" max="1" width="11.42578125" style="223"/>
    <col min="2" max="2" width="68.42578125" style="223" bestFit="1" customWidth="1"/>
    <col min="3" max="3" width="17.7109375" style="223" bestFit="1" customWidth="1"/>
    <col min="4" max="4" width="19.28515625" style="223" bestFit="1" customWidth="1"/>
    <col min="5" max="6" width="11.42578125" style="223"/>
    <col min="7" max="7" width="22.140625" style="223" customWidth="1"/>
    <col min="8" max="16384" width="11.42578125" style="223"/>
  </cols>
  <sheetData>
    <row r="3" spans="2:5" x14ac:dyDescent="0.25">
      <c r="B3" s="510" t="s">
        <v>548</v>
      </c>
      <c r="C3" s="510"/>
      <c r="D3" s="510"/>
      <c r="E3" s="510"/>
    </row>
    <row r="4" spans="2:5" x14ac:dyDescent="0.25">
      <c r="B4" s="223" t="s">
        <v>490</v>
      </c>
      <c r="C4" s="353"/>
      <c r="D4" s="353"/>
      <c r="E4" s="353"/>
    </row>
    <row r="6" spans="2:5" x14ac:dyDescent="0.25">
      <c r="B6" s="511" t="s">
        <v>549</v>
      </c>
      <c r="C6" s="511"/>
      <c r="D6" s="511"/>
    </row>
    <row r="7" spans="2:5" ht="15.75" thickBot="1" x14ac:dyDescent="0.3">
      <c r="B7" s="354"/>
      <c r="C7" s="354"/>
      <c r="D7" s="354"/>
    </row>
    <row r="8" spans="2:5" ht="15.75" thickBot="1" x14ac:dyDescent="0.3">
      <c r="B8" s="355" t="s">
        <v>550</v>
      </c>
      <c r="C8" s="356">
        <f>SUM(C9:C17)</f>
        <v>69682016</v>
      </c>
      <c r="D8" s="356">
        <f>SUM(D9:D17)</f>
        <v>69682016</v>
      </c>
    </row>
    <row r="9" spans="2:5" ht="15.75" thickBot="1" x14ac:dyDescent="0.3">
      <c r="B9" s="357" t="s">
        <v>551</v>
      </c>
      <c r="C9" s="252">
        <v>17651657</v>
      </c>
      <c r="D9" s="252">
        <v>17651657</v>
      </c>
    </row>
    <row r="10" spans="2:5" ht="15.75" thickBot="1" x14ac:dyDescent="0.3">
      <c r="B10" s="357" t="s">
        <v>552</v>
      </c>
      <c r="C10" s="252">
        <v>12608326</v>
      </c>
      <c r="D10" s="252">
        <v>12608326</v>
      </c>
    </row>
    <row r="11" spans="2:5" ht="15.75" thickBot="1" x14ac:dyDescent="0.3">
      <c r="B11" s="357" t="s">
        <v>707</v>
      </c>
      <c r="C11" s="252">
        <v>12608326</v>
      </c>
      <c r="D11" s="252">
        <v>12608326</v>
      </c>
    </row>
    <row r="12" spans="2:5" ht="15.75" thickBot="1" x14ac:dyDescent="0.3">
      <c r="B12" s="357" t="s">
        <v>553</v>
      </c>
      <c r="C12" s="252">
        <v>12019938</v>
      </c>
      <c r="D12" s="252">
        <v>12019938</v>
      </c>
    </row>
    <row r="13" spans="2:5" ht="15.75" thickBot="1" x14ac:dyDescent="0.3">
      <c r="B13" s="357" t="s">
        <v>554</v>
      </c>
      <c r="C13" s="252">
        <v>9246106</v>
      </c>
      <c r="D13" s="252">
        <v>9246106</v>
      </c>
    </row>
    <row r="14" spans="2:5" ht="15.75" thickBot="1" x14ac:dyDescent="0.3">
      <c r="B14" s="357" t="s">
        <v>555</v>
      </c>
      <c r="C14" s="252">
        <v>2521665</v>
      </c>
      <c r="D14" s="252">
        <v>2521665</v>
      </c>
    </row>
    <row r="15" spans="2:5" ht="15.75" thickBot="1" x14ac:dyDescent="0.3">
      <c r="B15" s="357" t="s">
        <v>556</v>
      </c>
      <c r="C15" s="252">
        <v>1344888</v>
      </c>
      <c r="D15" s="252">
        <v>1344888</v>
      </c>
    </row>
    <row r="16" spans="2:5" ht="15.75" thickBot="1" x14ac:dyDescent="0.3">
      <c r="B16" s="357" t="s">
        <v>557</v>
      </c>
      <c r="C16" s="252">
        <v>840555</v>
      </c>
      <c r="D16" s="252">
        <v>840555</v>
      </c>
    </row>
    <row r="17" spans="2:6" ht="15.75" thickBot="1" x14ac:dyDescent="0.3">
      <c r="B17" s="357" t="s">
        <v>558</v>
      </c>
      <c r="C17" s="252">
        <v>840555</v>
      </c>
      <c r="D17" s="252">
        <v>840555</v>
      </c>
    </row>
    <row r="19" spans="2:6" x14ac:dyDescent="0.25">
      <c r="B19" s="358" t="s">
        <v>559</v>
      </c>
    </row>
    <row r="20" spans="2:6" x14ac:dyDescent="0.25">
      <c r="B20" s="223" t="s">
        <v>490</v>
      </c>
    </row>
    <row r="22" spans="2:6" x14ac:dyDescent="0.25">
      <c r="B22" s="510" t="s">
        <v>560</v>
      </c>
      <c r="C22" s="510"/>
    </row>
    <row r="23" spans="2:6" ht="15.75" thickBot="1" x14ac:dyDescent="0.3">
      <c r="B23" s="222" t="s">
        <v>561</v>
      </c>
    </row>
    <row r="24" spans="2:6" ht="15.75" thickBot="1" x14ac:dyDescent="0.3">
      <c r="B24" s="359" t="s">
        <v>562</v>
      </c>
      <c r="C24" s="360" t="s">
        <v>518</v>
      </c>
      <c r="D24" s="360" t="s">
        <v>519</v>
      </c>
    </row>
    <row r="25" spans="2:6" ht="15.75" thickBot="1" x14ac:dyDescent="0.3">
      <c r="B25" s="361" t="s">
        <v>563</v>
      </c>
      <c r="C25" s="249">
        <v>0</v>
      </c>
      <c r="D25" s="362">
        <v>0</v>
      </c>
    </row>
    <row r="26" spans="2:6" ht="15.75" thickBot="1" x14ac:dyDescent="0.3">
      <c r="B26" s="363" t="s">
        <v>564</v>
      </c>
      <c r="C26" s="247">
        <v>69682017</v>
      </c>
      <c r="D26" s="247">
        <v>69682017</v>
      </c>
    </row>
    <row r="27" spans="2:6" ht="15.75" thickBot="1" x14ac:dyDescent="0.3">
      <c r="B27" s="363" t="s">
        <v>565</v>
      </c>
      <c r="C27" s="247">
        <v>20484404</v>
      </c>
      <c r="D27" s="364">
        <v>0</v>
      </c>
    </row>
    <row r="28" spans="2:6" ht="15.75" thickBot="1" x14ac:dyDescent="0.3">
      <c r="B28" s="363" t="s">
        <v>566</v>
      </c>
      <c r="C28" s="365">
        <f>SUM(C25:C27)</f>
        <v>90166421</v>
      </c>
      <c r="D28" s="365">
        <f>SUM(D25:D27)</f>
        <v>69682017</v>
      </c>
    </row>
    <row r="30" spans="2:6" x14ac:dyDescent="0.25">
      <c r="B30" s="358" t="s">
        <v>567</v>
      </c>
    </row>
    <row r="31" spans="2:6" ht="15.75" thickBot="1" x14ac:dyDescent="0.3">
      <c r="B31" s="223" t="s">
        <v>568</v>
      </c>
    </row>
    <row r="32" spans="2:6" ht="15.75" thickBot="1" x14ac:dyDescent="0.3">
      <c r="B32" s="359" t="s">
        <v>573</v>
      </c>
      <c r="C32" s="360" t="s">
        <v>518</v>
      </c>
      <c r="D32" s="360" t="s">
        <v>519</v>
      </c>
      <c r="F32" s="225"/>
    </row>
    <row r="33" spans="2:9" ht="15.75" thickBot="1" x14ac:dyDescent="0.3">
      <c r="B33" s="366" t="s">
        <v>193</v>
      </c>
      <c r="C33" s="248">
        <v>11161862</v>
      </c>
      <c r="D33" s="248">
        <v>3911231</v>
      </c>
      <c r="F33" s="230"/>
    </row>
    <row r="34" spans="2:9" ht="15.75" thickBot="1" x14ac:dyDescent="0.3">
      <c r="B34" s="367" t="s">
        <v>569</v>
      </c>
      <c r="C34" s="248">
        <v>0</v>
      </c>
      <c r="D34" s="248">
        <v>589999</v>
      </c>
      <c r="F34" s="230"/>
    </row>
    <row r="35" spans="2:9" ht="15.75" thickBot="1" x14ac:dyDescent="0.3">
      <c r="B35" s="368" t="s">
        <v>570</v>
      </c>
      <c r="C35" s="248">
        <f>+C36+C38</f>
        <v>125709107</v>
      </c>
      <c r="D35" s="248">
        <f>+D36+D38</f>
        <v>87143577</v>
      </c>
      <c r="F35" s="369"/>
    </row>
    <row r="36" spans="2:9" ht="15.75" thickBot="1" x14ac:dyDescent="0.3">
      <c r="B36" s="370" t="s">
        <v>571</v>
      </c>
      <c r="C36" s="249">
        <v>46215743</v>
      </c>
      <c r="D36" s="249">
        <v>19389884</v>
      </c>
      <c r="F36" s="233"/>
    </row>
    <row r="37" spans="2:9" ht="15.75" thickBot="1" x14ac:dyDescent="0.3">
      <c r="B37" s="370" t="s">
        <v>572</v>
      </c>
      <c r="C37" s="250">
        <v>46506815</v>
      </c>
      <c r="D37" s="250">
        <v>67753693</v>
      </c>
      <c r="F37" s="233"/>
    </row>
    <row r="38" spans="2:9" ht="15.75" thickBot="1" x14ac:dyDescent="0.3">
      <c r="B38" s="370" t="s">
        <v>737</v>
      </c>
      <c r="C38" s="250">
        <v>79493364</v>
      </c>
      <c r="D38" s="250">
        <v>67753693</v>
      </c>
      <c r="F38" s="371"/>
    </row>
    <row r="39" spans="2:9" ht="15.75" hidden="1" thickBot="1" x14ac:dyDescent="0.3">
      <c r="B39" s="372" t="s">
        <v>698</v>
      </c>
      <c r="C39" s="248"/>
      <c r="D39" s="248"/>
      <c r="F39" s="371"/>
    </row>
    <row r="40" spans="2:9" ht="15.75" hidden="1" thickBot="1" x14ac:dyDescent="0.3">
      <c r="B40" s="372" t="s">
        <v>699</v>
      </c>
      <c r="C40" s="248"/>
      <c r="D40" s="248"/>
      <c r="F40" s="371"/>
    </row>
    <row r="41" spans="2:9" ht="15.75" hidden="1" thickBot="1" x14ac:dyDescent="0.3">
      <c r="B41" s="372" t="s">
        <v>700</v>
      </c>
      <c r="C41" s="248"/>
      <c r="D41" s="248"/>
      <c r="F41" s="371"/>
    </row>
    <row r="42" spans="2:9" x14ac:dyDescent="0.25">
      <c r="B42" s="373"/>
      <c r="C42" s="251"/>
      <c r="D42" s="251"/>
      <c r="F42" s="371"/>
    </row>
    <row r="44" spans="2:9" x14ac:dyDescent="0.25">
      <c r="B44" s="512" t="s">
        <v>574</v>
      </c>
      <c r="C44" s="512"/>
      <c r="D44" s="512"/>
    </row>
    <row r="45" spans="2:9" x14ac:dyDescent="0.25">
      <c r="B45" s="222" t="s">
        <v>719</v>
      </c>
    </row>
    <row r="46" spans="2:9" x14ac:dyDescent="0.25">
      <c r="F46" s="374"/>
      <c r="G46" s="375"/>
      <c r="H46" s="375"/>
      <c r="I46" s="375"/>
    </row>
    <row r="47" spans="2:9" x14ac:dyDescent="0.25">
      <c r="B47" s="224"/>
      <c r="C47" s="225"/>
      <c r="D47" s="225"/>
      <c r="F47" s="374"/>
    </row>
    <row r="48" spans="2:9" x14ac:dyDescent="0.25">
      <c r="B48" s="226"/>
      <c r="C48" s="227"/>
      <c r="D48" s="228"/>
      <c r="F48" s="374"/>
    </row>
    <row r="49" spans="2:8" x14ac:dyDescent="0.25">
      <c r="B49" s="229"/>
      <c r="C49" s="230"/>
      <c r="D49" s="231"/>
    </row>
    <row r="50" spans="2:8" x14ac:dyDescent="0.25">
      <c r="B50" s="229"/>
      <c r="C50" s="230"/>
      <c r="D50" s="231"/>
    </row>
    <row r="51" spans="2:8" x14ac:dyDescent="0.25">
      <c r="B51" s="232"/>
      <c r="C51" s="233"/>
      <c r="D51" s="234"/>
    </row>
    <row r="55" spans="2:8" x14ac:dyDescent="0.25">
      <c r="B55" s="376" t="s">
        <v>244</v>
      </c>
      <c r="C55" s="513" t="s">
        <v>31</v>
      </c>
      <c r="D55" s="513"/>
      <c r="F55" s="514" t="s">
        <v>732</v>
      </c>
      <c r="G55" s="514"/>
      <c r="H55" s="514"/>
    </row>
    <row r="56" spans="2:8" x14ac:dyDescent="0.25">
      <c r="B56" s="376" t="s">
        <v>245</v>
      </c>
      <c r="C56" s="509" t="s">
        <v>686</v>
      </c>
      <c r="D56" s="509"/>
      <c r="E56" s="376"/>
      <c r="F56" s="509" t="s">
        <v>246</v>
      </c>
      <c r="G56" s="509"/>
    </row>
  </sheetData>
  <mergeCells count="8">
    <mergeCell ref="F56:G56"/>
    <mergeCell ref="B3:E3"/>
    <mergeCell ref="B6:D6"/>
    <mergeCell ref="B22:C22"/>
    <mergeCell ref="B44:D44"/>
    <mergeCell ref="C55:D55"/>
    <mergeCell ref="C56:D56"/>
    <mergeCell ref="F55:H5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2:I104"/>
  <sheetViews>
    <sheetView workbookViewId="0"/>
  </sheetViews>
  <sheetFormatPr baseColWidth="10" defaultRowHeight="12.75" x14ac:dyDescent="0.2"/>
  <cols>
    <col min="1" max="1" width="11.42578125" style="262"/>
    <col min="2" max="2" width="55.28515625" style="262" bestFit="1" customWidth="1"/>
    <col min="3" max="3" width="15.5703125" style="262" bestFit="1" customWidth="1"/>
    <col min="4" max="4" width="19.7109375" style="262" bestFit="1" customWidth="1"/>
    <col min="5" max="5" width="15.42578125" style="262" customWidth="1"/>
    <col min="6" max="6" width="14.5703125" style="262" customWidth="1"/>
    <col min="7" max="7" width="17.7109375" style="262" bestFit="1" customWidth="1"/>
    <col min="8" max="8" width="19.5703125" style="262" customWidth="1"/>
    <col min="9" max="16384" width="11.42578125" style="262"/>
  </cols>
  <sheetData>
    <row r="2" spans="2:7" x14ac:dyDescent="0.2">
      <c r="B2" s="260" t="s">
        <v>575</v>
      </c>
      <c r="C2" s="260"/>
      <c r="D2" s="260"/>
      <c r="E2" s="260"/>
      <c r="F2" s="189"/>
      <c r="G2" s="261"/>
    </row>
    <row r="3" spans="2:7" x14ac:dyDescent="0.2">
      <c r="B3" s="515" t="s">
        <v>490</v>
      </c>
      <c r="C3" s="515"/>
      <c r="D3" s="515"/>
      <c r="E3" s="515"/>
    </row>
    <row r="4" spans="2:7" x14ac:dyDescent="0.2">
      <c r="C4" s="399"/>
    </row>
    <row r="5" spans="2:7" ht="13.5" thickBot="1" x14ac:dyDescent="0.25">
      <c r="B5" s="516" t="s">
        <v>576</v>
      </c>
      <c r="C5" s="516"/>
      <c r="D5" s="516"/>
      <c r="E5" s="516"/>
      <c r="F5" s="516"/>
    </row>
    <row r="6" spans="2:7" ht="39" thickBot="1" x14ac:dyDescent="0.25">
      <c r="B6" s="123" t="s">
        <v>389</v>
      </c>
      <c r="C6" s="124" t="s">
        <v>577</v>
      </c>
      <c r="D6" s="124" t="s">
        <v>494</v>
      </c>
      <c r="E6" s="124" t="s">
        <v>578</v>
      </c>
      <c r="F6" s="124" t="s">
        <v>579</v>
      </c>
    </row>
    <row r="7" spans="2:7" ht="13.5" thickBot="1" x14ac:dyDescent="0.25">
      <c r="B7" s="237" t="s">
        <v>232</v>
      </c>
      <c r="C7" s="244">
        <v>2287300000</v>
      </c>
      <c r="D7" s="244">
        <v>1045000000</v>
      </c>
      <c r="E7" s="246">
        <v>0</v>
      </c>
      <c r="F7" s="244">
        <f>SUM(C7:E7)</f>
        <v>3332300000</v>
      </c>
      <c r="G7" s="263"/>
    </row>
    <row r="8" spans="2:7" ht="13.5" thickBot="1" x14ac:dyDescent="0.25">
      <c r="B8" s="237" t="s">
        <v>729</v>
      </c>
      <c r="C8" s="244">
        <v>0</v>
      </c>
      <c r="D8" s="244">
        <v>651000000</v>
      </c>
      <c r="E8" s="246"/>
      <c r="F8" s="244">
        <f>SUM(C8:E8)</f>
        <v>651000000</v>
      </c>
      <c r="G8" s="263"/>
    </row>
    <row r="9" spans="2:7" ht="13.5" thickBot="1" x14ac:dyDescent="0.25">
      <c r="B9" s="237" t="s">
        <v>580</v>
      </c>
      <c r="C9" s="244">
        <v>9484301</v>
      </c>
      <c r="D9" s="246">
        <v>0</v>
      </c>
      <c r="E9" s="256"/>
      <c r="F9" s="244">
        <f>SUM(C9:E9)</f>
        <v>9484301</v>
      </c>
      <c r="G9" s="263"/>
    </row>
    <row r="10" spans="2:7" ht="13.5" thickBot="1" x14ac:dyDescent="0.25">
      <c r="B10" s="237" t="s">
        <v>581</v>
      </c>
      <c r="C10" s="244">
        <v>89666737</v>
      </c>
      <c r="D10" s="244">
        <v>16179601.140000001</v>
      </c>
      <c r="E10" s="256">
        <v>0</v>
      </c>
      <c r="F10" s="244">
        <f>SUM(C10:E10)</f>
        <v>105846338.14</v>
      </c>
      <c r="G10" s="263"/>
    </row>
    <row r="11" spans="2:7" ht="18.75" customHeight="1" thickBot="1" x14ac:dyDescent="0.25">
      <c r="B11" s="237" t="s">
        <v>582</v>
      </c>
      <c r="C11" s="244">
        <v>-1414747700</v>
      </c>
      <c r="D11" s="400">
        <v>-186947246</v>
      </c>
      <c r="E11" s="256"/>
      <c r="F11" s="244">
        <f t="shared" ref="F11:F12" si="0">SUM(C11:E11)</f>
        <v>-1601694946</v>
      </c>
      <c r="G11" s="263"/>
    </row>
    <row r="12" spans="2:7" ht="13.5" thickBot="1" x14ac:dyDescent="0.25">
      <c r="B12" s="237" t="s">
        <v>583</v>
      </c>
      <c r="C12" s="400">
        <v>-159867199</v>
      </c>
      <c r="D12" s="244">
        <v>307412422</v>
      </c>
      <c r="E12" s="256"/>
      <c r="F12" s="244">
        <f t="shared" si="0"/>
        <v>147545223</v>
      </c>
      <c r="G12" s="263"/>
    </row>
    <row r="13" spans="2:7" ht="13.5" thickBot="1" x14ac:dyDescent="0.25">
      <c r="B13" s="71" t="s">
        <v>584</v>
      </c>
      <c r="C13" s="245">
        <f>SUM(C7:C12)</f>
        <v>811836139</v>
      </c>
      <c r="D13" s="245">
        <f>SUM(D7:D12)</f>
        <v>1832644777.1400001</v>
      </c>
      <c r="E13" s="245">
        <f>SUM(E7:E12)</f>
        <v>0</v>
      </c>
      <c r="F13" s="245">
        <f>SUM(F7:F12)</f>
        <v>2644480916.1399999</v>
      </c>
      <c r="G13" s="263"/>
    </row>
    <row r="16" spans="2:7" x14ac:dyDescent="0.2">
      <c r="B16" s="264" t="s">
        <v>585</v>
      </c>
    </row>
    <row r="17" spans="2:6" x14ac:dyDescent="0.2">
      <c r="B17" s="265" t="s">
        <v>490</v>
      </c>
    </row>
    <row r="19" spans="2:6" x14ac:dyDescent="0.2">
      <c r="B19" s="516" t="s">
        <v>586</v>
      </c>
      <c r="C19" s="516"/>
      <c r="D19" s="516"/>
      <c r="E19" s="516"/>
      <c r="F19" s="516"/>
    </row>
    <row r="20" spans="2:6" x14ac:dyDescent="0.2">
      <c r="B20" s="264" t="s">
        <v>587</v>
      </c>
    </row>
    <row r="21" spans="2:6" x14ac:dyDescent="0.2">
      <c r="B21" s="266" t="s">
        <v>490</v>
      </c>
    </row>
    <row r="23" spans="2:6" x14ac:dyDescent="0.2">
      <c r="B23" s="267" t="s">
        <v>588</v>
      </c>
    </row>
    <row r="24" spans="2:6" ht="13.5" thickBot="1" x14ac:dyDescent="0.25">
      <c r="B24" s="266" t="s">
        <v>414</v>
      </c>
    </row>
    <row r="25" spans="2:6" x14ac:dyDescent="0.2">
      <c r="B25" s="485" t="s">
        <v>389</v>
      </c>
      <c r="C25" s="149" t="s">
        <v>589</v>
      </c>
      <c r="D25" s="149" t="s">
        <v>591</v>
      </c>
    </row>
    <row r="26" spans="2:6" ht="13.5" thickBot="1" x14ac:dyDescent="0.25">
      <c r="B26" s="486"/>
      <c r="C26" s="239" t="s">
        <v>590</v>
      </c>
      <c r="D26" s="239" t="s">
        <v>592</v>
      </c>
    </row>
    <row r="27" spans="2:6" ht="13.5" thickBot="1" x14ac:dyDescent="0.25">
      <c r="B27" s="10" t="s">
        <v>593</v>
      </c>
      <c r="C27" s="248">
        <v>2145757138</v>
      </c>
      <c r="D27" s="218">
        <v>712229000</v>
      </c>
      <c r="F27" s="268"/>
    </row>
    <row r="28" spans="2:6" ht="13.5" thickBot="1" x14ac:dyDescent="0.25">
      <c r="B28" s="9" t="s">
        <v>594</v>
      </c>
      <c r="C28" s="247">
        <v>2465668900</v>
      </c>
      <c r="D28" s="213">
        <v>789067540</v>
      </c>
      <c r="F28" s="268"/>
    </row>
    <row r="29" spans="2:6" ht="13.5" thickBot="1" x14ac:dyDescent="0.25">
      <c r="B29" s="9" t="s">
        <v>701</v>
      </c>
      <c r="C29" s="247">
        <v>3277764129</v>
      </c>
      <c r="D29" s="213">
        <v>0</v>
      </c>
      <c r="F29" s="268"/>
    </row>
    <row r="30" spans="2:6" ht="13.5" thickBot="1" x14ac:dyDescent="0.25">
      <c r="B30" s="9" t="s">
        <v>595</v>
      </c>
      <c r="C30" s="247">
        <v>151783140</v>
      </c>
      <c r="D30" s="213">
        <v>89496820</v>
      </c>
      <c r="F30" s="268"/>
    </row>
    <row r="31" spans="2:6" ht="13.5" thickBot="1" x14ac:dyDescent="0.25">
      <c r="B31" s="9" t="s">
        <v>596</v>
      </c>
      <c r="C31" s="247">
        <v>559901251</v>
      </c>
      <c r="D31" s="213">
        <v>0</v>
      </c>
      <c r="F31" s="268"/>
    </row>
    <row r="32" spans="2:6" ht="13.5" thickBot="1" x14ac:dyDescent="0.25">
      <c r="B32" s="9" t="s">
        <v>597</v>
      </c>
      <c r="C32" s="247">
        <v>231249046</v>
      </c>
      <c r="D32" s="213">
        <v>7201906</v>
      </c>
      <c r="F32" s="268"/>
    </row>
    <row r="33" spans="2:6" ht="13.5" thickBot="1" x14ac:dyDescent="0.25">
      <c r="B33" s="126" t="s">
        <v>449</v>
      </c>
      <c r="C33" s="215">
        <f>SUM(C27:C32)</f>
        <v>8832123604</v>
      </c>
      <c r="D33" s="215">
        <f>SUM(D27:D32)</f>
        <v>1597995266</v>
      </c>
      <c r="F33" s="269"/>
    </row>
    <row r="36" spans="2:6" x14ac:dyDescent="0.2">
      <c r="B36" s="264" t="s">
        <v>598</v>
      </c>
    </row>
    <row r="37" spans="2:6" x14ac:dyDescent="0.2">
      <c r="B37" s="270" t="s">
        <v>599</v>
      </c>
    </row>
    <row r="38" spans="2:6" ht="13.5" thickBot="1" x14ac:dyDescent="0.25">
      <c r="B38" s="265" t="s">
        <v>414</v>
      </c>
    </row>
    <row r="39" spans="2:6" x14ac:dyDescent="0.2">
      <c r="B39" s="517" t="s">
        <v>562</v>
      </c>
      <c r="C39" s="85" t="s">
        <v>600</v>
      </c>
      <c r="D39" s="271" t="s">
        <v>605</v>
      </c>
    </row>
    <row r="40" spans="2:6" ht="13.5" thickBot="1" x14ac:dyDescent="0.25">
      <c r="B40" s="518"/>
      <c r="C40" s="86" t="s">
        <v>369</v>
      </c>
      <c r="D40" s="272" t="s">
        <v>601</v>
      </c>
    </row>
    <row r="41" spans="2:6" ht="13.5" thickBot="1" x14ac:dyDescent="0.25">
      <c r="B41" s="76" t="s">
        <v>602</v>
      </c>
      <c r="C41" s="246">
        <v>90366639</v>
      </c>
      <c r="D41" s="273">
        <v>59010959</v>
      </c>
      <c r="F41" s="274"/>
    </row>
    <row r="42" spans="2:6" ht="13.5" thickBot="1" x14ac:dyDescent="0.25">
      <c r="B42" s="76" t="s">
        <v>702</v>
      </c>
      <c r="C42" s="246">
        <v>3511476</v>
      </c>
      <c r="D42" s="273">
        <v>0</v>
      </c>
      <c r="F42" s="274"/>
    </row>
    <row r="43" spans="2:6" ht="13.5" thickBot="1" x14ac:dyDescent="0.25">
      <c r="B43" s="76" t="s">
        <v>603</v>
      </c>
      <c r="C43" s="246">
        <v>0</v>
      </c>
      <c r="D43" s="273">
        <v>10937182</v>
      </c>
      <c r="F43" s="274"/>
    </row>
    <row r="44" spans="2:6" ht="13.5" thickBot="1" x14ac:dyDescent="0.25">
      <c r="B44" s="76" t="s">
        <v>604</v>
      </c>
      <c r="C44" s="246">
        <v>3036240</v>
      </c>
      <c r="D44" s="273">
        <v>2437560</v>
      </c>
      <c r="F44" s="274"/>
    </row>
    <row r="45" spans="2:6" ht="13.5" thickBot="1" x14ac:dyDescent="0.25">
      <c r="B45" s="275" t="s">
        <v>584</v>
      </c>
      <c r="C45" s="214">
        <f>SUM(C41:C44)</f>
        <v>96914355</v>
      </c>
      <c r="D45" s="214">
        <f>SUM(D41:D44)</f>
        <v>72385701</v>
      </c>
      <c r="F45" s="276"/>
    </row>
    <row r="48" spans="2:6" x14ac:dyDescent="0.2">
      <c r="B48" s="270" t="s">
        <v>606</v>
      </c>
    </row>
    <row r="49" spans="2:6" ht="13.5" thickBot="1" x14ac:dyDescent="0.25">
      <c r="B49" s="265" t="s">
        <v>414</v>
      </c>
    </row>
    <row r="50" spans="2:6" x14ac:dyDescent="0.2">
      <c r="B50" s="519" t="s">
        <v>562</v>
      </c>
      <c r="C50" s="277" t="s">
        <v>600</v>
      </c>
      <c r="D50" s="278" t="s">
        <v>605</v>
      </c>
    </row>
    <row r="51" spans="2:6" ht="13.5" thickBot="1" x14ac:dyDescent="0.25">
      <c r="B51" s="520"/>
      <c r="C51" s="279" t="s">
        <v>369</v>
      </c>
      <c r="D51" s="280" t="s">
        <v>601</v>
      </c>
    </row>
    <row r="52" spans="2:6" ht="13.5" thickBot="1" x14ac:dyDescent="0.25">
      <c r="B52" s="281" t="s">
        <v>607</v>
      </c>
      <c r="C52" s="282">
        <v>2040810861</v>
      </c>
      <c r="D52" s="283">
        <v>639780000</v>
      </c>
      <c r="F52" s="276"/>
    </row>
    <row r="53" spans="2:6" ht="13.5" thickBot="1" x14ac:dyDescent="0.25">
      <c r="B53" s="281" t="s">
        <v>703</v>
      </c>
      <c r="C53" s="282">
        <v>3177598210</v>
      </c>
      <c r="D53" s="273">
        <v>0</v>
      </c>
      <c r="F53" s="274"/>
    </row>
    <row r="54" spans="2:6" ht="13.5" thickBot="1" x14ac:dyDescent="0.25">
      <c r="B54" s="281" t="s">
        <v>608</v>
      </c>
      <c r="C54" s="282">
        <v>2459189478</v>
      </c>
      <c r="D54" s="214">
        <v>778299265</v>
      </c>
      <c r="F54" s="276"/>
    </row>
    <row r="55" spans="2:6" ht="13.5" thickBot="1" x14ac:dyDescent="0.25">
      <c r="B55" s="275" t="s">
        <v>584</v>
      </c>
      <c r="C55" s="282">
        <f>+C52+C54+C53</f>
        <v>7677598549</v>
      </c>
      <c r="D55" s="214">
        <f>+D52+D54</f>
        <v>1418079265</v>
      </c>
      <c r="F55" s="276"/>
    </row>
    <row r="56" spans="2:6" x14ac:dyDescent="0.2">
      <c r="C56" s="284"/>
      <c r="F56" s="285"/>
    </row>
    <row r="57" spans="2:6" x14ac:dyDescent="0.2">
      <c r="F57" s="285"/>
    </row>
    <row r="58" spans="2:6" x14ac:dyDescent="0.2">
      <c r="B58" s="270" t="s">
        <v>609</v>
      </c>
      <c r="F58" s="285"/>
    </row>
    <row r="59" spans="2:6" ht="13.5" thickBot="1" x14ac:dyDescent="0.25">
      <c r="B59" s="265" t="s">
        <v>414</v>
      </c>
    </row>
    <row r="60" spans="2:6" x14ac:dyDescent="0.2">
      <c r="B60" s="517" t="s">
        <v>562</v>
      </c>
      <c r="C60" s="85" t="s">
        <v>600</v>
      </c>
      <c r="D60" s="271" t="s">
        <v>605</v>
      </c>
    </row>
    <row r="61" spans="2:6" ht="13.5" thickBot="1" x14ac:dyDescent="0.25">
      <c r="B61" s="518"/>
      <c r="C61" s="86" t="s">
        <v>369</v>
      </c>
      <c r="D61" s="272" t="s">
        <v>601</v>
      </c>
    </row>
    <row r="62" spans="2:6" ht="13.5" thickBot="1" x14ac:dyDescent="0.25">
      <c r="B62" s="76" t="s">
        <v>610</v>
      </c>
      <c r="C62" s="246">
        <v>242818</v>
      </c>
      <c r="D62" s="273">
        <v>585487</v>
      </c>
    </row>
    <row r="63" spans="2:6" ht="13.5" thickBot="1" x14ac:dyDescent="0.25">
      <c r="B63" s="76" t="s">
        <v>623</v>
      </c>
      <c r="C63" s="246">
        <v>4079584</v>
      </c>
      <c r="D63" s="273">
        <v>1213636</v>
      </c>
    </row>
    <row r="64" spans="2:6" ht="13.5" thickBot="1" x14ac:dyDescent="0.25">
      <c r="B64" s="76" t="s">
        <v>611</v>
      </c>
      <c r="C64" s="246">
        <v>3311081</v>
      </c>
      <c r="D64" s="273">
        <v>0</v>
      </c>
    </row>
    <row r="65" spans="2:4" ht="13.5" thickBot="1" x14ac:dyDescent="0.25">
      <c r="B65" s="275" t="s">
        <v>584</v>
      </c>
      <c r="C65" s="214">
        <f>SUM(C62:C64)</f>
        <v>7633483</v>
      </c>
      <c r="D65" s="214">
        <f>SUM(D62:D64)</f>
        <v>1799123</v>
      </c>
    </row>
    <row r="67" spans="2:4" x14ac:dyDescent="0.2">
      <c r="B67" s="270" t="s">
        <v>612</v>
      </c>
    </row>
    <row r="68" spans="2:4" ht="13.5" thickBot="1" x14ac:dyDescent="0.25">
      <c r="B68" s="265" t="s">
        <v>414</v>
      </c>
    </row>
    <row r="69" spans="2:4" x14ac:dyDescent="0.2">
      <c r="B69" s="521" t="s">
        <v>562</v>
      </c>
      <c r="C69" s="286" t="s">
        <v>600</v>
      </c>
      <c r="D69" s="287" t="s">
        <v>605</v>
      </c>
    </row>
    <row r="70" spans="2:4" ht="13.5" thickBot="1" x14ac:dyDescent="0.25">
      <c r="B70" s="522"/>
      <c r="C70" s="288" t="s">
        <v>369</v>
      </c>
      <c r="D70" s="289" t="s">
        <v>601</v>
      </c>
    </row>
    <row r="71" spans="2:4" ht="13.5" thickBot="1" x14ac:dyDescent="0.25">
      <c r="B71" s="9" t="s">
        <v>613</v>
      </c>
      <c r="C71" s="247">
        <v>430240682</v>
      </c>
      <c r="D71" s="213">
        <v>167543278</v>
      </c>
    </row>
    <row r="72" spans="2:4" ht="13.5" thickBot="1" x14ac:dyDescent="0.25">
      <c r="B72" s="9" t="s">
        <v>614</v>
      </c>
      <c r="C72" s="247">
        <v>68314912</v>
      </c>
      <c r="D72" s="213">
        <v>27644621</v>
      </c>
    </row>
    <row r="73" spans="2:4" ht="13.5" thickBot="1" x14ac:dyDescent="0.25">
      <c r="B73" s="9" t="s">
        <v>615</v>
      </c>
      <c r="C73" s="247">
        <v>46315414</v>
      </c>
      <c r="D73" s="213">
        <v>0</v>
      </c>
    </row>
    <row r="74" spans="2:4" ht="13.5" thickBot="1" x14ac:dyDescent="0.25">
      <c r="B74" s="9" t="s">
        <v>616</v>
      </c>
      <c r="C74" s="247">
        <v>440000</v>
      </c>
      <c r="D74" s="213">
        <v>0</v>
      </c>
    </row>
    <row r="75" spans="2:4" ht="13.5" thickBot="1" x14ac:dyDescent="0.25">
      <c r="B75" s="9" t="s">
        <v>617</v>
      </c>
      <c r="C75" s="247">
        <v>15470328</v>
      </c>
      <c r="D75" s="213">
        <v>0</v>
      </c>
    </row>
    <row r="76" spans="2:4" ht="13.5" thickBot="1" x14ac:dyDescent="0.25">
      <c r="B76" s="9" t="s">
        <v>618</v>
      </c>
      <c r="C76" s="247">
        <v>124903486</v>
      </c>
      <c r="D76" s="213">
        <v>65468553</v>
      </c>
    </row>
    <row r="77" spans="2:4" ht="13.5" thickBot="1" x14ac:dyDescent="0.25">
      <c r="B77" s="9" t="s">
        <v>619</v>
      </c>
      <c r="C77" s="247">
        <v>67947546</v>
      </c>
      <c r="D77" s="213">
        <v>168609255</v>
      </c>
    </row>
    <row r="78" spans="2:4" ht="13.5" thickBot="1" x14ac:dyDescent="0.25">
      <c r="B78" s="9" t="s">
        <v>620</v>
      </c>
      <c r="C78" s="247">
        <v>13732526</v>
      </c>
      <c r="D78" s="213">
        <v>0</v>
      </c>
    </row>
    <row r="79" spans="2:4" ht="13.5" thickBot="1" x14ac:dyDescent="0.25">
      <c r="B79" s="9" t="s">
        <v>727</v>
      </c>
      <c r="C79" s="247">
        <v>3815506</v>
      </c>
      <c r="D79" s="213"/>
    </row>
    <row r="80" spans="2:4" ht="13.5" thickBot="1" x14ac:dyDescent="0.25">
      <c r="B80" s="9" t="s">
        <v>611</v>
      </c>
      <c r="C80" s="247">
        <v>0</v>
      </c>
      <c r="D80" s="213">
        <v>11301733</v>
      </c>
    </row>
    <row r="81" spans="2:4" ht="13.5" thickBot="1" x14ac:dyDescent="0.25">
      <c r="B81" s="9" t="s">
        <v>621</v>
      </c>
      <c r="C81" s="247">
        <v>27263636</v>
      </c>
      <c r="D81" s="213">
        <v>0</v>
      </c>
    </row>
    <row r="82" spans="2:4" ht="13.5" thickBot="1" x14ac:dyDescent="0.25">
      <c r="B82" s="9" t="s">
        <v>622</v>
      </c>
      <c r="C82" s="247">
        <v>811894</v>
      </c>
      <c r="D82" s="213">
        <v>1358227</v>
      </c>
    </row>
    <row r="83" spans="2:4" ht="13.5" thickBot="1" x14ac:dyDescent="0.25">
      <c r="B83" s="9" t="s">
        <v>624</v>
      </c>
      <c r="C83" s="247">
        <v>2416592</v>
      </c>
      <c r="D83" s="213">
        <v>596735</v>
      </c>
    </row>
    <row r="84" spans="2:4" ht="13.5" thickBot="1" x14ac:dyDescent="0.25">
      <c r="B84" s="9" t="s">
        <v>625</v>
      </c>
      <c r="C84" s="247">
        <v>124611</v>
      </c>
      <c r="D84" s="213">
        <v>140340</v>
      </c>
    </row>
    <row r="85" spans="2:4" ht="13.5" thickBot="1" x14ac:dyDescent="0.25">
      <c r="B85" s="9" t="s">
        <v>720</v>
      </c>
      <c r="C85" s="247">
        <v>0</v>
      </c>
      <c r="D85" s="213">
        <v>7871850</v>
      </c>
    </row>
    <row r="86" spans="2:4" ht="13.5" thickBot="1" x14ac:dyDescent="0.25">
      <c r="B86" s="9" t="s">
        <v>314</v>
      </c>
      <c r="C86" s="247">
        <v>0</v>
      </c>
      <c r="D86" s="213">
        <v>916712</v>
      </c>
    </row>
    <row r="87" spans="2:4" ht="13.5" thickBot="1" x14ac:dyDescent="0.25">
      <c r="B87" s="9" t="s">
        <v>626</v>
      </c>
      <c r="C87" s="247">
        <v>10186138</v>
      </c>
      <c r="D87" s="213">
        <v>3167300</v>
      </c>
    </row>
    <row r="88" spans="2:4" ht="13.5" thickBot="1" x14ac:dyDescent="0.25">
      <c r="B88" s="9" t="s">
        <v>627</v>
      </c>
      <c r="C88" s="247">
        <v>3748038</v>
      </c>
      <c r="D88" s="213">
        <v>3977623</v>
      </c>
    </row>
    <row r="89" spans="2:4" ht="13.5" thickBot="1" x14ac:dyDescent="0.25">
      <c r="B89" s="9" t="s">
        <v>721</v>
      </c>
      <c r="C89" s="247">
        <v>1272727</v>
      </c>
      <c r="D89" s="213">
        <v>0</v>
      </c>
    </row>
    <row r="90" spans="2:4" ht="13.5" thickBot="1" x14ac:dyDescent="0.25">
      <c r="B90" s="9" t="s">
        <v>628</v>
      </c>
      <c r="C90" s="247">
        <v>640908</v>
      </c>
      <c r="D90" s="213">
        <v>2480807</v>
      </c>
    </row>
    <row r="91" spans="2:4" ht="13.5" thickBot="1" x14ac:dyDescent="0.25">
      <c r="B91" s="9" t="s">
        <v>629</v>
      </c>
      <c r="C91" s="247">
        <v>21146184</v>
      </c>
      <c r="D91" s="213">
        <v>3904097</v>
      </c>
    </row>
    <row r="92" spans="2:4" ht="13.5" thickBot="1" x14ac:dyDescent="0.25">
      <c r="B92" s="9" t="s">
        <v>630</v>
      </c>
      <c r="C92" s="247">
        <v>0</v>
      </c>
      <c r="D92" s="213">
        <v>51196677</v>
      </c>
    </row>
    <row r="93" spans="2:4" ht="13.5" thickBot="1" x14ac:dyDescent="0.25">
      <c r="B93" s="9" t="s">
        <v>631</v>
      </c>
      <c r="C93" s="247">
        <v>988046</v>
      </c>
      <c r="D93" s="213">
        <v>13863637</v>
      </c>
    </row>
    <row r="94" spans="2:4" ht="13.5" thickBot="1" x14ac:dyDescent="0.25">
      <c r="B94" s="9" t="s">
        <v>632</v>
      </c>
      <c r="C94" s="247">
        <v>54154215</v>
      </c>
      <c r="D94" s="213">
        <v>61775896</v>
      </c>
    </row>
    <row r="95" spans="2:4" ht="13.5" thickBot="1" x14ac:dyDescent="0.25">
      <c r="B95" s="9" t="s">
        <v>633</v>
      </c>
      <c r="C95" s="247">
        <v>858474</v>
      </c>
      <c r="D95" s="213">
        <v>6173598</v>
      </c>
    </row>
    <row r="96" spans="2:4" ht="13.5" thickBot="1" x14ac:dyDescent="0.25">
      <c r="B96" s="126" t="s">
        <v>584</v>
      </c>
      <c r="C96" s="215">
        <f>SUM(C71:C95)</f>
        <v>894791863</v>
      </c>
      <c r="D96" s="215">
        <f>SUM(D71:D95)</f>
        <v>597990939</v>
      </c>
    </row>
    <row r="97" spans="2:9" x14ac:dyDescent="0.2">
      <c r="B97" s="290"/>
      <c r="C97" s="217"/>
      <c r="D97" s="217"/>
    </row>
    <row r="98" spans="2:9" x14ac:dyDescent="0.2">
      <c r="B98" s="290"/>
      <c r="C98" s="217"/>
      <c r="D98" s="217"/>
    </row>
    <row r="99" spans="2:9" x14ac:dyDescent="0.2">
      <c r="B99" s="290"/>
      <c r="C99" s="217"/>
      <c r="D99" s="217"/>
    </row>
    <row r="100" spans="2:9" x14ac:dyDescent="0.2">
      <c r="B100" s="290"/>
      <c r="C100" s="217"/>
      <c r="D100" s="217"/>
    </row>
    <row r="103" spans="2:9" x14ac:dyDescent="0.2">
      <c r="B103" s="291" t="s">
        <v>244</v>
      </c>
      <c r="C103" s="292"/>
      <c r="D103" s="523" t="s">
        <v>31</v>
      </c>
      <c r="E103" s="523"/>
      <c r="G103" s="434" t="s">
        <v>732</v>
      </c>
      <c r="H103" s="434"/>
      <c r="I103" s="434"/>
    </row>
    <row r="104" spans="2:9" x14ac:dyDescent="0.2">
      <c r="B104" s="291" t="s">
        <v>245</v>
      </c>
      <c r="C104" s="291"/>
      <c r="D104" s="436" t="s">
        <v>686</v>
      </c>
      <c r="E104" s="436"/>
      <c r="G104" s="436" t="s">
        <v>246</v>
      </c>
      <c r="H104" s="436"/>
    </row>
  </sheetData>
  <mergeCells count="12">
    <mergeCell ref="G104:H104"/>
    <mergeCell ref="B3:E3"/>
    <mergeCell ref="B5:F5"/>
    <mergeCell ref="B19:F19"/>
    <mergeCell ref="B25:B26"/>
    <mergeCell ref="B39:B40"/>
    <mergeCell ref="B50:B51"/>
    <mergeCell ref="B60:B61"/>
    <mergeCell ref="B69:B70"/>
    <mergeCell ref="D103:E103"/>
    <mergeCell ref="D104:E104"/>
    <mergeCell ref="G103:I10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I44"/>
  <sheetViews>
    <sheetView workbookViewId="0"/>
  </sheetViews>
  <sheetFormatPr baseColWidth="10" defaultRowHeight="15" x14ac:dyDescent="0.25"/>
  <cols>
    <col min="2" max="2" width="32.28515625" customWidth="1"/>
    <col min="3" max="4" width="11.140625" bestFit="1" customWidth="1"/>
    <col min="5" max="5" width="16.140625" customWidth="1"/>
    <col min="8" max="8" width="16.5703125" customWidth="1"/>
    <col min="9" max="9" width="15.5703125" customWidth="1"/>
  </cols>
  <sheetData>
    <row r="2" spans="2:6" x14ac:dyDescent="0.25">
      <c r="B2" s="484" t="s">
        <v>634</v>
      </c>
      <c r="C2" s="484"/>
      <c r="D2" s="484"/>
      <c r="E2" s="484"/>
      <c r="F2" s="484"/>
    </row>
    <row r="3" spans="2:6" x14ac:dyDescent="0.25">
      <c r="B3" s="459" t="s">
        <v>414</v>
      </c>
      <c r="C3" s="459"/>
      <c r="D3" s="459"/>
      <c r="E3" s="459"/>
      <c r="F3" s="459"/>
    </row>
    <row r="4" spans="2:6" x14ac:dyDescent="0.25">
      <c r="B4" s="508" t="s">
        <v>635</v>
      </c>
      <c r="C4" s="508"/>
      <c r="D4" s="508"/>
      <c r="E4" s="508"/>
    </row>
    <row r="5" spans="2:6" ht="15.75" thickBot="1" x14ac:dyDescent="0.3">
      <c r="B5" s="508"/>
      <c r="C5" s="508"/>
      <c r="D5" s="508"/>
      <c r="E5" s="508"/>
    </row>
    <row r="6" spans="2:6" ht="75.75" thickBot="1" x14ac:dyDescent="0.3">
      <c r="B6" s="153" t="s">
        <v>562</v>
      </c>
      <c r="C6" s="154" t="s">
        <v>518</v>
      </c>
      <c r="D6" s="154" t="s">
        <v>636</v>
      </c>
    </row>
    <row r="7" spans="2:6" x14ac:dyDescent="0.25">
      <c r="B7" s="155" t="s">
        <v>637</v>
      </c>
      <c r="C7" s="257">
        <v>0</v>
      </c>
      <c r="D7" s="156">
        <v>60730437</v>
      </c>
    </row>
    <row r="8" spans="2:6" x14ac:dyDescent="0.25">
      <c r="B8" s="155" t="s">
        <v>638</v>
      </c>
      <c r="C8" s="257">
        <v>36150419</v>
      </c>
      <c r="D8" s="156">
        <v>0</v>
      </c>
    </row>
    <row r="9" spans="2:6" x14ac:dyDescent="0.25">
      <c r="B9" s="155" t="s">
        <v>704</v>
      </c>
      <c r="C9" s="257">
        <v>12799857</v>
      </c>
      <c r="D9" s="156">
        <v>0</v>
      </c>
    </row>
    <row r="10" spans="2:6" x14ac:dyDescent="0.25">
      <c r="B10" s="155" t="s">
        <v>722</v>
      </c>
      <c r="C10" s="257">
        <v>709091</v>
      </c>
      <c r="D10" s="156"/>
    </row>
    <row r="11" spans="2:6" ht="15.75" thickBot="1" x14ac:dyDescent="0.3">
      <c r="B11" s="157" t="s">
        <v>639</v>
      </c>
      <c r="C11" s="258">
        <v>1401400</v>
      </c>
      <c r="D11" s="159">
        <v>0</v>
      </c>
    </row>
    <row r="12" spans="2:6" ht="15.75" thickBot="1" x14ac:dyDescent="0.3">
      <c r="B12" s="158" t="s">
        <v>640</v>
      </c>
      <c r="C12" s="259">
        <f>SUM(C7:C11)</f>
        <v>51060767</v>
      </c>
      <c r="D12" s="219">
        <f>SUM(D7:D11)</f>
        <v>60730437</v>
      </c>
    </row>
    <row r="14" spans="2:6" ht="15.75" thickBot="1" x14ac:dyDescent="0.3">
      <c r="B14" s="79" t="s">
        <v>641</v>
      </c>
    </row>
    <row r="15" spans="2:6" ht="75.75" thickBot="1" x14ac:dyDescent="0.3">
      <c r="B15" s="160" t="s">
        <v>643</v>
      </c>
      <c r="C15" s="161" t="s">
        <v>518</v>
      </c>
      <c r="D15" s="162" t="s">
        <v>636</v>
      </c>
    </row>
    <row r="16" spans="2:6" ht="15.75" thickBot="1" x14ac:dyDescent="0.3">
      <c r="B16" s="163" t="s">
        <v>642</v>
      </c>
      <c r="C16" s="164">
        <v>0</v>
      </c>
      <c r="D16" s="165">
        <v>0</v>
      </c>
    </row>
    <row r="17" spans="2:6" ht="15.75" thickBot="1" x14ac:dyDescent="0.3">
      <c r="B17" s="166" t="s">
        <v>640</v>
      </c>
      <c r="C17" s="137">
        <v>0</v>
      </c>
      <c r="D17" s="137">
        <v>0</v>
      </c>
    </row>
    <row r="19" spans="2:6" x14ac:dyDescent="0.25">
      <c r="B19" s="1" t="s">
        <v>644</v>
      </c>
    </row>
    <row r="20" spans="2:6" x14ac:dyDescent="0.25">
      <c r="B20" s="459" t="s">
        <v>414</v>
      </c>
      <c r="C20" s="459"/>
      <c r="D20" s="459"/>
      <c r="E20" s="459"/>
      <c r="F20" s="459"/>
    </row>
    <row r="22" spans="2:6" ht="15.75" thickBot="1" x14ac:dyDescent="0.3">
      <c r="B22" s="79" t="s">
        <v>645</v>
      </c>
    </row>
    <row r="23" spans="2:6" ht="75.75" thickBot="1" x14ac:dyDescent="0.3">
      <c r="B23" s="168" t="s">
        <v>648</v>
      </c>
      <c r="C23" s="150" t="s">
        <v>518</v>
      </c>
      <c r="D23" s="150" t="s">
        <v>636</v>
      </c>
    </row>
    <row r="24" spans="2:6" ht="15.75" thickBot="1" x14ac:dyDescent="0.3">
      <c r="B24" s="88" t="s">
        <v>646</v>
      </c>
      <c r="C24" s="253">
        <v>791020</v>
      </c>
      <c r="D24" s="134">
        <v>0</v>
      </c>
    </row>
    <row r="25" spans="2:6" ht="15.75" thickBot="1" x14ac:dyDescent="0.3">
      <c r="B25" s="88" t="s">
        <v>647</v>
      </c>
      <c r="C25" s="254">
        <v>0</v>
      </c>
      <c r="D25" s="152">
        <v>2040</v>
      </c>
    </row>
    <row r="26" spans="2:6" ht="15.75" thickBot="1" x14ac:dyDescent="0.3">
      <c r="B26" s="88" t="s">
        <v>705</v>
      </c>
      <c r="C26" s="253">
        <v>1580657</v>
      </c>
      <c r="D26" s="152">
        <v>1816878</v>
      </c>
    </row>
    <row r="27" spans="2:6" ht="15.75" thickBot="1" x14ac:dyDescent="0.3">
      <c r="B27" s="88" t="s">
        <v>706</v>
      </c>
      <c r="C27" s="253">
        <v>418014</v>
      </c>
      <c r="D27" s="152">
        <v>0</v>
      </c>
    </row>
    <row r="28" spans="2:6" ht="15.75" thickBot="1" x14ac:dyDescent="0.3">
      <c r="B28" s="151" t="s">
        <v>640</v>
      </c>
      <c r="C28" s="255">
        <f>SUM(C24:C27)</f>
        <v>2789691</v>
      </c>
      <c r="D28" s="136">
        <f>SUM(D24:D27)</f>
        <v>1818918</v>
      </c>
    </row>
    <row r="30" spans="2:6" ht="15.75" thickBot="1" x14ac:dyDescent="0.3">
      <c r="B30" s="79" t="s">
        <v>649</v>
      </c>
    </row>
    <row r="31" spans="2:6" ht="51.75" thickBot="1" x14ac:dyDescent="0.3">
      <c r="B31" s="167" t="s">
        <v>562</v>
      </c>
      <c r="C31" s="124" t="s">
        <v>518</v>
      </c>
      <c r="D31" s="124" t="s">
        <v>636</v>
      </c>
    </row>
    <row r="32" spans="2:6" ht="15.75" thickBot="1" x14ac:dyDescent="0.3">
      <c r="B32" s="74" t="s">
        <v>650</v>
      </c>
      <c r="C32" s="244">
        <v>6571188</v>
      </c>
      <c r="D32" s="75">
        <v>10286369</v>
      </c>
    </row>
    <row r="33" spans="2:9" ht="15.75" thickBot="1" x14ac:dyDescent="0.3">
      <c r="B33" s="74" t="s">
        <v>201</v>
      </c>
      <c r="C33" s="244">
        <v>45173</v>
      </c>
      <c r="D33" s="72">
        <v>0</v>
      </c>
    </row>
    <row r="34" spans="2:9" ht="15.75" thickBot="1" x14ac:dyDescent="0.3">
      <c r="B34" s="74" t="s">
        <v>651</v>
      </c>
      <c r="C34" s="256">
        <v>0</v>
      </c>
      <c r="D34" s="72">
        <v>0</v>
      </c>
    </row>
    <row r="35" spans="2:9" ht="15.75" thickBot="1" x14ac:dyDescent="0.3">
      <c r="B35" s="71" t="s">
        <v>640</v>
      </c>
      <c r="C35" s="245">
        <f>SUM(C32:C34)</f>
        <v>6616361</v>
      </c>
      <c r="D35" s="73">
        <f>SUM(D32:D34)</f>
        <v>10286369</v>
      </c>
    </row>
    <row r="37" spans="2:9" x14ac:dyDescent="0.25">
      <c r="B37" s="79" t="s">
        <v>652</v>
      </c>
    </row>
    <row r="38" spans="2:9" x14ac:dyDescent="0.25">
      <c r="B38" s="81" t="s">
        <v>490</v>
      </c>
    </row>
    <row r="43" spans="2:9" x14ac:dyDescent="0.25">
      <c r="B43" s="47" t="s">
        <v>244</v>
      </c>
      <c r="C43" s="27"/>
      <c r="D43" s="435" t="s">
        <v>31</v>
      </c>
      <c r="E43" s="435"/>
      <c r="G43" s="434" t="s">
        <v>732</v>
      </c>
      <c r="H43" s="434"/>
      <c r="I43" s="434"/>
    </row>
    <row r="44" spans="2:9" x14ac:dyDescent="0.25">
      <c r="B44" s="47" t="s">
        <v>245</v>
      </c>
      <c r="C44" s="47"/>
      <c r="D44" s="404" t="s">
        <v>686</v>
      </c>
      <c r="E44" s="404"/>
      <c r="G44" s="404" t="s">
        <v>246</v>
      </c>
      <c r="H44" s="404"/>
    </row>
  </sheetData>
  <mergeCells count="8">
    <mergeCell ref="G44:H44"/>
    <mergeCell ref="B2:F2"/>
    <mergeCell ref="B3:F3"/>
    <mergeCell ref="B4:E5"/>
    <mergeCell ref="B20:F20"/>
    <mergeCell ref="D43:E43"/>
    <mergeCell ref="D44:E44"/>
    <mergeCell ref="G43:I4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2:H51"/>
  <sheetViews>
    <sheetView workbookViewId="0"/>
  </sheetViews>
  <sheetFormatPr baseColWidth="10" defaultRowHeight="15" x14ac:dyDescent="0.25"/>
  <cols>
    <col min="3" max="3" width="25.5703125" bestFit="1" customWidth="1"/>
    <col min="4" max="4" width="42.28515625" bestFit="1" customWidth="1"/>
    <col min="6" max="6" width="14.28515625" customWidth="1"/>
  </cols>
  <sheetData>
    <row r="2" spans="2:6" ht="35.25" customHeight="1" x14ac:dyDescent="0.25">
      <c r="B2" s="79" t="s">
        <v>653</v>
      </c>
      <c r="C2" s="484" t="s">
        <v>654</v>
      </c>
      <c r="D2" s="484"/>
      <c r="E2" s="484"/>
      <c r="F2" s="484"/>
    </row>
    <row r="3" spans="2:6" x14ac:dyDescent="0.25">
      <c r="C3" s="508" t="s">
        <v>655</v>
      </c>
      <c r="D3" s="508"/>
      <c r="E3" s="508"/>
      <c r="F3" s="508"/>
    </row>
    <row r="4" spans="2:6" x14ac:dyDescent="0.25">
      <c r="C4" s="459" t="s">
        <v>490</v>
      </c>
      <c r="D4" s="459"/>
      <c r="E4" s="459"/>
      <c r="F4" s="459"/>
    </row>
    <row r="6" spans="2:6" x14ac:dyDescent="0.25">
      <c r="C6" s="508" t="s">
        <v>656</v>
      </c>
      <c r="D6" s="508"/>
      <c r="E6" s="508"/>
      <c r="F6" s="508"/>
    </row>
    <row r="7" spans="2:6" x14ac:dyDescent="0.25">
      <c r="C7" s="459" t="s">
        <v>657</v>
      </c>
      <c r="D7" s="459"/>
      <c r="E7" s="459"/>
    </row>
    <row r="9" spans="2:6" ht="33" customHeight="1" x14ac:dyDescent="0.25">
      <c r="C9" s="484" t="s">
        <v>658</v>
      </c>
      <c r="D9" s="484"/>
      <c r="E9" s="484"/>
      <c r="F9" s="484"/>
    </row>
    <row r="11" spans="2:6" x14ac:dyDescent="0.25">
      <c r="C11" s="524" t="s">
        <v>659</v>
      </c>
      <c r="D11" s="524"/>
      <c r="E11" s="169"/>
      <c r="F11" s="169"/>
    </row>
    <row r="12" spans="2:6" x14ac:dyDescent="0.25">
      <c r="C12" s="170" t="s">
        <v>660</v>
      </c>
      <c r="D12" s="171" t="s">
        <v>661</v>
      </c>
    </row>
    <row r="13" spans="2:6" x14ac:dyDescent="0.25">
      <c r="C13" s="170" t="s">
        <v>662</v>
      </c>
      <c r="D13" s="171">
        <v>1514566</v>
      </c>
    </row>
    <row r="14" spans="2:6" x14ac:dyDescent="0.25">
      <c r="C14" s="170" t="s">
        <v>663</v>
      </c>
      <c r="D14" s="171" t="s">
        <v>664</v>
      </c>
    </row>
    <row r="15" spans="2:6" x14ac:dyDescent="0.25">
      <c r="C15" s="170" t="s">
        <v>665</v>
      </c>
      <c r="D15" s="171" t="s">
        <v>666</v>
      </c>
    </row>
    <row r="16" spans="2:6" x14ac:dyDescent="0.25">
      <c r="C16" s="170" t="s">
        <v>667</v>
      </c>
      <c r="D16" s="172">
        <v>43888</v>
      </c>
    </row>
    <row r="17" spans="2:7" x14ac:dyDescent="0.25">
      <c r="C17" s="170" t="s">
        <v>668</v>
      </c>
      <c r="D17" s="172">
        <v>43890</v>
      </c>
    </row>
    <row r="18" spans="2:7" x14ac:dyDescent="0.25">
      <c r="C18" s="170" t="s">
        <v>669</v>
      </c>
      <c r="D18" s="172">
        <v>44255</v>
      </c>
    </row>
    <row r="19" spans="2:7" x14ac:dyDescent="0.25">
      <c r="C19" s="170" t="s">
        <v>670</v>
      </c>
      <c r="D19" s="171">
        <v>366</v>
      </c>
    </row>
    <row r="20" spans="2:7" x14ac:dyDescent="0.25">
      <c r="C20" s="170" t="s">
        <v>671</v>
      </c>
      <c r="D20" s="171" t="s">
        <v>672</v>
      </c>
    </row>
    <row r="24" spans="2:7" x14ac:dyDescent="0.25">
      <c r="B24" s="378" t="s">
        <v>768</v>
      </c>
      <c r="C24" s="527" t="s">
        <v>759</v>
      </c>
      <c r="D24" s="527"/>
    </row>
    <row r="25" spans="2:7" x14ac:dyDescent="0.25">
      <c r="B25" s="379"/>
    </row>
    <row r="26" spans="2:7" ht="57.75" customHeight="1" x14ac:dyDescent="0.25">
      <c r="C26" s="528" t="s">
        <v>758</v>
      </c>
      <c r="D26" s="528"/>
      <c r="E26" s="528"/>
      <c r="F26" s="528"/>
      <c r="G26" s="528"/>
    </row>
    <row r="27" spans="2:7" x14ac:dyDescent="0.25">
      <c r="B27" s="380" t="s">
        <v>760</v>
      </c>
      <c r="C27" s="380" t="s">
        <v>761</v>
      </c>
      <c r="D27" s="380" t="s">
        <v>762</v>
      </c>
    </row>
    <row r="28" spans="2:7" ht="22.5" x14ac:dyDescent="0.25">
      <c r="B28" s="381" t="s">
        <v>325</v>
      </c>
      <c r="C28" s="382" t="s">
        <v>764</v>
      </c>
      <c r="D28" s="382" t="s">
        <v>763</v>
      </c>
    </row>
    <row r="29" spans="2:7" ht="22.5" x14ac:dyDescent="0.25">
      <c r="B29" s="381" t="s">
        <v>767</v>
      </c>
      <c r="C29" s="383" t="s">
        <v>294</v>
      </c>
      <c r="D29" s="384" t="s">
        <v>282</v>
      </c>
    </row>
    <row r="32" spans="2:7" x14ac:dyDescent="0.25">
      <c r="B32" s="79" t="s">
        <v>674</v>
      </c>
      <c r="C32" s="508" t="s">
        <v>673</v>
      </c>
      <c r="D32" s="508"/>
    </row>
    <row r="33" spans="2:6" ht="32.25" customHeight="1" x14ac:dyDescent="0.25">
      <c r="C33" s="526" t="s">
        <v>757</v>
      </c>
      <c r="D33" s="526"/>
      <c r="E33" s="526"/>
      <c r="F33" s="526"/>
    </row>
    <row r="35" spans="2:6" x14ac:dyDescent="0.25">
      <c r="B35" s="1" t="s">
        <v>769</v>
      </c>
      <c r="C35" s="1" t="s">
        <v>675</v>
      </c>
    </row>
    <row r="36" spans="2:6" x14ac:dyDescent="0.25">
      <c r="C36" s="295" t="s">
        <v>756</v>
      </c>
    </row>
    <row r="38" spans="2:6" x14ac:dyDescent="0.25">
      <c r="B38" s="79" t="s">
        <v>677</v>
      </c>
      <c r="C38" s="79" t="s">
        <v>676</v>
      </c>
    </row>
    <row r="39" spans="2:6" x14ac:dyDescent="0.25">
      <c r="C39" s="81" t="s">
        <v>490</v>
      </c>
    </row>
    <row r="41" spans="2:6" x14ac:dyDescent="0.25">
      <c r="B41" s="79" t="s">
        <v>679</v>
      </c>
      <c r="C41" s="525" t="s">
        <v>678</v>
      </c>
      <c r="D41" s="525"/>
    </row>
    <row r="42" spans="2:6" x14ac:dyDescent="0.25">
      <c r="C42" s="81" t="s">
        <v>490</v>
      </c>
    </row>
    <row r="44" spans="2:6" x14ac:dyDescent="0.25">
      <c r="B44" s="79" t="s">
        <v>770</v>
      </c>
      <c r="C44" s="79" t="s">
        <v>680</v>
      </c>
    </row>
    <row r="45" spans="2:6" x14ac:dyDescent="0.25">
      <c r="C45" s="295" t="s">
        <v>755</v>
      </c>
    </row>
    <row r="50" spans="2:8" x14ac:dyDescent="0.25">
      <c r="B50" s="47" t="s">
        <v>244</v>
      </c>
      <c r="C50" s="27"/>
      <c r="D50" s="435" t="s">
        <v>31</v>
      </c>
      <c r="E50" s="435"/>
      <c r="F50" s="434" t="s">
        <v>732</v>
      </c>
      <c r="G50" s="434"/>
      <c r="H50" s="434"/>
    </row>
    <row r="51" spans="2:8" x14ac:dyDescent="0.25">
      <c r="B51" s="47" t="s">
        <v>245</v>
      </c>
      <c r="C51" s="47"/>
      <c r="D51" s="404" t="s">
        <v>686</v>
      </c>
      <c r="E51" s="404"/>
      <c r="G51" s="190" t="s">
        <v>246</v>
      </c>
    </row>
  </sheetData>
  <mergeCells count="15">
    <mergeCell ref="D51:E51"/>
    <mergeCell ref="C11:D11"/>
    <mergeCell ref="C32:D32"/>
    <mergeCell ref="C41:D41"/>
    <mergeCell ref="F50:H50"/>
    <mergeCell ref="D50:E50"/>
    <mergeCell ref="C33:F33"/>
    <mergeCell ref="C24:D24"/>
    <mergeCell ref="C26:G26"/>
    <mergeCell ref="C9:F9"/>
    <mergeCell ref="C2:F2"/>
    <mergeCell ref="C3:F3"/>
    <mergeCell ref="C4:F4"/>
    <mergeCell ref="C6:F6"/>
    <mergeCell ref="C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29"/>
  <sheetViews>
    <sheetView workbookViewId="0"/>
  </sheetViews>
  <sheetFormatPr baseColWidth="10" defaultRowHeight="15" x14ac:dyDescent="0.25"/>
  <cols>
    <col min="2" max="2" width="27.5703125" bestFit="1" customWidth="1"/>
    <col min="3" max="3" width="20.28515625" customWidth="1"/>
    <col min="4" max="4" width="21.28515625" customWidth="1"/>
    <col min="6" max="6" width="22.28515625" customWidth="1"/>
    <col min="7" max="7" width="12.7109375" bestFit="1" customWidth="1"/>
    <col min="8" max="8" width="22.28515625" style="195" customWidth="1"/>
  </cols>
  <sheetData>
    <row r="2" spans="2:8" x14ac:dyDescent="0.25">
      <c r="B2" s="4" t="s">
        <v>36</v>
      </c>
    </row>
    <row r="3" spans="2:8" ht="63" customHeight="1" x14ac:dyDescent="0.25">
      <c r="B3" s="408" t="s">
        <v>772</v>
      </c>
      <c r="C3" s="408"/>
      <c r="D3" s="408"/>
      <c r="E3" s="408"/>
    </row>
    <row r="4" spans="2:8" x14ac:dyDescent="0.25">
      <c r="B4" s="12" t="s">
        <v>37</v>
      </c>
      <c r="C4" s="396" t="s">
        <v>771</v>
      </c>
    </row>
    <row r="5" spans="2:8" x14ac:dyDescent="0.25">
      <c r="B5" s="12" t="s">
        <v>38</v>
      </c>
      <c r="C5" s="12" t="s">
        <v>773</v>
      </c>
    </row>
    <row r="6" spans="2:8" x14ac:dyDescent="0.25">
      <c r="B6" s="12" t="s">
        <v>39</v>
      </c>
      <c r="C6" s="12" t="s">
        <v>773</v>
      </c>
    </row>
    <row r="7" spans="2:8" x14ac:dyDescent="0.25">
      <c r="B7" s="403" t="s">
        <v>40</v>
      </c>
      <c r="C7" s="403"/>
      <c r="D7" s="403"/>
    </row>
    <row r="9" spans="2:8" ht="15.75" x14ac:dyDescent="0.25">
      <c r="B9" s="409" t="s">
        <v>41</v>
      </c>
      <c r="C9" s="409"/>
      <c r="D9" s="409"/>
    </row>
    <row r="10" spans="2:8" ht="15.75" thickBot="1" x14ac:dyDescent="0.3"/>
    <row r="11" spans="2:8" x14ac:dyDescent="0.25">
      <c r="B11" s="406" t="s">
        <v>42</v>
      </c>
      <c r="C11" s="406" t="s">
        <v>43</v>
      </c>
      <c r="D11" s="406" t="s">
        <v>44</v>
      </c>
      <c r="E11" s="406" t="s">
        <v>45</v>
      </c>
      <c r="F11" s="406" t="s">
        <v>46</v>
      </c>
      <c r="G11" s="406" t="s">
        <v>47</v>
      </c>
      <c r="H11" s="385"/>
    </row>
    <row r="12" spans="2:8" ht="15.75" thickBot="1" x14ac:dyDescent="0.3">
      <c r="B12" s="407"/>
      <c r="C12" s="407"/>
      <c r="D12" s="407"/>
      <c r="E12" s="407"/>
      <c r="F12" s="407"/>
      <c r="G12" s="407"/>
      <c r="H12" s="386" t="s">
        <v>48</v>
      </c>
    </row>
    <row r="13" spans="2:8" ht="15.75" thickBot="1" x14ac:dyDescent="0.3">
      <c r="B13" s="13" t="s">
        <v>49</v>
      </c>
      <c r="C13" s="14" t="s">
        <v>50</v>
      </c>
      <c r="D13" s="14" t="s">
        <v>51</v>
      </c>
      <c r="E13" s="14">
        <v>151</v>
      </c>
      <c r="F13" s="14">
        <v>160</v>
      </c>
      <c r="G13" s="14">
        <v>10</v>
      </c>
      <c r="H13" s="387">
        <v>1000000</v>
      </c>
    </row>
    <row r="14" spans="2:8" ht="15.75" thickBot="1" x14ac:dyDescent="0.3">
      <c r="B14" s="13" t="s">
        <v>49</v>
      </c>
      <c r="C14" s="14" t="s">
        <v>52</v>
      </c>
      <c r="D14" s="14" t="s">
        <v>51</v>
      </c>
      <c r="E14" s="14">
        <v>182</v>
      </c>
      <c r="F14" s="14">
        <v>200</v>
      </c>
      <c r="G14" s="14">
        <v>19</v>
      </c>
      <c r="H14" s="387">
        <v>1900000</v>
      </c>
    </row>
    <row r="15" spans="2:8" ht="15.75" thickBot="1" x14ac:dyDescent="0.3">
      <c r="B15" s="13" t="s">
        <v>49</v>
      </c>
      <c r="C15" s="14" t="s">
        <v>53</v>
      </c>
      <c r="D15" s="14" t="s">
        <v>54</v>
      </c>
      <c r="E15" s="14">
        <v>1</v>
      </c>
      <c r="F15" s="14">
        <v>12</v>
      </c>
      <c r="G15" s="14">
        <v>12</v>
      </c>
      <c r="H15" s="387">
        <v>1200000</v>
      </c>
    </row>
    <row r="16" spans="2:8" ht="15.75" thickBot="1" x14ac:dyDescent="0.3">
      <c r="B16" s="15" t="s">
        <v>49</v>
      </c>
      <c r="C16" s="16"/>
      <c r="D16" s="16"/>
      <c r="E16" s="16"/>
      <c r="F16" s="16"/>
      <c r="G16" s="17">
        <f>SUM(G13:G15)</f>
        <v>41</v>
      </c>
      <c r="H16" s="388">
        <f>SUM(H13:H15)</f>
        <v>4100000</v>
      </c>
    </row>
    <row r="17" spans="2:8" ht="15.75" thickBot="1" x14ac:dyDescent="0.3">
      <c r="B17" s="13" t="s">
        <v>60</v>
      </c>
      <c r="C17" s="14" t="s">
        <v>52</v>
      </c>
      <c r="D17" s="14" t="s">
        <v>61</v>
      </c>
      <c r="E17" s="14">
        <v>1</v>
      </c>
      <c r="F17" s="14">
        <v>2</v>
      </c>
      <c r="G17" s="14">
        <v>2</v>
      </c>
      <c r="H17" s="387">
        <v>200000</v>
      </c>
    </row>
    <row r="18" spans="2:8" ht="15.75" thickBot="1" x14ac:dyDescent="0.3">
      <c r="B18" s="13" t="s">
        <v>60</v>
      </c>
      <c r="C18" s="14" t="s">
        <v>58</v>
      </c>
      <c r="D18" s="14" t="s">
        <v>61</v>
      </c>
      <c r="E18" s="14">
        <v>103</v>
      </c>
      <c r="F18" s="14">
        <v>200</v>
      </c>
      <c r="G18" s="14">
        <v>98</v>
      </c>
      <c r="H18" s="387">
        <v>9800000</v>
      </c>
    </row>
    <row r="19" spans="2:8" ht="15.75" thickBot="1" x14ac:dyDescent="0.3">
      <c r="B19" s="13" t="s">
        <v>60</v>
      </c>
      <c r="C19" s="14" t="s">
        <v>52</v>
      </c>
      <c r="D19" s="14" t="s">
        <v>62</v>
      </c>
      <c r="E19" s="14">
        <v>3</v>
      </c>
      <c r="F19" s="14">
        <v>52</v>
      </c>
      <c r="G19" s="14">
        <v>50</v>
      </c>
      <c r="H19" s="387">
        <v>5000000</v>
      </c>
    </row>
    <row r="20" spans="2:8" ht="15.75" thickBot="1" x14ac:dyDescent="0.3">
      <c r="B20" s="13" t="s">
        <v>60</v>
      </c>
      <c r="C20" s="14" t="s">
        <v>52</v>
      </c>
      <c r="D20" s="14" t="s">
        <v>63</v>
      </c>
      <c r="E20" s="14">
        <v>53</v>
      </c>
      <c r="F20" s="14">
        <v>102</v>
      </c>
      <c r="G20" s="14">
        <v>50</v>
      </c>
      <c r="H20" s="387">
        <v>5000000</v>
      </c>
    </row>
    <row r="21" spans="2:8" ht="15.75" thickBot="1" x14ac:dyDescent="0.3">
      <c r="B21" s="13" t="s">
        <v>60</v>
      </c>
      <c r="C21" s="14" t="s">
        <v>52</v>
      </c>
      <c r="D21" s="14" t="s">
        <v>64</v>
      </c>
      <c r="E21" s="14">
        <v>103</v>
      </c>
      <c r="F21" s="14">
        <v>107</v>
      </c>
      <c r="G21" s="14">
        <v>5</v>
      </c>
      <c r="H21" s="387">
        <v>500000</v>
      </c>
    </row>
    <row r="22" spans="2:8" ht="15.75" thickBot="1" x14ac:dyDescent="0.3">
      <c r="B22" s="13" t="s">
        <v>60</v>
      </c>
      <c r="C22" s="14" t="s">
        <v>52</v>
      </c>
      <c r="D22" s="14" t="s">
        <v>65</v>
      </c>
      <c r="E22" s="14">
        <v>108</v>
      </c>
      <c r="F22" s="14">
        <v>112</v>
      </c>
      <c r="G22" s="14">
        <v>5</v>
      </c>
      <c r="H22" s="387">
        <v>500000</v>
      </c>
    </row>
    <row r="23" spans="2:8" ht="15.75" thickBot="1" x14ac:dyDescent="0.3">
      <c r="B23" s="13" t="s">
        <v>60</v>
      </c>
      <c r="C23" s="14" t="s">
        <v>66</v>
      </c>
      <c r="D23" s="14" t="s">
        <v>63</v>
      </c>
      <c r="E23" s="14">
        <v>25</v>
      </c>
      <c r="F23" s="14">
        <v>230</v>
      </c>
      <c r="G23" s="14">
        <v>206</v>
      </c>
      <c r="H23" s="387">
        <v>20600000</v>
      </c>
    </row>
    <row r="24" spans="2:8" ht="15.75" thickBot="1" x14ac:dyDescent="0.3">
      <c r="B24" s="13" t="s">
        <v>60</v>
      </c>
      <c r="C24" s="14" t="s">
        <v>67</v>
      </c>
      <c r="D24" s="14" t="s">
        <v>68</v>
      </c>
      <c r="E24" s="14">
        <v>64</v>
      </c>
      <c r="F24" s="14">
        <v>269</v>
      </c>
      <c r="G24" s="14">
        <v>206</v>
      </c>
      <c r="H24" s="387">
        <v>20600000</v>
      </c>
    </row>
    <row r="25" spans="2:8" ht="15.75" thickBot="1" x14ac:dyDescent="0.3">
      <c r="B25" s="13" t="s">
        <v>60</v>
      </c>
      <c r="C25" s="14" t="s">
        <v>69</v>
      </c>
      <c r="D25" s="14" t="s">
        <v>70</v>
      </c>
      <c r="E25" s="14">
        <v>113</v>
      </c>
      <c r="F25" s="14">
        <v>200</v>
      </c>
      <c r="G25" s="14">
        <v>88</v>
      </c>
      <c r="H25" s="387">
        <v>8800000</v>
      </c>
    </row>
    <row r="26" spans="2:8" ht="15.75" thickBot="1" x14ac:dyDescent="0.3">
      <c r="B26" s="13" t="s">
        <v>60</v>
      </c>
      <c r="C26" s="14" t="s">
        <v>71</v>
      </c>
      <c r="D26" s="14" t="s">
        <v>72</v>
      </c>
      <c r="E26" s="14">
        <v>1</v>
      </c>
      <c r="F26" s="14">
        <v>112</v>
      </c>
      <c r="G26" s="14">
        <v>112</v>
      </c>
      <c r="H26" s="387">
        <v>11200000</v>
      </c>
    </row>
    <row r="27" spans="2:8" ht="15.75" thickBot="1" x14ac:dyDescent="0.3">
      <c r="B27" s="15" t="s">
        <v>60</v>
      </c>
      <c r="C27" s="16"/>
      <c r="D27" s="16"/>
      <c r="E27" s="16"/>
      <c r="F27" s="16"/>
      <c r="G27" s="17">
        <f>SUM(G17:G26)</f>
        <v>822</v>
      </c>
      <c r="H27" s="388">
        <f>SUM(H17:H26)</f>
        <v>82200000</v>
      </c>
    </row>
    <row r="28" spans="2:8" ht="15.75" thickBot="1" x14ac:dyDescent="0.3">
      <c r="B28" s="13" t="s">
        <v>73</v>
      </c>
      <c r="C28" s="14" t="s">
        <v>74</v>
      </c>
      <c r="D28" s="14" t="s">
        <v>55</v>
      </c>
      <c r="E28" s="14">
        <v>191</v>
      </c>
      <c r="F28" s="14">
        <v>200</v>
      </c>
      <c r="G28" s="14">
        <v>10</v>
      </c>
      <c r="H28" s="387">
        <v>1000000</v>
      </c>
    </row>
    <row r="29" spans="2:8" ht="15.75" thickBot="1" x14ac:dyDescent="0.3">
      <c r="B29" s="13" t="s">
        <v>73</v>
      </c>
      <c r="C29" s="14" t="s">
        <v>52</v>
      </c>
      <c r="D29" s="14" t="s">
        <v>55</v>
      </c>
      <c r="E29" s="14">
        <v>113</v>
      </c>
      <c r="F29" s="14">
        <v>131</v>
      </c>
      <c r="G29" s="14">
        <v>19</v>
      </c>
      <c r="H29" s="387">
        <v>1900000</v>
      </c>
    </row>
    <row r="30" spans="2:8" ht="15.75" thickBot="1" x14ac:dyDescent="0.3">
      <c r="B30" s="13" t="s">
        <v>73</v>
      </c>
      <c r="C30" s="14" t="s">
        <v>53</v>
      </c>
      <c r="D30" s="14" t="s">
        <v>75</v>
      </c>
      <c r="E30" s="18">
        <v>2622</v>
      </c>
      <c r="F30" s="18">
        <v>2633</v>
      </c>
      <c r="G30" s="14">
        <v>12</v>
      </c>
      <c r="H30" s="387">
        <v>1200000</v>
      </c>
    </row>
    <row r="31" spans="2:8" ht="15.75" thickBot="1" x14ac:dyDescent="0.3">
      <c r="B31" s="15" t="s">
        <v>73</v>
      </c>
      <c r="C31" s="16"/>
      <c r="D31" s="16"/>
      <c r="E31" s="16"/>
      <c r="F31" s="16"/>
      <c r="G31" s="17">
        <f>SUM(G28:G30)</f>
        <v>41</v>
      </c>
      <c r="H31" s="388">
        <f>SUM(H28:H30)</f>
        <v>4100000</v>
      </c>
    </row>
    <row r="32" spans="2:8" ht="15.75" thickBot="1" x14ac:dyDescent="0.3">
      <c r="B32" s="13" t="s">
        <v>76</v>
      </c>
      <c r="C32" s="19" t="s">
        <v>77</v>
      </c>
      <c r="D32" s="19" t="s">
        <v>56</v>
      </c>
      <c r="E32" s="19">
        <v>181</v>
      </c>
      <c r="F32" s="19">
        <v>190</v>
      </c>
      <c r="G32" s="14">
        <v>10</v>
      </c>
      <c r="H32" s="387">
        <v>1000000</v>
      </c>
    </row>
    <row r="33" spans="2:8" ht="15.75" thickBot="1" x14ac:dyDescent="0.3">
      <c r="B33" s="13" t="s">
        <v>76</v>
      </c>
      <c r="C33" s="20" t="s">
        <v>74</v>
      </c>
      <c r="D33" s="20" t="s">
        <v>56</v>
      </c>
      <c r="E33" s="20">
        <v>1</v>
      </c>
      <c r="F33" s="20">
        <v>100</v>
      </c>
      <c r="G33" s="14">
        <v>100</v>
      </c>
      <c r="H33" s="387">
        <v>10000000</v>
      </c>
    </row>
    <row r="34" spans="2:8" ht="15.75" thickBot="1" x14ac:dyDescent="0.3">
      <c r="B34" s="13" t="s">
        <v>76</v>
      </c>
      <c r="C34" s="20" t="s">
        <v>78</v>
      </c>
      <c r="D34" s="20" t="s">
        <v>56</v>
      </c>
      <c r="E34" s="20">
        <v>105</v>
      </c>
      <c r="F34" s="20">
        <v>119</v>
      </c>
      <c r="G34" s="14">
        <v>15</v>
      </c>
      <c r="H34" s="387">
        <v>1500000</v>
      </c>
    </row>
    <row r="35" spans="2:8" ht="15.75" thickBot="1" x14ac:dyDescent="0.3">
      <c r="B35" s="13" t="s">
        <v>76</v>
      </c>
      <c r="C35" s="20" t="s">
        <v>79</v>
      </c>
      <c r="D35" s="20" t="s">
        <v>56</v>
      </c>
      <c r="E35" s="20">
        <v>1</v>
      </c>
      <c r="F35" s="20">
        <v>200</v>
      </c>
      <c r="G35" s="14">
        <v>200</v>
      </c>
      <c r="H35" s="387">
        <v>20000000</v>
      </c>
    </row>
    <row r="36" spans="2:8" ht="15.75" thickBot="1" x14ac:dyDescent="0.3">
      <c r="B36" s="13" t="s">
        <v>76</v>
      </c>
      <c r="C36" s="20" t="s">
        <v>53</v>
      </c>
      <c r="D36" s="20" t="s">
        <v>80</v>
      </c>
      <c r="E36" s="21">
        <v>2634</v>
      </c>
      <c r="F36" s="21">
        <v>2761</v>
      </c>
      <c r="G36" s="14">
        <v>128</v>
      </c>
      <c r="H36" s="387">
        <v>12800000</v>
      </c>
    </row>
    <row r="37" spans="2:8" ht="15.75" thickBot="1" x14ac:dyDescent="0.3">
      <c r="B37" s="15" t="s">
        <v>76</v>
      </c>
      <c r="C37" s="22"/>
      <c r="D37" s="22"/>
      <c r="E37" s="22"/>
      <c r="F37" s="22"/>
      <c r="G37" s="17">
        <f>SUM(G32:G36)</f>
        <v>453</v>
      </c>
      <c r="H37" s="388">
        <f>SUM(H32:H36)</f>
        <v>45300000</v>
      </c>
    </row>
    <row r="38" spans="2:8" ht="15.75" thickBot="1" x14ac:dyDescent="0.3">
      <c r="B38" s="13" t="s">
        <v>96</v>
      </c>
      <c r="C38" s="14" t="s">
        <v>51</v>
      </c>
      <c r="D38" s="14" t="s">
        <v>57</v>
      </c>
      <c r="E38" s="14">
        <v>101</v>
      </c>
      <c r="F38" s="14">
        <v>200</v>
      </c>
      <c r="G38" s="14">
        <v>100</v>
      </c>
      <c r="H38" s="387">
        <f>+G38*100000</f>
        <v>10000000</v>
      </c>
    </row>
    <row r="39" spans="2:8" ht="15.75" thickBot="1" x14ac:dyDescent="0.3">
      <c r="B39" s="13" t="s">
        <v>96</v>
      </c>
      <c r="C39" s="14" t="s">
        <v>50</v>
      </c>
      <c r="D39" s="14" t="s">
        <v>57</v>
      </c>
      <c r="E39" s="14">
        <v>51</v>
      </c>
      <c r="F39" s="14">
        <v>150</v>
      </c>
      <c r="G39" s="14">
        <v>100</v>
      </c>
      <c r="H39" s="387">
        <f t="shared" ref="H39:H82" si="0">+G39*100000</f>
        <v>10000000</v>
      </c>
    </row>
    <row r="40" spans="2:8" ht="15.75" thickBot="1" x14ac:dyDescent="0.3">
      <c r="B40" s="13" t="s">
        <v>96</v>
      </c>
      <c r="C40" s="14" t="s">
        <v>50</v>
      </c>
      <c r="D40" s="14" t="s">
        <v>57</v>
      </c>
      <c r="E40" s="14">
        <v>161</v>
      </c>
      <c r="F40" s="14">
        <v>165</v>
      </c>
      <c r="G40" s="14">
        <v>5</v>
      </c>
      <c r="H40" s="387">
        <f t="shared" si="0"/>
        <v>500000</v>
      </c>
    </row>
    <row r="41" spans="2:8" ht="15.75" thickBot="1" x14ac:dyDescent="0.3">
      <c r="B41" s="13" t="s">
        <v>96</v>
      </c>
      <c r="C41" s="14" t="s">
        <v>50</v>
      </c>
      <c r="D41" s="14" t="s">
        <v>57</v>
      </c>
      <c r="E41" s="14">
        <v>181</v>
      </c>
      <c r="F41" s="14">
        <v>195</v>
      </c>
      <c r="G41" s="14">
        <v>15</v>
      </c>
      <c r="H41" s="387">
        <f t="shared" si="0"/>
        <v>1500000</v>
      </c>
    </row>
    <row r="42" spans="2:8" ht="15.75" thickBot="1" x14ac:dyDescent="0.3">
      <c r="B42" s="13" t="s">
        <v>96</v>
      </c>
      <c r="C42" s="14" t="s">
        <v>50</v>
      </c>
      <c r="D42" s="14" t="s">
        <v>57</v>
      </c>
      <c r="E42" s="14">
        <v>200</v>
      </c>
      <c r="F42" s="14">
        <v>200</v>
      </c>
      <c r="G42" s="14">
        <v>1</v>
      </c>
      <c r="H42" s="387">
        <f t="shared" si="0"/>
        <v>100000</v>
      </c>
    </row>
    <row r="43" spans="2:8" ht="15.75" thickBot="1" x14ac:dyDescent="0.3">
      <c r="B43" s="13" t="s">
        <v>96</v>
      </c>
      <c r="C43" s="14" t="s">
        <v>77</v>
      </c>
      <c r="D43" s="14" t="s">
        <v>57</v>
      </c>
      <c r="E43" s="14">
        <v>1</v>
      </c>
      <c r="F43" s="14">
        <v>100</v>
      </c>
      <c r="G43" s="14">
        <v>100</v>
      </c>
      <c r="H43" s="387">
        <f t="shared" si="0"/>
        <v>10000000</v>
      </c>
    </row>
    <row r="44" spans="2:8" ht="15.75" thickBot="1" x14ac:dyDescent="0.3">
      <c r="B44" s="13" t="s">
        <v>96</v>
      </c>
      <c r="C44" s="14" t="s">
        <v>77</v>
      </c>
      <c r="D44" s="14" t="s">
        <v>58</v>
      </c>
      <c r="E44" s="14">
        <v>151</v>
      </c>
      <c r="F44" s="14">
        <v>180</v>
      </c>
      <c r="G44" s="14">
        <v>30</v>
      </c>
      <c r="H44" s="387">
        <f t="shared" si="0"/>
        <v>3000000</v>
      </c>
    </row>
    <row r="45" spans="2:8" ht="15.75" thickBot="1" x14ac:dyDescent="0.3">
      <c r="B45" s="13" t="s">
        <v>96</v>
      </c>
      <c r="C45" s="14" t="s">
        <v>77</v>
      </c>
      <c r="D45" s="14" t="s">
        <v>58</v>
      </c>
      <c r="E45" s="14">
        <v>191</v>
      </c>
      <c r="F45" s="14">
        <v>199</v>
      </c>
      <c r="G45" s="14">
        <v>9</v>
      </c>
      <c r="H45" s="387">
        <f t="shared" si="0"/>
        <v>900000</v>
      </c>
    </row>
    <row r="46" spans="2:8" ht="15.75" thickBot="1" x14ac:dyDescent="0.3">
      <c r="B46" s="13" t="s">
        <v>96</v>
      </c>
      <c r="C46" s="14" t="s">
        <v>74</v>
      </c>
      <c r="D46" s="14" t="s">
        <v>58</v>
      </c>
      <c r="E46" s="14">
        <v>101</v>
      </c>
      <c r="F46" s="14">
        <v>190</v>
      </c>
      <c r="G46" s="14">
        <v>90</v>
      </c>
      <c r="H46" s="387">
        <f t="shared" si="0"/>
        <v>9000000</v>
      </c>
    </row>
    <row r="47" spans="2:8" ht="15.75" thickBot="1" x14ac:dyDescent="0.3">
      <c r="B47" s="13" t="s">
        <v>96</v>
      </c>
      <c r="C47" s="14" t="s">
        <v>81</v>
      </c>
      <c r="D47" s="14" t="s">
        <v>58</v>
      </c>
      <c r="E47" s="14">
        <v>101</v>
      </c>
      <c r="F47" s="14">
        <v>170</v>
      </c>
      <c r="G47" s="14">
        <v>70</v>
      </c>
      <c r="H47" s="387">
        <f t="shared" si="0"/>
        <v>7000000</v>
      </c>
    </row>
    <row r="48" spans="2:8" ht="15.75" thickBot="1" x14ac:dyDescent="0.3">
      <c r="B48" s="13" t="s">
        <v>96</v>
      </c>
      <c r="C48" s="14" t="s">
        <v>82</v>
      </c>
      <c r="D48" s="14" t="s">
        <v>58</v>
      </c>
      <c r="E48" s="14">
        <v>1</v>
      </c>
      <c r="F48" s="14">
        <v>50</v>
      </c>
      <c r="G48" s="14">
        <v>50</v>
      </c>
      <c r="H48" s="387">
        <f t="shared" si="0"/>
        <v>5000000</v>
      </c>
    </row>
    <row r="49" spans="2:8" ht="15.75" thickBot="1" x14ac:dyDescent="0.3">
      <c r="B49" s="13" t="s">
        <v>96</v>
      </c>
      <c r="C49" s="14" t="s">
        <v>67</v>
      </c>
      <c r="D49" s="14" t="s">
        <v>58</v>
      </c>
      <c r="E49" s="14">
        <v>1</v>
      </c>
      <c r="F49" s="14">
        <v>200</v>
      </c>
      <c r="G49" s="14">
        <v>200</v>
      </c>
      <c r="H49" s="387">
        <f t="shared" si="0"/>
        <v>20000000</v>
      </c>
    </row>
    <row r="50" spans="2:8" ht="15.75" thickBot="1" x14ac:dyDescent="0.3">
      <c r="B50" s="13" t="s">
        <v>96</v>
      </c>
      <c r="C50" s="14" t="s">
        <v>80</v>
      </c>
      <c r="D50" s="14" t="s">
        <v>52</v>
      </c>
      <c r="E50" s="14">
        <v>1</v>
      </c>
      <c r="F50" s="14">
        <v>200</v>
      </c>
      <c r="G50" s="14">
        <v>200</v>
      </c>
      <c r="H50" s="387">
        <f t="shared" si="0"/>
        <v>20000000</v>
      </c>
    </row>
    <row r="51" spans="2:8" ht="15.75" thickBot="1" x14ac:dyDescent="0.3">
      <c r="B51" s="13" t="s">
        <v>96</v>
      </c>
      <c r="C51" s="14" t="s">
        <v>83</v>
      </c>
      <c r="D51" s="14" t="s">
        <v>52</v>
      </c>
      <c r="E51" s="14">
        <v>1</v>
      </c>
      <c r="F51" s="14">
        <v>200</v>
      </c>
      <c r="G51" s="14">
        <v>200</v>
      </c>
      <c r="H51" s="387">
        <f t="shared" si="0"/>
        <v>20000000</v>
      </c>
    </row>
    <row r="52" spans="2:8" ht="15.75" thickBot="1" x14ac:dyDescent="0.3">
      <c r="B52" s="13" t="s">
        <v>96</v>
      </c>
      <c r="C52" s="14" t="s">
        <v>84</v>
      </c>
      <c r="D52" s="14" t="s">
        <v>52</v>
      </c>
      <c r="E52" s="14">
        <v>1</v>
      </c>
      <c r="F52" s="14">
        <v>200</v>
      </c>
      <c r="G52" s="14">
        <v>200</v>
      </c>
      <c r="H52" s="387">
        <f t="shared" si="0"/>
        <v>20000000</v>
      </c>
    </row>
    <row r="53" spans="2:8" ht="15.75" thickBot="1" x14ac:dyDescent="0.3">
      <c r="B53" s="13" t="s">
        <v>96</v>
      </c>
      <c r="C53" s="14" t="s">
        <v>85</v>
      </c>
      <c r="D53" s="14" t="s">
        <v>52</v>
      </c>
      <c r="E53" s="14">
        <v>1</v>
      </c>
      <c r="F53" s="14">
        <v>200</v>
      </c>
      <c r="G53" s="14">
        <v>200</v>
      </c>
      <c r="H53" s="387">
        <f t="shared" si="0"/>
        <v>20000000</v>
      </c>
    </row>
    <row r="54" spans="2:8" ht="15.75" thickBot="1" x14ac:dyDescent="0.3">
      <c r="B54" s="13" t="s">
        <v>96</v>
      </c>
      <c r="C54" s="14" t="s">
        <v>86</v>
      </c>
      <c r="D54" s="14" t="s">
        <v>52</v>
      </c>
      <c r="E54" s="14">
        <v>1</v>
      </c>
      <c r="F54" s="14">
        <v>200</v>
      </c>
      <c r="G54" s="14">
        <v>200</v>
      </c>
      <c r="H54" s="387">
        <f t="shared" si="0"/>
        <v>20000000</v>
      </c>
    </row>
    <row r="55" spans="2:8" ht="15.75" thickBot="1" x14ac:dyDescent="0.3">
      <c r="B55" s="13" t="s">
        <v>96</v>
      </c>
      <c r="C55" s="14" t="s">
        <v>87</v>
      </c>
      <c r="D55" s="14" t="s">
        <v>52</v>
      </c>
      <c r="E55" s="14">
        <v>1</v>
      </c>
      <c r="F55" s="14">
        <v>200</v>
      </c>
      <c r="G55" s="14">
        <v>200</v>
      </c>
      <c r="H55" s="387">
        <f t="shared" si="0"/>
        <v>20000000</v>
      </c>
    </row>
    <row r="56" spans="2:8" ht="15.75" thickBot="1" x14ac:dyDescent="0.3">
      <c r="B56" s="13" t="s">
        <v>96</v>
      </c>
      <c r="C56" s="14" t="s">
        <v>88</v>
      </c>
      <c r="D56" s="14" t="s">
        <v>59</v>
      </c>
      <c r="E56" s="14">
        <v>1</v>
      </c>
      <c r="F56" s="14">
        <v>200</v>
      </c>
      <c r="G56" s="14">
        <v>200</v>
      </c>
      <c r="H56" s="387">
        <f t="shared" si="0"/>
        <v>20000000</v>
      </c>
    </row>
    <row r="57" spans="2:8" ht="15.75" thickBot="1" x14ac:dyDescent="0.3">
      <c r="B57" s="13" t="s">
        <v>96</v>
      </c>
      <c r="C57" s="14" t="s">
        <v>89</v>
      </c>
      <c r="D57" s="14" t="s">
        <v>59</v>
      </c>
      <c r="E57" s="14">
        <v>1</v>
      </c>
      <c r="F57" s="14">
        <v>192</v>
      </c>
      <c r="G57" s="14">
        <v>192</v>
      </c>
      <c r="H57" s="387">
        <f t="shared" si="0"/>
        <v>19200000</v>
      </c>
    </row>
    <row r="58" spans="2:8" ht="15.75" thickBot="1" x14ac:dyDescent="0.3">
      <c r="B58" s="13" t="s">
        <v>96</v>
      </c>
      <c r="C58" s="14" t="s">
        <v>90</v>
      </c>
      <c r="D58" s="14" t="s">
        <v>59</v>
      </c>
      <c r="E58" s="14">
        <v>1</v>
      </c>
      <c r="F58" s="14">
        <v>200</v>
      </c>
      <c r="G58" s="14">
        <v>200</v>
      </c>
      <c r="H58" s="387">
        <f t="shared" si="0"/>
        <v>20000000</v>
      </c>
    </row>
    <row r="59" spans="2:8" ht="15.75" thickBot="1" x14ac:dyDescent="0.3">
      <c r="B59" s="13" t="s">
        <v>96</v>
      </c>
      <c r="C59" s="14" t="s">
        <v>91</v>
      </c>
      <c r="D59" s="14" t="s">
        <v>59</v>
      </c>
      <c r="E59" s="14">
        <v>1</v>
      </c>
      <c r="F59" s="14">
        <v>200</v>
      </c>
      <c r="G59" s="14">
        <v>200</v>
      </c>
      <c r="H59" s="387">
        <f t="shared" si="0"/>
        <v>20000000</v>
      </c>
    </row>
    <row r="60" spans="2:8" ht="15.75" thickBot="1" x14ac:dyDescent="0.3">
      <c r="B60" s="13" t="s">
        <v>96</v>
      </c>
      <c r="C60" s="14" t="s">
        <v>92</v>
      </c>
      <c r="D60" s="14" t="s">
        <v>59</v>
      </c>
      <c r="E60" s="14">
        <v>1</v>
      </c>
      <c r="F60" s="14">
        <v>200</v>
      </c>
      <c r="G60" s="14">
        <v>200</v>
      </c>
      <c r="H60" s="387">
        <f t="shared" si="0"/>
        <v>20000000</v>
      </c>
    </row>
    <row r="61" spans="2:8" ht="15.75" thickBot="1" x14ac:dyDescent="0.3">
      <c r="B61" s="13" t="s">
        <v>96</v>
      </c>
      <c r="C61" s="14" t="s">
        <v>93</v>
      </c>
      <c r="D61" s="14" t="s">
        <v>59</v>
      </c>
      <c r="E61" s="14">
        <v>1</v>
      </c>
      <c r="F61" s="14">
        <v>200</v>
      </c>
      <c r="G61" s="14">
        <v>200</v>
      </c>
      <c r="H61" s="387">
        <f t="shared" si="0"/>
        <v>20000000</v>
      </c>
    </row>
    <row r="62" spans="2:8" ht="15.75" thickBot="1" x14ac:dyDescent="0.3">
      <c r="B62" s="13" t="s">
        <v>96</v>
      </c>
      <c r="C62" s="14" t="s">
        <v>94</v>
      </c>
      <c r="D62" s="14" t="s">
        <v>70</v>
      </c>
      <c r="E62" s="14">
        <v>1</v>
      </c>
      <c r="F62" s="14">
        <v>200</v>
      </c>
      <c r="G62" s="14">
        <v>200</v>
      </c>
      <c r="H62" s="387">
        <f t="shared" si="0"/>
        <v>20000000</v>
      </c>
    </row>
    <row r="63" spans="2:8" ht="15.75" thickBot="1" x14ac:dyDescent="0.3">
      <c r="B63" s="13" t="s">
        <v>96</v>
      </c>
      <c r="C63" s="14" t="s">
        <v>95</v>
      </c>
      <c r="D63" s="14" t="s">
        <v>70</v>
      </c>
      <c r="E63" s="14">
        <v>1</v>
      </c>
      <c r="F63" s="14">
        <v>200</v>
      </c>
      <c r="G63" s="14">
        <v>200</v>
      </c>
      <c r="H63" s="387">
        <f t="shared" si="0"/>
        <v>20000000</v>
      </c>
    </row>
    <row r="64" spans="2:8" ht="15.75" thickBot="1" x14ac:dyDescent="0.3">
      <c r="B64" s="13" t="s">
        <v>96</v>
      </c>
      <c r="C64" s="14" t="s">
        <v>53</v>
      </c>
      <c r="D64" s="14" t="s">
        <v>83</v>
      </c>
      <c r="E64" s="18">
        <v>2762</v>
      </c>
      <c r="F64" s="18">
        <v>5000</v>
      </c>
      <c r="G64" s="18">
        <v>2238</v>
      </c>
      <c r="H64" s="387">
        <f t="shared" si="0"/>
        <v>223800000</v>
      </c>
    </row>
    <row r="65" spans="2:8" ht="15.75" thickBot="1" x14ac:dyDescent="0.3">
      <c r="B65" s="13" t="s">
        <v>96</v>
      </c>
      <c r="C65" s="14" t="s">
        <v>97</v>
      </c>
      <c r="D65" s="14" t="s">
        <v>83</v>
      </c>
      <c r="E65" s="14">
        <v>1</v>
      </c>
      <c r="F65" s="14">
        <v>170</v>
      </c>
      <c r="G65" s="14">
        <v>170</v>
      </c>
      <c r="H65" s="387">
        <f t="shared" si="0"/>
        <v>17000000</v>
      </c>
    </row>
    <row r="66" spans="2:8" ht="15.75" thickBot="1" x14ac:dyDescent="0.3">
      <c r="B66" s="13" t="s">
        <v>96</v>
      </c>
      <c r="C66" s="14" t="s">
        <v>72</v>
      </c>
      <c r="D66" s="14" t="s">
        <v>77</v>
      </c>
      <c r="E66" s="14">
        <v>1</v>
      </c>
      <c r="F66" s="14">
        <v>200</v>
      </c>
      <c r="G66" s="14">
        <v>200</v>
      </c>
      <c r="H66" s="387">
        <f t="shared" si="0"/>
        <v>20000000</v>
      </c>
    </row>
    <row r="67" spans="2:8" ht="15.75" thickBot="1" x14ac:dyDescent="0.3">
      <c r="B67" s="13" t="s">
        <v>96</v>
      </c>
      <c r="C67" s="14" t="s">
        <v>98</v>
      </c>
      <c r="D67" s="14" t="s">
        <v>77</v>
      </c>
      <c r="E67" s="14">
        <v>1</v>
      </c>
      <c r="F67" s="14">
        <v>200</v>
      </c>
      <c r="G67" s="14">
        <v>200</v>
      </c>
      <c r="H67" s="387">
        <f t="shared" si="0"/>
        <v>20000000</v>
      </c>
    </row>
    <row r="68" spans="2:8" ht="15.75" thickBot="1" x14ac:dyDescent="0.3">
      <c r="B68" s="13" t="s">
        <v>96</v>
      </c>
      <c r="C68" s="14" t="s">
        <v>99</v>
      </c>
      <c r="D68" s="14" t="s">
        <v>77</v>
      </c>
      <c r="E68" s="14">
        <v>1</v>
      </c>
      <c r="F68" s="14">
        <v>200</v>
      </c>
      <c r="G68" s="14">
        <v>200</v>
      </c>
      <c r="H68" s="387">
        <f t="shared" si="0"/>
        <v>20000000</v>
      </c>
    </row>
    <row r="69" spans="2:8" ht="15.75" thickBot="1" x14ac:dyDescent="0.3">
      <c r="B69" s="13" t="s">
        <v>96</v>
      </c>
      <c r="C69" s="14" t="s">
        <v>100</v>
      </c>
      <c r="D69" s="14" t="s">
        <v>77</v>
      </c>
      <c r="E69" s="14">
        <v>1</v>
      </c>
      <c r="F69" s="14">
        <v>200</v>
      </c>
      <c r="G69" s="14">
        <v>200</v>
      </c>
      <c r="H69" s="387">
        <f t="shared" si="0"/>
        <v>20000000</v>
      </c>
    </row>
    <row r="70" spans="2:8" ht="15.75" thickBot="1" x14ac:dyDescent="0.3">
      <c r="B70" s="13" t="s">
        <v>96</v>
      </c>
      <c r="C70" s="14" t="s">
        <v>66</v>
      </c>
      <c r="D70" s="14" t="s">
        <v>77</v>
      </c>
      <c r="E70" s="14">
        <v>1</v>
      </c>
      <c r="F70" s="14">
        <v>200</v>
      </c>
      <c r="G70" s="14">
        <v>200</v>
      </c>
      <c r="H70" s="387">
        <f t="shared" si="0"/>
        <v>20000000</v>
      </c>
    </row>
    <row r="71" spans="2:8" ht="15.75" thickBot="1" x14ac:dyDescent="0.3">
      <c r="B71" s="13" t="s">
        <v>96</v>
      </c>
      <c r="C71" s="14" t="s">
        <v>101</v>
      </c>
      <c r="D71" s="14" t="s">
        <v>77</v>
      </c>
      <c r="E71" s="14">
        <v>1</v>
      </c>
      <c r="F71" s="14">
        <v>200</v>
      </c>
      <c r="G71" s="14">
        <v>200</v>
      </c>
      <c r="H71" s="387">
        <f t="shared" si="0"/>
        <v>20000000</v>
      </c>
    </row>
    <row r="72" spans="2:8" ht="15.75" thickBot="1" x14ac:dyDescent="0.3">
      <c r="B72" s="13" t="s">
        <v>96</v>
      </c>
      <c r="C72" s="14" t="s">
        <v>102</v>
      </c>
      <c r="D72" s="14" t="s">
        <v>74</v>
      </c>
      <c r="E72" s="14">
        <v>1</v>
      </c>
      <c r="F72" s="14">
        <v>200</v>
      </c>
      <c r="G72" s="14">
        <v>200</v>
      </c>
      <c r="H72" s="387">
        <f t="shared" si="0"/>
        <v>20000000</v>
      </c>
    </row>
    <row r="73" spans="2:8" ht="15.75" thickBot="1" x14ac:dyDescent="0.3">
      <c r="B73" s="13" t="s">
        <v>96</v>
      </c>
      <c r="C73" s="14" t="s">
        <v>54</v>
      </c>
      <c r="D73" s="14" t="s">
        <v>74</v>
      </c>
      <c r="E73" s="14">
        <v>1</v>
      </c>
      <c r="F73" s="14">
        <v>200</v>
      </c>
      <c r="G73" s="14">
        <v>200</v>
      </c>
      <c r="H73" s="387">
        <f t="shared" si="0"/>
        <v>20000000</v>
      </c>
    </row>
    <row r="74" spans="2:8" ht="15.75" thickBot="1" x14ac:dyDescent="0.3">
      <c r="B74" s="13" t="s">
        <v>96</v>
      </c>
      <c r="C74" s="14" t="s">
        <v>103</v>
      </c>
      <c r="D74" s="14" t="s">
        <v>74</v>
      </c>
      <c r="E74" s="14">
        <v>1</v>
      </c>
      <c r="F74" s="14">
        <v>200</v>
      </c>
      <c r="G74" s="14">
        <v>200</v>
      </c>
      <c r="H74" s="387">
        <f t="shared" si="0"/>
        <v>20000000</v>
      </c>
    </row>
    <row r="75" spans="2:8" ht="15.75" thickBot="1" x14ac:dyDescent="0.3">
      <c r="B75" s="13" t="s">
        <v>96</v>
      </c>
      <c r="C75" s="14" t="s">
        <v>104</v>
      </c>
      <c r="D75" s="14" t="s">
        <v>74</v>
      </c>
      <c r="E75" s="14">
        <v>1</v>
      </c>
      <c r="F75" s="14">
        <v>200</v>
      </c>
      <c r="G75" s="14">
        <v>200</v>
      </c>
      <c r="H75" s="387">
        <f t="shared" si="0"/>
        <v>20000000</v>
      </c>
    </row>
    <row r="76" spans="2:8" ht="15.75" thickBot="1" x14ac:dyDescent="0.3">
      <c r="B76" s="13" t="s">
        <v>96</v>
      </c>
      <c r="C76" s="14" t="s">
        <v>75</v>
      </c>
      <c r="D76" s="14" t="s">
        <v>74</v>
      </c>
      <c r="E76" s="14">
        <v>1</v>
      </c>
      <c r="F76" s="14">
        <v>200</v>
      </c>
      <c r="G76" s="14">
        <v>200</v>
      </c>
      <c r="H76" s="387">
        <f t="shared" si="0"/>
        <v>20000000</v>
      </c>
    </row>
    <row r="77" spans="2:8" ht="15.75" thickBot="1" x14ac:dyDescent="0.3">
      <c r="B77" s="13" t="s">
        <v>96</v>
      </c>
      <c r="C77" s="14" t="s">
        <v>78</v>
      </c>
      <c r="D77" s="14" t="s">
        <v>81</v>
      </c>
      <c r="E77" s="14">
        <v>1</v>
      </c>
      <c r="F77" s="14">
        <v>92</v>
      </c>
      <c r="G77" s="14">
        <v>92</v>
      </c>
      <c r="H77" s="387">
        <f t="shared" si="0"/>
        <v>9200000</v>
      </c>
    </row>
    <row r="78" spans="2:8" ht="15.75" thickBot="1" x14ac:dyDescent="0.3">
      <c r="B78" s="13" t="s">
        <v>96</v>
      </c>
      <c r="C78" s="14" t="s">
        <v>105</v>
      </c>
      <c r="D78" s="14" t="s">
        <v>81</v>
      </c>
      <c r="E78" s="14">
        <v>101</v>
      </c>
      <c r="F78" s="14">
        <v>200</v>
      </c>
      <c r="G78" s="14">
        <v>100</v>
      </c>
      <c r="H78" s="387">
        <f t="shared" si="0"/>
        <v>10000000</v>
      </c>
    </row>
    <row r="79" spans="2:8" ht="15.75" thickBot="1" x14ac:dyDescent="0.3">
      <c r="B79" s="13" t="s">
        <v>96</v>
      </c>
      <c r="C79" s="14" t="s">
        <v>106</v>
      </c>
      <c r="D79" s="14" t="s">
        <v>81</v>
      </c>
      <c r="E79" s="14">
        <v>1</v>
      </c>
      <c r="F79" s="14">
        <v>200</v>
      </c>
      <c r="G79" s="14">
        <v>200</v>
      </c>
      <c r="H79" s="387">
        <f t="shared" si="0"/>
        <v>20000000</v>
      </c>
    </row>
    <row r="80" spans="2:8" ht="15.75" thickBot="1" x14ac:dyDescent="0.3">
      <c r="B80" s="13" t="s">
        <v>96</v>
      </c>
      <c r="C80" s="14" t="s">
        <v>55</v>
      </c>
      <c r="D80" s="14" t="s">
        <v>102</v>
      </c>
      <c r="E80" s="14">
        <v>138</v>
      </c>
      <c r="F80" s="14">
        <v>200</v>
      </c>
      <c r="G80" s="14">
        <v>63</v>
      </c>
      <c r="H80" s="387">
        <f t="shared" si="0"/>
        <v>6300000</v>
      </c>
    </row>
    <row r="81" spans="2:8" ht="15.75" thickBot="1" x14ac:dyDescent="0.3">
      <c r="B81" s="13" t="s">
        <v>96</v>
      </c>
      <c r="C81" s="14" t="s">
        <v>70</v>
      </c>
      <c r="D81" s="14" t="s">
        <v>102</v>
      </c>
      <c r="E81" s="14">
        <v>1</v>
      </c>
      <c r="F81" s="14">
        <v>200</v>
      </c>
      <c r="G81" s="14">
        <v>200</v>
      </c>
      <c r="H81" s="387">
        <f t="shared" si="0"/>
        <v>20000000</v>
      </c>
    </row>
    <row r="82" spans="2:8" ht="15.75" thickBot="1" x14ac:dyDescent="0.3">
      <c r="B82" s="13" t="s">
        <v>96</v>
      </c>
      <c r="C82" s="14" t="s">
        <v>53</v>
      </c>
      <c r="D82" s="14" t="s">
        <v>103</v>
      </c>
      <c r="E82" s="14">
        <v>13</v>
      </c>
      <c r="F82" s="14">
        <v>2421</v>
      </c>
      <c r="G82" s="14">
        <v>2408</v>
      </c>
      <c r="H82" s="387">
        <f t="shared" si="0"/>
        <v>240800000</v>
      </c>
    </row>
    <row r="83" spans="2:8" ht="15.75" thickBot="1" x14ac:dyDescent="0.3">
      <c r="B83" s="15" t="s">
        <v>96</v>
      </c>
      <c r="C83" s="16"/>
      <c r="D83" s="16"/>
      <c r="E83" s="16"/>
      <c r="F83" s="16"/>
      <c r="G83" s="194">
        <f>SUM(G38:G82)</f>
        <v>11233</v>
      </c>
      <c r="H83" s="388">
        <f>SUM(H38:H82)</f>
        <v>1123300000</v>
      </c>
    </row>
    <row r="84" spans="2:8" ht="15.75" thickBot="1" x14ac:dyDescent="0.3">
      <c r="B84" s="13" t="s">
        <v>107</v>
      </c>
      <c r="C84" s="14" t="s">
        <v>50</v>
      </c>
      <c r="D84" s="14" t="s">
        <v>72</v>
      </c>
      <c r="E84" s="14">
        <v>166</v>
      </c>
      <c r="F84" s="14">
        <v>180</v>
      </c>
      <c r="G84" s="14">
        <v>15</v>
      </c>
      <c r="H84" s="387">
        <v>1500000</v>
      </c>
    </row>
    <row r="85" spans="2:8" ht="15.75" thickBot="1" x14ac:dyDescent="0.3">
      <c r="B85" s="13" t="s">
        <v>107</v>
      </c>
      <c r="C85" s="14" t="s">
        <v>77</v>
      </c>
      <c r="D85" s="14" t="s">
        <v>72</v>
      </c>
      <c r="E85" s="14">
        <v>200</v>
      </c>
      <c r="F85" s="14">
        <v>200</v>
      </c>
      <c r="G85" s="14">
        <v>1</v>
      </c>
      <c r="H85" s="387">
        <v>100000</v>
      </c>
    </row>
    <row r="86" spans="2:8" ht="15.75" thickBot="1" x14ac:dyDescent="0.3">
      <c r="B86" s="13" t="s">
        <v>107</v>
      </c>
      <c r="C86" s="14" t="s">
        <v>89</v>
      </c>
      <c r="D86" s="14" t="s">
        <v>72</v>
      </c>
      <c r="E86" s="14">
        <v>193</v>
      </c>
      <c r="F86" s="14">
        <v>200</v>
      </c>
      <c r="G86" s="14">
        <v>8</v>
      </c>
      <c r="H86" s="387">
        <v>800000</v>
      </c>
    </row>
    <row r="87" spans="2:8" ht="15.75" thickBot="1" x14ac:dyDescent="0.3">
      <c r="B87" s="13" t="s">
        <v>107</v>
      </c>
      <c r="C87" s="14" t="s">
        <v>108</v>
      </c>
      <c r="D87" s="14" t="s">
        <v>72</v>
      </c>
      <c r="E87" s="14">
        <v>184</v>
      </c>
      <c r="F87" s="14">
        <v>200</v>
      </c>
      <c r="G87" s="14">
        <v>17</v>
      </c>
      <c r="H87" s="387">
        <v>1700000</v>
      </c>
    </row>
    <row r="88" spans="2:8" ht="15.75" thickBot="1" x14ac:dyDescent="0.3">
      <c r="B88" s="13" t="s">
        <v>107</v>
      </c>
      <c r="C88" s="14" t="s">
        <v>105</v>
      </c>
      <c r="D88" s="14" t="s">
        <v>72</v>
      </c>
      <c r="E88" s="14">
        <v>1</v>
      </c>
      <c r="F88" s="14">
        <v>6</v>
      </c>
      <c r="G88" s="14">
        <v>6</v>
      </c>
      <c r="H88" s="387">
        <v>600000</v>
      </c>
    </row>
    <row r="89" spans="2:8" ht="15.75" thickBot="1" x14ac:dyDescent="0.3">
      <c r="B89" s="13" t="s">
        <v>107</v>
      </c>
      <c r="C89" s="14" t="s">
        <v>97</v>
      </c>
      <c r="D89" s="14" t="s">
        <v>84</v>
      </c>
      <c r="E89" s="14">
        <v>171</v>
      </c>
      <c r="F89" s="14">
        <v>189</v>
      </c>
      <c r="G89" s="14">
        <v>19</v>
      </c>
      <c r="H89" s="387">
        <v>1900000</v>
      </c>
    </row>
    <row r="90" spans="2:8" ht="15.75" thickBot="1" x14ac:dyDescent="0.3">
      <c r="B90" s="15" t="s">
        <v>107</v>
      </c>
      <c r="C90" s="16"/>
      <c r="D90" s="16"/>
      <c r="E90" s="16"/>
      <c r="F90" s="16"/>
      <c r="G90" s="17">
        <f>SUM(G84:G89)</f>
        <v>66</v>
      </c>
      <c r="H90" s="388">
        <f>SUM(H84:H89)</f>
        <v>6600000</v>
      </c>
    </row>
    <row r="91" spans="2:8" ht="15.75" thickBot="1" x14ac:dyDescent="0.3">
      <c r="B91" s="13" t="s">
        <v>109</v>
      </c>
      <c r="C91" s="14" t="s">
        <v>50</v>
      </c>
      <c r="D91" s="14" t="s">
        <v>102</v>
      </c>
      <c r="E91" s="14">
        <v>196</v>
      </c>
      <c r="F91" s="14">
        <v>196</v>
      </c>
      <c r="G91" s="14">
        <v>1</v>
      </c>
      <c r="H91" s="387">
        <v>100000</v>
      </c>
    </row>
    <row r="92" spans="2:8" ht="15.75" thickBot="1" x14ac:dyDescent="0.3">
      <c r="B92" s="13" t="s">
        <v>109</v>
      </c>
      <c r="C92" s="14" t="s">
        <v>50</v>
      </c>
      <c r="D92" s="14" t="s">
        <v>54</v>
      </c>
      <c r="E92" s="14">
        <v>197</v>
      </c>
      <c r="F92" s="14">
        <v>197</v>
      </c>
      <c r="G92" s="14">
        <v>1</v>
      </c>
      <c r="H92" s="387">
        <v>100000</v>
      </c>
    </row>
    <row r="93" spans="2:8" ht="15.75" thickBot="1" x14ac:dyDescent="0.3">
      <c r="B93" s="13" t="s">
        <v>109</v>
      </c>
      <c r="C93" s="14" t="s">
        <v>82</v>
      </c>
      <c r="D93" s="14" t="s">
        <v>110</v>
      </c>
      <c r="E93" s="14">
        <v>51</v>
      </c>
      <c r="F93" s="14">
        <v>100</v>
      </c>
      <c r="G93" s="14">
        <v>50</v>
      </c>
      <c r="H93" s="387">
        <v>5000000</v>
      </c>
    </row>
    <row r="94" spans="2:8" ht="15.75" thickBot="1" x14ac:dyDescent="0.3">
      <c r="B94" s="13" t="s">
        <v>109</v>
      </c>
      <c r="C94" s="14" t="s">
        <v>82</v>
      </c>
      <c r="D94" s="14" t="s">
        <v>111</v>
      </c>
      <c r="E94" s="14">
        <v>101</v>
      </c>
      <c r="F94" s="14">
        <v>110</v>
      </c>
      <c r="G94" s="14">
        <v>10</v>
      </c>
      <c r="H94" s="387">
        <v>1000000</v>
      </c>
    </row>
    <row r="95" spans="2:8" ht="15.75" thickBot="1" x14ac:dyDescent="0.3">
      <c r="B95" s="13" t="s">
        <v>109</v>
      </c>
      <c r="C95" s="14" t="s">
        <v>82</v>
      </c>
      <c r="D95" s="14" t="s">
        <v>112</v>
      </c>
      <c r="E95" s="14">
        <v>111</v>
      </c>
      <c r="F95" s="14">
        <v>120</v>
      </c>
      <c r="G95" s="14">
        <v>10</v>
      </c>
      <c r="H95" s="387">
        <v>1000000</v>
      </c>
    </row>
    <row r="96" spans="2:8" ht="15.75" thickBot="1" x14ac:dyDescent="0.3">
      <c r="B96" s="13" t="s">
        <v>109</v>
      </c>
      <c r="C96" s="14" t="s">
        <v>82</v>
      </c>
      <c r="D96" s="14" t="s">
        <v>113</v>
      </c>
      <c r="E96" s="14">
        <v>121</v>
      </c>
      <c r="F96" s="14">
        <v>125</v>
      </c>
      <c r="G96" s="14">
        <v>5</v>
      </c>
      <c r="H96" s="387">
        <v>500000</v>
      </c>
    </row>
    <row r="97" spans="2:8" ht="15.75" thickBot="1" x14ac:dyDescent="0.3">
      <c r="B97" s="13" t="s">
        <v>109</v>
      </c>
      <c r="C97" s="14" t="s">
        <v>82</v>
      </c>
      <c r="D97" s="14" t="s">
        <v>114</v>
      </c>
      <c r="E97" s="14">
        <v>126</v>
      </c>
      <c r="F97" s="14">
        <v>135</v>
      </c>
      <c r="G97" s="14">
        <v>10</v>
      </c>
      <c r="H97" s="387">
        <v>1000000</v>
      </c>
    </row>
    <row r="98" spans="2:8" ht="15.75" thickBot="1" x14ac:dyDescent="0.3">
      <c r="B98" s="13" t="s">
        <v>109</v>
      </c>
      <c r="C98" s="14" t="s">
        <v>82</v>
      </c>
      <c r="D98" s="14" t="s">
        <v>115</v>
      </c>
      <c r="E98" s="14">
        <v>136</v>
      </c>
      <c r="F98" s="14">
        <v>145</v>
      </c>
      <c r="G98" s="14">
        <v>10</v>
      </c>
      <c r="H98" s="387">
        <v>1000000</v>
      </c>
    </row>
    <row r="99" spans="2:8" ht="15.75" thickBot="1" x14ac:dyDescent="0.3">
      <c r="B99" s="13" t="s">
        <v>109</v>
      </c>
      <c r="C99" s="14" t="s">
        <v>82</v>
      </c>
      <c r="D99" s="14" t="s">
        <v>116</v>
      </c>
      <c r="E99" s="14">
        <v>146</v>
      </c>
      <c r="F99" s="14">
        <v>155</v>
      </c>
      <c r="G99" s="14">
        <v>10</v>
      </c>
      <c r="H99" s="387">
        <v>1000000</v>
      </c>
    </row>
    <row r="100" spans="2:8" ht="15.75" thickBot="1" x14ac:dyDescent="0.3">
      <c r="B100" s="13" t="s">
        <v>109</v>
      </c>
      <c r="C100" s="14" t="s">
        <v>82</v>
      </c>
      <c r="D100" s="14" t="s">
        <v>117</v>
      </c>
      <c r="E100" s="14">
        <v>156</v>
      </c>
      <c r="F100" s="14">
        <v>160</v>
      </c>
      <c r="G100" s="14">
        <v>5</v>
      </c>
      <c r="H100" s="387">
        <v>500000</v>
      </c>
    </row>
    <row r="101" spans="2:8" ht="15.75" thickBot="1" x14ac:dyDescent="0.3">
      <c r="B101" s="13" t="s">
        <v>109</v>
      </c>
      <c r="C101" s="14" t="s">
        <v>82</v>
      </c>
      <c r="D101" s="14" t="s">
        <v>118</v>
      </c>
      <c r="E101" s="14">
        <v>161</v>
      </c>
      <c r="F101" s="14">
        <v>161</v>
      </c>
      <c r="G101" s="14">
        <v>1</v>
      </c>
      <c r="H101" s="387">
        <v>100000</v>
      </c>
    </row>
    <row r="102" spans="2:8" ht="15.75" thickBot="1" x14ac:dyDescent="0.3">
      <c r="B102" s="13" t="s">
        <v>109</v>
      </c>
      <c r="C102" s="14" t="s">
        <v>82</v>
      </c>
      <c r="D102" s="14" t="s">
        <v>119</v>
      </c>
      <c r="E102" s="14">
        <v>162</v>
      </c>
      <c r="F102" s="14">
        <v>162</v>
      </c>
      <c r="G102" s="14">
        <v>1</v>
      </c>
      <c r="H102" s="387">
        <v>100000</v>
      </c>
    </row>
    <row r="103" spans="2:8" ht="15.75" thickBot="1" x14ac:dyDescent="0.3">
      <c r="B103" s="13" t="s">
        <v>109</v>
      </c>
      <c r="C103" s="14" t="s">
        <v>82</v>
      </c>
      <c r="D103" s="14" t="s">
        <v>120</v>
      </c>
      <c r="E103" s="14">
        <v>163</v>
      </c>
      <c r="F103" s="14">
        <v>163</v>
      </c>
      <c r="G103" s="14">
        <v>1</v>
      </c>
      <c r="H103" s="387">
        <v>100000</v>
      </c>
    </row>
    <row r="104" spans="2:8" ht="15.75" thickBot="1" x14ac:dyDescent="0.3">
      <c r="B104" s="13" t="s">
        <v>109</v>
      </c>
      <c r="C104" s="14" t="s">
        <v>82</v>
      </c>
      <c r="D104" s="14" t="s">
        <v>121</v>
      </c>
      <c r="E104" s="14">
        <v>164</v>
      </c>
      <c r="F104" s="14">
        <v>164</v>
      </c>
      <c r="G104" s="14">
        <v>1</v>
      </c>
      <c r="H104" s="387">
        <v>100000</v>
      </c>
    </row>
    <row r="105" spans="2:8" ht="15.75" thickBot="1" x14ac:dyDescent="0.3">
      <c r="B105" s="13" t="s">
        <v>109</v>
      </c>
      <c r="C105" s="14" t="s">
        <v>82</v>
      </c>
      <c r="D105" s="14" t="s">
        <v>122</v>
      </c>
      <c r="E105" s="14">
        <v>165</v>
      </c>
      <c r="F105" s="14">
        <v>174</v>
      </c>
      <c r="G105" s="14">
        <v>10</v>
      </c>
      <c r="H105" s="387">
        <v>1000000</v>
      </c>
    </row>
    <row r="106" spans="2:8" ht="15.75" thickBot="1" x14ac:dyDescent="0.3">
      <c r="B106" s="13" t="s">
        <v>109</v>
      </c>
      <c r="C106" s="14" t="s">
        <v>82</v>
      </c>
      <c r="D106" s="14" t="s">
        <v>123</v>
      </c>
      <c r="E106" s="14">
        <v>175</v>
      </c>
      <c r="F106" s="14">
        <v>179</v>
      </c>
      <c r="G106" s="14">
        <v>5</v>
      </c>
      <c r="H106" s="387">
        <v>500000</v>
      </c>
    </row>
    <row r="107" spans="2:8" ht="15.75" thickBot="1" x14ac:dyDescent="0.3">
      <c r="B107" s="13" t="s">
        <v>109</v>
      </c>
      <c r="C107" s="14" t="s">
        <v>82</v>
      </c>
      <c r="D107" s="14" t="s">
        <v>124</v>
      </c>
      <c r="E107" s="14">
        <v>180</v>
      </c>
      <c r="F107" s="14">
        <v>180</v>
      </c>
      <c r="G107" s="14">
        <v>1</v>
      </c>
      <c r="H107" s="387">
        <v>100000</v>
      </c>
    </row>
    <row r="108" spans="2:8" ht="15.75" thickBot="1" x14ac:dyDescent="0.3">
      <c r="B108" s="13" t="s">
        <v>109</v>
      </c>
      <c r="C108" s="14" t="s">
        <v>82</v>
      </c>
      <c r="D108" s="14" t="s">
        <v>125</v>
      </c>
      <c r="E108" s="14">
        <v>181</v>
      </c>
      <c r="F108" s="14">
        <v>181</v>
      </c>
      <c r="G108" s="14">
        <v>1</v>
      </c>
      <c r="H108" s="387">
        <v>100000</v>
      </c>
    </row>
    <row r="109" spans="2:8" ht="15.75" thickBot="1" x14ac:dyDescent="0.3">
      <c r="B109" s="13" t="s">
        <v>109</v>
      </c>
      <c r="C109" s="14" t="s">
        <v>82</v>
      </c>
      <c r="D109" s="14" t="s">
        <v>126</v>
      </c>
      <c r="E109" s="14">
        <v>182</v>
      </c>
      <c r="F109" s="14">
        <v>191</v>
      </c>
      <c r="G109" s="14">
        <v>10</v>
      </c>
      <c r="H109" s="387">
        <v>1000000</v>
      </c>
    </row>
    <row r="110" spans="2:8" ht="15.75" thickBot="1" x14ac:dyDescent="0.3">
      <c r="B110" s="13" t="s">
        <v>109</v>
      </c>
      <c r="C110" s="14" t="s">
        <v>80</v>
      </c>
      <c r="D110" s="14" t="s">
        <v>127</v>
      </c>
      <c r="E110" s="14">
        <v>77</v>
      </c>
      <c r="F110" s="14">
        <v>216</v>
      </c>
      <c r="G110" s="14">
        <v>140</v>
      </c>
      <c r="H110" s="387">
        <v>14000000</v>
      </c>
    </row>
    <row r="111" spans="2:8" ht="15.75" thickBot="1" x14ac:dyDescent="0.3">
      <c r="B111" s="13" t="s">
        <v>109</v>
      </c>
      <c r="C111" s="14" t="s">
        <v>128</v>
      </c>
      <c r="D111" s="14" t="s">
        <v>129</v>
      </c>
      <c r="E111" s="14">
        <v>78</v>
      </c>
      <c r="F111" s="14">
        <v>217</v>
      </c>
      <c r="G111" s="14">
        <v>140</v>
      </c>
      <c r="H111" s="387">
        <v>14000000</v>
      </c>
    </row>
    <row r="112" spans="2:8" ht="15.75" thickBot="1" x14ac:dyDescent="0.3">
      <c r="B112" s="13" t="s">
        <v>109</v>
      </c>
      <c r="C112" s="14" t="s">
        <v>130</v>
      </c>
      <c r="D112" s="14" t="s">
        <v>131</v>
      </c>
      <c r="E112" s="14">
        <v>55</v>
      </c>
      <c r="F112" s="14">
        <v>56</v>
      </c>
      <c r="G112" s="14">
        <v>2</v>
      </c>
      <c r="H112" s="387">
        <v>200000</v>
      </c>
    </row>
    <row r="113" spans="2:10" ht="15.75" thickBot="1" x14ac:dyDescent="0.3">
      <c r="B113" s="13" t="s">
        <v>109</v>
      </c>
      <c r="C113" s="14" t="s">
        <v>132</v>
      </c>
      <c r="D113" s="14" t="s">
        <v>133</v>
      </c>
      <c r="E113" s="14">
        <v>202</v>
      </c>
      <c r="F113" s="14">
        <v>300</v>
      </c>
      <c r="G113" s="14">
        <v>99</v>
      </c>
      <c r="H113" s="387">
        <v>9900000</v>
      </c>
    </row>
    <row r="114" spans="2:10" ht="15.75" thickBot="1" x14ac:dyDescent="0.3">
      <c r="B114" s="13" t="s">
        <v>109</v>
      </c>
      <c r="C114" s="14" t="s">
        <v>134</v>
      </c>
      <c r="D114" s="14" t="s">
        <v>135</v>
      </c>
      <c r="E114" s="14">
        <v>1</v>
      </c>
      <c r="F114" s="14">
        <v>21</v>
      </c>
      <c r="G114" s="14">
        <v>21</v>
      </c>
      <c r="H114" s="387">
        <v>2100000</v>
      </c>
    </row>
    <row r="115" spans="2:10" ht="15.75" thickBot="1" x14ac:dyDescent="0.3">
      <c r="B115" s="13" t="s">
        <v>109</v>
      </c>
      <c r="C115" s="14" t="s">
        <v>136</v>
      </c>
      <c r="D115" s="14" t="s">
        <v>56</v>
      </c>
      <c r="E115" s="14">
        <v>7</v>
      </c>
      <c r="F115" s="14">
        <v>172</v>
      </c>
      <c r="G115" s="14">
        <v>166</v>
      </c>
      <c r="H115" s="387">
        <v>16600000</v>
      </c>
    </row>
    <row r="116" spans="2:10" ht="15.75" thickBot="1" x14ac:dyDescent="0.3">
      <c r="B116" s="15" t="s">
        <v>109</v>
      </c>
      <c r="C116" s="16"/>
      <c r="D116" s="16"/>
      <c r="E116" s="16"/>
      <c r="F116" s="16"/>
      <c r="G116" s="17">
        <f>SUM(G91:G115)</f>
        <v>711</v>
      </c>
      <c r="H116" s="388">
        <f>SUM(H91:H115)</f>
        <v>71100000</v>
      </c>
      <c r="J116" s="395"/>
    </row>
    <row r="117" spans="2:10" ht="15.75" thickBot="1" x14ac:dyDescent="0.3">
      <c r="B117" s="13" t="s">
        <v>137</v>
      </c>
      <c r="C117" s="14" t="s">
        <v>81</v>
      </c>
      <c r="D117" s="14">
        <v>57</v>
      </c>
      <c r="E117" s="14">
        <v>171</v>
      </c>
      <c r="F117" s="14">
        <v>180</v>
      </c>
      <c r="G117" s="14">
        <v>10</v>
      </c>
      <c r="H117" s="387">
        <v>1000000</v>
      </c>
    </row>
    <row r="118" spans="2:10" ht="15.75" thickBot="1" x14ac:dyDescent="0.3">
      <c r="B118" s="13" t="s">
        <v>137</v>
      </c>
      <c r="C118" s="14" t="s">
        <v>81</v>
      </c>
      <c r="D118" s="14">
        <v>58</v>
      </c>
      <c r="E118" s="14">
        <v>181</v>
      </c>
      <c r="F118" s="14">
        <v>190</v>
      </c>
      <c r="G118" s="14">
        <v>10</v>
      </c>
      <c r="H118" s="387">
        <v>1000000</v>
      </c>
    </row>
    <row r="119" spans="2:10" ht="15.75" thickBot="1" x14ac:dyDescent="0.3">
      <c r="B119" s="13" t="s">
        <v>137</v>
      </c>
      <c r="C119" s="14" t="s">
        <v>81</v>
      </c>
      <c r="D119" s="14">
        <v>59</v>
      </c>
      <c r="E119" s="14">
        <v>191</v>
      </c>
      <c r="F119" s="14">
        <v>200</v>
      </c>
      <c r="G119" s="14">
        <v>10</v>
      </c>
      <c r="H119" s="387">
        <v>1000000</v>
      </c>
    </row>
    <row r="120" spans="2:10" ht="15.75" thickBot="1" x14ac:dyDescent="0.3">
      <c r="B120" s="13" t="s">
        <v>137</v>
      </c>
      <c r="C120" s="14" t="s">
        <v>80</v>
      </c>
      <c r="D120" s="14">
        <v>126</v>
      </c>
      <c r="E120" s="14">
        <v>217</v>
      </c>
      <c r="F120" s="14">
        <v>245</v>
      </c>
      <c r="G120" s="14">
        <v>29</v>
      </c>
      <c r="H120" s="387">
        <v>2900000</v>
      </c>
    </row>
    <row r="121" spans="2:10" ht="15.75" thickBot="1" x14ac:dyDescent="0.3">
      <c r="B121" s="13" t="s">
        <v>137</v>
      </c>
      <c r="C121" s="14" t="s">
        <v>128</v>
      </c>
      <c r="D121" s="14">
        <v>149</v>
      </c>
      <c r="E121" s="14">
        <v>265</v>
      </c>
      <c r="F121" s="14">
        <v>293</v>
      </c>
      <c r="G121" s="14">
        <v>29</v>
      </c>
      <c r="H121" s="387">
        <v>2900000</v>
      </c>
    </row>
    <row r="122" spans="2:10" ht="15.75" thickBot="1" x14ac:dyDescent="0.3">
      <c r="B122" s="13" t="s">
        <v>137</v>
      </c>
      <c r="C122" s="14" t="s">
        <v>138</v>
      </c>
      <c r="D122" s="14">
        <v>4</v>
      </c>
      <c r="E122" s="14">
        <v>26</v>
      </c>
      <c r="F122" s="14">
        <v>60</v>
      </c>
      <c r="G122" s="14">
        <v>35</v>
      </c>
      <c r="H122" s="387">
        <v>3500000</v>
      </c>
    </row>
    <row r="123" spans="2:10" ht="15.75" thickBot="1" x14ac:dyDescent="0.3">
      <c r="B123" s="15" t="s">
        <v>137</v>
      </c>
      <c r="C123" s="16"/>
      <c r="D123" s="16"/>
      <c r="E123" s="16"/>
      <c r="F123" s="16"/>
      <c r="G123" s="17">
        <f>SUM(G117:G122)</f>
        <v>123</v>
      </c>
      <c r="H123" s="388">
        <f>SUM(H117:H122)</f>
        <v>12300000</v>
      </c>
    </row>
    <row r="124" spans="2:10" ht="15.75" thickBot="1" x14ac:dyDescent="0.3">
      <c r="B124" s="13" t="s">
        <v>139</v>
      </c>
      <c r="C124" s="14" t="s">
        <v>77</v>
      </c>
      <c r="D124" s="14">
        <v>26</v>
      </c>
      <c r="E124" s="14">
        <v>101</v>
      </c>
      <c r="F124" s="14">
        <v>150</v>
      </c>
      <c r="G124" s="14">
        <v>50</v>
      </c>
      <c r="H124" s="387">
        <v>5000000</v>
      </c>
    </row>
    <row r="125" spans="2:10" ht="15.75" thickBot="1" x14ac:dyDescent="0.3">
      <c r="B125" s="13" t="s">
        <v>139</v>
      </c>
      <c r="C125" s="14" t="s">
        <v>81</v>
      </c>
      <c r="D125" s="14">
        <v>49</v>
      </c>
      <c r="E125" s="14">
        <v>1</v>
      </c>
      <c r="F125" s="14">
        <v>100</v>
      </c>
      <c r="G125" s="14">
        <v>100</v>
      </c>
      <c r="H125" s="387">
        <v>10000000</v>
      </c>
    </row>
    <row r="126" spans="2:10" ht="15.75" thickBot="1" x14ac:dyDescent="0.3">
      <c r="B126" s="13" t="s">
        <v>139</v>
      </c>
      <c r="C126" s="14" t="s">
        <v>80</v>
      </c>
      <c r="D126" s="14">
        <v>127</v>
      </c>
      <c r="E126" s="14">
        <v>245</v>
      </c>
      <c r="F126" s="14">
        <v>300</v>
      </c>
      <c r="G126" s="14">
        <v>56</v>
      </c>
      <c r="H126" s="387">
        <v>5600000</v>
      </c>
    </row>
    <row r="127" spans="2:10" ht="15.75" thickBot="1" x14ac:dyDescent="0.3">
      <c r="B127" s="13" t="s">
        <v>139</v>
      </c>
      <c r="C127" s="14" t="s">
        <v>83</v>
      </c>
      <c r="D127" s="14">
        <v>128</v>
      </c>
      <c r="E127" s="14">
        <v>1</v>
      </c>
      <c r="F127" s="14">
        <v>91</v>
      </c>
      <c r="G127" s="14">
        <v>91</v>
      </c>
      <c r="H127" s="387">
        <v>9100000</v>
      </c>
    </row>
    <row r="128" spans="2:10" ht="15.75" thickBot="1" x14ac:dyDescent="0.3">
      <c r="B128" s="13" t="s">
        <v>139</v>
      </c>
      <c r="C128" s="14" t="s">
        <v>128</v>
      </c>
      <c r="D128" s="14">
        <v>150</v>
      </c>
      <c r="E128" s="14">
        <v>217</v>
      </c>
      <c r="F128" s="14">
        <v>300</v>
      </c>
      <c r="G128" s="14">
        <v>84</v>
      </c>
      <c r="H128" s="387">
        <v>8400000</v>
      </c>
    </row>
    <row r="129" spans="2:8" ht="15.75" thickBot="1" x14ac:dyDescent="0.3">
      <c r="B129" s="13" t="s">
        <v>139</v>
      </c>
      <c r="C129" s="14" t="s">
        <v>140</v>
      </c>
      <c r="D129" s="14">
        <v>151</v>
      </c>
      <c r="E129" s="14">
        <v>1</v>
      </c>
      <c r="F129" s="14">
        <v>63</v>
      </c>
      <c r="G129" s="14">
        <v>63</v>
      </c>
      <c r="H129" s="387">
        <v>6300000</v>
      </c>
    </row>
    <row r="130" spans="2:8" ht="15.75" thickBot="1" x14ac:dyDescent="0.3">
      <c r="B130" s="13" t="s">
        <v>139</v>
      </c>
      <c r="C130" s="14" t="s">
        <v>141</v>
      </c>
      <c r="D130" s="14">
        <v>9</v>
      </c>
      <c r="E130" s="14">
        <v>139</v>
      </c>
      <c r="F130" s="14">
        <v>200</v>
      </c>
      <c r="G130" s="14">
        <v>62</v>
      </c>
      <c r="H130" s="387">
        <v>6200000</v>
      </c>
    </row>
    <row r="131" spans="2:8" ht="15.75" thickBot="1" x14ac:dyDescent="0.3">
      <c r="B131" s="13" t="s">
        <v>139</v>
      </c>
      <c r="C131" s="14" t="s">
        <v>142</v>
      </c>
      <c r="D131" s="14">
        <v>10</v>
      </c>
      <c r="E131" s="14">
        <v>1</v>
      </c>
      <c r="F131" s="14">
        <v>112</v>
      </c>
      <c r="G131" s="14">
        <v>112</v>
      </c>
      <c r="H131" s="387">
        <v>11200000</v>
      </c>
    </row>
    <row r="132" spans="2:8" ht="15.75" thickBot="1" x14ac:dyDescent="0.3">
      <c r="B132" s="15" t="s">
        <v>139</v>
      </c>
      <c r="C132" s="16"/>
      <c r="D132" s="16"/>
      <c r="E132" s="16"/>
      <c r="F132" s="16"/>
      <c r="G132" s="17">
        <f>SUM(G124:G131)</f>
        <v>618</v>
      </c>
      <c r="H132" s="388">
        <f>SUM(H124:H131)</f>
        <v>61800000</v>
      </c>
    </row>
    <row r="133" spans="2:8" ht="15.75" thickBot="1" x14ac:dyDescent="0.3">
      <c r="B133" s="13" t="s">
        <v>143</v>
      </c>
      <c r="C133" s="14" t="s">
        <v>50</v>
      </c>
      <c r="D133" s="14">
        <v>22</v>
      </c>
      <c r="E133" s="14">
        <v>198</v>
      </c>
      <c r="F133" s="14">
        <v>198</v>
      </c>
      <c r="G133" s="14">
        <v>1</v>
      </c>
      <c r="H133" s="387">
        <v>100000</v>
      </c>
    </row>
    <row r="134" spans="2:8" ht="15.75" thickBot="1" x14ac:dyDescent="0.3">
      <c r="B134" s="13" t="s">
        <v>143</v>
      </c>
      <c r="C134" s="14" t="s">
        <v>50</v>
      </c>
      <c r="D134" s="14">
        <v>23</v>
      </c>
      <c r="E134" s="14">
        <v>199</v>
      </c>
      <c r="F134" s="14">
        <v>199</v>
      </c>
      <c r="G134" s="14">
        <v>1</v>
      </c>
      <c r="H134" s="387">
        <v>100000</v>
      </c>
    </row>
    <row r="135" spans="2:8" ht="15.75" thickBot="1" x14ac:dyDescent="0.3">
      <c r="B135" s="13" t="s">
        <v>143</v>
      </c>
      <c r="C135" s="14" t="s">
        <v>55</v>
      </c>
      <c r="D135" s="14">
        <v>78</v>
      </c>
      <c r="E135" s="14">
        <v>1</v>
      </c>
      <c r="F135" s="14">
        <v>1</v>
      </c>
      <c r="G135" s="14">
        <v>1</v>
      </c>
      <c r="H135" s="387">
        <v>100000</v>
      </c>
    </row>
    <row r="136" spans="2:8" ht="15.75" thickBot="1" x14ac:dyDescent="0.3">
      <c r="B136" s="13" t="s">
        <v>143</v>
      </c>
      <c r="C136" s="14" t="s">
        <v>82</v>
      </c>
      <c r="D136" s="14">
        <v>78</v>
      </c>
      <c r="E136" s="14">
        <v>192</v>
      </c>
      <c r="F136" s="14">
        <v>200</v>
      </c>
      <c r="G136" s="14">
        <v>9</v>
      </c>
      <c r="H136" s="387">
        <v>900000</v>
      </c>
    </row>
    <row r="137" spans="2:8" ht="15.75" thickBot="1" x14ac:dyDescent="0.3">
      <c r="B137" s="13" t="s">
        <v>143</v>
      </c>
      <c r="C137" s="14" t="s">
        <v>55</v>
      </c>
      <c r="D137" s="14">
        <v>79</v>
      </c>
      <c r="E137" s="14">
        <v>2</v>
      </c>
      <c r="F137" s="14">
        <v>11</v>
      </c>
      <c r="G137" s="14">
        <v>10</v>
      </c>
      <c r="H137" s="387">
        <v>1000000</v>
      </c>
    </row>
    <row r="138" spans="2:8" ht="15.75" thickBot="1" x14ac:dyDescent="0.3">
      <c r="B138" s="13" t="s">
        <v>143</v>
      </c>
      <c r="C138" s="14" t="s">
        <v>55</v>
      </c>
      <c r="D138" s="14">
        <v>80</v>
      </c>
      <c r="E138" s="14">
        <v>12</v>
      </c>
      <c r="F138" s="14">
        <v>21</v>
      </c>
      <c r="G138" s="14">
        <v>10</v>
      </c>
      <c r="H138" s="387">
        <v>1000000</v>
      </c>
    </row>
    <row r="139" spans="2:8" ht="15.75" thickBot="1" x14ac:dyDescent="0.3">
      <c r="B139" s="13" t="s">
        <v>143</v>
      </c>
      <c r="C139" s="14" t="s">
        <v>55</v>
      </c>
      <c r="D139" s="14">
        <v>81</v>
      </c>
      <c r="E139" s="14">
        <v>22</v>
      </c>
      <c r="F139" s="14">
        <v>71</v>
      </c>
      <c r="G139" s="14">
        <v>50</v>
      </c>
      <c r="H139" s="387">
        <v>5000000</v>
      </c>
    </row>
    <row r="140" spans="2:8" ht="15.75" thickBot="1" x14ac:dyDescent="0.3">
      <c r="B140" s="13" t="s">
        <v>143</v>
      </c>
      <c r="C140" s="14" t="s">
        <v>55</v>
      </c>
      <c r="D140" s="14">
        <v>82</v>
      </c>
      <c r="E140" s="14">
        <v>72</v>
      </c>
      <c r="F140" s="14">
        <v>72</v>
      </c>
      <c r="G140" s="14">
        <v>1</v>
      </c>
      <c r="H140" s="387">
        <v>100000</v>
      </c>
    </row>
    <row r="141" spans="2:8" ht="15.75" thickBot="1" x14ac:dyDescent="0.3">
      <c r="B141" s="13" t="s">
        <v>143</v>
      </c>
      <c r="C141" s="14" t="s">
        <v>55</v>
      </c>
      <c r="D141" s="14">
        <v>83</v>
      </c>
      <c r="E141" s="14">
        <v>73</v>
      </c>
      <c r="F141" s="14">
        <v>82</v>
      </c>
      <c r="G141" s="14">
        <v>10</v>
      </c>
      <c r="H141" s="387">
        <v>1000000</v>
      </c>
    </row>
    <row r="142" spans="2:8" ht="15.75" thickBot="1" x14ac:dyDescent="0.3">
      <c r="B142" s="13" t="s">
        <v>143</v>
      </c>
      <c r="C142" s="14" t="s">
        <v>55</v>
      </c>
      <c r="D142" s="14">
        <v>84</v>
      </c>
      <c r="E142" s="14">
        <v>83</v>
      </c>
      <c r="F142" s="14">
        <v>92</v>
      </c>
      <c r="G142" s="14">
        <v>10</v>
      </c>
      <c r="H142" s="387">
        <v>1000000</v>
      </c>
    </row>
    <row r="143" spans="2:8" ht="15.75" thickBot="1" x14ac:dyDescent="0.3">
      <c r="B143" s="13" t="s">
        <v>143</v>
      </c>
      <c r="C143" s="14" t="s">
        <v>55</v>
      </c>
      <c r="D143" s="14">
        <v>85</v>
      </c>
      <c r="E143" s="14">
        <v>93</v>
      </c>
      <c r="F143" s="14">
        <v>102</v>
      </c>
      <c r="G143" s="14">
        <v>10</v>
      </c>
      <c r="H143" s="387">
        <v>1000000</v>
      </c>
    </row>
    <row r="144" spans="2:8" ht="15.75" thickBot="1" x14ac:dyDescent="0.3">
      <c r="B144" s="13" t="s">
        <v>143</v>
      </c>
      <c r="C144" s="14" t="s">
        <v>55</v>
      </c>
      <c r="D144" s="14">
        <v>86</v>
      </c>
      <c r="E144" s="14">
        <v>103</v>
      </c>
      <c r="F144" s="14">
        <v>112</v>
      </c>
      <c r="G144" s="14">
        <v>10</v>
      </c>
      <c r="H144" s="387">
        <v>1000000</v>
      </c>
    </row>
    <row r="145" spans="2:8" ht="15.75" thickBot="1" x14ac:dyDescent="0.3">
      <c r="B145" s="13" t="s">
        <v>143</v>
      </c>
      <c r="C145" s="14" t="s">
        <v>55</v>
      </c>
      <c r="D145" s="14">
        <v>87</v>
      </c>
      <c r="E145" s="14">
        <v>113</v>
      </c>
      <c r="F145" s="14">
        <v>122</v>
      </c>
      <c r="G145" s="14">
        <v>10</v>
      </c>
      <c r="H145" s="387">
        <v>1000000</v>
      </c>
    </row>
    <row r="146" spans="2:8" ht="15.75" thickBot="1" x14ac:dyDescent="0.3">
      <c r="B146" s="13" t="s">
        <v>143</v>
      </c>
      <c r="C146" s="14" t="s">
        <v>55</v>
      </c>
      <c r="D146" s="14">
        <v>88</v>
      </c>
      <c r="E146" s="14">
        <v>123</v>
      </c>
      <c r="F146" s="14">
        <v>132</v>
      </c>
      <c r="G146" s="14">
        <v>10</v>
      </c>
      <c r="H146" s="387">
        <v>1000000</v>
      </c>
    </row>
    <row r="147" spans="2:8" ht="15.75" thickBot="1" x14ac:dyDescent="0.3">
      <c r="B147" s="13" t="s">
        <v>143</v>
      </c>
      <c r="C147" s="14" t="s">
        <v>84</v>
      </c>
      <c r="D147" s="14">
        <v>129</v>
      </c>
      <c r="E147" s="14">
        <v>92</v>
      </c>
      <c r="F147" s="14">
        <v>231</v>
      </c>
      <c r="G147" s="14">
        <v>140</v>
      </c>
      <c r="H147" s="387">
        <v>14000000</v>
      </c>
    </row>
    <row r="148" spans="2:8" ht="15.75" thickBot="1" x14ac:dyDescent="0.3">
      <c r="B148" s="13" t="s">
        <v>143</v>
      </c>
      <c r="C148" s="14" t="s">
        <v>140</v>
      </c>
      <c r="D148" s="14">
        <v>152</v>
      </c>
      <c r="E148" s="14">
        <v>64</v>
      </c>
      <c r="F148" s="14">
        <v>203</v>
      </c>
      <c r="G148" s="14">
        <v>140</v>
      </c>
      <c r="H148" s="387">
        <v>14000000</v>
      </c>
    </row>
    <row r="149" spans="2:8" ht="15.75" thickBot="1" x14ac:dyDescent="0.3">
      <c r="B149" s="13" t="s">
        <v>143</v>
      </c>
      <c r="C149" s="14" t="s">
        <v>136</v>
      </c>
      <c r="D149" s="14">
        <v>8</v>
      </c>
      <c r="E149" s="14">
        <v>173</v>
      </c>
      <c r="F149" s="14">
        <v>200</v>
      </c>
      <c r="G149" s="14">
        <v>28</v>
      </c>
      <c r="H149" s="387">
        <v>2800000</v>
      </c>
    </row>
    <row r="150" spans="2:8" ht="15.75" thickBot="1" x14ac:dyDescent="0.3">
      <c r="B150" s="13" t="s">
        <v>143</v>
      </c>
      <c r="C150" s="14" t="s">
        <v>141</v>
      </c>
      <c r="D150" s="14">
        <v>9</v>
      </c>
      <c r="E150" s="14">
        <v>1</v>
      </c>
      <c r="F150" s="14">
        <v>138</v>
      </c>
      <c r="G150" s="14">
        <v>138</v>
      </c>
      <c r="H150" s="387">
        <v>13800000</v>
      </c>
    </row>
    <row r="151" spans="2:8" ht="15.75" thickBot="1" x14ac:dyDescent="0.3">
      <c r="B151" s="15" t="s">
        <v>143</v>
      </c>
      <c r="C151" s="16"/>
      <c r="D151" s="16"/>
      <c r="E151" s="16"/>
      <c r="F151" s="16"/>
      <c r="G151" s="17">
        <f>SUM(G133:G150)</f>
        <v>589</v>
      </c>
      <c r="H151" s="388">
        <f>SUM(H133:H150)</f>
        <v>58900000</v>
      </c>
    </row>
    <row r="152" spans="2:8" ht="15.75" thickBot="1" x14ac:dyDescent="0.3">
      <c r="B152" s="13" t="s">
        <v>144</v>
      </c>
      <c r="C152" s="14" t="s">
        <v>51</v>
      </c>
      <c r="D152" s="14">
        <v>1</v>
      </c>
      <c r="E152" s="14">
        <v>1</v>
      </c>
      <c r="F152" s="14">
        <v>100</v>
      </c>
      <c r="G152" s="14">
        <v>100</v>
      </c>
      <c r="H152" s="387">
        <v>10000000</v>
      </c>
    </row>
    <row r="153" spans="2:8" ht="15.75" thickBot="1" x14ac:dyDescent="0.3">
      <c r="B153" s="13" t="s">
        <v>144</v>
      </c>
      <c r="C153" s="14" t="s">
        <v>50</v>
      </c>
      <c r="D153" s="14">
        <v>9</v>
      </c>
      <c r="E153" s="14">
        <v>1</v>
      </c>
      <c r="F153" s="14">
        <v>50</v>
      </c>
      <c r="G153" s="14">
        <v>50</v>
      </c>
      <c r="H153" s="387">
        <v>5000000</v>
      </c>
    </row>
    <row r="154" spans="2:8" ht="15.75" thickBot="1" x14ac:dyDescent="0.3">
      <c r="B154" s="13" t="s">
        <v>144</v>
      </c>
      <c r="C154" s="14" t="s">
        <v>84</v>
      </c>
      <c r="D154" s="14">
        <v>130</v>
      </c>
      <c r="E154" s="14">
        <v>232</v>
      </c>
      <c r="F154" s="14">
        <v>300</v>
      </c>
      <c r="G154" s="14">
        <v>69</v>
      </c>
      <c r="H154" s="387">
        <v>6900000</v>
      </c>
    </row>
    <row r="155" spans="2:8" ht="15.75" thickBot="1" x14ac:dyDescent="0.3">
      <c r="B155" s="13" t="s">
        <v>144</v>
      </c>
      <c r="C155" s="14" t="s">
        <v>84</v>
      </c>
      <c r="D155" s="14">
        <v>131</v>
      </c>
      <c r="E155" s="14">
        <v>1</v>
      </c>
      <c r="F155" s="14">
        <v>78</v>
      </c>
      <c r="G155" s="14">
        <v>78</v>
      </c>
      <c r="H155" s="387">
        <v>7800000</v>
      </c>
    </row>
    <row r="156" spans="2:8" ht="15.75" thickBot="1" x14ac:dyDescent="0.3">
      <c r="B156" s="13" t="s">
        <v>144</v>
      </c>
      <c r="C156" s="14" t="s">
        <v>140</v>
      </c>
      <c r="D156" s="14">
        <v>153</v>
      </c>
      <c r="E156" s="14">
        <v>204</v>
      </c>
      <c r="F156" s="14">
        <v>300</v>
      </c>
      <c r="G156" s="14">
        <v>97</v>
      </c>
      <c r="H156" s="387">
        <v>9700000</v>
      </c>
    </row>
    <row r="157" spans="2:8" ht="15.75" thickBot="1" x14ac:dyDescent="0.3">
      <c r="B157" s="13" t="s">
        <v>144</v>
      </c>
      <c r="C157" s="14" t="s">
        <v>130</v>
      </c>
      <c r="D157" s="14">
        <v>154</v>
      </c>
      <c r="E157" s="14">
        <v>1</v>
      </c>
      <c r="F157" s="14">
        <v>50</v>
      </c>
      <c r="G157" s="14">
        <v>50</v>
      </c>
      <c r="H157" s="387">
        <v>5000000</v>
      </c>
    </row>
    <row r="158" spans="2:8" ht="15.75" thickBot="1" x14ac:dyDescent="0.3">
      <c r="B158" s="13" t="s">
        <v>144</v>
      </c>
      <c r="C158" s="14" t="s">
        <v>142</v>
      </c>
      <c r="D158" s="14">
        <v>11</v>
      </c>
      <c r="E158" s="14">
        <v>113</v>
      </c>
      <c r="F158" s="14">
        <v>200</v>
      </c>
      <c r="G158" s="14">
        <v>88</v>
      </c>
      <c r="H158" s="387">
        <v>8800000</v>
      </c>
    </row>
    <row r="159" spans="2:8" ht="15.75" thickBot="1" x14ac:dyDescent="0.3">
      <c r="B159" s="13" t="s">
        <v>144</v>
      </c>
      <c r="C159" s="14" t="s">
        <v>69</v>
      </c>
      <c r="D159" s="14">
        <v>12</v>
      </c>
      <c r="E159" s="14">
        <v>1</v>
      </c>
      <c r="F159" s="14">
        <v>112</v>
      </c>
      <c r="G159" s="14">
        <v>112</v>
      </c>
      <c r="H159" s="387">
        <v>11200000</v>
      </c>
    </row>
    <row r="160" spans="2:8" ht="15.75" thickBot="1" x14ac:dyDescent="0.3">
      <c r="B160" s="15" t="s">
        <v>144</v>
      </c>
      <c r="C160" s="16"/>
      <c r="D160" s="16"/>
      <c r="E160" s="16"/>
      <c r="F160" s="16"/>
      <c r="G160" s="17">
        <f>SUM(G152:G159)</f>
        <v>644</v>
      </c>
      <c r="H160" s="388">
        <f>SUM(H152:H159)</f>
        <v>64400000</v>
      </c>
    </row>
    <row r="161" spans="2:8" ht="15.75" thickBot="1" x14ac:dyDescent="0.3">
      <c r="B161" s="13" t="s">
        <v>145</v>
      </c>
      <c r="C161" s="14" t="s">
        <v>78</v>
      </c>
      <c r="D161" s="14">
        <v>1</v>
      </c>
      <c r="E161" s="14">
        <v>1</v>
      </c>
      <c r="F161" s="14">
        <v>425</v>
      </c>
      <c r="G161" s="14">
        <v>425</v>
      </c>
      <c r="H161" s="387">
        <v>42500000</v>
      </c>
    </row>
    <row r="162" spans="2:8" ht="15.75" thickBot="1" x14ac:dyDescent="0.3">
      <c r="B162" s="13" t="s">
        <v>145</v>
      </c>
      <c r="C162" s="14" t="s">
        <v>94</v>
      </c>
      <c r="D162" s="14">
        <v>183</v>
      </c>
      <c r="E162" s="14">
        <v>102</v>
      </c>
      <c r="F162" s="14">
        <v>300</v>
      </c>
      <c r="G162" s="14">
        <v>199</v>
      </c>
      <c r="H162" s="387">
        <v>19900000</v>
      </c>
    </row>
    <row r="163" spans="2:8" ht="15.75" thickBot="1" x14ac:dyDescent="0.3">
      <c r="B163" s="13" t="s">
        <v>145</v>
      </c>
      <c r="C163" s="14" t="s">
        <v>92</v>
      </c>
      <c r="D163" s="14">
        <v>184</v>
      </c>
      <c r="E163" s="14">
        <v>1</v>
      </c>
      <c r="F163" s="14">
        <v>300</v>
      </c>
      <c r="G163" s="14">
        <v>300</v>
      </c>
      <c r="H163" s="387">
        <v>30000000</v>
      </c>
    </row>
    <row r="164" spans="2:8" ht="15.75" thickBot="1" x14ac:dyDescent="0.3">
      <c r="B164" s="13" t="s">
        <v>145</v>
      </c>
      <c r="C164" s="14" t="s">
        <v>146</v>
      </c>
      <c r="D164" s="14">
        <v>185</v>
      </c>
      <c r="E164" s="14">
        <v>1</v>
      </c>
      <c r="F164" s="14">
        <v>300</v>
      </c>
      <c r="G164" s="14">
        <v>300</v>
      </c>
      <c r="H164" s="387">
        <v>30000000</v>
      </c>
    </row>
    <row r="165" spans="2:8" ht="15.75" thickBot="1" x14ac:dyDescent="0.3">
      <c r="B165" s="13" t="s">
        <v>145</v>
      </c>
      <c r="C165" s="14" t="s">
        <v>147</v>
      </c>
      <c r="D165" s="14">
        <v>186</v>
      </c>
      <c r="E165" s="14">
        <v>1</v>
      </c>
      <c r="F165" s="14">
        <v>300</v>
      </c>
      <c r="G165" s="14">
        <v>300</v>
      </c>
      <c r="H165" s="387">
        <v>30000000</v>
      </c>
    </row>
    <row r="166" spans="2:8" ht="15.75" thickBot="1" x14ac:dyDescent="0.3">
      <c r="B166" s="13" t="s">
        <v>145</v>
      </c>
      <c r="C166" s="14" t="s">
        <v>148</v>
      </c>
      <c r="D166" s="14">
        <v>187</v>
      </c>
      <c r="E166" s="14">
        <v>1</v>
      </c>
      <c r="F166" s="14">
        <v>300</v>
      </c>
      <c r="G166" s="14">
        <v>300</v>
      </c>
      <c r="H166" s="387">
        <v>30000000</v>
      </c>
    </row>
    <row r="167" spans="2:8" ht="15.75" thickBot="1" x14ac:dyDescent="0.3">
      <c r="B167" s="13" t="s">
        <v>145</v>
      </c>
      <c r="C167" s="14" t="s">
        <v>149</v>
      </c>
      <c r="D167" s="14">
        <v>188</v>
      </c>
      <c r="E167" s="14">
        <v>1</v>
      </c>
      <c r="F167" s="14">
        <v>300</v>
      </c>
      <c r="G167" s="14">
        <v>300</v>
      </c>
      <c r="H167" s="387">
        <v>30000000</v>
      </c>
    </row>
    <row r="168" spans="2:8" ht="15.75" thickBot="1" x14ac:dyDescent="0.3">
      <c r="B168" s="13" t="s">
        <v>145</v>
      </c>
      <c r="C168" s="14" t="s">
        <v>150</v>
      </c>
      <c r="D168" s="14">
        <v>189</v>
      </c>
      <c r="E168" s="14">
        <v>1</v>
      </c>
      <c r="F168" s="14">
        <v>300</v>
      </c>
      <c r="G168" s="14">
        <v>300</v>
      </c>
      <c r="H168" s="387">
        <v>30000000</v>
      </c>
    </row>
    <row r="169" spans="2:8" ht="15.75" thickBot="1" x14ac:dyDescent="0.3">
      <c r="B169" s="13" t="s">
        <v>145</v>
      </c>
      <c r="C169" s="14" t="s">
        <v>151</v>
      </c>
      <c r="D169" s="14">
        <v>190</v>
      </c>
      <c r="E169" s="14">
        <v>1</v>
      </c>
      <c r="F169" s="14">
        <v>300</v>
      </c>
      <c r="G169" s="14">
        <v>300</v>
      </c>
      <c r="H169" s="387">
        <v>30000000</v>
      </c>
    </row>
    <row r="170" spans="2:8" ht="15.75" thickBot="1" x14ac:dyDescent="0.3">
      <c r="B170" s="13" t="s">
        <v>145</v>
      </c>
      <c r="C170" s="14" t="s">
        <v>152</v>
      </c>
      <c r="D170" s="14">
        <v>191</v>
      </c>
      <c r="E170" s="14">
        <v>1</v>
      </c>
      <c r="F170" s="14">
        <v>300</v>
      </c>
      <c r="G170" s="14">
        <v>300</v>
      </c>
      <c r="H170" s="387">
        <v>30000000</v>
      </c>
    </row>
    <row r="171" spans="2:8" ht="15.75" thickBot="1" x14ac:dyDescent="0.3">
      <c r="B171" s="13" t="s">
        <v>145</v>
      </c>
      <c r="C171" s="14" t="s">
        <v>153</v>
      </c>
      <c r="D171" s="14">
        <v>192</v>
      </c>
      <c r="E171" s="14">
        <v>1</v>
      </c>
      <c r="F171" s="14">
        <v>300</v>
      </c>
      <c r="G171" s="14">
        <v>300</v>
      </c>
      <c r="H171" s="387">
        <v>30000000</v>
      </c>
    </row>
    <row r="172" spans="2:8" ht="15.75" thickBot="1" x14ac:dyDescent="0.3">
      <c r="B172" s="13" t="s">
        <v>145</v>
      </c>
      <c r="C172" s="14" t="s">
        <v>154</v>
      </c>
      <c r="D172" s="14">
        <v>193</v>
      </c>
      <c r="E172" s="14">
        <v>1</v>
      </c>
      <c r="F172" s="14">
        <v>300</v>
      </c>
      <c r="G172" s="14">
        <v>300</v>
      </c>
      <c r="H172" s="387">
        <v>30000000</v>
      </c>
    </row>
    <row r="173" spans="2:8" ht="15.75" thickBot="1" x14ac:dyDescent="0.3">
      <c r="B173" s="13" t="s">
        <v>145</v>
      </c>
      <c r="C173" s="14" t="s">
        <v>155</v>
      </c>
      <c r="D173" s="14">
        <v>194</v>
      </c>
      <c r="E173" s="14">
        <v>1</v>
      </c>
      <c r="F173" s="14">
        <v>300</v>
      </c>
      <c r="G173" s="14">
        <v>300</v>
      </c>
      <c r="H173" s="387">
        <v>30000000</v>
      </c>
    </row>
    <row r="174" spans="2:8" ht="15.75" thickBot="1" x14ac:dyDescent="0.3">
      <c r="B174" s="13" t="s">
        <v>145</v>
      </c>
      <c r="C174" s="14" t="s">
        <v>156</v>
      </c>
      <c r="D174" s="14">
        <v>195</v>
      </c>
      <c r="E174" s="14">
        <v>1</v>
      </c>
      <c r="F174" s="14">
        <v>300</v>
      </c>
      <c r="G174" s="14">
        <v>300</v>
      </c>
      <c r="H174" s="387">
        <v>30000000</v>
      </c>
    </row>
    <row r="175" spans="2:8" ht="15.75" thickBot="1" x14ac:dyDescent="0.3">
      <c r="B175" s="13" t="s">
        <v>145</v>
      </c>
      <c r="C175" s="14" t="s">
        <v>157</v>
      </c>
      <c r="D175" s="14">
        <v>196</v>
      </c>
      <c r="E175" s="14">
        <v>1</v>
      </c>
      <c r="F175" s="14">
        <v>300</v>
      </c>
      <c r="G175" s="14">
        <v>300</v>
      </c>
      <c r="H175" s="387">
        <v>30000000</v>
      </c>
    </row>
    <row r="176" spans="2:8" ht="15.75" thickBot="1" x14ac:dyDescent="0.3">
      <c r="B176" s="13" t="s">
        <v>145</v>
      </c>
      <c r="C176" s="14" t="s">
        <v>158</v>
      </c>
      <c r="D176" s="14">
        <v>197</v>
      </c>
      <c r="E176" s="14">
        <v>1</v>
      </c>
      <c r="F176" s="14">
        <v>300</v>
      </c>
      <c r="G176" s="14">
        <v>300</v>
      </c>
      <c r="H176" s="387">
        <v>30000000</v>
      </c>
    </row>
    <row r="177" spans="2:8" ht="15.75" thickBot="1" x14ac:dyDescent="0.3">
      <c r="B177" s="13" t="s">
        <v>145</v>
      </c>
      <c r="C177" s="14" t="s">
        <v>159</v>
      </c>
      <c r="D177" s="14">
        <v>198</v>
      </c>
      <c r="E177" s="14">
        <v>1</v>
      </c>
      <c r="F177" s="14">
        <v>300</v>
      </c>
      <c r="G177" s="14">
        <v>300</v>
      </c>
      <c r="H177" s="387">
        <v>30000000</v>
      </c>
    </row>
    <row r="178" spans="2:8" ht="15.75" thickBot="1" x14ac:dyDescent="0.3">
      <c r="B178" s="13" t="s">
        <v>145</v>
      </c>
      <c r="C178" s="14" t="s">
        <v>160</v>
      </c>
      <c r="D178" s="14">
        <v>199</v>
      </c>
      <c r="E178" s="14">
        <v>1</v>
      </c>
      <c r="F178" s="14">
        <v>300</v>
      </c>
      <c r="G178" s="14">
        <v>300</v>
      </c>
      <c r="H178" s="387">
        <v>30000000</v>
      </c>
    </row>
    <row r="179" spans="2:8" ht="15.75" thickBot="1" x14ac:dyDescent="0.3">
      <c r="B179" s="13" t="s">
        <v>145</v>
      </c>
      <c r="C179" s="14" t="s">
        <v>132</v>
      </c>
      <c r="D179" s="14">
        <v>200</v>
      </c>
      <c r="E179" s="14">
        <v>1</v>
      </c>
      <c r="F179" s="14">
        <v>100</v>
      </c>
      <c r="G179" s="14">
        <v>201</v>
      </c>
      <c r="H179" s="387">
        <v>20100000</v>
      </c>
    </row>
    <row r="180" spans="2:8" ht="15.75" thickBot="1" x14ac:dyDescent="0.3">
      <c r="B180" s="13" t="s">
        <v>145</v>
      </c>
      <c r="C180" s="14" t="s">
        <v>55</v>
      </c>
      <c r="D180" s="14" t="s">
        <v>50</v>
      </c>
      <c r="E180" s="14">
        <v>133</v>
      </c>
      <c r="F180" s="14">
        <v>137</v>
      </c>
      <c r="G180" s="14">
        <v>5</v>
      </c>
      <c r="H180" s="387">
        <v>500000</v>
      </c>
    </row>
    <row r="181" spans="2:8" ht="15.75" thickBot="1" x14ac:dyDescent="0.3">
      <c r="B181" s="13" t="s">
        <v>145</v>
      </c>
      <c r="C181" s="14" t="s">
        <v>56</v>
      </c>
      <c r="D181" s="14" t="s">
        <v>50</v>
      </c>
      <c r="E181" s="14">
        <v>1</v>
      </c>
      <c r="F181" s="14">
        <v>300</v>
      </c>
      <c r="G181" s="14">
        <v>200</v>
      </c>
      <c r="H181" s="387">
        <v>20000000</v>
      </c>
    </row>
    <row r="182" spans="2:8" ht="15.75" thickBot="1" x14ac:dyDescent="0.3">
      <c r="B182" s="13" t="s">
        <v>145</v>
      </c>
      <c r="C182" s="14" t="s">
        <v>57</v>
      </c>
      <c r="D182" s="14" t="s">
        <v>50</v>
      </c>
      <c r="E182" s="14">
        <v>1</v>
      </c>
      <c r="F182" s="14">
        <v>300</v>
      </c>
      <c r="G182" s="14">
        <v>200</v>
      </c>
      <c r="H182" s="387">
        <v>20000000</v>
      </c>
    </row>
    <row r="183" spans="2:8" ht="15.75" thickBot="1" x14ac:dyDescent="0.3">
      <c r="B183" s="13" t="s">
        <v>145</v>
      </c>
      <c r="C183" s="14" t="s">
        <v>58</v>
      </c>
      <c r="D183" s="14" t="s">
        <v>50</v>
      </c>
      <c r="E183" s="14">
        <v>1</v>
      </c>
      <c r="F183" s="14">
        <v>300</v>
      </c>
      <c r="G183" s="14">
        <v>102</v>
      </c>
      <c r="H183" s="387">
        <v>10200000</v>
      </c>
    </row>
    <row r="184" spans="2:8" ht="15.75" thickBot="1" x14ac:dyDescent="0.3">
      <c r="B184" s="13" t="s">
        <v>145</v>
      </c>
      <c r="C184" s="14" t="s">
        <v>59</v>
      </c>
      <c r="D184" s="14" t="s">
        <v>50</v>
      </c>
      <c r="E184" s="14">
        <v>1</v>
      </c>
      <c r="F184" s="14">
        <v>63</v>
      </c>
      <c r="G184" s="14">
        <v>200</v>
      </c>
      <c r="H184" s="387">
        <v>20000000</v>
      </c>
    </row>
    <row r="185" spans="2:8" ht="15.75" thickBot="1" x14ac:dyDescent="0.3">
      <c r="B185" s="13" t="s">
        <v>145</v>
      </c>
      <c r="C185" s="14" t="s">
        <v>338</v>
      </c>
      <c r="D185" s="14" t="s">
        <v>338</v>
      </c>
      <c r="E185" s="14">
        <v>1</v>
      </c>
      <c r="F185" s="14">
        <v>1</v>
      </c>
      <c r="G185" s="14">
        <f>+H185/100000</f>
        <v>1830</v>
      </c>
      <c r="H185" s="387">
        <v>183000000</v>
      </c>
    </row>
    <row r="186" spans="2:8" ht="15.75" thickBot="1" x14ac:dyDescent="0.3">
      <c r="B186" s="15" t="s">
        <v>145</v>
      </c>
      <c r="C186" s="16"/>
      <c r="D186" s="16"/>
      <c r="E186" s="16"/>
      <c r="F186" s="16"/>
      <c r="G186" s="17">
        <f>SUM(G161:G185)</f>
        <v>8162</v>
      </c>
      <c r="H186" s="388">
        <f>SUM(H161:H185)</f>
        <v>816200000</v>
      </c>
    </row>
    <row r="187" spans="2:8" ht="15.75" thickBot="1" x14ac:dyDescent="0.3">
      <c r="B187" s="13" t="s">
        <v>161</v>
      </c>
      <c r="C187" s="14" t="s">
        <v>162</v>
      </c>
      <c r="D187" s="14">
        <v>169</v>
      </c>
      <c r="E187" s="14">
        <v>102</v>
      </c>
      <c r="F187" s="14">
        <v>300</v>
      </c>
      <c r="G187" s="14">
        <v>199</v>
      </c>
      <c r="H187" s="387">
        <v>19900000</v>
      </c>
    </row>
    <row r="188" spans="2:8" ht="15.75" thickBot="1" x14ac:dyDescent="0.3">
      <c r="B188" s="13" t="s">
        <v>161</v>
      </c>
      <c r="C188" s="14" t="s">
        <v>163</v>
      </c>
      <c r="D188" s="14">
        <v>170</v>
      </c>
      <c r="E188" s="14">
        <v>1</v>
      </c>
      <c r="F188" s="14">
        <v>300</v>
      </c>
      <c r="G188" s="14">
        <v>300</v>
      </c>
      <c r="H188" s="387">
        <v>30000000</v>
      </c>
    </row>
    <row r="189" spans="2:8" ht="15.75" thickBot="1" x14ac:dyDescent="0.3">
      <c r="B189" s="13" t="s">
        <v>161</v>
      </c>
      <c r="C189" s="14" t="s">
        <v>79</v>
      </c>
      <c r="D189" s="14">
        <v>180</v>
      </c>
      <c r="E189" s="14">
        <v>1</v>
      </c>
      <c r="F189" s="14">
        <v>300</v>
      </c>
      <c r="G189" s="14">
        <v>300</v>
      </c>
      <c r="H189" s="387">
        <v>30000000</v>
      </c>
    </row>
    <row r="190" spans="2:8" ht="15.75" thickBot="1" x14ac:dyDescent="0.3">
      <c r="B190" s="13" t="s">
        <v>161</v>
      </c>
      <c r="C190" s="14" t="s">
        <v>93</v>
      </c>
      <c r="D190" s="14">
        <v>181</v>
      </c>
      <c r="E190" s="14">
        <v>1</v>
      </c>
      <c r="F190" s="14">
        <v>300</v>
      </c>
      <c r="G190" s="14">
        <v>300</v>
      </c>
      <c r="H190" s="387">
        <v>30000000</v>
      </c>
    </row>
    <row r="191" spans="2:8" ht="15.75" thickBot="1" x14ac:dyDescent="0.3">
      <c r="B191" s="13" t="s">
        <v>161</v>
      </c>
      <c r="C191" s="14" t="s">
        <v>94</v>
      </c>
      <c r="D191" s="14">
        <v>182</v>
      </c>
      <c r="E191" s="14">
        <v>1</v>
      </c>
      <c r="F191" s="14">
        <v>101</v>
      </c>
      <c r="G191" s="14">
        <v>101</v>
      </c>
      <c r="H191" s="387">
        <v>10100000</v>
      </c>
    </row>
    <row r="192" spans="2:8" ht="15.75" thickBot="1" x14ac:dyDescent="0.3">
      <c r="B192" s="15" t="s">
        <v>161</v>
      </c>
      <c r="C192" s="16"/>
      <c r="D192" s="16"/>
      <c r="E192" s="16"/>
      <c r="F192" s="16"/>
      <c r="G192" s="17">
        <f>SUM(G187:G191)</f>
        <v>1200</v>
      </c>
      <c r="H192" s="388">
        <f>SUM(H187:H191)</f>
        <v>120000000</v>
      </c>
    </row>
    <row r="193" spans="2:10" ht="15.75" thickBot="1" x14ac:dyDescent="0.3">
      <c r="B193" s="13" t="s">
        <v>164</v>
      </c>
      <c r="C193" s="14"/>
      <c r="D193" s="14"/>
      <c r="E193" s="14"/>
      <c r="F193" s="14"/>
      <c r="G193" s="14">
        <v>1620</v>
      </c>
      <c r="H193" s="387">
        <f>+G193*100000</f>
        <v>162000000</v>
      </c>
    </row>
    <row r="194" spans="2:10" ht="15.75" thickBot="1" x14ac:dyDescent="0.3">
      <c r="B194" s="15" t="s">
        <v>164</v>
      </c>
      <c r="C194" s="16"/>
      <c r="D194" s="16"/>
      <c r="E194" s="16"/>
      <c r="F194" s="16"/>
      <c r="G194" s="17">
        <f>+G193</f>
        <v>1620</v>
      </c>
      <c r="H194" s="388">
        <f>+H193</f>
        <v>162000000</v>
      </c>
    </row>
    <row r="195" spans="2:10" ht="15.75" thickBot="1" x14ac:dyDescent="0.3">
      <c r="B195" s="13" t="s">
        <v>165</v>
      </c>
      <c r="C195" s="14"/>
      <c r="D195" s="14"/>
      <c r="E195" s="14"/>
      <c r="F195" s="14"/>
      <c r="G195" s="14">
        <v>290</v>
      </c>
      <c r="H195" s="387">
        <f>+G195*100000</f>
        <v>29000000</v>
      </c>
    </row>
    <row r="196" spans="2:10" ht="15.75" thickBot="1" x14ac:dyDescent="0.3">
      <c r="B196" s="13" t="s">
        <v>165</v>
      </c>
      <c r="C196" s="14"/>
      <c r="D196" s="14"/>
      <c r="E196" s="14"/>
      <c r="F196" s="14"/>
      <c r="G196" s="14">
        <v>710</v>
      </c>
      <c r="H196" s="387">
        <f>+G196*100000</f>
        <v>71000000</v>
      </c>
    </row>
    <row r="197" spans="2:10" ht="15.75" thickBot="1" x14ac:dyDescent="0.3">
      <c r="B197" s="15" t="s">
        <v>166</v>
      </c>
      <c r="C197" s="16"/>
      <c r="D197" s="16"/>
      <c r="E197" s="16"/>
      <c r="F197" s="16"/>
      <c r="G197" s="17">
        <f>+G195+G196</f>
        <v>1000</v>
      </c>
      <c r="H197" s="388">
        <f>+H195+H196</f>
        <v>100000000</v>
      </c>
    </row>
    <row r="198" spans="2:10" ht="15.75" thickBot="1" x14ac:dyDescent="0.3">
      <c r="B198" s="13" t="s">
        <v>687</v>
      </c>
      <c r="C198" s="14"/>
      <c r="D198" s="14"/>
      <c r="E198" s="14"/>
      <c r="F198" s="14"/>
      <c r="G198" s="14">
        <v>500</v>
      </c>
      <c r="H198" s="387">
        <f>+G198*100000</f>
        <v>50000000</v>
      </c>
    </row>
    <row r="199" spans="2:10" ht="15.75" thickBot="1" x14ac:dyDescent="0.3">
      <c r="B199" s="13" t="s">
        <v>687</v>
      </c>
      <c r="C199" s="14"/>
      <c r="D199" s="14"/>
      <c r="E199" s="14"/>
      <c r="F199" s="14"/>
      <c r="G199" s="14">
        <v>500</v>
      </c>
      <c r="H199" s="387">
        <f>+G199*100000</f>
        <v>50000000</v>
      </c>
    </row>
    <row r="200" spans="2:10" ht="15.75" thickBot="1" x14ac:dyDescent="0.3">
      <c r="B200" s="389" t="s">
        <v>687</v>
      </c>
      <c r="C200" s="390"/>
      <c r="D200" s="16"/>
      <c r="E200" s="16"/>
      <c r="F200" s="16"/>
      <c r="G200" s="17">
        <f>+G198+G199</f>
        <v>1000</v>
      </c>
      <c r="H200" s="388">
        <f>+H198+H199</f>
        <v>100000000</v>
      </c>
    </row>
    <row r="201" spans="2:10" ht="15.75" thickBot="1" x14ac:dyDescent="0.3">
      <c r="B201" s="13" t="s">
        <v>688</v>
      </c>
      <c r="C201" s="14"/>
      <c r="D201" s="14"/>
      <c r="E201" s="14"/>
      <c r="F201" s="14"/>
      <c r="G201" s="14">
        <v>750</v>
      </c>
      <c r="H201" s="387">
        <f>+G201*100000</f>
        <v>75000000</v>
      </c>
    </row>
    <row r="202" spans="2:10" ht="15.75" thickBot="1" x14ac:dyDescent="0.3">
      <c r="B202" s="391" t="s">
        <v>688</v>
      </c>
      <c r="C202" s="392"/>
      <c r="D202" s="392"/>
      <c r="E202" s="392"/>
      <c r="F202" s="392"/>
      <c r="G202" s="393">
        <v>750</v>
      </c>
      <c r="H202" s="394">
        <f>+G202*100000</f>
        <v>75000000</v>
      </c>
    </row>
    <row r="203" spans="2:10" ht="15.75" thickBot="1" x14ac:dyDescent="0.3">
      <c r="B203" s="13" t="s">
        <v>689</v>
      </c>
      <c r="C203" s="14"/>
      <c r="D203" s="14"/>
      <c r="E203" s="14"/>
      <c r="F203" s="14"/>
      <c r="G203" s="14">
        <v>750</v>
      </c>
      <c r="H203" s="387">
        <f>+G203*100000</f>
        <v>75000000</v>
      </c>
      <c r="J203" s="395"/>
    </row>
    <row r="204" spans="2:10" ht="15.75" thickBot="1" x14ac:dyDescent="0.3">
      <c r="B204" s="391" t="s">
        <v>689</v>
      </c>
      <c r="C204" s="392"/>
      <c r="D204" s="392"/>
      <c r="E204" s="392"/>
      <c r="F204" s="392"/>
      <c r="G204" s="393">
        <v>750</v>
      </c>
      <c r="H204" s="394">
        <f>+G204*100000</f>
        <v>75000000</v>
      </c>
    </row>
    <row r="205" spans="2:10" ht="15.75" thickBot="1" x14ac:dyDescent="0.3">
      <c r="B205" s="13" t="s">
        <v>708</v>
      </c>
      <c r="C205" s="14"/>
      <c r="D205" s="14"/>
      <c r="E205" s="14"/>
      <c r="F205" s="14"/>
      <c r="G205" s="14">
        <v>1500</v>
      </c>
      <c r="H205" s="387">
        <v>150000000</v>
      </c>
    </row>
    <row r="206" spans="2:10" ht="15.75" thickBot="1" x14ac:dyDescent="0.3">
      <c r="B206" s="15" t="str">
        <f>+B205</f>
        <v>Ivan Emanuel Eraso</v>
      </c>
      <c r="C206" s="16"/>
      <c r="D206" s="16"/>
      <c r="E206" s="16"/>
      <c r="F206" s="16"/>
      <c r="G206" s="17">
        <f>+G205</f>
        <v>1500</v>
      </c>
      <c r="H206" s="388">
        <f>+H205</f>
        <v>150000000</v>
      </c>
    </row>
    <row r="207" spans="2:10" ht="15.75" thickBot="1" x14ac:dyDescent="0.3">
      <c r="B207" s="13" t="s">
        <v>709</v>
      </c>
      <c r="C207" s="14"/>
      <c r="D207" s="14"/>
      <c r="E207" s="14"/>
      <c r="F207" s="14"/>
      <c r="G207" s="14">
        <v>2000</v>
      </c>
      <c r="H207" s="387">
        <v>200000000</v>
      </c>
    </row>
    <row r="208" spans="2:10" ht="15.75" thickBot="1" x14ac:dyDescent="0.3">
      <c r="B208" s="15" t="str">
        <f>+B207</f>
        <v>Celeste Huergo Vietto</v>
      </c>
      <c r="C208" s="16"/>
      <c r="D208" s="16"/>
      <c r="E208" s="16"/>
      <c r="F208" s="16"/>
      <c r="G208" s="17">
        <f>+G207</f>
        <v>2000</v>
      </c>
      <c r="H208" s="388">
        <f>+H207</f>
        <v>200000000</v>
      </c>
    </row>
    <row r="209" spans="2:8" ht="15.75" thickBot="1" x14ac:dyDescent="0.3">
      <c r="B209" s="7"/>
      <c r="C209" s="7"/>
      <c r="D209" s="7"/>
      <c r="E209" s="7"/>
      <c r="F209" s="7"/>
      <c r="G209" s="23">
        <f>+G16+G27+G31+G37+G83+G90+G116+G123+G132+G151+G160+G186+G192+G194+G197+G200+G202+G204+G206+G208</f>
        <v>33323</v>
      </c>
      <c r="H209" s="397">
        <f>+H208+H206+H204+H202+H200+H197+H194+H192+H186+H160+H151+H132+H123+H90+H83+H37+H16+H31+H27+H116</f>
        <v>3332300000</v>
      </c>
    </row>
    <row r="210" spans="2:8" x14ac:dyDescent="0.25">
      <c r="B210" s="7"/>
      <c r="C210" s="7"/>
      <c r="D210" s="7"/>
      <c r="E210" s="7"/>
      <c r="F210" s="7"/>
      <c r="H210"/>
    </row>
    <row r="211" spans="2:8" x14ac:dyDescent="0.25">
      <c r="H211"/>
    </row>
    <row r="212" spans="2:8" x14ac:dyDescent="0.25">
      <c r="G212" s="196"/>
    </row>
    <row r="213" spans="2:8" x14ac:dyDescent="0.25">
      <c r="B213" s="189" t="s">
        <v>685</v>
      </c>
      <c r="C213" s="24"/>
    </row>
    <row r="214" spans="2:8" x14ac:dyDescent="0.25">
      <c r="B214" s="24" t="s">
        <v>683</v>
      </c>
      <c r="C214" s="24"/>
    </row>
    <row r="215" spans="2:8" x14ac:dyDescent="0.25">
      <c r="B215" s="24" t="s">
        <v>684</v>
      </c>
      <c r="C215" s="25"/>
    </row>
    <row r="218" spans="2:8" x14ac:dyDescent="0.25">
      <c r="B218" s="189" t="s">
        <v>682</v>
      </c>
    </row>
    <row r="219" spans="2:8" x14ac:dyDescent="0.25">
      <c r="B219" s="24" t="s">
        <v>681</v>
      </c>
    </row>
    <row r="227" spans="2:7" x14ac:dyDescent="0.25">
      <c r="B227" s="11"/>
      <c r="D227" s="11"/>
      <c r="F227" s="11"/>
    </row>
    <row r="228" spans="2:7" x14ac:dyDescent="0.25">
      <c r="B228" s="27" t="s">
        <v>244</v>
      </c>
      <c r="D228" s="192" t="s">
        <v>31</v>
      </c>
      <c r="F228" s="404" t="s">
        <v>731</v>
      </c>
      <c r="G228" s="404"/>
    </row>
    <row r="229" spans="2:7" x14ac:dyDescent="0.25">
      <c r="B229" s="27" t="s">
        <v>245</v>
      </c>
      <c r="D229" s="32" t="s">
        <v>686</v>
      </c>
      <c r="F229" s="32" t="s">
        <v>246</v>
      </c>
    </row>
  </sheetData>
  <mergeCells count="10">
    <mergeCell ref="F228:G228"/>
    <mergeCell ref="G11:G12"/>
    <mergeCell ref="B3:E3"/>
    <mergeCell ref="B11:B12"/>
    <mergeCell ref="C11:C12"/>
    <mergeCell ref="D11:D12"/>
    <mergeCell ref="E11:E12"/>
    <mergeCell ref="F11:F12"/>
    <mergeCell ref="B9:D9"/>
    <mergeCell ref="B7:D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9:H97"/>
  <sheetViews>
    <sheetView topLeftCell="A48" workbookViewId="0">
      <selection activeCell="F75" sqref="F75"/>
    </sheetView>
  </sheetViews>
  <sheetFormatPr baseColWidth="10" defaultRowHeight="15" x14ac:dyDescent="0.25"/>
  <cols>
    <col min="2" max="2" width="40.28515625" customWidth="1"/>
    <col min="3" max="3" width="14.85546875" style="295" customWidth="1"/>
    <col min="4" max="4" width="12.28515625" style="295" bestFit="1" customWidth="1"/>
    <col min="5" max="5" width="34.85546875" style="295" customWidth="1"/>
    <col min="6" max="6" width="12.85546875" style="295" customWidth="1"/>
    <col min="7" max="7" width="13.42578125" style="295" customWidth="1"/>
    <col min="8" max="8" width="15.140625" bestFit="1" customWidth="1"/>
  </cols>
  <sheetData>
    <row r="9" spans="2:7" x14ac:dyDescent="0.25">
      <c r="B9" s="414" t="s">
        <v>723</v>
      </c>
      <c r="C9" s="414"/>
      <c r="D9" s="414"/>
      <c r="E9" s="414"/>
      <c r="F9" s="414"/>
      <c r="G9" s="414"/>
    </row>
    <row r="10" spans="2:7" x14ac:dyDescent="0.25">
      <c r="B10" s="414"/>
      <c r="C10" s="414"/>
      <c r="D10" s="414"/>
      <c r="E10" s="414"/>
      <c r="F10" s="414"/>
      <c r="G10" s="414"/>
    </row>
    <row r="11" spans="2:7" x14ac:dyDescent="0.25">
      <c r="B11" s="414"/>
      <c r="C11" s="414"/>
      <c r="D11" s="414"/>
      <c r="E11" s="414"/>
      <c r="F11" s="414"/>
      <c r="G11" s="414"/>
    </row>
    <row r="12" spans="2:7" ht="15.75" thickBot="1" x14ac:dyDescent="0.3"/>
    <row r="13" spans="2:7" ht="15" customHeight="1" x14ac:dyDescent="0.25">
      <c r="B13" s="431" t="s">
        <v>167</v>
      </c>
      <c r="C13" s="410" t="s">
        <v>247</v>
      </c>
      <c r="D13" s="410" t="s">
        <v>774</v>
      </c>
      <c r="E13" s="410" t="s">
        <v>169</v>
      </c>
      <c r="F13" s="410" t="s">
        <v>168</v>
      </c>
      <c r="G13" s="410" t="s">
        <v>774</v>
      </c>
    </row>
    <row r="14" spans="2:7" ht="15.75" thickBot="1" x14ac:dyDescent="0.3">
      <c r="B14" s="432"/>
      <c r="C14" s="411"/>
      <c r="D14" s="411"/>
      <c r="E14" s="411"/>
      <c r="F14" s="411"/>
      <c r="G14" s="411"/>
    </row>
    <row r="15" spans="2:7" x14ac:dyDescent="0.25">
      <c r="B15" s="193" t="s">
        <v>170</v>
      </c>
      <c r="C15" s="296"/>
      <c r="D15" s="296"/>
      <c r="E15" s="297" t="s">
        <v>178</v>
      </c>
      <c r="F15" s="296"/>
      <c r="G15" s="298"/>
    </row>
    <row r="16" spans="2:7" x14ac:dyDescent="0.25">
      <c r="B16" s="28" t="s">
        <v>239</v>
      </c>
      <c r="C16" s="398">
        <f>+SUM(C17:C19)</f>
        <v>285735284</v>
      </c>
      <c r="D16" s="31">
        <f>+SUM(D17:D19)</f>
        <v>52393946</v>
      </c>
      <c r="E16" s="299" t="s">
        <v>179</v>
      </c>
      <c r="F16" s="31">
        <f>+SUM(F17:F21)</f>
        <v>126283966</v>
      </c>
      <c r="G16" s="300">
        <f>+SUM(G17:G21)</f>
        <v>89157765</v>
      </c>
    </row>
    <row r="17" spans="2:7" x14ac:dyDescent="0.25">
      <c r="B17" s="29" t="s">
        <v>171</v>
      </c>
      <c r="C17" s="197">
        <v>569217</v>
      </c>
      <c r="D17" s="197">
        <v>490623</v>
      </c>
      <c r="E17" s="301" t="s">
        <v>733</v>
      </c>
      <c r="F17" s="197">
        <f>+'Anexo 5i-5m'!C79</f>
        <v>54265687</v>
      </c>
      <c r="G17" s="302">
        <v>23237527</v>
      </c>
    </row>
    <row r="18" spans="2:7" x14ac:dyDescent="0.25">
      <c r="B18" s="29" t="s">
        <v>172</v>
      </c>
      <c r="C18" s="197">
        <v>285166067</v>
      </c>
      <c r="D18" s="197">
        <v>51903323</v>
      </c>
      <c r="E18" s="301" t="s">
        <v>696</v>
      </c>
      <c r="F18" s="197">
        <f>+'Anexo 5i-5m'!C75</f>
        <v>72018279</v>
      </c>
      <c r="G18" s="302">
        <v>65920238</v>
      </c>
    </row>
    <row r="19" spans="2:7" hidden="1" x14ac:dyDescent="0.25">
      <c r="B19" s="29" t="s">
        <v>173</v>
      </c>
      <c r="C19" s="303"/>
      <c r="D19" s="303"/>
      <c r="E19" s="301"/>
      <c r="F19" s="303"/>
      <c r="G19" s="304"/>
    </row>
    <row r="20" spans="2:7" hidden="1" x14ac:dyDescent="0.25">
      <c r="B20" s="28" t="s">
        <v>174</v>
      </c>
      <c r="C20" s="305">
        <f>SUM(C21:C23)</f>
        <v>0</v>
      </c>
      <c r="D20" s="305">
        <f>SUM(D21:D23)</f>
        <v>0</v>
      </c>
      <c r="E20" s="301" t="s">
        <v>181</v>
      </c>
      <c r="F20" s="303"/>
      <c r="G20" s="304"/>
    </row>
    <row r="21" spans="2:7" ht="24" hidden="1" x14ac:dyDescent="0.25">
      <c r="B21" s="29" t="s">
        <v>175</v>
      </c>
      <c r="C21" s="305"/>
      <c r="D21" s="305"/>
      <c r="E21" s="301" t="s">
        <v>718</v>
      </c>
      <c r="F21" s="306">
        <v>0</v>
      </c>
      <c r="G21" s="307"/>
    </row>
    <row r="22" spans="2:7" hidden="1" x14ac:dyDescent="0.25">
      <c r="B22" s="29" t="s">
        <v>176</v>
      </c>
      <c r="C22" s="305"/>
      <c r="D22" s="305"/>
      <c r="E22" s="299"/>
      <c r="F22" s="308"/>
      <c r="G22" s="307"/>
    </row>
    <row r="23" spans="2:7" x14ac:dyDescent="0.25">
      <c r="B23" s="29"/>
      <c r="C23" s="305"/>
      <c r="D23" s="305"/>
      <c r="E23" s="299" t="s">
        <v>182</v>
      </c>
      <c r="F23" s="31">
        <f>+SUM(F24:F26)</f>
        <v>160499333</v>
      </c>
      <c r="G23" s="300">
        <f>+SUM(G24:G26)</f>
        <v>96666091</v>
      </c>
    </row>
    <row r="24" spans="2:7" x14ac:dyDescent="0.25">
      <c r="B24" s="29"/>
      <c r="C24" s="305"/>
      <c r="D24" s="305"/>
      <c r="E24" s="301" t="s">
        <v>183</v>
      </c>
      <c r="F24" s="197">
        <v>150000000</v>
      </c>
      <c r="G24" s="302">
        <v>95644800</v>
      </c>
    </row>
    <row r="25" spans="2:7" x14ac:dyDescent="0.25">
      <c r="B25" s="28" t="s">
        <v>177</v>
      </c>
      <c r="C25" s="398">
        <f>+SUM(C26:C27)</f>
        <v>1281462544</v>
      </c>
      <c r="D25" s="31">
        <f>+SUM(D26:D27)</f>
        <v>18428343</v>
      </c>
      <c r="E25" s="301" t="s">
        <v>184</v>
      </c>
      <c r="F25" s="197">
        <v>10499333</v>
      </c>
      <c r="G25" s="302">
        <v>1021291</v>
      </c>
    </row>
    <row r="26" spans="2:7" x14ac:dyDescent="0.25">
      <c r="B26" s="29" t="s">
        <v>175</v>
      </c>
      <c r="C26" s="197">
        <v>770257898</v>
      </c>
      <c r="D26" s="197">
        <v>13320000</v>
      </c>
      <c r="E26" s="301"/>
      <c r="F26" s="303"/>
      <c r="G26" s="304"/>
    </row>
    <row r="27" spans="2:7" x14ac:dyDescent="0.25">
      <c r="B27" s="29" t="s">
        <v>176</v>
      </c>
      <c r="C27" s="197">
        <v>511204646</v>
      </c>
      <c r="D27" s="197">
        <v>5108343</v>
      </c>
      <c r="E27" s="309"/>
      <c r="F27" s="303"/>
      <c r="G27" s="304"/>
    </row>
    <row r="28" spans="2:7" x14ac:dyDescent="0.25">
      <c r="B28" s="30"/>
      <c r="C28" s="310"/>
      <c r="D28" s="310"/>
      <c r="E28" s="309"/>
      <c r="F28" s="303"/>
      <c r="G28" s="304"/>
    </row>
    <row r="29" spans="2:7" x14ac:dyDescent="0.25">
      <c r="B29" s="28" t="s">
        <v>185</v>
      </c>
      <c r="C29" s="398">
        <f>+SUM(C30:C36)</f>
        <v>518756300</v>
      </c>
      <c r="D29" s="31">
        <f>+SUM(D30:D36)</f>
        <v>363930907</v>
      </c>
      <c r="E29" s="299" t="s">
        <v>191</v>
      </c>
      <c r="F29" s="31">
        <f>+SUM(F30:F37)</f>
        <v>185869578.19999999</v>
      </c>
      <c r="G29" s="300">
        <f>+SUM(G30:G37)</f>
        <v>91644807</v>
      </c>
    </row>
    <row r="30" spans="2:7" x14ac:dyDescent="0.25">
      <c r="B30" s="29" t="s">
        <v>186</v>
      </c>
      <c r="C30" s="303"/>
      <c r="D30" s="303"/>
      <c r="E30" s="301" t="s">
        <v>192</v>
      </c>
      <c r="F30" s="197">
        <v>38304245.200000003</v>
      </c>
      <c r="G30" s="304">
        <v>0</v>
      </c>
    </row>
    <row r="31" spans="2:7" x14ac:dyDescent="0.25">
      <c r="B31" s="29" t="s">
        <v>187</v>
      </c>
      <c r="C31" s="197">
        <v>131987406</v>
      </c>
      <c r="D31" s="197">
        <v>131987406</v>
      </c>
      <c r="E31" s="301" t="s">
        <v>193</v>
      </c>
      <c r="F31" s="197">
        <v>11161860</v>
      </c>
      <c r="G31" s="302">
        <v>3911231</v>
      </c>
    </row>
    <row r="32" spans="2:7" x14ac:dyDescent="0.25">
      <c r="B32" s="29" t="s">
        <v>188</v>
      </c>
      <c r="C32" s="197">
        <v>386768894</v>
      </c>
      <c r="D32" s="197">
        <v>231943501</v>
      </c>
      <c r="E32" s="301" t="s">
        <v>194</v>
      </c>
      <c r="F32" s="197">
        <v>0</v>
      </c>
      <c r="G32" s="302">
        <v>589999</v>
      </c>
    </row>
    <row r="33" spans="2:7" hidden="1" x14ac:dyDescent="0.25">
      <c r="B33" s="29" t="s">
        <v>240</v>
      </c>
      <c r="C33" s="310"/>
      <c r="D33" s="310"/>
    </row>
    <row r="34" spans="2:7" ht="24" hidden="1" x14ac:dyDescent="0.25">
      <c r="B34" s="29" t="s">
        <v>189</v>
      </c>
      <c r="C34" s="310"/>
      <c r="D34" s="310"/>
    </row>
    <row r="35" spans="2:7" ht="24" hidden="1" x14ac:dyDescent="0.25">
      <c r="B35" s="29" t="s">
        <v>190</v>
      </c>
      <c r="C35" s="310"/>
      <c r="D35" s="310"/>
      <c r="E35" s="301" t="s">
        <v>195</v>
      </c>
      <c r="F35" s="303"/>
      <c r="G35" s="304"/>
    </row>
    <row r="36" spans="2:7" x14ac:dyDescent="0.25">
      <c r="B36" s="29"/>
      <c r="C36" s="310"/>
      <c r="D36" s="310"/>
      <c r="E36" s="301" t="s">
        <v>196</v>
      </c>
      <c r="F36" s="197">
        <f>56910109+79493364</f>
        <v>136403473</v>
      </c>
      <c r="G36" s="302">
        <v>87143577</v>
      </c>
    </row>
    <row r="37" spans="2:7" hidden="1" x14ac:dyDescent="0.25">
      <c r="B37" s="28"/>
      <c r="C37" s="310"/>
      <c r="D37" s="310"/>
      <c r="E37" s="301" t="s">
        <v>197</v>
      </c>
      <c r="F37" s="303">
        <v>0</v>
      </c>
      <c r="G37" s="304">
        <v>0</v>
      </c>
    </row>
    <row r="38" spans="2:7" x14ac:dyDescent="0.25">
      <c r="B38" s="28" t="s">
        <v>198</v>
      </c>
      <c r="C38" s="398">
        <f>+C39</f>
        <v>264827904</v>
      </c>
      <c r="D38" s="31">
        <f>+D39</f>
        <v>327321520</v>
      </c>
      <c r="E38" s="299" t="s">
        <v>200</v>
      </c>
      <c r="F38" s="31">
        <f>+SUM(F39:F41)</f>
        <v>90166421</v>
      </c>
      <c r="G38" s="300">
        <f>+SUM(G39:G41)</f>
        <v>69682017</v>
      </c>
    </row>
    <row r="39" spans="2:7" x14ac:dyDescent="0.25">
      <c r="B39" s="29" t="s">
        <v>199</v>
      </c>
      <c r="C39" s="197">
        <f>+'Anexo 5i-5m'!C32</f>
        <v>264827904</v>
      </c>
      <c r="D39" s="197">
        <v>327321520</v>
      </c>
      <c r="E39" s="301" t="s">
        <v>202</v>
      </c>
      <c r="F39" s="197">
        <v>69682017</v>
      </c>
      <c r="G39" s="302">
        <v>69682017</v>
      </c>
    </row>
    <row r="40" spans="2:7" x14ac:dyDescent="0.25">
      <c r="B40" s="29"/>
      <c r="C40" s="303"/>
      <c r="D40" s="303"/>
      <c r="E40" s="301" t="s">
        <v>203</v>
      </c>
      <c r="F40" s="197">
        <v>20484404</v>
      </c>
      <c r="G40" s="304">
        <v>0</v>
      </c>
    </row>
    <row r="41" spans="2:7" x14ac:dyDescent="0.25">
      <c r="B41" s="28"/>
      <c r="C41" s="310"/>
      <c r="D41" s="310"/>
      <c r="E41" s="301"/>
      <c r="F41" s="197"/>
      <c r="G41" s="304"/>
    </row>
    <row r="42" spans="2:7" x14ac:dyDescent="0.25">
      <c r="B42" s="28" t="s">
        <v>204</v>
      </c>
      <c r="C42" s="31">
        <f>+C16+C20+C25+C29+C38</f>
        <v>2350782032</v>
      </c>
      <c r="D42" s="31">
        <f>+D16+D20+D25+D29+D38</f>
        <v>762074716</v>
      </c>
      <c r="E42" s="299" t="s">
        <v>205</v>
      </c>
      <c r="F42" s="31">
        <f>+F16+F23+F29+F38</f>
        <v>562819298.20000005</v>
      </c>
      <c r="G42" s="300">
        <f>+G16+G23+G29+G38</f>
        <v>347150680</v>
      </c>
    </row>
    <row r="43" spans="2:7" x14ac:dyDescent="0.25">
      <c r="B43" s="29"/>
      <c r="C43" s="305"/>
      <c r="D43" s="305"/>
      <c r="E43" s="301"/>
      <c r="F43" s="303"/>
      <c r="G43" s="304"/>
    </row>
    <row r="44" spans="2:7" x14ac:dyDescent="0.25">
      <c r="B44" s="28" t="s">
        <v>206</v>
      </c>
      <c r="C44" s="303"/>
      <c r="D44" s="303"/>
      <c r="E44" s="299"/>
      <c r="F44" s="303"/>
      <c r="G44" s="304"/>
    </row>
    <row r="45" spans="2:7" x14ac:dyDescent="0.25">
      <c r="B45" s="28" t="s">
        <v>207</v>
      </c>
      <c r="C45" s="31">
        <f>+SUM(C46:C49)</f>
        <v>842017557</v>
      </c>
      <c r="D45" s="31">
        <f>+SUM(D46:D49)</f>
        <v>377964803</v>
      </c>
      <c r="E45" s="299"/>
      <c r="F45" s="197"/>
      <c r="G45" s="302"/>
    </row>
    <row r="46" spans="2:7" x14ac:dyDescent="0.25">
      <c r="B46" s="29" t="s">
        <v>175</v>
      </c>
      <c r="C46" s="197">
        <v>0</v>
      </c>
      <c r="D46" s="197">
        <v>17782443</v>
      </c>
      <c r="E46" s="301"/>
      <c r="F46" s="303"/>
      <c r="G46" s="304"/>
    </row>
    <row r="47" spans="2:7" hidden="1" x14ac:dyDescent="0.25">
      <c r="B47" s="29" t="s">
        <v>176</v>
      </c>
      <c r="C47" s="303"/>
      <c r="D47" s="303"/>
      <c r="E47" s="301"/>
      <c r="F47" s="197"/>
      <c r="G47" s="302"/>
    </row>
    <row r="48" spans="2:7" x14ac:dyDescent="0.25">
      <c r="B48" s="29" t="s">
        <v>208</v>
      </c>
      <c r="C48" s="197">
        <v>851000000</v>
      </c>
      <c r="D48" s="197">
        <v>369164803</v>
      </c>
      <c r="E48" s="301"/>
      <c r="F48" s="197"/>
      <c r="G48" s="302"/>
    </row>
    <row r="49" spans="2:7" ht="18.75" customHeight="1" x14ac:dyDescent="0.25">
      <c r="B49" s="29" t="s">
        <v>209</v>
      </c>
      <c r="C49" s="197">
        <v>-8982443</v>
      </c>
      <c r="D49" s="197">
        <v>-8982443</v>
      </c>
      <c r="E49" s="301"/>
      <c r="F49" s="310"/>
      <c r="G49" s="311"/>
    </row>
    <row r="50" spans="2:7" hidden="1" x14ac:dyDescent="0.25">
      <c r="B50" s="28"/>
      <c r="C50" s="310"/>
      <c r="D50" s="310"/>
      <c r="E50" s="301" t="s">
        <v>180</v>
      </c>
      <c r="F50" s="310"/>
      <c r="G50" s="311"/>
    </row>
    <row r="51" spans="2:7" hidden="1" x14ac:dyDescent="0.25">
      <c r="B51" s="28" t="s">
        <v>210</v>
      </c>
      <c r="C51" s="310">
        <f>+SUM(C52:C58)</f>
        <v>0</v>
      </c>
      <c r="D51" s="310"/>
      <c r="E51" s="301" t="s">
        <v>213</v>
      </c>
      <c r="F51" s="310"/>
      <c r="G51" s="311"/>
    </row>
    <row r="52" spans="2:7" hidden="1" x14ac:dyDescent="0.25">
      <c r="B52" s="29" t="s">
        <v>186</v>
      </c>
      <c r="C52" s="310"/>
      <c r="D52" s="310"/>
      <c r="E52" s="301"/>
      <c r="F52" s="310"/>
      <c r="G52" s="311"/>
    </row>
    <row r="53" spans="2:7" hidden="1" x14ac:dyDescent="0.25">
      <c r="B53" s="29" t="s">
        <v>188</v>
      </c>
      <c r="C53" s="310"/>
      <c r="D53" s="310"/>
      <c r="E53" s="299" t="s">
        <v>214</v>
      </c>
      <c r="F53" s="310">
        <f>+SUM(F54:F55)</f>
        <v>0</v>
      </c>
      <c r="G53" s="311">
        <f>+SUM(G54:G55)</f>
        <v>0</v>
      </c>
    </row>
    <row r="54" spans="2:7" hidden="1" x14ac:dyDescent="0.25">
      <c r="B54" s="29" t="s">
        <v>211</v>
      </c>
      <c r="C54" s="310"/>
      <c r="D54" s="310"/>
      <c r="E54" s="301" t="s">
        <v>215</v>
      </c>
      <c r="F54" s="310"/>
      <c r="G54" s="311"/>
    </row>
    <row r="55" spans="2:7" hidden="1" x14ac:dyDescent="0.25">
      <c r="B55" s="29" t="s">
        <v>241</v>
      </c>
      <c r="C55" s="310"/>
      <c r="D55" s="310"/>
      <c r="E55" s="301" t="s">
        <v>734</v>
      </c>
      <c r="F55" s="310"/>
      <c r="G55" s="311"/>
    </row>
    <row r="56" spans="2:7" ht="24" hidden="1" x14ac:dyDescent="0.25">
      <c r="B56" s="29" t="s">
        <v>189</v>
      </c>
      <c r="C56" s="310"/>
      <c r="D56" s="310"/>
      <c r="E56" s="301"/>
      <c r="F56" s="310"/>
      <c r="G56" s="311"/>
    </row>
    <row r="57" spans="2:7" ht="24" hidden="1" x14ac:dyDescent="0.25">
      <c r="B57" s="29" t="s">
        <v>190</v>
      </c>
      <c r="C57" s="310"/>
      <c r="D57" s="310"/>
      <c r="E57" s="299" t="s">
        <v>216</v>
      </c>
      <c r="F57" s="310">
        <f>+SUM(F58:F60)</f>
        <v>0</v>
      </c>
      <c r="G57" s="311">
        <f>+SUM(G58:G60)</f>
        <v>0</v>
      </c>
    </row>
    <row r="58" spans="2:7" ht="24" hidden="1" x14ac:dyDescent="0.25">
      <c r="B58" s="29" t="s">
        <v>212</v>
      </c>
      <c r="C58" s="310"/>
      <c r="D58" s="310"/>
      <c r="E58" s="301" t="s">
        <v>217</v>
      </c>
      <c r="F58" s="310"/>
      <c r="G58" s="311"/>
    </row>
    <row r="59" spans="2:7" hidden="1" x14ac:dyDescent="0.25">
      <c r="B59" s="30"/>
      <c r="C59" s="310"/>
      <c r="D59" s="310"/>
      <c r="E59" s="301" t="s">
        <v>218</v>
      </c>
      <c r="F59" s="310"/>
      <c r="G59" s="311"/>
    </row>
    <row r="60" spans="2:7" hidden="1" x14ac:dyDescent="0.25">
      <c r="B60" s="30"/>
      <c r="C60" s="310"/>
      <c r="D60" s="310"/>
      <c r="E60" s="301" t="s">
        <v>735</v>
      </c>
      <c r="F60" s="310"/>
      <c r="G60" s="311"/>
    </row>
    <row r="61" spans="2:7" hidden="1" x14ac:dyDescent="0.25">
      <c r="B61" s="30"/>
      <c r="C61" s="310"/>
      <c r="D61" s="310"/>
      <c r="E61" s="299" t="s">
        <v>219</v>
      </c>
      <c r="F61" s="197">
        <f>+F45+F53+F57</f>
        <v>0</v>
      </c>
      <c r="G61" s="302">
        <f>+G45+G53+G57</f>
        <v>0</v>
      </c>
    </row>
    <row r="62" spans="2:7" x14ac:dyDescent="0.25">
      <c r="B62" s="30"/>
      <c r="C62" s="310"/>
      <c r="D62" s="310"/>
      <c r="E62" s="299"/>
      <c r="F62" s="197"/>
      <c r="G62" s="302"/>
    </row>
    <row r="63" spans="2:7" x14ac:dyDescent="0.25">
      <c r="B63" s="28" t="s">
        <v>220</v>
      </c>
      <c r="C63" s="31">
        <v>259026194</v>
      </c>
      <c r="D63" s="31">
        <v>258571649</v>
      </c>
      <c r="E63" s="299"/>
      <c r="F63" s="303"/>
      <c r="G63" s="304"/>
    </row>
    <row r="64" spans="2:7" x14ac:dyDescent="0.25">
      <c r="B64" s="29" t="s">
        <v>221</v>
      </c>
      <c r="C64" s="197">
        <v>-244525569</v>
      </c>
      <c r="D64" s="197">
        <v>-239624349</v>
      </c>
      <c r="E64" s="299" t="s">
        <v>222</v>
      </c>
      <c r="F64" s="31">
        <f>+F42+F61</f>
        <v>562819298.20000005</v>
      </c>
      <c r="G64" s="300">
        <f>+G42+G61</f>
        <v>347150680</v>
      </c>
    </row>
    <row r="65" spans="2:8" x14ac:dyDescent="0.25">
      <c r="B65" s="29"/>
      <c r="C65" s="310"/>
      <c r="D65" s="310"/>
      <c r="E65" s="299"/>
      <c r="F65" s="308"/>
      <c r="G65" s="307"/>
    </row>
    <row r="66" spans="2:8" x14ac:dyDescent="0.25">
      <c r="B66" s="29"/>
      <c r="C66" s="310"/>
      <c r="D66" s="310"/>
      <c r="E66" s="299" t="s">
        <v>223</v>
      </c>
      <c r="F66" s="31"/>
      <c r="G66" s="300"/>
    </row>
    <row r="67" spans="2:8" x14ac:dyDescent="0.25">
      <c r="B67" s="30"/>
      <c r="C67" s="310"/>
      <c r="D67" s="310"/>
      <c r="E67" s="299" t="s">
        <v>224</v>
      </c>
      <c r="F67" s="31">
        <f>+'Variación PN'!F21</f>
        <v>3332300000</v>
      </c>
      <c r="G67" s="300">
        <f>+'Variación PN'!F15</f>
        <v>2287300000</v>
      </c>
    </row>
    <row r="68" spans="2:8" hidden="1" x14ac:dyDescent="0.25">
      <c r="B68" s="28" t="s">
        <v>225</v>
      </c>
      <c r="C68" s="303">
        <f>+SUM(C69:C76)</f>
        <v>0</v>
      </c>
      <c r="D68" s="303">
        <f>+SUM(D69:D76)</f>
        <v>0</v>
      </c>
      <c r="E68" s="305"/>
      <c r="F68" s="197"/>
      <c r="G68" s="302"/>
    </row>
    <row r="69" spans="2:8" x14ac:dyDescent="0.25">
      <c r="B69" s="28" t="s">
        <v>226</v>
      </c>
      <c r="C69" s="303"/>
      <c r="D69" s="303"/>
      <c r="E69" s="301" t="s">
        <v>233</v>
      </c>
      <c r="F69" s="197">
        <v>95004536.140000001</v>
      </c>
      <c r="G69" s="302">
        <v>78824935</v>
      </c>
    </row>
    <row r="70" spans="2:8" x14ac:dyDescent="0.25">
      <c r="B70" s="29" t="s">
        <v>227</v>
      </c>
      <c r="C70" s="197">
        <v>2091038</v>
      </c>
      <c r="D70" s="197">
        <v>2091038</v>
      </c>
      <c r="E70" s="301" t="s">
        <v>234</v>
      </c>
      <c r="F70" s="197"/>
      <c r="G70" s="302"/>
    </row>
    <row r="71" spans="2:8" x14ac:dyDescent="0.25">
      <c r="B71" s="29" t="s">
        <v>228</v>
      </c>
      <c r="C71" s="197">
        <v>-2091038</v>
      </c>
      <c r="D71" s="197">
        <v>-2091038</v>
      </c>
      <c r="E71" s="301" t="s">
        <v>235</v>
      </c>
      <c r="F71" s="197">
        <v>10841802</v>
      </c>
      <c r="G71" s="302">
        <v>10841802</v>
      </c>
    </row>
    <row r="72" spans="2:8" x14ac:dyDescent="0.25">
      <c r="B72" s="29"/>
      <c r="C72" s="197"/>
      <c r="D72" s="197"/>
      <c r="E72" s="301" t="s">
        <v>751</v>
      </c>
      <c r="F72" s="197">
        <f>+'Variación PN'!E21</f>
        <v>9484301</v>
      </c>
      <c r="G72" s="302">
        <v>9484301</v>
      </c>
    </row>
    <row r="73" spans="2:8" x14ac:dyDescent="0.25">
      <c r="B73" s="29"/>
      <c r="C73" s="197"/>
      <c r="D73" s="197"/>
      <c r="E73" s="301" t="s">
        <v>765</v>
      </c>
      <c r="F73" s="197">
        <f>+'Variación PN'!H19</f>
        <v>651000000</v>
      </c>
      <c r="G73" s="302">
        <v>0</v>
      </c>
    </row>
    <row r="74" spans="2:8" x14ac:dyDescent="0.25">
      <c r="B74" s="29"/>
      <c r="C74" s="303"/>
      <c r="D74" s="303"/>
      <c r="E74" s="301" t="s">
        <v>236</v>
      </c>
      <c r="F74" s="197">
        <v>-1761562145</v>
      </c>
      <c r="G74" s="302">
        <v>-1414747700</v>
      </c>
      <c r="H74" s="196"/>
    </row>
    <row r="75" spans="2:8" x14ac:dyDescent="0.25">
      <c r="B75" s="29"/>
      <c r="C75" s="197"/>
      <c r="D75" s="197"/>
      <c r="E75" s="301" t="s">
        <v>237</v>
      </c>
      <c r="F75" s="197">
        <v>307412421.66000003</v>
      </c>
      <c r="G75" s="302">
        <v>-159867199</v>
      </c>
    </row>
    <row r="76" spans="2:8" hidden="1" x14ac:dyDescent="0.25">
      <c r="B76" s="29"/>
      <c r="C76" s="197"/>
      <c r="D76" s="197"/>
      <c r="E76" s="301"/>
      <c r="F76" s="310"/>
      <c r="G76" s="311"/>
    </row>
    <row r="77" spans="2:8" hidden="1" x14ac:dyDescent="0.25">
      <c r="B77" s="28"/>
      <c r="C77" s="303"/>
      <c r="D77" s="303"/>
      <c r="E77" s="301"/>
      <c r="F77" s="197"/>
      <c r="G77" s="302"/>
      <c r="H77" s="196"/>
    </row>
    <row r="78" spans="2:8" hidden="1" x14ac:dyDescent="0.25">
      <c r="B78" s="28" t="s">
        <v>229</v>
      </c>
      <c r="C78" s="303">
        <f>+C79</f>
        <v>0</v>
      </c>
      <c r="D78" s="303">
        <f>+D79</f>
        <v>0</v>
      </c>
      <c r="E78" s="301"/>
      <c r="F78" s="197"/>
      <c r="G78" s="302"/>
      <c r="H78" s="235"/>
    </row>
    <row r="79" spans="2:8" hidden="1" x14ac:dyDescent="0.25">
      <c r="B79" s="29" t="s">
        <v>230</v>
      </c>
      <c r="C79" s="303"/>
      <c r="D79" s="303"/>
      <c r="E79" s="301"/>
      <c r="F79" s="310"/>
      <c r="G79" s="311"/>
      <c r="H79" s="236"/>
    </row>
    <row r="80" spans="2:8" hidden="1" x14ac:dyDescent="0.25">
      <c r="B80" s="29"/>
      <c r="C80" s="303"/>
      <c r="D80" s="303"/>
      <c r="E80" s="309"/>
      <c r="F80" s="310"/>
      <c r="G80" s="311"/>
      <c r="H80" s="236"/>
    </row>
    <row r="81" spans="2:8" ht="15.75" thickBot="1" x14ac:dyDescent="0.3">
      <c r="B81" s="28" t="s">
        <v>231</v>
      </c>
      <c r="C81" s="31">
        <f>+C45+C51+C63+C64+C68+C78</f>
        <v>856518182</v>
      </c>
      <c r="D81" s="31">
        <f>+D45+D51+D63+D64+D68+D78</f>
        <v>396912103</v>
      </c>
      <c r="E81" s="312" t="s">
        <v>690</v>
      </c>
      <c r="F81" s="31">
        <f>SUM(F67:F75)</f>
        <v>2644480915.7999997</v>
      </c>
      <c r="G81" s="300">
        <f>SUM(G67:G75)</f>
        <v>811836139</v>
      </c>
      <c r="H81" s="236"/>
    </row>
    <row r="82" spans="2:8" x14ac:dyDescent="0.25">
      <c r="B82" s="423" t="s">
        <v>242</v>
      </c>
      <c r="C82" s="425">
        <f>+C42+C81</f>
        <v>3207300214</v>
      </c>
      <c r="D82" s="425">
        <f>+D42+D81</f>
        <v>1158986819</v>
      </c>
      <c r="E82" s="427" t="s">
        <v>238</v>
      </c>
      <c r="F82" s="425">
        <f>+F64+F81</f>
        <v>3207300214</v>
      </c>
      <c r="G82" s="429">
        <f>+G64+G81</f>
        <v>1158986819</v>
      </c>
      <c r="H82" s="196"/>
    </row>
    <row r="83" spans="2:8" ht="15.75" thickBot="1" x14ac:dyDescent="0.3">
      <c r="B83" s="424"/>
      <c r="C83" s="426"/>
      <c r="D83" s="426"/>
      <c r="E83" s="428"/>
      <c r="F83" s="426"/>
      <c r="G83" s="430"/>
    </row>
    <row r="84" spans="2:8" x14ac:dyDescent="0.25">
      <c r="F84" s="313"/>
    </row>
    <row r="85" spans="2:8" ht="15.75" thickBot="1" x14ac:dyDescent="0.3">
      <c r="H85" s="196"/>
    </row>
    <row r="86" spans="2:8" ht="15" customHeight="1" x14ac:dyDescent="0.25">
      <c r="B86" s="415"/>
      <c r="C86" s="417" t="s">
        <v>168</v>
      </c>
      <c r="D86" s="417" t="s">
        <v>243</v>
      </c>
      <c r="E86" s="419"/>
      <c r="F86" s="417" t="s">
        <v>168</v>
      </c>
      <c r="G86" s="421" t="s">
        <v>243</v>
      </c>
    </row>
    <row r="87" spans="2:8" x14ac:dyDescent="0.25">
      <c r="B87" s="416"/>
      <c r="C87" s="418"/>
      <c r="D87" s="418"/>
      <c r="E87" s="420"/>
      <c r="F87" s="418"/>
      <c r="G87" s="422"/>
    </row>
    <row r="88" spans="2:8" x14ac:dyDescent="0.25">
      <c r="B88" s="315" t="s">
        <v>740</v>
      </c>
      <c r="C88" s="316"/>
      <c r="D88" s="316"/>
      <c r="E88" s="317" t="s">
        <v>741</v>
      </c>
      <c r="F88" s="316"/>
      <c r="G88" s="318"/>
    </row>
    <row r="89" spans="2:8" ht="24" x14ac:dyDescent="0.25">
      <c r="B89" s="319" t="s">
        <v>738</v>
      </c>
      <c r="C89" s="320">
        <v>200000000</v>
      </c>
      <c r="D89" s="321">
        <v>0</v>
      </c>
      <c r="E89" s="321" t="s">
        <v>742</v>
      </c>
      <c r="F89" s="320">
        <v>200000000</v>
      </c>
      <c r="G89" s="322">
        <v>0</v>
      </c>
    </row>
    <row r="90" spans="2:8" ht="24.75" thickBot="1" x14ac:dyDescent="0.3">
      <c r="B90" s="323" t="s">
        <v>739</v>
      </c>
      <c r="C90" s="324">
        <v>700000000</v>
      </c>
      <c r="D90" s="325">
        <v>0</v>
      </c>
      <c r="E90" s="325" t="s">
        <v>743</v>
      </c>
      <c r="F90" s="324">
        <v>700000000</v>
      </c>
      <c r="G90" s="326">
        <v>0</v>
      </c>
    </row>
    <row r="95" spans="2:8" x14ac:dyDescent="0.25">
      <c r="B95" s="11"/>
      <c r="D95" s="314"/>
      <c r="E95" s="314"/>
      <c r="G95" s="314"/>
    </row>
    <row r="96" spans="2:8" x14ac:dyDescent="0.25">
      <c r="B96" s="27" t="s">
        <v>244</v>
      </c>
      <c r="D96" s="412" t="s">
        <v>31</v>
      </c>
      <c r="E96" s="412"/>
      <c r="G96" s="344" t="s">
        <v>731</v>
      </c>
    </row>
    <row r="97" spans="2:5" x14ac:dyDescent="0.25">
      <c r="B97" s="27" t="s">
        <v>245</v>
      </c>
      <c r="D97" s="413" t="s">
        <v>686</v>
      </c>
      <c r="E97" s="413"/>
    </row>
  </sheetData>
  <mergeCells count="21">
    <mergeCell ref="D97:E97"/>
    <mergeCell ref="B9:G11"/>
    <mergeCell ref="B86:B87"/>
    <mergeCell ref="C86:C87"/>
    <mergeCell ref="D86:D87"/>
    <mergeCell ref="E86:E87"/>
    <mergeCell ref="F86:F87"/>
    <mergeCell ref="G86:G87"/>
    <mergeCell ref="B82:B83"/>
    <mergeCell ref="C82:C83"/>
    <mergeCell ref="D82:D83"/>
    <mergeCell ref="E82:E83"/>
    <mergeCell ref="F82:F83"/>
    <mergeCell ref="G82:G83"/>
    <mergeCell ref="B13:B14"/>
    <mergeCell ref="C13:C14"/>
    <mergeCell ref="D13:D14"/>
    <mergeCell ref="E13:E14"/>
    <mergeCell ref="F13:F14"/>
    <mergeCell ref="G13:G14"/>
    <mergeCell ref="D96:E9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0:I61"/>
  <sheetViews>
    <sheetView workbookViewId="0">
      <selection activeCell="E46" sqref="E46"/>
    </sheetView>
  </sheetViews>
  <sheetFormatPr baseColWidth="10" defaultRowHeight="15" x14ac:dyDescent="0.25"/>
  <cols>
    <col min="2" max="2" width="47" bestFit="1" customWidth="1"/>
    <col min="3" max="3" width="16.85546875" customWidth="1"/>
    <col min="4" max="4" width="21.42578125" customWidth="1"/>
    <col min="6" max="6" width="12.85546875" bestFit="1" customWidth="1"/>
    <col min="8" max="8" width="17.28515625" customWidth="1"/>
  </cols>
  <sheetData>
    <row r="10" spans="2:4" x14ac:dyDescent="0.25">
      <c r="B10" s="433" t="s">
        <v>744</v>
      </c>
      <c r="C10" s="433"/>
      <c r="D10" s="433"/>
    </row>
    <row r="11" spans="2:4" x14ac:dyDescent="0.25">
      <c r="B11" s="433"/>
      <c r="C11" s="433"/>
      <c r="D11" s="433"/>
    </row>
    <row r="12" spans="2:4" ht="15.75" thickBot="1" x14ac:dyDescent="0.3"/>
    <row r="13" spans="2:4" ht="23.25" thickBot="1" x14ac:dyDescent="0.3">
      <c r="B13" s="184"/>
      <c r="C13" s="220" t="s">
        <v>247</v>
      </c>
      <c r="D13" s="185" t="s">
        <v>248</v>
      </c>
    </row>
    <row r="14" spans="2:4" x14ac:dyDescent="0.25">
      <c r="B14" s="33" t="s">
        <v>249</v>
      </c>
      <c r="C14" s="34">
        <f>+SUM(C15:C22)</f>
        <v>9068484468</v>
      </c>
      <c r="D14" s="34">
        <f>+SUM(D15:D22)</f>
        <v>2413319916</v>
      </c>
    </row>
    <row r="15" spans="2:4" x14ac:dyDescent="0.25">
      <c r="B15" s="35" t="s">
        <v>250</v>
      </c>
      <c r="C15" s="36"/>
      <c r="D15" s="36"/>
    </row>
    <row r="16" spans="2:4" x14ac:dyDescent="0.25">
      <c r="B16" s="37" t="s">
        <v>251</v>
      </c>
      <c r="C16" s="38" t="s">
        <v>252</v>
      </c>
      <c r="D16" s="39">
        <v>18895878</v>
      </c>
    </row>
    <row r="17" spans="2:6" x14ac:dyDescent="0.25">
      <c r="B17" s="37" t="s">
        <v>253</v>
      </c>
      <c r="C17" s="39">
        <v>214004682</v>
      </c>
      <c r="D17" s="39">
        <v>491945489</v>
      </c>
    </row>
    <row r="18" spans="2:6" x14ac:dyDescent="0.25">
      <c r="B18" s="35" t="s">
        <v>254</v>
      </c>
      <c r="C18" s="36"/>
      <c r="D18" s="36"/>
    </row>
    <row r="19" spans="2:6" x14ac:dyDescent="0.25">
      <c r="B19" s="37" t="s">
        <v>255</v>
      </c>
      <c r="C19" s="39">
        <v>66168189</v>
      </c>
      <c r="D19" s="39">
        <v>6408812</v>
      </c>
    </row>
    <row r="20" spans="2:6" x14ac:dyDescent="0.25">
      <c r="B20" s="37" t="s">
        <v>256</v>
      </c>
      <c r="C20" s="39">
        <v>112551745</v>
      </c>
      <c r="D20" s="39">
        <v>20347761</v>
      </c>
    </row>
    <row r="21" spans="2:6" x14ac:dyDescent="0.25">
      <c r="B21" s="40" t="s">
        <v>257</v>
      </c>
      <c r="C21" s="39">
        <v>69864146</v>
      </c>
      <c r="D21" s="39">
        <v>140874839</v>
      </c>
    </row>
    <row r="22" spans="2:6" x14ac:dyDescent="0.25">
      <c r="B22" s="40" t="s">
        <v>258</v>
      </c>
      <c r="C22" s="39">
        <v>8605895706</v>
      </c>
      <c r="D22" s="39">
        <v>1734847137</v>
      </c>
    </row>
    <row r="23" spans="2:6" x14ac:dyDescent="0.25">
      <c r="B23" s="33" t="s">
        <v>259</v>
      </c>
      <c r="C23" s="34">
        <f>-SUM(C24:C26)</f>
        <v>-7774512904</v>
      </c>
      <c r="D23" s="34">
        <f>-SUM(D24:D26)</f>
        <v>-1652076695</v>
      </c>
    </row>
    <row r="24" spans="2:6" x14ac:dyDescent="0.25">
      <c r="B24" s="40" t="s">
        <v>260</v>
      </c>
      <c r="C24" s="401">
        <v>0</v>
      </c>
      <c r="D24" s="41">
        <v>54339265</v>
      </c>
    </row>
    <row r="25" spans="2:6" x14ac:dyDescent="0.25">
      <c r="B25" s="40" t="s">
        <v>261</v>
      </c>
      <c r="C25" s="329">
        <v>96914355</v>
      </c>
      <c r="D25" s="41">
        <v>75225091</v>
      </c>
    </row>
    <row r="26" spans="2:6" x14ac:dyDescent="0.25">
      <c r="B26" s="40" t="s">
        <v>262</v>
      </c>
      <c r="C26" s="329">
        <f>+'Anexo 5s-5w'!C55</f>
        <v>7677598549</v>
      </c>
      <c r="D26" s="41">
        <v>1522512339</v>
      </c>
      <c r="F26" s="196"/>
    </row>
    <row r="27" spans="2:6" x14ac:dyDescent="0.25">
      <c r="B27" s="33" t="s">
        <v>263</v>
      </c>
      <c r="C27" s="34">
        <f>+C14+C23</f>
        <v>1293971564</v>
      </c>
      <c r="D27" s="34">
        <f>+D14+D23</f>
        <v>761243221</v>
      </c>
    </row>
    <row r="28" spans="2:6" x14ac:dyDescent="0.25">
      <c r="B28" s="35" t="s">
        <v>264</v>
      </c>
      <c r="C28" s="42">
        <f>-SUM(C29:C31)</f>
        <v>-27373483</v>
      </c>
      <c r="D28" s="42">
        <f>-SUM(D29:D31)</f>
        <v>-18698722</v>
      </c>
    </row>
    <row r="29" spans="2:6" x14ac:dyDescent="0.25">
      <c r="B29" s="40" t="s">
        <v>265</v>
      </c>
      <c r="C29" s="329">
        <v>19230909</v>
      </c>
      <c r="D29" s="41">
        <v>8796363</v>
      </c>
    </row>
    <row r="30" spans="2:6" x14ac:dyDescent="0.25">
      <c r="B30" s="40" t="s">
        <v>266</v>
      </c>
      <c r="C30" s="329">
        <v>509091</v>
      </c>
      <c r="D30" s="41">
        <v>7045459</v>
      </c>
    </row>
    <row r="31" spans="2:6" x14ac:dyDescent="0.25">
      <c r="B31" s="40" t="s">
        <v>267</v>
      </c>
      <c r="C31" s="329">
        <v>7633483</v>
      </c>
      <c r="D31" s="41">
        <v>2856900</v>
      </c>
    </row>
    <row r="32" spans="2:6" x14ac:dyDescent="0.25">
      <c r="B32" s="35" t="s">
        <v>268</v>
      </c>
      <c r="C32" s="42">
        <f>-SUM(C33:C38)</f>
        <v>-939370018</v>
      </c>
      <c r="D32" s="42">
        <f>-SUM(D33:D38)</f>
        <v>-953396189</v>
      </c>
    </row>
    <row r="33" spans="2:4" x14ac:dyDescent="0.25">
      <c r="B33" s="40" t="s">
        <v>269</v>
      </c>
      <c r="C33" s="329">
        <v>29639426</v>
      </c>
      <c r="D33" s="41">
        <v>0</v>
      </c>
    </row>
    <row r="34" spans="2:4" x14ac:dyDescent="0.25">
      <c r="B34" s="40" t="s">
        <v>270</v>
      </c>
      <c r="C34" s="329">
        <v>4901220</v>
      </c>
      <c r="D34" s="41">
        <v>10145436</v>
      </c>
    </row>
    <row r="35" spans="2:4" x14ac:dyDescent="0.25">
      <c r="B35" s="40" t="s">
        <v>271</v>
      </c>
      <c r="C35" s="401">
        <v>0</v>
      </c>
      <c r="D35" s="41">
        <v>6437546</v>
      </c>
    </row>
    <row r="36" spans="2:4" x14ac:dyDescent="0.25">
      <c r="B36" s="40" t="s">
        <v>272</v>
      </c>
      <c r="C36" s="329">
        <v>6582609</v>
      </c>
      <c r="D36" s="41">
        <v>8349220</v>
      </c>
    </row>
    <row r="37" spans="2:4" x14ac:dyDescent="0.25">
      <c r="B37" s="40" t="s">
        <v>273</v>
      </c>
      <c r="C37" s="329">
        <v>3454900</v>
      </c>
      <c r="D37" s="41">
        <v>8467900</v>
      </c>
    </row>
    <row r="38" spans="2:4" x14ac:dyDescent="0.25">
      <c r="B38" s="40" t="s">
        <v>274</v>
      </c>
      <c r="C38" s="329">
        <v>894791863</v>
      </c>
      <c r="D38" s="41">
        <v>919996087</v>
      </c>
    </row>
    <row r="39" spans="2:4" x14ac:dyDescent="0.25">
      <c r="B39" s="33" t="s">
        <v>275</v>
      </c>
      <c r="C39" s="402">
        <f>+C27+C28+C32</f>
        <v>327228063</v>
      </c>
      <c r="D39" s="34">
        <f>+D27+D28+D32</f>
        <v>-210851690</v>
      </c>
    </row>
    <row r="40" spans="2:4" x14ac:dyDescent="0.25">
      <c r="B40" s="35" t="s">
        <v>276</v>
      </c>
      <c r="C40" s="328"/>
      <c r="D40" s="43"/>
    </row>
    <row r="41" spans="2:4" x14ac:dyDescent="0.25">
      <c r="B41" s="40" t="s">
        <v>277</v>
      </c>
      <c r="C41" s="329">
        <f>+'Anexo 5x-5z'!C12</f>
        <v>51060767</v>
      </c>
      <c r="D41" s="41">
        <v>60730437</v>
      </c>
    </row>
    <row r="42" spans="2:4" x14ac:dyDescent="0.25">
      <c r="B42" s="40" t="s">
        <v>278</v>
      </c>
      <c r="C42" s="329">
        <v>0</v>
      </c>
      <c r="D42" s="41">
        <v>-382366</v>
      </c>
    </row>
    <row r="43" spans="2:4" x14ac:dyDescent="0.25">
      <c r="B43" s="35" t="s">
        <v>279</v>
      </c>
      <c r="C43" s="328"/>
      <c r="D43" s="43"/>
    </row>
    <row r="44" spans="2:4" x14ac:dyDescent="0.25">
      <c r="B44" s="35" t="s">
        <v>280</v>
      </c>
      <c r="C44" s="328"/>
      <c r="D44" s="43"/>
    </row>
    <row r="45" spans="2:4" x14ac:dyDescent="0.25">
      <c r="B45" s="40" t="s">
        <v>281</v>
      </c>
      <c r="C45" s="329">
        <f>+'Anexo 5x-5z'!C28</f>
        <v>2789691</v>
      </c>
      <c r="D45" s="41">
        <v>3851025</v>
      </c>
    </row>
    <row r="46" spans="2:4" x14ac:dyDescent="0.25">
      <c r="B46" s="40" t="s">
        <v>282</v>
      </c>
      <c r="C46" s="329">
        <v>87354936</v>
      </c>
      <c r="D46" s="41">
        <v>44698398</v>
      </c>
    </row>
    <row r="47" spans="2:4" x14ac:dyDescent="0.25">
      <c r="B47" s="35" t="s">
        <v>283</v>
      </c>
      <c r="C47" s="328"/>
      <c r="D47" s="43"/>
    </row>
    <row r="48" spans="2:4" x14ac:dyDescent="0.25">
      <c r="B48" s="40" t="s">
        <v>284</v>
      </c>
      <c r="C48" s="329">
        <f>-'Anexo 5x-5z'!C35</f>
        <v>-6616361</v>
      </c>
      <c r="D48" s="41">
        <v>-14268955</v>
      </c>
    </row>
    <row r="49" spans="2:9" x14ac:dyDescent="0.25">
      <c r="B49" s="40" t="s">
        <v>282</v>
      </c>
      <c r="C49" s="329">
        <v>-99920828</v>
      </c>
      <c r="D49" s="41">
        <v>-43644048</v>
      </c>
    </row>
    <row r="50" spans="2:9" x14ac:dyDescent="0.25">
      <c r="B50" s="33" t="s">
        <v>285</v>
      </c>
      <c r="C50" s="34">
        <f>SUM(C39:C49)</f>
        <v>361896268</v>
      </c>
      <c r="D50" s="34">
        <f>SUM(D39:D49)</f>
        <v>-159867199</v>
      </c>
    </row>
    <row r="51" spans="2:9" x14ac:dyDescent="0.25">
      <c r="B51" s="44" t="s">
        <v>286</v>
      </c>
      <c r="C51" s="34">
        <v>38304245.200000003</v>
      </c>
      <c r="D51" s="43">
        <v>0</v>
      </c>
    </row>
    <row r="52" spans="2:9" x14ac:dyDescent="0.25">
      <c r="B52" s="44" t="s">
        <v>287</v>
      </c>
      <c r="C52" s="34">
        <v>16179601.140000001</v>
      </c>
      <c r="D52" s="43">
        <v>0</v>
      </c>
    </row>
    <row r="53" spans="2:9" ht="15.75" thickBot="1" x14ac:dyDescent="0.3">
      <c r="B53" s="45" t="s">
        <v>288</v>
      </c>
      <c r="C53" s="46">
        <f>+C50-C51-C52</f>
        <v>307412421.66000003</v>
      </c>
      <c r="D53" s="46">
        <f>SUM(D50:D52)</f>
        <v>-159867199</v>
      </c>
    </row>
    <row r="54" spans="2:9" ht="15.75" thickTop="1" x14ac:dyDescent="0.25"/>
    <row r="55" spans="2:9" x14ac:dyDescent="0.25">
      <c r="C55" s="196"/>
    </row>
    <row r="56" spans="2:9" x14ac:dyDescent="0.25">
      <c r="C56" s="346"/>
    </row>
    <row r="57" spans="2:9" x14ac:dyDescent="0.25">
      <c r="B57" s="27"/>
      <c r="C57" s="196"/>
      <c r="D57" s="27"/>
      <c r="F57" s="404"/>
      <c r="G57" s="404"/>
    </row>
    <row r="58" spans="2:9" x14ac:dyDescent="0.25">
      <c r="B58" s="27"/>
      <c r="D58" s="27"/>
      <c r="F58" s="32"/>
    </row>
    <row r="59" spans="2:9" x14ac:dyDescent="0.25">
      <c r="B59" s="11"/>
      <c r="D59" s="11"/>
      <c r="E59" s="11"/>
      <c r="G59" s="11"/>
      <c r="H59" s="11"/>
      <c r="I59" s="11"/>
    </row>
    <row r="60" spans="2:9" x14ac:dyDescent="0.25">
      <c r="B60" s="47" t="s">
        <v>244</v>
      </c>
      <c r="D60" s="434" t="s">
        <v>31</v>
      </c>
      <c r="E60" s="434"/>
      <c r="G60" s="434" t="s">
        <v>732</v>
      </c>
      <c r="H60" s="434"/>
      <c r="I60" s="434"/>
    </row>
    <row r="61" spans="2:9" x14ac:dyDescent="0.25">
      <c r="B61" s="47" t="s">
        <v>245</v>
      </c>
      <c r="D61" s="404" t="s">
        <v>686</v>
      </c>
      <c r="E61" s="404"/>
      <c r="G61" s="435" t="s">
        <v>246</v>
      </c>
      <c r="H61" s="435"/>
      <c r="I61" s="435"/>
    </row>
  </sheetData>
  <mergeCells count="6">
    <mergeCell ref="B10:D11"/>
    <mergeCell ref="F57:G57"/>
    <mergeCell ref="D60:E60"/>
    <mergeCell ref="D61:E61"/>
    <mergeCell ref="G60:I60"/>
    <mergeCell ref="G61:I6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8:O34"/>
  <sheetViews>
    <sheetView topLeftCell="D1" workbookViewId="0">
      <selection activeCell="J21" sqref="J21"/>
    </sheetView>
  </sheetViews>
  <sheetFormatPr baseColWidth="10" defaultRowHeight="15" x14ac:dyDescent="0.25"/>
  <cols>
    <col min="2" max="2" width="17.5703125" customWidth="1"/>
    <col min="3" max="3" width="16.42578125" customWidth="1"/>
    <col min="4" max="4" width="15" bestFit="1" customWidth="1"/>
    <col min="5" max="5" width="12.42578125" bestFit="1" customWidth="1"/>
    <col min="6" max="6" width="15" customWidth="1"/>
    <col min="7" max="7" width="16.85546875" customWidth="1"/>
    <col min="8" max="9" width="14.140625" bestFit="1" customWidth="1"/>
    <col min="10" max="10" width="15.42578125" customWidth="1"/>
    <col min="11" max="11" width="16.140625" customWidth="1"/>
    <col min="12" max="12" width="15" bestFit="1" customWidth="1"/>
    <col min="13" max="13" width="14.140625" bestFit="1" customWidth="1"/>
    <col min="14" max="15" width="13.5703125" bestFit="1" customWidth="1"/>
  </cols>
  <sheetData>
    <row r="8" spans="1:14" ht="15.75" x14ac:dyDescent="0.25">
      <c r="B8" s="440" t="s">
        <v>319</v>
      </c>
      <c r="C8" s="440"/>
      <c r="D8" s="440"/>
      <c r="E8" s="440"/>
      <c r="F8" s="440"/>
      <c r="G8" s="440"/>
      <c r="H8" s="440"/>
      <c r="I8" s="440"/>
      <c r="J8" s="440"/>
      <c r="K8" s="440"/>
      <c r="L8" s="440"/>
      <c r="M8" s="440"/>
    </row>
    <row r="9" spans="1:14" ht="15.75" x14ac:dyDescent="0.25">
      <c r="A9" s="78"/>
      <c r="B9" s="440" t="s">
        <v>745</v>
      </c>
      <c r="C9" s="440"/>
      <c r="D9" s="440"/>
      <c r="E9" s="440"/>
      <c r="F9" s="440"/>
      <c r="G9" s="440"/>
      <c r="H9" s="440"/>
      <c r="I9" s="440"/>
      <c r="J9" s="440"/>
      <c r="K9" s="440"/>
      <c r="L9" s="440"/>
      <c r="M9" s="440"/>
    </row>
    <row r="10" spans="1:14" ht="15.75" x14ac:dyDescent="0.25">
      <c r="A10" s="78"/>
      <c r="B10" s="440" t="s">
        <v>320</v>
      </c>
      <c r="C10" s="440"/>
      <c r="D10" s="440"/>
      <c r="E10" s="440"/>
      <c r="F10" s="440"/>
      <c r="G10" s="440"/>
      <c r="H10" s="440"/>
      <c r="I10" s="440"/>
      <c r="J10" s="440"/>
      <c r="K10" s="440"/>
      <c r="L10" s="440"/>
      <c r="M10" s="440"/>
    </row>
    <row r="11" spans="1:14" ht="16.5" thickBot="1" x14ac:dyDescent="0.3">
      <c r="A11" s="78"/>
      <c r="B11" s="345"/>
      <c r="C11" s="345"/>
      <c r="D11" s="345"/>
      <c r="E11" s="345"/>
      <c r="F11" s="345"/>
      <c r="G11" s="345"/>
      <c r="H11" s="345"/>
      <c r="I11" s="345"/>
      <c r="J11" s="345"/>
      <c r="K11" s="345"/>
      <c r="L11" s="345"/>
      <c r="M11" s="345"/>
    </row>
    <row r="12" spans="1:14" ht="15.75" thickBot="1" x14ac:dyDescent="0.3">
      <c r="B12" s="438" t="s">
        <v>321</v>
      </c>
      <c r="C12" s="442" t="s">
        <v>322</v>
      </c>
      <c r="D12" s="443"/>
      <c r="E12" s="443"/>
      <c r="F12" s="444"/>
      <c r="G12" s="442" t="s">
        <v>323</v>
      </c>
      <c r="H12" s="443"/>
      <c r="I12" s="444"/>
      <c r="J12" s="442" t="s">
        <v>324</v>
      </c>
      <c r="K12" s="444"/>
      <c r="L12" s="442" t="s">
        <v>325</v>
      </c>
      <c r="M12" s="444"/>
    </row>
    <row r="13" spans="1:14" x14ac:dyDescent="0.25">
      <c r="B13" s="441"/>
      <c r="C13" s="438" t="s">
        <v>326</v>
      </c>
      <c r="D13" s="438" t="s">
        <v>327</v>
      </c>
      <c r="E13" s="438" t="s">
        <v>328</v>
      </c>
      <c r="F13" s="438" t="s">
        <v>329</v>
      </c>
      <c r="G13" s="438" t="s">
        <v>330</v>
      </c>
      <c r="H13" s="438" t="s">
        <v>753</v>
      </c>
      <c r="I13" s="438" t="s">
        <v>331</v>
      </c>
      <c r="J13" s="438" t="s">
        <v>333</v>
      </c>
      <c r="K13" s="438" t="s">
        <v>334</v>
      </c>
      <c r="L13" s="202" t="s">
        <v>335</v>
      </c>
      <c r="M13" s="438" t="s">
        <v>337</v>
      </c>
    </row>
    <row r="14" spans="1:14" ht="15.75" thickBot="1" x14ac:dyDescent="0.3">
      <c r="B14" s="439"/>
      <c r="C14" s="439"/>
      <c r="D14" s="439"/>
      <c r="E14" s="439"/>
      <c r="F14" s="439"/>
      <c r="G14" s="439"/>
      <c r="H14" s="439"/>
      <c r="I14" s="439"/>
      <c r="J14" s="439"/>
      <c r="K14" s="439"/>
      <c r="L14" s="203" t="s">
        <v>336</v>
      </c>
      <c r="M14" s="439"/>
      <c r="N14" s="196"/>
    </row>
    <row r="15" spans="1:14" ht="26.25" thickBot="1" x14ac:dyDescent="0.3">
      <c r="B15" s="201" t="s">
        <v>691</v>
      </c>
      <c r="C15" s="331">
        <v>3710865699</v>
      </c>
      <c r="D15" s="331">
        <f>-C15</f>
        <v>-3710865699</v>
      </c>
      <c r="E15" s="331">
        <f>7684301+1800000</f>
        <v>9484301</v>
      </c>
      <c r="F15" s="331">
        <f>2289100000-1800000</f>
        <v>2287300000</v>
      </c>
      <c r="G15" s="331">
        <v>78824935</v>
      </c>
      <c r="H15" s="332" t="s">
        <v>338</v>
      </c>
      <c r="I15" s="331">
        <v>10841802</v>
      </c>
      <c r="J15" s="331">
        <v>-1414747700</v>
      </c>
      <c r="K15" s="331">
        <v>-159867199</v>
      </c>
      <c r="L15" s="331">
        <v>0</v>
      </c>
      <c r="M15" s="331">
        <f>SUM(C15:K15)</f>
        <v>811836139</v>
      </c>
    </row>
    <row r="16" spans="1:14" ht="26.25" thickBot="1" x14ac:dyDescent="0.3">
      <c r="B16" s="71" t="s">
        <v>339</v>
      </c>
      <c r="C16" s="335">
        <v>0</v>
      </c>
      <c r="D16" s="335">
        <v>0</v>
      </c>
      <c r="E16" s="336"/>
      <c r="F16" s="75"/>
      <c r="G16" s="75">
        <v>0</v>
      </c>
      <c r="H16" s="337">
        <v>0</v>
      </c>
      <c r="I16" s="338">
        <v>0</v>
      </c>
      <c r="J16" s="73">
        <v>-159867199</v>
      </c>
      <c r="K16" s="73">
        <v>159867199</v>
      </c>
      <c r="L16" s="199">
        <v>0</v>
      </c>
      <c r="M16" s="72"/>
    </row>
    <row r="17" spans="2:15" ht="34.5" customHeight="1" thickBot="1" x14ac:dyDescent="0.3">
      <c r="B17" s="77" t="s">
        <v>332</v>
      </c>
      <c r="C17" s="352">
        <v>0</v>
      </c>
      <c r="D17" s="352">
        <v>0</v>
      </c>
      <c r="E17" s="352">
        <v>0</v>
      </c>
      <c r="F17" s="352">
        <f>1045000000</f>
        <v>1045000000</v>
      </c>
      <c r="G17" s="334">
        <v>0</v>
      </c>
      <c r="H17" s="334">
        <v>0</v>
      </c>
      <c r="I17" s="334">
        <v>0</v>
      </c>
      <c r="J17" s="334">
        <v>0</v>
      </c>
      <c r="K17" s="334">
        <v>0</v>
      </c>
      <c r="L17" s="199">
        <f>+F17</f>
        <v>1045000000</v>
      </c>
      <c r="M17" s="200"/>
    </row>
    <row r="18" spans="2:15" ht="27" customHeight="1" thickBot="1" x14ac:dyDescent="0.3">
      <c r="B18" s="201" t="s">
        <v>340</v>
      </c>
      <c r="C18" s="349">
        <v>0</v>
      </c>
      <c r="D18" s="349">
        <v>0</v>
      </c>
      <c r="E18" s="349">
        <v>0</v>
      </c>
      <c r="F18" s="349">
        <v>0</v>
      </c>
      <c r="G18" s="350">
        <v>16179601.140000001</v>
      </c>
      <c r="H18" s="349">
        <v>0</v>
      </c>
      <c r="I18" s="349">
        <v>0</v>
      </c>
      <c r="J18" s="349">
        <v>0</v>
      </c>
      <c r="K18" s="349">
        <v>0</v>
      </c>
      <c r="L18" s="199">
        <f>+G18</f>
        <v>16179601.140000001</v>
      </c>
      <c r="M18" s="201"/>
    </row>
    <row r="19" spans="2:15" ht="27" customHeight="1" thickBot="1" x14ac:dyDescent="0.3">
      <c r="B19" s="201" t="s">
        <v>752</v>
      </c>
      <c r="C19" s="334">
        <v>0</v>
      </c>
      <c r="D19" s="334">
        <v>0</v>
      </c>
      <c r="E19" s="334">
        <v>0</v>
      </c>
      <c r="F19" s="334">
        <v>0</v>
      </c>
      <c r="G19" s="351">
        <v>0</v>
      </c>
      <c r="H19" s="350">
        <v>651000000</v>
      </c>
      <c r="I19" s="349">
        <v>0</v>
      </c>
      <c r="J19" s="348">
        <v>-186947246</v>
      </c>
      <c r="K19" s="334">
        <v>0</v>
      </c>
      <c r="L19" s="199">
        <f>SUM(H19:K19)</f>
        <v>464052754</v>
      </c>
      <c r="M19" s="200"/>
    </row>
    <row r="20" spans="2:15" ht="26.25" thickBot="1" x14ac:dyDescent="0.3">
      <c r="B20" s="201" t="s">
        <v>692</v>
      </c>
      <c r="C20" s="334">
        <v>0</v>
      </c>
      <c r="D20" s="334">
        <v>0</v>
      </c>
      <c r="E20" s="334">
        <v>0</v>
      </c>
      <c r="F20" s="334">
        <v>0</v>
      </c>
      <c r="G20" s="330">
        <v>0</v>
      </c>
      <c r="H20" s="347">
        <v>0</v>
      </c>
      <c r="I20" s="347">
        <v>0</v>
      </c>
      <c r="J20" s="196">
        <v>0</v>
      </c>
      <c r="K20" s="334">
        <v>307412421.66000003</v>
      </c>
      <c r="L20" s="199">
        <f>+K20</f>
        <v>307412421.66000003</v>
      </c>
      <c r="M20" s="200"/>
    </row>
    <row r="21" spans="2:15" ht="27" customHeight="1" thickBot="1" x14ac:dyDescent="0.3">
      <c r="B21" s="275" t="s">
        <v>746</v>
      </c>
      <c r="C21" s="330">
        <f>SUM(C15:C20)</f>
        <v>3710865699</v>
      </c>
      <c r="D21" s="330">
        <f t="shared" ref="D21:K21" si="0">SUM(D15:D20)</f>
        <v>-3710865699</v>
      </c>
      <c r="E21" s="330">
        <f t="shared" si="0"/>
        <v>9484301</v>
      </c>
      <c r="F21" s="330">
        <f t="shared" si="0"/>
        <v>3332300000</v>
      </c>
      <c r="G21" s="330">
        <f t="shared" si="0"/>
        <v>95004536.140000001</v>
      </c>
      <c r="H21" s="330">
        <f t="shared" si="0"/>
        <v>651000000</v>
      </c>
      <c r="I21" s="330">
        <f t="shared" si="0"/>
        <v>10841802</v>
      </c>
      <c r="J21" s="330">
        <f t="shared" si="0"/>
        <v>-1761562145</v>
      </c>
      <c r="K21" s="330">
        <f t="shared" si="0"/>
        <v>307412421.66000003</v>
      </c>
      <c r="L21" s="330">
        <f>SUM(C21:K21)</f>
        <v>2644480915.7999997</v>
      </c>
      <c r="M21" s="330">
        <v>0</v>
      </c>
      <c r="N21" s="196"/>
      <c r="O21" s="196"/>
    </row>
    <row r="22" spans="2:15" ht="26.25" thickBot="1" x14ac:dyDescent="0.3">
      <c r="B22" s="275" t="s">
        <v>747</v>
      </c>
      <c r="C22" s="331">
        <f>+C15</f>
        <v>3710865699</v>
      </c>
      <c r="D22" s="331">
        <f>+D15</f>
        <v>-3710865699</v>
      </c>
      <c r="E22" s="333">
        <f>+E15</f>
        <v>9484301</v>
      </c>
      <c r="F22" s="333">
        <f>+F15</f>
        <v>2287300000</v>
      </c>
      <c r="G22" s="331">
        <f>+G15</f>
        <v>78824935</v>
      </c>
      <c r="H22" s="331">
        <v>0</v>
      </c>
      <c r="I22" s="331">
        <f>+I15</f>
        <v>10841802</v>
      </c>
      <c r="J22" s="331">
        <f>+J15</f>
        <v>-1414747700</v>
      </c>
      <c r="K22" s="331">
        <f>+K15</f>
        <v>-159867199</v>
      </c>
      <c r="L22" s="331">
        <f>+L15</f>
        <v>0</v>
      </c>
      <c r="M22" s="331">
        <f>+M15</f>
        <v>811836139</v>
      </c>
    </row>
    <row r="23" spans="2:15" x14ac:dyDescent="0.25">
      <c r="F23" s="196"/>
    </row>
    <row r="25" spans="2:15" ht="16.5" customHeight="1" x14ac:dyDescent="0.25">
      <c r="D25" s="196"/>
    </row>
    <row r="26" spans="2:15" x14ac:dyDescent="0.25">
      <c r="B26" s="262"/>
      <c r="C26" s="262"/>
      <c r="D26" s="262"/>
      <c r="E26" s="262"/>
      <c r="F26" s="262"/>
      <c r="G26" s="262"/>
      <c r="H26" s="262"/>
      <c r="I26" s="262"/>
      <c r="J26" s="262"/>
      <c r="K26" s="262"/>
      <c r="L26" s="262"/>
    </row>
    <row r="27" spans="2:15" x14ac:dyDescent="0.25">
      <c r="B27" s="340"/>
      <c r="C27" s="340"/>
      <c r="D27" s="340"/>
      <c r="E27" s="262"/>
      <c r="F27" s="262"/>
      <c r="G27" s="340"/>
      <c r="H27" s="340"/>
      <c r="I27" s="262"/>
      <c r="J27" s="340"/>
      <c r="K27" s="340"/>
      <c r="L27" s="262"/>
    </row>
    <row r="28" spans="2:15" x14ac:dyDescent="0.25">
      <c r="B28" s="262"/>
      <c r="C28" s="291" t="s">
        <v>244</v>
      </c>
      <c r="D28" s="262"/>
      <c r="E28" s="262"/>
      <c r="F28" s="262"/>
      <c r="G28" s="436" t="s">
        <v>31</v>
      </c>
      <c r="H28" s="436"/>
      <c r="I28" s="262"/>
      <c r="J28" s="437" t="s">
        <v>732</v>
      </c>
      <c r="K28" s="437"/>
      <c r="L28" s="437"/>
    </row>
    <row r="29" spans="2:15" x14ac:dyDescent="0.25">
      <c r="B29" s="262"/>
      <c r="C29" s="291" t="s">
        <v>245</v>
      </c>
      <c r="D29" s="262"/>
      <c r="E29" s="262"/>
      <c r="F29" s="262"/>
      <c r="G29" s="436" t="s">
        <v>686</v>
      </c>
      <c r="H29" s="436"/>
      <c r="I29" s="262"/>
      <c r="J29" s="436" t="s">
        <v>246</v>
      </c>
      <c r="K29" s="436"/>
      <c r="L29" s="436"/>
    </row>
    <row r="30" spans="2:15" x14ac:dyDescent="0.25">
      <c r="B30" s="262"/>
      <c r="C30" s="262"/>
      <c r="D30" s="262"/>
      <c r="E30" s="262"/>
      <c r="F30" s="262"/>
      <c r="G30" s="262"/>
      <c r="H30" s="262"/>
      <c r="I30" s="262"/>
      <c r="J30" s="262"/>
      <c r="K30" s="262"/>
      <c r="L30" s="262"/>
    </row>
    <row r="31" spans="2:15" x14ac:dyDescent="0.25">
      <c r="B31" s="262"/>
      <c r="C31" s="262"/>
      <c r="D31" s="262"/>
      <c r="E31" s="262"/>
      <c r="F31" s="262"/>
      <c r="G31" s="262"/>
      <c r="H31" s="262"/>
      <c r="I31" s="262"/>
      <c r="J31" s="262"/>
      <c r="K31" s="262"/>
      <c r="L31" s="262"/>
    </row>
    <row r="32" spans="2:15" x14ac:dyDescent="0.25">
      <c r="B32" s="262"/>
      <c r="C32" s="262"/>
      <c r="D32" s="262"/>
      <c r="E32" s="262"/>
      <c r="F32" s="262"/>
      <c r="G32" s="262"/>
      <c r="H32" s="262"/>
      <c r="I32" s="262"/>
      <c r="J32" s="262"/>
      <c r="K32" s="262"/>
      <c r="L32" s="262"/>
    </row>
    <row r="33" spans="2:12" x14ac:dyDescent="0.25">
      <c r="B33" s="262"/>
      <c r="C33" s="262"/>
      <c r="D33" s="262"/>
      <c r="E33" s="262"/>
      <c r="F33" s="262"/>
      <c r="G33" s="262"/>
      <c r="H33" s="262"/>
      <c r="I33" s="262"/>
      <c r="J33" s="262"/>
      <c r="K33" s="262"/>
      <c r="L33" s="262"/>
    </row>
    <row r="34" spans="2:12" x14ac:dyDescent="0.25">
      <c r="B34" s="262"/>
      <c r="C34" s="262"/>
      <c r="D34" s="262"/>
      <c r="E34" s="262"/>
      <c r="F34" s="262"/>
      <c r="G34" s="262"/>
      <c r="H34" s="262"/>
      <c r="I34" s="262"/>
      <c r="J34" s="262"/>
      <c r="K34" s="262"/>
      <c r="L34" s="262"/>
    </row>
  </sheetData>
  <mergeCells count="22">
    <mergeCell ref="B8:M8"/>
    <mergeCell ref="B9:M9"/>
    <mergeCell ref="B10:M10"/>
    <mergeCell ref="B12:B14"/>
    <mergeCell ref="C12:F12"/>
    <mergeCell ref="G12:I12"/>
    <mergeCell ref="J12:K12"/>
    <mergeCell ref="L12:M12"/>
    <mergeCell ref="C13:C14"/>
    <mergeCell ref="D13:D14"/>
    <mergeCell ref="E13:E14"/>
    <mergeCell ref="F13:F14"/>
    <mergeCell ref="G13:G14"/>
    <mergeCell ref="H13:H14"/>
    <mergeCell ref="I13:I14"/>
    <mergeCell ref="M13:M14"/>
    <mergeCell ref="G28:H28"/>
    <mergeCell ref="J28:L28"/>
    <mergeCell ref="G29:H29"/>
    <mergeCell ref="J29:L29"/>
    <mergeCell ref="J13:J14"/>
    <mergeCell ref="K13:K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8:H51"/>
  <sheetViews>
    <sheetView workbookViewId="0"/>
  </sheetViews>
  <sheetFormatPr baseColWidth="10" defaultRowHeight="15" x14ac:dyDescent="0.25"/>
  <cols>
    <col min="2" max="2" width="74.85546875" bestFit="1" customWidth="1"/>
    <col min="3" max="3" width="14.5703125" bestFit="1" customWidth="1"/>
    <col min="4" max="4" width="16.5703125" customWidth="1"/>
    <col min="7" max="7" width="15.28515625" customWidth="1"/>
  </cols>
  <sheetData>
    <row r="8" spans="2:5" x14ac:dyDescent="0.25">
      <c r="B8" s="445" t="s">
        <v>289</v>
      </c>
      <c r="C8" s="445"/>
      <c r="D8" s="445"/>
    </row>
    <row r="9" spans="2:5" x14ac:dyDescent="0.25">
      <c r="B9" s="445" t="s">
        <v>728</v>
      </c>
      <c r="C9" s="445"/>
      <c r="D9" s="445"/>
    </row>
    <row r="10" spans="2:5" x14ac:dyDescent="0.25">
      <c r="B10" s="445" t="s">
        <v>290</v>
      </c>
      <c r="C10" s="445"/>
      <c r="D10" s="445"/>
    </row>
    <row r="12" spans="2:5" ht="15.75" thickBot="1" x14ac:dyDescent="0.3"/>
    <row r="13" spans="2:5" ht="24.75" thickBot="1" x14ac:dyDescent="0.3">
      <c r="B13" s="186"/>
      <c r="C13" s="187" t="s">
        <v>247</v>
      </c>
      <c r="D13" s="188" t="s">
        <v>248</v>
      </c>
      <c r="E13" s="26"/>
    </row>
    <row r="14" spans="2:5" ht="15.75" thickBot="1" x14ac:dyDescent="0.3">
      <c r="B14" s="48" t="s">
        <v>291</v>
      </c>
      <c r="C14" s="49"/>
      <c r="D14" s="50"/>
      <c r="E14" s="26"/>
    </row>
    <row r="15" spans="2:5" x14ac:dyDescent="0.25">
      <c r="B15" s="51" t="s">
        <v>292</v>
      </c>
      <c r="C15" s="52">
        <v>9025809635</v>
      </c>
      <c r="D15" s="52">
        <v>2519162538</v>
      </c>
      <c r="E15" s="26"/>
    </row>
    <row r="16" spans="2:5" x14ac:dyDescent="0.25">
      <c r="B16" s="51" t="s">
        <v>293</v>
      </c>
      <c r="C16" s="52">
        <v>-764519770</v>
      </c>
      <c r="D16" s="52">
        <v>-222210090</v>
      </c>
      <c r="E16" s="26"/>
    </row>
    <row r="17" spans="2:6" ht="15.75" thickBot="1" x14ac:dyDescent="0.3">
      <c r="B17" s="51" t="s">
        <v>294</v>
      </c>
      <c r="C17" s="52">
        <v>-219001692</v>
      </c>
      <c r="D17" s="53">
        <v>-827103041</v>
      </c>
      <c r="E17" s="26"/>
    </row>
    <row r="18" spans="2:6" x14ac:dyDescent="0.25">
      <c r="B18" s="446" t="s">
        <v>295</v>
      </c>
      <c r="C18" s="448">
        <f>SUM(C15:C17)</f>
        <v>8042288173</v>
      </c>
      <c r="D18" s="448">
        <f>SUM(D15:D17)</f>
        <v>1469849407</v>
      </c>
      <c r="E18" s="26"/>
    </row>
    <row r="19" spans="2:6" ht="15.75" thickBot="1" x14ac:dyDescent="0.3">
      <c r="B19" s="447"/>
      <c r="C19" s="449"/>
      <c r="D19" s="449"/>
      <c r="E19" s="26"/>
      <c r="F19" s="26"/>
    </row>
    <row r="20" spans="2:6" hidden="1" x14ac:dyDescent="0.25">
      <c r="B20" s="55" t="s">
        <v>296</v>
      </c>
      <c r="C20" s="56"/>
      <c r="D20" s="57"/>
      <c r="E20" s="26"/>
    </row>
    <row r="21" spans="2:6" hidden="1" x14ac:dyDescent="0.25">
      <c r="B21" s="51" t="s">
        <v>297</v>
      </c>
      <c r="C21" s="58">
        <v>0</v>
      </c>
      <c r="D21" s="57">
        <v>0</v>
      </c>
      <c r="E21" s="26"/>
    </row>
    <row r="22" spans="2:6" hidden="1" x14ac:dyDescent="0.25">
      <c r="B22" s="55" t="s">
        <v>298</v>
      </c>
      <c r="C22" s="59"/>
      <c r="D22" s="59"/>
      <c r="E22" s="26"/>
    </row>
    <row r="23" spans="2:6" hidden="1" x14ac:dyDescent="0.25">
      <c r="B23" s="51" t="s">
        <v>299</v>
      </c>
      <c r="C23" s="58">
        <v>0</v>
      </c>
      <c r="D23" s="58">
        <v>0</v>
      </c>
      <c r="E23" s="26"/>
    </row>
    <row r="24" spans="2:6" hidden="1" x14ac:dyDescent="0.25">
      <c r="B24" s="55" t="s">
        <v>300</v>
      </c>
      <c r="C24" s="58"/>
      <c r="D24" s="58"/>
      <c r="E24" s="26"/>
    </row>
    <row r="25" spans="2:6" ht="15.75" thickBot="1" x14ac:dyDescent="0.3">
      <c r="B25" s="60" t="s">
        <v>754</v>
      </c>
      <c r="C25" s="53">
        <v>0</v>
      </c>
      <c r="D25" s="53">
        <v>-8467900</v>
      </c>
      <c r="E25" s="26"/>
    </row>
    <row r="26" spans="2:6" ht="15.75" thickBot="1" x14ac:dyDescent="0.3">
      <c r="B26" s="61" t="s">
        <v>301</v>
      </c>
      <c r="C26" s="62">
        <f>SUM(C20:C25)</f>
        <v>0</v>
      </c>
      <c r="D26" s="62">
        <f>SUM(D20:D25)</f>
        <v>-8467900</v>
      </c>
      <c r="E26" s="26"/>
    </row>
    <row r="27" spans="2:6" ht="15.75" thickBot="1" x14ac:dyDescent="0.3">
      <c r="B27" s="63" t="s">
        <v>302</v>
      </c>
      <c r="C27" s="64"/>
      <c r="D27" s="65"/>
      <c r="E27" s="26"/>
    </row>
    <row r="28" spans="2:6" hidden="1" x14ac:dyDescent="0.25">
      <c r="B28" s="51" t="s">
        <v>303</v>
      </c>
      <c r="C28" s="52">
        <v>0</v>
      </c>
      <c r="D28" s="52">
        <v>0</v>
      </c>
      <c r="E28" s="26"/>
    </row>
    <row r="29" spans="2:6" hidden="1" x14ac:dyDescent="0.25">
      <c r="B29" s="51" t="s">
        <v>304</v>
      </c>
      <c r="C29" s="52">
        <v>0</v>
      </c>
      <c r="D29" s="52">
        <v>0</v>
      </c>
      <c r="E29" s="26"/>
    </row>
    <row r="30" spans="2:6" hidden="1" x14ac:dyDescent="0.25">
      <c r="B30" s="51" t="s">
        <v>305</v>
      </c>
      <c r="C30" s="52">
        <v>0</v>
      </c>
      <c r="D30" s="52">
        <v>0</v>
      </c>
      <c r="E30" s="26"/>
    </row>
    <row r="31" spans="2:6" x14ac:dyDescent="0.25">
      <c r="B31" s="51" t="s">
        <v>750</v>
      </c>
      <c r="C31" s="52">
        <v>-454545</v>
      </c>
      <c r="D31" s="52">
        <v>927273</v>
      </c>
      <c r="E31" s="26"/>
    </row>
    <row r="32" spans="2:6" ht="15.75" customHeight="1" x14ac:dyDescent="0.25">
      <c r="B32" s="51" t="s">
        <v>306</v>
      </c>
      <c r="C32" s="52">
        <v>-8979937250</v>
      </c>
      <c r="D32" s="52">
        <v>-1652076695</v>
      </c>
      <c r="E32" s="26"/>
    </row>
    <row r="33" spans="2:5" x14ac:dyDescent="0.25">
      <c r="B33" s="51" t="s">
        <v>307</v>
      </c>
      <c r="C33" s="52">
        <v>12799857</v>
      </c>
      <c r="D33" s="52">
        <v>0</v>
      </c>
      <c r="E33" s="26"/>
    </row>
    <row r="34" spans="2:5" ht="15.75" thickBot="1" x14ac:dyDescent="0.3">
      <c r="B34" s="60" t="s">
        <v>308</v>
      </c>
      <c r="C34" s="53">
        <v>79493364</v>
      </c>
      <c r="D34" s="53">
        <v>0</v>
      </c>
      <c r="E34" s="26"/>
    </row>
    <row r="35" spans="2:5" ht="15.75" thickBot="1" x14ac:dyDescent="0.3">
      <c r="B35" s="61" t="s">
        <v>309</v>
      </c>
      <c r="C35" s="62">
        <f>SUM(C28:C34)</f>
        <v>-8888098574</v>
      </c>
      <c r="D35" s="62">
        <f>SUM(D28:D34)</f>
        <v>-1651149422</v>
      </c>
      <c r="E35" s="26"/>
    </row>
    <row r="36" spans="2:5" ht="15.75" thickBot="1" x14ac:dyDescent="0.3">
      <c r="B36" s="63" t="s">
        <v>310</v>
      </c>
      <c r="C36" s="64"/>
      <c r="D36" s="65"/>
      <c r="E36" s="26"/>
    </row>
    <row r="37" spans="2:5" x14ac:dyDescent="0.25">
      <c r="B37" s="51" t="s">
        <v>311</v>
      </c>
      <c r="C37" s="52">
        <v>1045000000</v>
      </c>
      <c r="D37" s="52">
        <v>0</v>
      </c>
      <c r="E37" s="26"/>
    </row>
    <row r="38" spans="2:5" x14ac:dyDescent="0.25">
      <c r="B38" s="51" t="s">
        <v>312</v>
      </c>
      <c r="C38" s="327">
        <v>54355200</v>
      </c>
      <c r="D38" s="58">
        <v>0</v>
      </c>
      <c r="E38" s="26"/>
    </row>
    <row r="39" spans="2:5" hidden="1" x14ac:dyDescent="0.25">
      <c r="B39" s="51" t="s">
        <v>313</v>
      </c>
      <c r="C39" s="58">
        <v>0</v>
      </c>
      <c r="D39" s="58">
        <v>0</v>
      </c>
      <c r="E39" s="26"/>
    </row>
    <row r="40" spans="2:5" ht="15.75" thickBot="1" x14ac:dyDescent="0.3">
      <c r="B40" s="60" t="s">
        <v>314</v>
      </c>
      <c r="C40" s="339">
        <v>-7638319</v>
      </c>
      <c r="D40" s="66">
        <v>0</v>
      </c>
      <c r="E40" s="26"/>
    </row>
    <row r="41" spans="2:5" ht="15.75" thickBot="1" x14ac:dyDescent="0.3">
      <c r="B41" s="61" t="s">
        <v>315</v>
      </c>
      <c r="C41" s="62">
        <f>SUM(C37:C40)</f>
        <v>1091716881</v>
      </c>
      <c r="D41" s="62">
        <f>SUM(D37:D40)</f>
        <v>0</v>
      </c>
      <c r="E41" s="26"/>
    </row>
    <row r="42" spans="2:5" x14ac:dyDescent="0.25">
      <c r="B42" s="55" t="s">
        <v>766</v>
      </c>
      <c r="C42" s="54">
        <v>-12565892</v>
      </c>
      <c r="D42" s="54">
        <v>0</v>
      </c>
      <c r="E42" s="26"/>
    </row>
    <row r="43" spans="2:5" x14ac:dyDescent="0.25">
      <c r="B43" s="55" t="s">
        <v>316</v>
      </c>
      <c r="C43" s="54">
        <f>+C18+C35+C41+C42</f>
        <v>233340588</v>
      </c>
      <c r="D43" s="54">
        <f>+D18+D26+D35+D41</f>
        <v>-189767915</v>
      </c>
      <c r="E43" s="26"/>
    </row>
    <row r="44" spans="2:5" x14ac:dyDescent="0.25">
      <c r="B44" s="55" t="s">
        <v>317</v>
      </c>
      <c r="C44" s="52">
        <f>+D45</f>
        <v>52393946</v>
      </c>
      <c r="D44" s="52">
        <v>242161861</v>
      </c>
      <c r="E44" s="26"/>
    </row>
    <row r="45" spans="2:5" ht="15.75" thickBot="1" x14ac:dyDescent="0.3">
      <c r="B45" s="61" t="s">
        <v>318</v>
      </c>
      <c r="C45" s="53">
        <f>+C43+C44</f>
        <v>285734534</v>
      </c>
      <c r="D45" s="53">
        <f>+D43+D44</f>
        <v>52393946</v>
      </c>
      <c r="E45" s="26"/>
    </row>
    <row r="47" spans="2:5" x14ac:dyDescent="0.25">
      <c r="C47" s="196"/>
    </row>
    <row r="49" spans="2:8" x14ac:dyDescent="0.25">
      <c r="C49" s="198"/>
      <c r="D49" s="198"/>
    </row>
    <row r="50" spans="2:8" x14ac:dyDescent="0.25">
      <c r="B50" s="47" t="s">
        <v>244</v>
      </c>
      <c r="C50" s="435" t="s">
        <v>31</v>
      </c>
      <c r="D50" s="435"/>
      <c r="F50" s="434" t="s">
        <v>732</v>
      </c>
      <c r="G50" s="434"/>
      <c r="H50" s="434"/>
    </row>
    <row r="51" spans="2:8" x14ac:dyDescent="0.25">
      <c r="B51" s="47" t="s">
        <v>245</v>
      </c>
      <c r="C51" s="404" t="s">
        <v>686</v>
      </c>
      <c r="D51" s="404"/>
      <c r="F51" s="404" t="s">
        <v>246</v>
      </c>
      <c r="G51" s="404"/>
    </row>
  </sheetData>
  <mergeCells count="10">
    <mergeCell ref="B9:D9"/>
    <mergeCell ref="B8:D8"/>
    <mergeCell ref="B10:D10"/>
    <mergeCell ref="F51:G51"/>
    <mergeCell ref="B18:B19"/>
    <mergeCell ref="C18:C19"/>
    <mergeCell ref="D18:D19"/>
    <mergeCell ref="C50:D50"/>
    <mergeCell ref="C51:D51"/>
    <mergeCell ref="F50:H50"/>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9:H49"/>
  <sheetViews>
    <sheetView workbookViewId="0"/>
  </sheetViews>
  <sheetFormatPr baseColWidth="10" defaultRowHeight="15" x14ac:dyDescent="0.25"/>
  <cols>
    <col min="2" max="2" width="89.28515625" customWidth="1"/>
    <col min="4" max="4" width="14.42578125" customWidth="1"/>
    <col min="6" max="6" width="15.42578125" customWidth="1"/>
  </cols>
  <sheetData>
    <row r="9" spans="1:2" x14ac:dyDescent="0.25">
      <c r="B9" s="82" t="s">
        <v>341</v>
      </c>
    </row>
    <row r="11" spans="1:2" x14ac:dyDescent="0.25">
      <c r="A11" s="79" t="s">
        <v>342</v>
      </c>
      <c r="B11" s="80" t="s">
        <v>343</v>
      </c>
    </row>
    <row r="12" spans="1:2" x14ac:dyDescent="0.25">
      <c r="A12" s="81"/>
    </row>
    <row r="13" spans="1:2" ht="30" x14ac:dyDescent="0.25">
      <c r="B13" s="222" t="s">
        <v>730</v>
      </c>
    </row>
    <row r="14" spans="1:2" x14ac:dyDescent="0.25">
      <c r="B14" s="222" t="s">
        <v>20</v>
      </c>
    </row>
    <row r="16" spans="1:2" x14ac:dyDescent="0.25">
      <c r="A16" s="79" t="s">
        <v>344</v>
      </c>
      <c r="B16" s="80" t="s">
        <v>345</v>
      </c>
    </row>
    <row r="18" spans="1:2" x14ac:dyDescent="0.25">
      <c r="B18" s="79" t="s">
        <v>346</v>
      </c>
    </row>
    <row r="19" spans="1:2" ht="30" x14ac:dyDescent="0.25">
      <c r="B19" s="79" t="s">
        <v>347</v>
      </c>
    </row>
    <row r="20" spans="1:2" ht="90" x14ac:dyDescent="0.25">
      <c r="B20" s="81" t="s">
        <v>348</v>
      </c>
    </row>
    <row r="21" spans="1:2" ht="30" x14ac:dyDescent="0.25">
      <c r="B21" s="81" t="s">
        <v>349</v>
      </c>
    </row>
    <row r="22" spans="1:2" ht="90" x14ac:dyDescent="0.25">
      <c r="B22" s="81" t="s">
        <v>350</v>
      </c>
    </row>
    <row r="24" spans="1:2" x14ac:dyDescent="0.25">
      <c r="B24" s="79" t="s">
        <v>351</v>
      </c>
    </row>
    <row r="25" spans="1:2" x14ac:dyDescent="0.25">
      <c r="B25" s="81" t="s">
        <v>352</v>
      </c>
    </row>
    <row r="28" spans="1:2" x14ac:dyDescent="0.25">
      <c r="A28" s="79" t="s">
        <v>353</v>
      </c>
      <c r="B28" s="80" t="s">
        <v>354</v>
      </c>
    </row>
    <row r="29" spans="1:2" ht="45" x14ac:dyDescent="0.25">
      <c r="B29" s="81" t="s">
        <v>775</v>
      </c>
    </row>
    <row r="31" spans="1:2" ht="120" x14ac:dyDescent="0.25">
      <c r="B31" s="81" t="s">
        <v>355</v>
      </c>
    </row>
    <row r="33" spans="1:8" ht="30" x14ac:dyDescent="0.25">
      <c r="B33" s="81" t="s">
        <v>357</v>
      </c>
    </row>
    <row r="34" spans="1:8" ht="30" x14ac:dyDescent="0.25">
      <c r="B34" s="81" t="s">
        <v>356</v>
      </c>
    </row>
    <row r="36" spans="1:8" ht="30" x14ac:dyDescent="0.25">
      <c r="B36" s="81" t="s">
        <v>358</v>
      </c>
    </row>
    <row r="37" spans="1:8" x14ac:dyDescent="0.25">
      <c r="B37" s="81"/>
    </row>
    <row r="38" spans="1:8" ht="90" x14ac:dyDescent="0.25">
      <c r="B38" s="81" t="s">
        <v>359</v>
      </c>
    </row>
    <row r="40" spans="1:8" x14ac:dyDescent="0.25">
      <c r="B40" s="81" t="s">
        <v>360</v>
      </c>
    </row>
    <row r="42" spans="1:8" x14ac:dyDescent="0.25">
      <c r="A42" s="79" t="s">
        <v>361</v>
      </c>
      <c r="B42" s="80" t="s">
        <v>362</v>
      </c>
    </row>
    <row r="43" spans="1:8" x14ac:dyDescent="0.25">
      <c r="B43" s="81" t="s">
        <v>363</v>
      </c>
    </row>
    <row r="45" spans="1:8" x14ac:dyDescent="0.25">
      <c r="A45" s="79"/>
      <c r="B45" s="80"/>
    </row>
    <row r="48" spans="1:8" x14ac:dyDescent="0.25">
      <c r="B48" s="47" t="s">
        <v>244</v>
      </c>
      <c r="C48" s="435" t="s">
        <v>31</v>
      </c>
      <c r="D48" s="435"/>
      <c r="F48" s="435" t="s">
        <v>732</v>
      </c>
      <c r="G48" s="435"/>
      <c r="H48" s="435"/>
    </row>
    <row r="49" spans="2:8" x14ac:dyDescent="0.25">
      <c r="B49" s="47" t="s">
        <v>245</v>
      </c>
      <c r="C49" s="404" t="s">
        <v>686</v>
      </c>
      <c r="D49" s="404"/>
      <c r="E49" s="47"/>
      <c r="F49" s="404" t="s">
        <v>246</v>
      </c>
      <c r="G49" s="404"/>
      <c r="H49" s="404"/>
    </row>
  </sheetData>
  <mergeCells count="4">
    <mergeCell ref="C48:D48"/>
    <mergeCell ref="C49:D49"/>
    <mergeCell ref="F48:H48"/>
    <mergeCell ref="F49:H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3:J44"/>
  <sheetViews>
    <sheetView workbookViewId="0"/>
  </sheetViews>
  <sheetFormatPr baseColWidth="10" defaultRowHeight="15" x14ac:dyDescent="0.25"/>
  <cols>
    <col min="2" max="2" width="32.85546875" customWidth="1"/>
    <col min="5" max="5" width="15" customWidth="1"/>
    <col min="6" max="6" width="14" customWidth="1"/>
    <col min="9" max="9" width="16.5703125" customWidth="1"/>
  </cols>
  <sheetData>
    <row r="3" spans="1:5" ht="30" x14ac:dyDescent="0.25">
      <c r="A3" s="79" t="s">
        <v>364</v>
      </c>
      <c r="B3" s="80" t="s">
        <v>365</v>
      </c>
    </row>
    <row r="4" spans="1:5" x14ac:dyDescent="0.25">
      <c r="B4" s="79" t="s">
        <v>366</v>
      </c>
    </row>
    <row r="5" spans="1:5" ht="37.5" customHeight="1" x14ac:dyDescent="0.25">
      <c r="B5" s="453" t="s">
        <v>367</v>
      </c>
      <c r="C5" s="453"/>
      <c r="D5" s="453"/>
      <c r="E5" s="453"/>
    </row>
    <row r="6" spans="1:5" ht="15.75" thickBot="1" x14ac:dyDescent="0.3"/>
    <row r="7" spans="1:5" ht="25.5" x14ac:dyDescent="0.25">
      <c r="B7" s="454"/>
      <c r="C7" s="85" t="s">
        <v>368</v>
      </c>
      <c r="D7" s="85" t="s">
        <v>370</v>
      </c>
    </row>
    <row r="8" spans="1:5" ht="26.25" thickBot="1" x14ac:dyDescent="0.3">
      <c r="B8" s="455"/>
      <c r="C8" s="86" t="s">
        <v>369</v>
      </c>
      <c r="D8" s="86" t="s">
        <v>371</v>
      </c>
    </row>
    <row r="9" spans="1:5" ht="15.75" thickBot="1" x14ac:dyDescent="0.3">
      <c r="B9" s="74" t="s">
        <v>372</v>
      </c>
      <c r="C9" s="87">
        <v>6891.96</v>
      </c>
      <c r="D9" s="87">
        <v>6442.33</v>
      </c>
    </row>
    <row r="10" spans="1:5" ht="15.75" thickBot="1" x14ac:dyDescent="0.3">
      <c r="B10" s="74" t="s">
        <v>373</v>
      </c>
      <c r="C10" s="87">
        <v>6941.65</v>
      </c>
      <c r="D10" s="87">
        <v>6463.95</v>
      </c>
    </row>
    <row r="13" spans="1:5" x14ac:dyDescent="0.25">
      <c r="B13" s="79" t="s">
        <v>374</v>
      </c>
    </row>
    <row r="15" spans="1:5" x14ac:dyDescent="0.25">
      <c r="B15" s="89" t="s">
        <v>375</v>
      </c>
    </row>
    <row r="16" spans="1:5" ht="15.75" thickBot="1" x14ac:dyDescent="0.3"/>
    <row r="17" spans="2:9" ht="15" customHeight="1" x14ac:dyDescent="0.25">
      <c r="B17" s="91"/>
      <c r="C17" s="92"/>
      <c r="D17" s="92"/>
      <c r="E17" s="450" t="s">
        <v>379</v>
      </c>
      <c r="F17" s="450" t="s">
        <v>380</v>
      </c>
      <c r="G17" s="450" t="s">
        <v>694</v>
      </c>
      <c r="H17" s="450" t="s">
        <v>381</v>
      </c>
      <c r="I17" s="450" t="s">
        <v>693</v>
      </c>
    </row>
    <row r="18" spans="2:9" ht="33.75" x14ac:dyDescent="0.25">
      <c r="B18" s="93"/>
      <c r="C18" s="94" t="s">
        <v>377</v>
      </c>
      <c r="D18" s="94" t="s">
        <v>378</v>
      </c>
      <c r="E18" s="451"/>
      <c r="F18" s="451"/>
      <c r="G18" s="451"/>
      <c r="H18" s="451"/>
      <c r="I18" s="451"/>
    </row>
    <row r="19" spans="2:9" ht="15.75" thickBot="1" x14ac:dyDescent="0.3">
      <c r="B19" s="95" t="s">
        <v>376</v>
      </c>
      <c r="C19" s="96"/>
      <c r="D19" s="96"/>
      <c r="E19" s="452"/>
      <c r="F19" s="452"/>
      <c r="G19" s="452"/>
      <c r="H19" s="452"/>
      <c r="I19" s="452"/>
    </row>
    <row r="20" spans="2:9" ht="15.75" thickBot="1" x14ac:dyDescent="0.3">
      <c r="B20" s="97" t="s">
        <v>382</v>
      </c>
      <c r="C20" s="98"/>
      <c r="D20" s="98"/>
      <c r="E20" s="98"/>
      <c r="F20" s="98"/>
      <c r="G20" s="98"/>
      <c r="H20" s="98"/>
      <c r="I20" s="99"/>
    </row>
    <row r="21" spans="2:9" ht="15.75" thickBot="1" x14ac:dyDescent="0.3">
      <c r="B21" s="100" t="s">
        <v>383</v>
      </c>
      <c r="C21" s="98"/>
      <c r="D21" s="98"/>
      <c r="E21" s="98"/>
      <c r="F21" s="98"/>
      <c r="G21" s="98"/>
      <c r="H21" s="98"/>
      <c r="I21" s="99"/>
    </row>
    <row r="22" spans="2:9" ht="15.75" thickBot="1" x14ac:dyDescent="0.3">
      <c r="B22" s="68" t="s">
        <v>384</v>
      </c>
      <c r="C22" s="67" t="s">
        <v>385</v>
      </c>
      <c r="D22" s="67" t="s">
        <v>385</v>
      </c>
      <c r="E22" s="67" t="s">
        <v>385</v>
      </c>
      <c r="F22" s="67" t="s">
        <v>385</v>
      </c>
      <c r="G22" s="67" t="s">
        <v>385</v>
      </c>
      <c r="H22" s="67" t="s">
        <v>385</v>
      </c>
      <c r="I22" s="67" t="s">
        <v>385</v>
      </c>
    </row>
    <row r="23" spans="2:9" ht="15.75" thickBot="1" x14ac:dyDescent="0.3">
      <c r="B23" s="68" t="s">
        <v>710</v>
      </c>
      <c r="C23" s="67" t="s">
        <v>387</v>
      </c>
      <c r="D23" s="67">
        <v>0</v>
      </c>
      <c r="E23" s="67">
        <v>0</v>
      </c>
      <c r="F23" s="67">
        <v>0</v>
      </c>
      <c r="G23" s="67">
        <v>2043.36</v>
      </c>
      <c r="H23" s="84">
        <f>+$D$9</f>
        <v>6442.33</v>
      </c>
      <c r="I23" s="90">
        <f>+G23*H23</f>
        <v>13163999.4288</v>
      </c>
    </row>
    <row r="24" spans="2:9" ht="15.75" thickBot="1" x14ac:dyDescent="0.3">
      <c r="B24" s="68" t="s">
        <v>713</v>
      </c>
      <c r="C24" s="67" t="s">
        <v>387</v>
      </c>
      <c r="D24" s="84">
        <v>100</v>
      </c>
      <c r="E24" s="84">
        <f>+C9</f>
        <v>6891.96</v>
      </c>
      <c r="F24" s="90">
        <f>+'Anexo 5d-5h'!C19</f>
        <v>696142</v>
      </c>
      <c r="G24" s="67">
        <v>0</v>
      </c>
      <c r="H24" s="84">
        <f>+$D$9</f>
        <v>6442.33</v>
      </c>
      <c r="I24" s="90">
        <v>0</v>
      </c>
    </row>
    <row r="25" spans="2:9" ht="15.75" thickBot="1" x14ac:dyDescent="0.3">
      <c r="B25" s="68" t="s">
        <v>386</v>
      </c>
      <c r="C25" s="67" t="s">
        <v>387</v>
      </c>
      <c r="D25" s="84">
        <v>33106.149999999798</v>
      </c>
      <c r="E25" s="84">
        <f>+C9</f>
        <v>6891.96</v>
      </c>
      <c r="F25" s="90">
        <f>+'Anexo 5d-5h'!C14+'Anexo 5d-5h'!C16</f>
        <v>228166262</v>
      </c>
      <c r="G25" s="67">
        <v>0</v>
      </c>
      <c r="H25" s="84">
        <f>+$D$9</f>
        <v>6442.33</v>
      </c>
      <c r="I25" s="90">
        <f>+G25*H25</f>
        <v>0</v>
      </c>
    </row>
    <row r="28" spans="2:9" ht="30" x14ac:dyDescent="0.25">
      <c r="B28" s="79" t="s">
        <v>388</v>
      </c>
    </row>
    <row r="29" spans="2:9" ht="15.75" thickBot="1" x14ac:dyDescent="0.3"/>
    <row r="30" spans="2:9" x14ac:dyDescent="0.25">
      <c r="B30" s="450" t="s">
        <v>389</v>
      </c>
      <c r="C30" s="83"/>
      <c r="D30" s="83"/>
      <c r="E30" s="83"/>
      <c r="F30" s="83"/>
    </row>
    <row r="31" spans="2:9" ht="45" x14ac:dyDescent="0.25">
      <c r="B31" s="451"/>
      <c r="C31" s="94" t="s">
        <v>390</v>
      </c>
      <c r="D31" s="94" t="s">
        <v>391</v>
      </c>
      <c r="E31" s="94" t="s">
        <v>392</v>
      </c>
      <c r="F31" s="94" t="s">
        <v>393</v>
      </c>
    </row>
    <row r="32" spans="2:9" x14ac:dyDescent="0.25">
      <c r="B32" s="451"/>
      <c r="C32" s="101"/>
      <c r="D32" s="101"/>
      <c r="E32" s="94"/>
      <c r="F32" s="101"/>
    </row>
    <row r="33" spans="2:10" ht="15.75" thickBot="1" x14ac:dyDescent="0.3">
      <c r="B33" s="452"/>
      <c r="C33" s="96"/>
      <c r="D33" s="96"/>
      <c r="E33" s="96"/>
      <c r="F33" s="96"/>
    </row>
    <row r="34" spans="2:10" ht="23.25" thickBot="1" x14ac:dyDescent="0.3">
      <c r="B34" s="102" t="s">
        <v>394</v>
      </c>
      <c r="C34" s="84">
        <f>+C9</f>
        <v>6891.96</v>
      </c>
      <c r="D34" s="90">
        <v>87354936</v>
      </c>
      <c r="E34" s="84">
        <f>+$D$9</f>
        <v>6442.33</v>
      </c>
      <c r="F34" s="90">
        <v>38011708</v>
      </c>
    </row>
    <row r="35" spans="2:10" ht="23.25" thickBot="1" x14ac:dyDescent="0.3">
      <c r="B35" s="102" t="s">
        <v>395</v>
      </c>
      <c r="C35" s="84">
        <f>+C9</f>
        <v>6891.96</v>
      </c>
      <c r="D35" s="90">
        <v>99920828</v>
      </c>
      <c r="E35" s="84">
        <f>+$D$9</f>
        <v>6442.33</v>
      </c>
      <c r="F35" s="90">
        <v>41021510</v>
      </c>
    </row>
    <row r="36" spans="2:10" x14ac:dyDescent="0.25">
      <c r="B36" s="103"/>
      <c r="C36" s="104"/>
      <c r="D36" s="105"/>
      <c r="E36" s="104"/>
      <c r="F36" s="105"/>
    </row>
    <row r="37" spans="2:10" x14ac:dyDescent="0.25">
      <c r="B37" s="103"/>
      <c r="C37" s="104"/>
      <c r="D37" s="105"/>
      <c r="E37" s="104"/>
      <c r="F37" s="105"/>
    </row>
    <row r="38" spans="2:10" x14ac:dyDescent="0.25">
      <c r="B38" s="103"/>
      <c r="C38" s="104"/>
      <c r="D38" s="105"/>
      <c r="E38" s="104"/>
      <c r="F38" s="105"/>
    </row>
    <row r="39" spans="2:10" x14ac:dyDescent="0.25">
      <c r="B39" s="103"/>
      <c r="C39" s="104"/>
      <c r="D39" s="105"/>
      <c r="E39" s="104"/>
      <c r="F39" s="105"/>
    </row>
    <row r="40" spans="2:10" x14ac:dyDescent="0.25">
      <c r="B40" s="103"/>
      <c r="C40" s="104"/>
      <c r="D40" s="105"/>
      <c r="E40" s="104"/>
      <c r="F40" s="105"/>
    </row>
    <row r="43" spans="2:10" x14ac:dyDescent="0.25">
      <c r="B43" s="47" t="s">
        <v>244</v>
      </c>
      <c r="E43" s="435" t="s">
        <v>31</v>
      </c>
      <c r="F43" s="435"/>
      <c r="H43" s="434" t="s">
        <v>732</v>
      </c>
      <c r="I43" s="434"/>
      <c r="J43" s="434"/>
    </row>
    <row r="44" spans="2:10" x14ac:dyDescent="0.25">
      <c r="B44" s="47" t="s">
        <v>245</v>
      </c>
      <c r="E44" s="404" t="s">
        <v>686</v>
      </c>
      <c r="F44" s="404"/>
      <c r="H44" s="404" t="s">
        <v>246</v>
      </c>
      <c r="I44" s="404"/>
      <c r="J44" s="404"/>
    </row>
  </sheetData>
  <mergeCells count="12">
    <mergeCell ref="E43:F43"/>
    <mergeCell ref="E44:F44"/>
    <mergeCell ref="I17:I19"/>
    <mergeCell ref="H43:J43"/>
    <mergeCell ref="H44:J44"/>
    <mergeCell ref="H17:H19"/>
    <mergeCell ref="G17:G19"/>
    <mergeCell ref="B30:B33"/>
    <mergeCell ref="B5:E5"/>
    <mergeCell ref="B7:B8"/>
    <mergeCell ref="E17:E19"/>
    <mergeCell ref="F17: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N104"/>
  <sheetViews>
    <sheetView topLeftCell="A19" workbookViewId="0">
      <selection activeCell="B42" sqref="B42:F42"/>
    </sheetView>
  </sheetViews>
  <sheetFormatPr baseColWidth="10" defaultRowHeight="15" x14ac:dyDescent="0.25"/>
  <cols>
    <col min="2" max="2" width="41.5703125" customWidth="1"/>
    <col min="3" max="3" width="18.28515625" customWidth="1"/>
    <col min="4" max="4" width="20.7109375" customWidth="1"/>
    <col min="5" max="5" width="23" bestFit="1" customWidth="1"/>
    <col min="6" max="6" width="12.7109375" customWidth="1"/>
    <col min="7" max="7" width="13.28515625" bestFit="1" customWidth="1"/>
    <col min="8" max="8" width="15.42578125" customWidth="1"/>
    <col min="9" max="9" width="13.28515625" bestFit="1" customWidth="1"/>
  </cols>
  <sheetData>
    <row r="2" spans="2:5" ht="30" customHeight="1" x14ac:dyDescent="0.25">
      <c r="B2" s="79" t="s">
        <v>396</v>
      </c>
    </row>
    <row r="3" spans="2:5" x14ac:dyDescent="0.25">
      <c r="B3" s="459" t="s">
        <v>397</v>
      </c>
      <c r="C3" s="459"/>
      <c r="D3" s="459"/>
      <c r="E3" s="459"/>
    </row>
    <row r="4" spans="2:5" ht="15.75" thickBot="1" x14ac:dyDescent="0.3"/>
    <row r="5" spans="2:5" x14ac:dyDescent="0.25">
      <c r="B5" s="460" t="s">
        <v>398</v>
      </c>
      <c r="C5" s="462" t="s">
        <v>399</v>
      </c>
      <c r="D5" s="464" t="s">
        <v>400</v>
      </c>
    </row>
    <row r="6" spans="2:5" ht="15.75" thickBot="1" x14ac:dyDescent="0.3">
      <c r="B6" s="461"/>
      <c r="C6" s="463"/>
      <c r="D6" s="465"/>
    </row>
    <row r="7" spans="2:5" ht="15.75" thickBot="1" x14ac:dyDescent="0.3">
      <c r="B7" s="107" t="s">
        <v>401</v>
      </c>
      <c r="C7" s="240">
        <v>556467</v>
      </c>
      <c r="D7" s="204">
        <v>490623</v>
      </c>
    </row>
    <row r="8" spans="2:5" ht="15.75" thickBot="1" x14ac:dyDescent="0.3">
      <c r="B8" s="108" t="s">
        <v>402</v>
      </c>
      <c r="C8" s="241">
        <v>0</v>
      </c>
      <c r="D8" s="205">
        <v>2270079</v>
      </c>
    </row>
    <row r="9" spans="2:5" ht="15.75" thickBot="1" x14ac:dyDescent="0.3">
      <c r="B9" s="108" t="s">
        <v>403</v>
      </c>
      <c r="C9" s="241">
        <v>0</v>
      </c>
      <c r="D9" s="205">
        <v>0</v>
      </c>
    </row>
    <row r="10" spans="2:5" ht="15.75" thickBot="1" x14ac:dyDescent="0.3">
      <c r="B10" s="108" t="s">
        <v>404</v>
      </c>
      <c r="C10" s="241">
        <v>0</v>
      </c>
      <c r="D10" s="205">
        <v>3380033</v>
      </c>
    </row>
    <row r="11" spans="2:5" ht="15.75" thickBot="1" x14ac:dyDescent="0.3">
      <c r="B11" s="108" t="s">
        <v>405</v>
      </c>
      <c r="C11" s="241">
        <v>0</v>
      </c>
      <c r="D11" s="205">
        <v>32240378</v>
      </c>
    </row>
    <row r="12" spans="2:5" ht="15.75" thickBot="1" x14ac:dyDescent="0.3">
      <c r="B12" s="108" t="s">
        <v>406</v>
      </c>
      <c r="C12" s="241">
        <v>0</v>
      </c>
      <c r="D12" s="205">
        <v>9783967</v>
      </c>
    </row>
    <row r="13" spans="2:5" ht="15.75" thickBot="1" x14ac:dyDescent="0.3">
      <c r="B13" s="108" t="s">
        <v>407</v>
      </c>
      <c r="C13" s="241">
        <v>33839384</v>
      </c>
      <c r="D13" s="205">
        <v>4228866</v>
      </c>
    </row>
    <row r="14" spans="2:5" ht="15.75" thickBot="1" x14ac:dyDescent="0.3">
      <c r="B14" s="108" t="s">
        <v>408</v>
      </c>
      <c r="C14" s="241">
        <v>44678923</v>
      </c>
      <c r="D14" s="205">
        <v>0</v>
      </c>
    </row>
    <row r="15" spans="2:5" ht="15.75" thickBot="1" x14ac:dyDescent="0.3">
      <c r="B15" s="108" t="s">
        <v>409</v>
      </c>
      <c r="C15" s="241">
        <v>18623522</v>
      </c>
      <c r="D15" s="205">
        <v>0</v>
      </c>
    </row>
    <row r="16" spans="2:5" ht="15.75" thickBot="1" x14ac:dyDescent="0.3">
      <c r="B16" s="108" t="s">
        <v>410</v>
      </c>
      <c r="C16" s="241">
        <v>183487339</v>
      </c>
      <c r="D16" s="205">
        <v>0</v>
      </c>
    </row>
    <row r="17" spans="2:9" ht="15.75" thickBot="1" x14ac:dyDescent="0.3">
      <c r="B17" s="108" t="s">
        <v>411</v>
      </c>
      <c r="C17" s="241">
        <v>3152757</v>
      </c>
      <c r="D17" s="205">
        <v>0</v>
      </c>
    </row>
    <row r="18" spans="2:9" ht="15.75" thickBot="1" x14ac:dyDescent="0.3">
      <c r="B18" s="108" t="s">
        <v>711</v>
      </c>
      <c r="C18" s="241">
        <v>200000</v>
      </c>
      <c r="D18" s="205">
        <v>0</v>
      </c>
    </row>
    <row r="19" spans="2:9" ht="15.75" thickBot="1" x14ac:dyDescent="0.3">
      <c r="B19" s="108" t="s">
        <v>712</v>
      </c>
      <c r="C19" s="241">
        <v>696142</v>
      </c>
      <c r="D19" s="205">
        <v>0</v>
      </c>
    </row>
    <row r="20" spans="2:9" ht="15.75" thickBot="1" x14ac:dyDescent="0.3">
      <c r="B20" s="108" t="s">
        <v>724</v>
      </c>
      <c r="C20" s="241">
        <v>500000</v>
      </c>
      <c r="D20" s="205">
        <v>0</v>
      </c>
    </row>
    <row r="21" spans="2:9" ht="15.75" thickBot="1" x14ac:dyDescent="0.3">
      <c r="B21" s="109" t="s">
        <v>412</v>
      </c>
      <c r="C21" s="206">
        <f>SUM(C7:C20)</f>
        <v>285734534</v>
      </c>
      <c r="D21" s="206">
        <f>SUM(D7:D20)</f>
        <v>52393946</v>
      </c>
    </row>
    <row r="22" spans="2:9" ht="15.75" thickTop="1" x14ac:dyDescent="0.25"/>
    <row r="24" spans="2:9" x14ac:dyDescent="0.25">
      <c r="B24" s="79" t="s">
        <v>413</v>
      </c>
    </row>
    <row r="25" spans="2:9" x14ac:dyDescent="0.25">
      <c r="B25" s="459" t="s">
        <v>414</v>
      </c>
      <c r="C25" s="459"/>
      <c r="D25" s="459"/>
    </row>
    <row r="26" spans="2:9" ht="15.75" thickBot="1" x14ac:dyDescent="0.3"/>
    <row r="27" spans="2:9" x14ac:dyDescent="0.25">
      <c r="B27" s="466"/>
      <c r="C27" s="467"/>
      <c r="D27" s="467"/>
      <c r="E27" s="467"/>
      <c r="F27" s="468"/>
      <c r="G27" s="472"/>
      <c r="H27" s="467"/>
      <c r="I27" s="468"/>
    </row>
    <row r="28" spans="2:9" ht="15.75" thickBot="1" x14ac:dyDescent="0.3">
      <c r="B28" s="469" t="s">
        <v>415</v>
      </c>
      <c r="C28" s="470"/>
      <c r="D28" s="470"/>
      <c r="E28" s="470"/>
      <c r="F28" s="471"/>
      <c r="G28" s="473" t="s">
        <v>416</v>
      </c>
      <c r="H28" s="470"/>
      <c r="I28" s="471"/>
    </row>
    <row r="29" spans="2:9" ht="18" customHeight="1" x14ac:dyDescent="0.25">
      <c r="B29" s="110"/>
      <c r="C29" s="111" t="s">
        <v>417</v>
      </c>
      <c r="D29" s="474" t="s">
        <v>418</v>
      </c>
      <c r="E29" s="474" t="s">
        <v>419</v>
      </c>
      <c r="F29" s="111" t="s">
        <v>420</v>
      </c>
      <c r="G29" s="112"/>
      <c r="H29" s="112"/>
      <c r="I29" s="111" t="s">
        <v>422</v>
      </c>
    </row>
    <row r="30" spans="2:9" ht="15.75" thickBot="1" x14ac:dyDescent="0.3">
      <c r="B30" s="113" t="s">
        <v>423</v>
      </c>
      <c r="C30" s="114" t="s">
        <v>424</v>
      </c>
      <c r="D30" s="475"/>
      <c r="E30" s="475"/>
      <c r="F30" s="114" t="s">
        <v>425</v>
      </c>
      <c r="G30" s="114" t="s">
        <v>322</v>
      </c>
      <c r="H30" s="114" t="s">
        <v>421</v>
      </c>
      <c r="I30" s="114" t="s">
        <v>426</v>
      </c>
    </row>
    <row r="31" spans="2:9" ht="15.75" thickBot="1" x14ac:dyDescent="0.3">
      <c r="B31" s="115" t="s">
        <v>427</v>
      </c>
      <c r="C31" s="116"/>
      <c r="D31" s="117"/>
      <c r="E31" s="118"/>
      <c r="F31" s="118"/>
      <c r="G31" s="117"/>
      <c r="H31" s="117"/>
      <c r="I31" s="119"/>
    </row>
    <row r="32" spans="2:9" ht="15.75" thickBot="1" x14ac:dyDescent="0.3">
      <c r="B32" s="76" t="s">
        <v>428</v>
      </c>
      <c r="C32" s="69" t="s">
        <v>429</v>
      </c>
      <c r="D32" s="69" t="s">
        <v>430</v>
      </c>
      <c r="E32" s="75">
        <v>200000000</v>
      </c>
      <c r="F32" s="75">
        <v>851000000</v>
      </c>
      <c r="G32" s="238">
        <v>8800000000</v>
      </c>
      <c r="H32" s="238">
        <v>2514750077</v>
      </c>
      <c r="I32" s="238">
        <v>16243251345</v>
      </c>
    </row>
    <row r="33" spans="2:9" ht="15.75" thickBot="1" x14ac:dyDescent="0.3">
      <c r="B33" s="76" t="s">
        <v>432</v>
      </c>
      <c r="C33" s="69" t="s">
        <v>429</v>
      </c>
      <c r="D33" s="69" t="s">
        <v>430</v>
      </c>
      <c r="E33" s="72" t="s">
        <v>338</v>
      </c>
      <c r="F33" s="75">
        <v>-8982443</v>
      </c>
      <c r="G33" s="69" t="s">
        <v>431</v>
      </c>
      <c r="H33" s="69" t="s">
        <v>431</v>
      </c>
      <c r="I33" s="69" t="s">
        <v>431</v>
      </c>
    </row>
    <row r="34" spans="2:9" ht="15.75" thickBot="1" x14ac:dyDescent="0.3">
      <c r="B34" s="456" t="s">
        <v>433</v>
      </c>
      <c r="C34" s="457"/>
      <c r="D34" s="458"/>
      <c r="E34" s="120">
        <v>218101310</v>
      </c>
      <c r="F34" s="120">
        <f>SUM(F32:F33)</f>
        <v>842017557</v>
      </c>
      <c r="G34" s="121"/>
      <c r="H34" s="121"/>
      <c r="I34" s="121"/>
    </row>
    <row r="35" spans="2:9" ht="15.75" thickBot="1" x14ac:dyDescent="0.3">
      <c r="B35" s="480" t="s">
        <v>434</v>
      </c>
      <c r="C35" s="481"/>
      <c r="D35" s="482"/>
      <c r="E35" s="73">
        <v>218101310</v>
      </c>
      <c r="F35" s="122">
        <v>317616732</v>
      </c>
      <c r="G35" s="121"/>
      <c r="H35" s="121"/>
      <c r="I35" s="121"/>
    </row>
    <row r="38" spans="2:9" x14ac:dyDescent="0.25">
      <c r="B38" s="79" t="s">
        <v>435</v>
      </c>
    </row>
    <row r="39" spans="2:9" ht="39.75" customHeight="1" x14ac:dyDescent="0.25">
      <c r="B39" s="483" t="s">
        <v>714</v>
      </c>
      <c r="C39" s="483"/>
      <c r="D39" s="483"/>
      <c r="E39" s="483"/>
      <c r="F39" s="483"/>
    </row>
    <row r="41" spans="2:9" x14ac:dyDescent="0.25">
      <c r="B41" s="79" t="s">
        <v>436</v>
      </c>
    </row>
    <row r="42" spans="2:9" ht="47.25" customHeight="1" thickBot="1" x14ac:dyDescent="0.3">
      <c r="B42" s="453" t="s">
        <v>725</v>
      </c>
      <c r="C42" s="453"/>
      <c r="D42" s="453"/>
      <c r="E42" s="453"/>
      <c r="F42" s="453"/>
    </row>
    <row r="43" spans="2:9" ht="15.75" thickBot="1" x14ac:dyDescent="0.3">
      <c r="B43" s="123" t="s">
        <v>47</v>
      </c>
      <c r="C43" s="124" t="s">
        <v>437</v>
      </c>
      <c r="D43" s="124" t="s">
        <v>438</v>
      </c>
      <c r="E43" s="124" t="s">
        <v>439</v>
      </c>
    </row>
    <row r="44" spans="2:9" s="223" customFormat="1" ht="15.75" thickBot="1" x14ac:dyDescent="0.3">
      <c r="B44" s="377" t="s">
        <v>440</v>
      </c>
      <c r="C44" s="343">
        <v>200000000</v>
      </c>
      <c r="D44" s="343">
        <v>369164803</v>
      </c>
      <c r="E44" s="343">
        <v>851000000</v>
      </c>
    </row>
    <row r="45" spans="2:9" ht="15.75" thickBot="1" x14ac:dyDescent="0.3">
      <c r="B45" s="74" t="s">
        <v>441</v>
      </c>
      <c r="C45" s="125">
        <v>200000000</v>
      </c>
      <c r="D45" s="343">
        <v>369164803</v>
      </c>
      <c r="E45" s="125">
        <v>750000000</v>
      </c>
    </row>
    <row r="47" spans="2:9" x14ac:dyDescent="0.25">
      <c r="B47" s="79" t="s">
        <v>442</v>
      </c>
    </row>
    <row r="48" spans="2:9" x14ac:dyDescent="0.25">
      <c r="B48" s="459" t="s">
        <v>414</v>
      </c>
      <c r="C48" s="459"/>
      <c r="D48" s="459"/>
      <c r="E48" s="459"/>
      <c r="F48" s="459"/>
    </row>
    <row r="49" spans="2:7" x14ac:dyDescent="0.25">
      <c r="B49" s="81"/>
    </row>
    <row r="50" spans="2:7" ht="15.75" thickBot="1" x14ac:dyDescent="0.3">
      <c r="B50" s="484" t="s">
        <v>443</v>
      </c>
      <c r="C50" s="484"/>
    </row>
    <row r="51" spans="2:7" x14ac:dyDescent="0.25">
      <c r="B51" s="485" t="s">
        <v>389</v>
      </c>
      <c r="C51" s="487" t="s">
        <v>399</v>
      </c>
      <c r="D51" s="487" t="s">
        <v>444</v>
      </c>
    </row>
    <row r="52" spans="2:7" ht="15.75" thickBot="1" x14ac:dyDescent="0.3">
      <c r="B52" s="486"/>
      <c r="C52" s="488"/>
      <c r="D52" s="488"/>
    </row>
    <row r="53" spans="2:7" ht="15.75" thickBot="1" x14ac:dyDescent="0.3">
      <c r="B53" s="9" t="s">
        <v>445</v>
      </c>
      <c r="C53" s="242" t="s">
        <v>446</v>
      </c>
      <c r="D53" s="106" t="s">
        <v>446</v>
      </c>
    </row>
    <row r="54" spans="2:7" ht="15.75" thickBot="1" x14ac:dyDescent="0.3">
      <c r="B54" s="9" t="s">
        <v>447</v>
      </c>
      <c r="C54" s="242" t="s">
        <v>448</v>
      </c>
      <c r="D54" s="106" t="s">
        <v>448</v>
      </c>
    </row>
    <row r="55" spans="2:7" ht="15.75" thickBot="1" x14ac:dyDescent="0.3">
      <c r="B55" s="126" t="s">
        <v>449</v>
      </c>
      <c r="C55" s="127" t="s">
        <v>450</v>
      </c>
      <c r="D55" s="127" t="s">
        <v>450</v>
      </c>
    </row>
    <row r="57" spans="2:7" ht="15.75" thickBot="1" x14ac:dyDescent="0.3">
      <c r="B57" s="79" t="s">
        <v>451</v>
      </c>
    </row>
    <row r="58" spans="2:7" x14ac:dyDescent="0.25">
      <c r="B58" s="476" t="s">
        <v>471</v>
      </c>
      <c r="C58" s="478" t="s">
        <v>399</v>
      </c>
      <c r="D58" s="478" t="s">
        <v>444</v>
      </c>
    </row>
    <row r="59" spans="2:7" ht="15.75" thickBot="1" x14ac:dyDescent="0.3">
      <c r="B59" s="477"/>
      <c r="C59" s="479"/>
      <c r="D59" s="479"/>
    </row>
    <row r="60" spans="2:7" ht="16.5" thickBot="1" x14ac:dyDescent="0.3">
      <c r="B60" s="128" t="s">
        <v>452</v>
      </c>
      <c r="C60" s="243">
        <f>229082905+40000000</f>
        <v>269082905</v>
      </c>
      <c r="D60" s="207">
        <v>81636161</v>
      </c>
      <c r="G60" s="209"/>
    </row>
    <row r="61" spans="2:7" ht="16.5" thickBot="1" x14ac:dyDescent="0.3">
      <c r="B61" s="128" t="s">
        <v>453</v>
      </c>
      <c r="C61" s="243">
        <v>90476738</v>
      </c>
      <c r="D61" s="207">
        <v>124624834</v>
      </c>
      <c r="G61" s="209"/>
    </row>
    <row r="62" spans="2:7" ht="16.5" thickBot="1" x14ac:dyDescent="0.3">
      <c r="B62" s="128" t="s">
        <v>454</v>
      </c>
      <c r="C62" s="243">
        <v>924479</v>
      </c>
      <c r="D62" s="207">
        <v>0</v>
      </c>
      <c r="G62" s="209"/>
    </row>
    <row r="63" spans="2:7" ht="16.5" thickBot="1" x14ac:dyDescent="0.3">
      <c r="B63" s="128" t="s">
        <v>455</v>
      </c>
      <c r="C63" s="243">
        <v>0</v>
      </c>
      <c r="D63" s="207">
        <v>0</v>
      </c>
      <c r="G63" s="209"/>
    </row>
    <row r="64" spans="2:7" ht="16.5" thickBot="1" x14ac:dyDescent="0.3">
      <c r="B64" s="128" t="s">
        <v>456</v>
      </c>
      <c r="C64" s="243">
        <v>106028</v>
      </c>
      <c r="D64" s="207">
        <v>106028</v>
      </c>
      <c r="G64" s="209"/>
    </row>
    <row r="65" spans="2:13" ht="16.5" thickBot="1" x14ac:dyDescent="0.3">
      <c r="B65" s="128" t="s">
        <v>457</v>
      </c>
      <c r="C65" s="243">
        <v>0</v>
      </c>
      <c r="D65" s="207">
        <v>0</v>
      </c>
      <c r="G65" s="209"/>
    </row>
    <row r="66" spans="2:13" ht="16.5" thickBot="1" x14ac:dyDescent="0.3">
      <c r="B66" s="128" t="s">
        <v>458</v>
      </c>
      <c r="C66" s="243">
        <v>18728734</v>
      </c>
      <c r="D66" s="207">
        <v>18728734</v>
      </c>
      <c r="G66" s="209"/>
    </row>
    <row r="67" spans="2:13" ht="16.5" thickBot="1" x14ac:dyDescent="0.3">
      <c r="B67" s="128" t="s">
        <v>459</v>
      </c>
      <c r="C67" s="243">
        <v>343082</v>
      </c>
      <c r="D67" s="207">
        <v>343082</v>
      </c>
      <c r="G67" s="209"/>
    </row>
    <row r="68" spans="2:13" ht="16.5" hidden="1" thickBot="1" x14ac:dyDescent="0.3">
      <c r="B68" s="128" t="s">
        <v>460</v>
      </c>
      <c r="C68" s="243">
        <v>0</v>
      </c>
      <c r="D68" s="207">
        <v>0</v>
      </c>
      <c r="G68" s="209"/>
    </row>
    <row r="69" spans="2:13" ht="16.5" thickBot="1" x14ac:dyDescent="0.3">
      <c r="B69" s="128" t="s">
        <v>461</v>
      </c>
      <c r="C69" s="243">
        <v>425744</v>
      </c>
      <c r="D69" s="207">
        <v>425744</v>
      </c>
      <c r="G69" s="209"/>
    </row>
    <row r="70" spans="2:13" ht="16.5" thickBot="1" x14ac:dyDescent="0.3">
      <c r="B70" s="128" t="s">
        <v>462</v>
      </c>
      <c r="C70" s="243">
        <v>79522</v>
      </c>
      <c r="D70" s="207">
        <v>0</v>
      </c>
      <c r="G70" s="209"/>
    </row>
    <row r="71" spans="2:13" ht="16.5" thickBot="1" x14ac:dyDescent="0.3">
      <c r="B71" s="128" t="s">
        <v>463</v>
      </c>
      <c r="C71" s="243">
        <v>5848</v>
      </c>
      <c r="D71" s="207">
        <v>0</v>
      </c>
      <c r="G71" s="209"/>
    </row>
    <row r="72" spans="2:13" ht="16.5" thickBot="1" x14ac:dyDescent="0.3">
      <c r="B72" s="128" t="s">
        <v>464</v>
      </c>
      <c r="C72" s="243">
        <v>2976214</v>
      </c>
      <c r="D72" s="207">
        <v>2976214</v>
      </c>
      <c r="G72" s="209"/>
    </row>
    <row r="73" spans="2:13" ht="16.5" thickBot="1" x14ac:dyDescent="0.3">
      <c r="B73" s="128" t="s">
        <v>465</v>
      </c>
      <c r="C73" s="243">
        <v>0</v>
      </c>
      <c r="D73" s="207">
        <v>0</v>
      </c>
      <c r="G73" s="209"/>
    </row>
    <row r="74" spans="2:13" ht="16.5" thickBot="1" x14ac:dyDescent="0.3">
      <c r="B74" s="128" t="s">
        <v>466</v>
      </c>
      <c r="C74" s="243">
        <v>1940803</v>
      </c>
      <c r="D74" s="207">
        <v>1940803</v>
      </c>
      <c r="G74" s="209"/>
    </row>
    <row r="75" spans="2:13" ht="16.5" hidden="1" thickBot="1" x14ac:dyDescent="0.3">
      <c r="B75" s="128" t="s">
        <v>467</v>
      </c>
      <c r="C75" s="243">
        <v>0</v>
      </c>
      <c r="D75" s="207">
        <v>0</v>
      </c>
      <c r="G75" s="209"/>
    </row>
    <row r="76" spans="2:13" ht="16.5" thickBot="1" x14ac:dyDescent="0.3">
      <c r="B76" s="128" t="s">
        <v>468</v>
      </c>
      <c r="C76" s="243">
        <v>1161901</v>
      </c>
      <c r="D76" s="207">
        <v>1161901</v>
      </c>
      <c r="G76" s="209"/>
    </row>
    <row r="77" spans="2:13" ht="16.5" thickBot="1" x14ac:dyDescent="0.3">
      <c r="B77" s="128" t="s">
        <v>469</v>
      </c>
      <c r="C77" s="243">
        <v>476804</v>
      </c>
      <c r="D77" s="207">
        <v>0</v>
      </c>
      <c r="G77" s="209"/>
      <c r="I77" s="223"/>
      <c r="J77" s="223"/>
      <c r="K77" s="223"/>
      <c r="L77" s="223"/>
      <c r="M77" s="223"/>
    </row>
    <row r="78" spans="2:13" ht="16.5" hidden="1" thickBot="1" x14ac:dyDescent="0.3">
      <c r="B78" s="128" t="s">
        <v>715</v>
      </c>
      <c r="C78" s="243">
        <v>0</v>
      </c>
      <c r="D78" s="207">
        <v>0</v>
      </c>
      <c r="G78" s="209"/>
      <c r="I78" s="223"/>
      <c r="J78" s="223"/>
      <c r="K78" s="223"/>
      <c r="L78" s="223"/>
      <c r="M78" s="223"/>
    </row>
    <row r="79" spans="2:13" ht="16.5" thickBot="1" x14ac:dyDescent="0.3">
      <c r="B79" s="128" t="s">
        <v>470</v>
      </c>
      <c r="C79" s="243">
        <v>22917</v>
      </c>
      <c r="D79" s="207">
        <v>0</v>
      </c>
      <c r="G79" s="209"/>
      <c r="I79" s="223"/>
      <c r="J79" s="223"/>
      <c r="K79" s="223"/>
      <c r="L79" s="223"/>
      <c r="M79" s="223"/>
    </row>
    <row r="80" spans="2:13" ht="16.5" thickBot="1" x14ac:dyDescent="0.3">
      <c r="B80" s="128" t="s">
        <v>695</v>
      </c>
      <c r="C80" s="243">
        <v>17175</v>
      </c>
      <c r="D80" s="207">
        <v>0</v>
      </c>
      <c r="G80" s="209"/>
      <c r="I80" s="223"/>
      <c r="J80" s="223"/>
      <c r="K80" s="223"/>
      <c r="L80" s="223"/>
      <c r="M80" s="223"/>
    </row>
    <row r="81" spans="2:14" ht="16.5" thickBot="1" x14ac:dyDescent="0.3">
      <c r="B81" s="129" t="s">
        <v>449</v>
      </c>
      <c r="C81" s="208">
        <f>SUM(C60:C80)</f>
        <v>386768894</v>
      </c>
      <c r="D81" s="208">
        <f>SUM(D60:D80)</f>
        <v>231943501</v>
      </c>
      <c r="G81" s="210"/>
      <c r="I81" s="223"/>
      <c r="J81" s="223"/>
      <c r="K81" s="223"/>
      <c r="L81" s="223"/>
      <c r="M81" s="223"/>
    </row>
    <row r="83" spans="2:14" ht="15.75" thickBot="1" x14ac:dyDescent="0.3">
      <c r="B83" s="79" t="s">
        <v>472</v>
      </c>
    </row>
    <row r="84" spans="2:14" ht="15.75" thickBot="1" x14ac:dyDescent="0.3">
      <c r="B84" s="489" t="s">
        <v>473</v>
      </c>
      <c r="C84" s="492" t="s">
        <v>474</v>
      </c>
      <c r="D84" s="493"/>
      <c r="E84" s="493"/>
      <c r="F84" s="493"/>
      <c r="G84" s="494"/>
      <c r="H84" s="495" t="s">
        <v>475</v>
      </c>
      <c r="I84" s="493"/>
      <c r="J84" s="493"/>
      <c r="K84" s="493"/>
      <c r="L84" s="493"/>
      <c r="M84" s="494"/>
      <c r="N84" s="26"/>
    </row>
    <row r="85" spans="2:14" x14ac:dyDescent="0.25">
      <c r="B85" s="490"/>
      <c r="C85" s="464" t="s">
        <v>476</v>
      </c>
      <c r="D85" s="464" t="s">
        <v>477</v>
      </c>
      <c r="E85" s="464" t="s">
        <v>478</v>
      </c>
      <c r="F85" s="464" t="s">
        <v>479</v>
      </c>
      <c r="G85" s="464" t="s">
        <v>480</v>
      </c>
      <c r="H85" s="464" t="s">
        <v>481</v>
      </c>
      <c r="I85" s="464" t="s">
        <v>477</v>
      </c>
      <c r="J85" s="464" t="s">
        <v>478</v>
      </c>
      <c r="K85" s="464" t="s">
        <v>482</v>
      </c>
      <c r="L85" s="464" t="s">
        <v>483</v>
      </c>
      <c r="M85" s="464" t="s">
        <v>484</v>
      </c>
      <c r="N85" s="26"/>
    </row>
    <row r="86" spans="2:14" x14ac:dyDescent="0.25">
      <c r="B86" s="490"/>
      <c r="C86" s="496"/>
      <c r="D86" s="496"/>
      <c r="E86" s="496"/>
      <c r="F86" s="496"/>
      <c r="G86" s="496"/>
      <c r="H86" s="496"/>
      <c r="I86" s="496"/>
      <c r="J86" s="496"/>
      <c r="K86" s="496"/>
      <c r="L86" s="496"/>
      <c r="M86" s="496"/>
      <c r="N86" s="26"/>
    </row>
    <row r="87" spans="2:14" ht="15.75" thickBot="1" x14ac:dyDescent="0.3">
      <c r="B87" s="491"/>
      <c r="C87" s="465"/>
      <c r="D87" s="465"/>
      <c r="E87" s="465"/>
      <c r="F87" s="465"/>
      <c r="G87" s="465"/>
      <c r="H87" s="465"/>
      <c r="I87" s="465"/>
      <c r="J87" s="465"/>
      <c r="K87" s="465"/>
      <c r="L87" s="465"/>
      <c r="M87" s="465"/>
      <c r="N87" s="26"/>
    </row>
    <row r="88" spans="2:14" x14ac:dyDescent="0.25">
      <c r="B88" s="497" t="s">
        <v>485</v>
      </c>
      <c r="C88" s="499">
        <v>85110648</v>
      </c>
      <c r="D88" s="499">
        <v>454545</v>
      </c>
      <c r="E88" s="501" t="s">
        <v>338</v>
      </c>
      <c r="F88" s="501"/>
      <c r="G88" s="499">
        <f>+D88+C88</f>
        <v>85565193</v>
      </c>
      <c r="H88" s="499">
        <v>79527897</v>
      </c>
      <c r="I88" s="503" t="s">
        <v>338</v>
      </c>
      <c r="J88" s="503" t="s">
        <v>338</v>
      </c>
      <c r="K88" s="505">
        <v>4417409</v>
      </c>
      <c r="L88" s="507">
        <f>SUM(H88:K89)</f>
        <v>83945306</v>
      </c>
      <c r="M88" s="503"/>
      <c r="N88" s="26"/>
    </row>
    <row r="89" spans="2:14" x14ac:dyDescent="0.25">
      <c r="B89" s="498"/>
      <c r="C89" s="500"/>
      <c r="D89" s="500"/>
      <c r="E89" s="502"/>
      <c r="F89" s="502"/>
      <c r="G89" s="502"/>
      <c r="H89" s="500"/>
      <c r="I89" s="504"/>
      <c r="J89" s="504"/>
      <c r="K89" s="506"/>
      <c r="L89" s="504"/>
      <c r="M89" s="504"/>
      <c r="N89" s="26"/>
    </row>
    <row r="90" spans="2:14" x14ac:dyDescent="0.25">
      <c r="B90" s="130" t="s">
        <v>748</v>
      </c>
      <c r="C90" s="131">
        <v>133054394</v>
      </c>
      <c r="D90" s="132" t="s">
        <v>338</v>
      </c>
      <c r="E90" s="132" t="s">
        <v>338</v>
      </c>
      <c r="F90" s="132"/>
      <c r="G90" s="131">
        <f>SUM(C90:F90)</f>
        <v>133054394</v>
      </c>
      <c r="H90" s="131">
        <v>119689845</v>
      </c>
      <c r="I90" s="293" t="s">
        <v>338</v>
      </c>
      <c r="J90" s="293" t="s">
        <v>338</v>
      </c>
      <c r="K90" s="342">
        <v>483811</v>
      </c>
      <c r="L90" s="341">
        <f>SUM(H90:K90)</f>
        <v>120173656</v>
      </c>
      <c r="M90" s="293"/>
      <c r="N90" s="26"/>
    </row>
    <row r="91" spans="2:14" x14ac:dyDescent="0.25">
      <c r="B91" s="130" t="s">
        <v>749</v>
      </c>
      <c r="C91" s="131">
        <v>40406607</v>
      </c>
      <c r="D91" s="132" t="s">
        <v>486</v>
      </c>
      <c r="E91" s="132" t="s">
        <v>338</v>
      </c>
      <c r="F91" s="132"/>
      <c r="G91" s="131">
        <f>SUM(C91:F91)</f>
        <v>40406607</v>
      </c>
      <c r="H91" s="131">
        <v>40406607</v>
      </c>
      <c r="I91" s="293" t="s">
        <v>338</v>
      </c>
      <c r="J91" s="293" t="s">
        <v>338</v>
      </c>
      <c r="K91" s="342"/>
      <c r="L91" s="341">
        <f>SUM(H91:K91)</f>
        <v>40406607</v>
      </c>
      <c r="M91" s="293"/>
      <c r="N91" s="26"/>
    </row>
    <row r="92" spans="2:14" ht="15.75" thickBot="1" x14ac:dyDescent="0.3">
      <c r="B92" s="133"/>
      <c r="C92" s="134"/>
      <c r="D92" s="134"/>
      <c r="E92" s="134"/>
      <c r="F92" s="134"/>
      <c r="G92" s="134">
        <f>SUM(C92:F92)</f>
        <v>0</v>
      </c>
      <c r="H92" s="134"/>
      <c r="I92" s="254"/>
      <c r="J92" s="254"/>
      <c r="K92" s="254"/>
      <c r="L92" s="254"/>
      <c r="M92" s="254"/>
      <c r="N92" s="26"/>
    </row>
    <row r="93" spans="2:14" ht="15.75" thickBot="1" x14ac:dyDescent="0.3">
      <c r="B93" s="135" t="s">
        <v>487</v>
      </c>
      <c r="C93" s="136">
        <f>SUM(C88:C91)</f>
        <v>258571649</v>
      </c>
      <c r="D93" s="137"/>
      <c r="E93" s="137"/>
      <c r="F93" s="137"/>
      <c r="G93" s="136">
        <f>SUM(G88:G92)</f>
        <v>259026194</v>
      </c>
      <c r="H93" s="136">
        <f>SUM(H88:H92)</f>
        <v>239624349</v>
      </c>
      <c r="I93" s="294"/>
      <c r="J93" s="294"/>
      <c r="K93" s="255">
        <f>SUM(K88:K92)</f>
        <v>4901220</v>
      </c>
      <c r="L93" s="255">
        <f>SUM(L88:L92)</f>
        <v>244525569</v>
      </c>
      <c r="M93" s="255">
        <f>+G93-L93</f>
        <v>14500625</v>
      </c>
      <c r="N93" s="26"/>
    </row>
    <row r="94" spans="2:14" ht="15.75" thickBot="1" x14ac:dyDescent="0.3">
      <c r="B94" s="135" t="s">
        <v>488</v>
      </c>
      <c r="C94" s="136">
        <v>256880592</v>
      </c>
      <c r="D94" s="136">
        <v>927273</v>
      </c>
      <c r="E94" s="137" t="s">
        <v>338</v>
      </c>
      <c r="F94" s="136">
        <v>763784</v>
      </c>
      <c r="G94" s="136">
        <v>258571649</v>
      </c>
      <c r="H94" s="136">
        <v>229478913</v>
      </c>
      <c r="I94" s="137" t="s">
        <v>338</v>
      </c>
      <c r="J94" s="137" t="s">
        <v>338</v>
      </c>
      <c r="K94" s="136">
        <v>10145436</v>
      </c>
      <c r="L94" s="136">
        <v>239624349</v>
      </c>
      <c r="M94" s="136">
        <v>18947300</v>
      </c>
      <c r="N94" s="26"/>
    </row>
    <row r="97" spans="2:13" x14ac:dyDescent="0.25">
      <c r="B97" s="1" t="s">
        <v>489</v>
      </c>
      <c r="I97" s="223"/>
      <c r="J97" s="223"/>
      <c r="K97" s="223"/>
      <c r="L97" s="223"/>
      <c r="M97" s="223"/>
    </row>
    <row r="98" spans="2:13" x14ac:dyDescent="0.25">
      <c r="B98" s="81" t="s">
        <v>490</v>
      </c>
      <c r="I98" s="223"/>
      <c r="J98" s="223"/>
      <c r="K98" s="223"/>
      <c r="L98" s="223"/>
      <c r="M98" s="223"/>
    </row>
    <row r="99" spans="2:13" x14ac:dyDescent="0.25">
      <c r="I99" s="223"/>
      <c r="J99" s="223"/>
      <c r="K99" s="223"/>
      <c r="L99" s="223"/>
      <c r="M99" s="223"/>
    </row>
    <row r="100" spans="2:13" x14ac:dyDescent="0.25">
      <c r="I100" s="223"/>
      <c r="J100" s="223"/>
      <c r="K100" s="223"/>
      <c r="L100" s="223"/>
      <c r="M100" s="223"/>
    </row>
    <row r="101" spans="2:13" x14ac:dyDescent="0.25">
      <c r="I101" s="223"/>
      <c r="J101" s="223"/>
      <c r="K101" s="223"/>
      <c r="L101" s="223"/>
      <c r="M101" s="223"/>
    </row>
    <row r="103" spans="2:13" x14ac:dyDescent="0.25">
      <c r="B103" s="47" t="s">
        <v>244</v>
      </c>
      <c r="D103" s="435" t="s">
        <v>31</v>
      </c>
      <c r="E103" s="435"/>
      <c r="G103" s="434" t="s">
        <v>732</v>
      </c>
      <c r="H103" s="434"/>
      <c r="I103" s="434"/>
    </row>
    <row r="104" spans="2:13" x14ac:dyDescent="0.25">
      <c r="B104" s="47" t="s">
        <v>245</v>
      </c>
      <c r="D104" s="404" t="s">
        <v>686</v>
      </c>
      <c r="E104" s="404"/>
      <c r="G104" s="404" t="s">
        <v>246</v>
      </c>
      <c r="H104" s="404"/>
    </row>
  </sheetData>
  <mergeCells count="53">
    <mergeCell ref="D103:E103"/>
    <mergeCell ref="D104:E104"/>
    <mergeCell ref="G104:H104"/>
    <mergeCell ref="H88:H89"/>
    <mergeCell ref="G103:I103"/>
    <mergeCell ref="I88:I89"/>
    <mergeCell ref="J88:J89"/>
    <mergeCell ref="G88:G89"/>
    <mergeCell ref="K88:K89"/>
    <mergeCell ref="L88:L89"/>
    <mergeCell ref="M88:M89"/>
    <mergeCell ref="B88:B89"/>
    <mergeCell ref="C88:C89"/>
    <mergeCell ref="D88:D89"/>
    <mergeCell ref="E88:E89"/>
    <mergeCell ref="F88:F89"/>
    <mergeCell ref="B84:B87"/>
    <mergeCell ref="C84:G84"/>
    <mergeCell ref="H84:M84"/>
    <mergeCell ref="C85:C87"/>
    <mergeCell ref="D85:D87"/>
    <mergeCell ref="E85:E87"/>
    <mergeCell ref="F85:F87"/>
    <mergeCell ref="G85:G87"/>
    <mergeCell ref="H85:H87"/>
    <mergeCell ref="I85:I87"/>
    <mergeCell ref="J85:J87"/>
    <mergeCell ref="K85:K87"/>
    <mergeCell ref="L85:L87"/>
    <mergeCell ref="M85:M87"/>
    <mergeCell ref="G27:I27"/>
    <mergeCell ref="G28:I28"/>
    <mergeCell ref="D29:D30"/>
    <mergeCell ref="E29:E30"/>
    <mergeCell ref="B58:B59"/>
    <mergeCell ref="C58:C59"/>
    <mergeCell ref="D58:D59"/>
    <mergeCell ref="B35:D35"/>
    <mergeCell ref="B39:F39"/>
    <mergeCell ref="B42:F42"/>
    <mergeCell ref="B48:F48"/>
    <mergeCell ref="B50:C50"/>
    <mergeCell ref="B51:B52"/>
    <mergeCell ref="C51:C52"/>
    <mergeCell ref="D51:D52"/>
    <mergeCell ref="B34:D34"/>
    <mergeCell ref="B3:E3"/>
    <mergeCell ref="B5:B6"/>
    <mergeCell ref="C5:C6"/>
    <mergeCell ref="D5:D6"/>
    <mergeCell ref="B25:D25"/>
    <mergeCell ref="B27:F27"/>
    <mergeCell ref="B28:F28"/>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L8n0DckS4znz8JLYC7xOQeAnb8BVsXhKJvtxVbGY8Zw=</DigestValue>
    </Reference>
    <Reference Type="http://www.w3.org/2000/09/xmldsig#Object" URI="#idOfficeObject">
      <DigestMethod Algorithm="http://www.w3.org/2001/04/xmlenc#sha256"/>
      <DigestValue>aaNG4OhjtNzBxi2/dVCrXc4Y1TCsMU1mKLLiuvg9Fu4=</DigestValue>
    </Reference>
    <Reference Type="http://uri.etsi.org/01903#SignedProperties" URI="#idSignedProperties">
      <Transforms>
        <Transform Algorithm="http://www.w3.org/TR/2001/REC-xml-c14n-20010315"/>
      </Transforms>
      <DigestMethod Algorithm="http://www.w3.org/2001/04/xmlenc#sha256"/>
      <DigestValue>wN6avMOdHC+WK7RkygrMPCislYRi7hWZ0sbHRTLHgdk=</DigestValue>
    </Reference>
  </SignedInfo>
  <SignatureValue>pLDHIEs1+lgZXtrduiab8mPfV5K+9YktZwriqaoTVJYOtaJl3n0JwuxBBW/NKArjw+xoRrW5G0ZE
Kwu+BPGOmEIXD0ZbnYAPSZ2gUKkdwEuonYeq9kUH09V8n6xb23Fj9iKXMc+KFyWeNQN/DFuwHR9x
nBORt91lI83Z6tSZTaHCcEVp6qMGtrqYoJcvPw7W+e1CG6rmArvlEro1suJ7fmncbl9Po/mmHcvl
vDryH+PAuL2xitq3BTkmUBvXSm1/neECvY/hkSe5+Lcd/xJuZftOT96VOmkYSXO1rsHsa0Rf9U6W
TZCZovcPYr0o+H9iuo8JUsy418/H0wxwU0y30w==</SignatureValue>
  <KeyInfo>
    <X509Data>
      <X509Certificate>MIIHzjCCBbagAwIBAgIQbo02El0Ivl5fJBFG2hK2MjANBgkqhkiG9w0BAQsFADBPMRcwFQYDVQQFEw5SVUMgODAwODAwOTktMDELMAkGA1UEBhMCUFkxETAPBgNVBAoMCFZJVCBTLkEuMRQwEgYDVQQDEwtDQS1WSVQgUy5BLjAeFw0yMDA3MzExMjQwMzhaFw0yMjA3MzExMjQwMzhaMIGpMRcwFQYDVQQqDA5KQVZJRVIgRURVQVJETzEYMBYGA1UEBAwPQkVOSVRFWiBQRVJFSVJBMRIwEAYDVQQFEwlDSTQzMTk5OTkxJzAlBgNVBAMMHkpBVklFUiBFRFVBUkRPIEJFTklURVogUEVSRUlSQTERMA8GA1UECwwIRklSTUEgRjIxFzAVBgNVBAoMDlBFUlNPTkEgRklTSUNBMQswCQYDVQQGEwJQWTCCASIwDQYJKoZIhvcNAQEBBQADggEPADCCAQoCggEBALn9kCDO1Q0ExDTYJnPwRI9RwpVrNX7yIeri+CY7D4q30mDSphUp7F2VohVwRFUabL/ddKsKTaVy/xFk0fQY8WXdttxj4KBbZVbRIBO819E7WhRa46g0Yalo8tLSDMOEanabst/UIjELTzmzXyov6Uvv3XzhRPp6hG1U3yCFpi5sNeDWI9GESrSifDh4juZWyBmg2zIAWHUJ9C/NMrfTp2+eVIy2Pm6U3JiX0QtubLeFu2Ib8NtKZg6qsncWjroSW28wZLX6c7SBspkcYYeeAIkvrfGQJl4SrNIeJXB3pgOANMlZCdvmCGPbFBTW8VyN+cYOhUSwy3el07MrcUQ6t4cCAwEAAaOCA0kwggNFMAwGA1UdEwEB/wQCMAAwDgYDVR0PAQH/BAQDAgXgMCwGA1UdJQEB/wQiMCAGCCsGAQUFBwMEBggrBgEFBQcDAgYKKwYBBAGCNxQCAjAdBgNVHQ4EFgQURuGu6MnRFHTTtOeHwRiGhyOqUw4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fBgNVHREEGDAWgRRKQVYuQk5JVEVa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Ccft9Sm9nDJW128huCvgmoyeFUQXtfeoA5tqMqOMfHsgzEbYzKbox8zp3e9O403T759U6EuMKhie7umy9v/qiBRvpUJi4vhNKFij4HjLruKjlaEn+7UttSMgATmhiscNjmoM0vUOpPtD4wn3qCIMHGDR82oOAHXg5Se2aAGWELfA0aoYw+kYFtpIxb0EKO/WaadIBZIMpTKweaN271Xy+Ex8Io8NcrTfiZO+TNU+7YaZrZxJMqLLStvMh+brWQk72ffteUx+VoOGdYiPVmjWZqhGZXxe3UcgfbYhZybzIms1outGlFAF4yhYOMt+Asq7+PwHhxUlv75ABQ3xT40dQeHrSxGzJqFvOVKVEI/n5yIwLo0mC8XSjLXMtiP7yb6OZUk0JP2h8zboRGt8ggbqJmeEYvNGcu1ucg7UAR1D/xPOUhu2KTIeoAfufbrf1Ayoby6HSjJgJi9AMiv3Ree6zE7Q91Jr2lBqfv8fZJsAjU9EBCqlQNbw4sMQQ6b8NfRNOuEVgs4sk0Ll5WtP90b3c/NOFOOu/i1MrnS85xBBhWHdrvaJ8qQCPNchoIYl4lWYJdm7Nq+WSy7mSjWjI/MYP8zc5swHjuA7aspUP/3Hq7uSyLhl4CmSX4OPKrmx9oja80P+BgC6u5Lpo+Lj7uyqbmBsozu4xRQQR/AmkJohR31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vAoKOMuF7Zpwa5Nz5c2fO7f7dEHFk+Bc+SDoIowSUd8=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YkYCcrTgFYg99anWtEBIJ1ZA8LAR1gbsTRoa5OLiZhA=</DigestValue>
      </Reference>
      <Reference URI="/xl/printerSettings/printerSettings4.bin?ContentType=application/vnd.openxmlformats-officedocument.spreadsheetml.printerSettings">
        <DigestMethod Algorithm="http://www.w3.org/2001/04/xmlenc#sha256"/>
        <DigestValue>doHSwg+JPaw7BPVXC+css+PFynIPPSKe2RpLm9CAUtw=</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5q383dx2o7iZLKqG0HBZLxbrnpLjyrkxQfjIqmut7Ak=</DigestValue>
      </Reference>
      <Reference URI="/xl/printerSettings/printerSettings8.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y+9Tny3b92cZwuC1/QZPhQeVsD7YVRQLtWT8h/a1oyQ=</DigestValue>
      </Reference>
      <Reference URI="/xl/styles.xml?ContentType=application/vnd.openxmlformats-officedocument.spreadsheetml.styles+xml">
        <DigestMethod Algorithm="http://www.w3.org/2001/04/xmlenc#sha256"/>
        <DigestValue>9iDZ6PqSa3qKCUqb83kD2bW20v7bNBdIqjAxGBdSBKo=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3z0sy3FBCJ36OXwxTk7zb4ZqFYE5jfBNDMLN3w7DmSQ=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1OJ0LpJdXrOqlq4+q5UXkfKl5vmWpVS9LX0fvGitA1c=</DigestValue>
      </Reference>
      <Reference URI="/xl/worksheets/sheet10.xml?ContentType=application/vnd.openxmlformats-officedocument.spreadsheetml.worksheet+xml">
        <DigestMethod Algorithm="http://www.w3.org/2001/04/xmlenc#sha256"/>
        <DigestValue>kmqNXBq4YjL8t32vTQvmsTXKATEzdJ0uakCB0FmiTT0=</DigestValue>
      </Reference>
      <Reference URI="/xl/worksheets/sheet11.xml?ContentType=application/vnd.openxmlformats-officedocument.spreadsheetml.worksheet+xml">
        <DigestMethod Algorithm="http://www.w3.org/2001/04/xmlenc#sha256"/>
        <DigestValue>IJKumZX6N8IJhD60u22l+VXpuiIObQFGOLWs7drZc+U=</DigestValue>
      </Reference>
      <Reference URI="/xl/worksheets/sheet12.xml?ContentType=application/vnd.openxmlformats-officedocument.spreadsheetml.worksheet+xml">
        <DigestMethod Algorithm="http://www.w3.org/2001/04/xmlenc#sha256"/>
        <DigestValue>+lAtsnU/kt/bQx5oi8iUAdZKpBz2mBsz4c/p0K0t7H0=</DigestValue>
      </Reference>
      <Reference URI="/xl/worksheets/sheet13.xml?ContentType=application/vnd.openxmlformats-officedocument.spreadsheetml.worksheet+xml">
        <DigestMethod Algorithm="http://www.w3.org/2001/04/xmlenc#sha256"/>
        <DigestValue>lg/fVP/+O/4BOhqzhlBbzkCoPIXt7kcjo70ofj+MDDg=</DigestValue>
      </Reference>
      <Reference URI="/xl/worksheets/sheet14.xml?ContentType=application/vnd.openxmlformats-officedocument.spreadsheetml.worksheet+xml">
        <DigestMethod Algorithm="http://www.w3.org/2001/04/xmlenc#sha256"/>
        <DigestValue>LXnaHQSK8W0RMbr3jXGR/no71PBHSCvQ2zFqMJ5YX54=</DigestValue>
      </Reference>
      <Reference URI="/xl/worksheets/sheet2.xml?ContentType=application/vnd.openxmlformats-officedocument.spreadsheetml.worksheet+xml">
        <DigestMethod Algorithm="http://www.w3.org/2001/04/xmlenc#sha256"/>
        <DigestValue>NglbxgmrgDQKKaNfMp0YvFp6cEEv5feDsRBIoQUhLC4=</DigestValue>
      </Reference>
      <Reference URI="/xl/worksheets/sheet3.xml?ContentType=application/vnd.openxmlformats-officedocument.spreadsheetml.worksheet+xml">
        <DigestMethod Algorithm="http://www.w3.org/2001/04/xmlenc#sha256"/>
        <DigestValue>SKIap8jFR6TRE3IWujFV8QezU6ZLFW/wjMDDE0R2e7I=</DigestValue>
      </Reference>
      <Reference URI="/xl/worksheets/sheet4.xml?ContentType=application/vnd.openxmlformats-officedocument.spreadsheetml.worksheet+xml">
        <DigestMethod Algorithm="http://www.w3.org/2001/04/xmlenc#sha256"/>
        <DigestValue>FNhocZWxKZvMPjjvadOlSlVjXkQ41GfX3kK0HQ+CBbU=</DigestValue>
      </Reference>
      <Reference URI="/xl/worksheets/sheet5.xml?ContentType=application/vnd.openxmlformats-officedocument.spreadsheetml.worksheet+xml">
        <DigestMethod Algorithm="http://www.w3.org/2001/04/xmlenc#sha256"/>
        <DigestValue>Gv+R8pCHHTWxzXl0nqcQ8k63xloVFKaPR6QfXY2hSsg=</DigestValue>
      </Reference>
      <Reference URI="/xl/worksheets/sheet6.xml?ContentType=application/vnd.openxmlformats-officedocument.spreadsheetml.worksheet+xml">
        <DigestMethod Algorithm="http://www.w3.org/2001/04/xmlenc#sha256"/>
        <DigestValue>GFDvs4pVP6pj1o9bfA2qqeDCWN/muLtu8npsP9XtP7U=</DigestValue>
      </Reference>
      <Reference URI="/xl/worksheets/sheet7.xml?ContentType=application/vnd.openxmlformats-officedocument.spreadsheetml.worksheet+xml">
        <DigestMethod Algorithm="http://www.w3.org/2001/04/xmlenc#sha256"/>
        <DigestValue>6/xScD/9/AXs/nK/PESc8zq4qgsPopQY6Yh0mzqYgPw=</DigestValue>
      </Reference>
      <Reference URI="/xl/worksheets/sheet8.xml?ContentType=application/vnd.openxmlformats-officedocument.spreadsheetml.worksheet+xml">
        <DigestMethod Algorithm="http://www.w3.org/2001/04/xmlenc#sha256"/>
        <DigestValue>QYfZL9LJ2koYZe1I22l2GNZVGUalzYFewRzCmjIdQZM=</DigestValue>
      </Reference>
      <Reference URI="/xl/worksheets/sheet9.xml?ContentType=application/vnd.openxmlformats-officedocument.spreadsheetml.worksheet+xml">
        <DigestMethod Algorithm="http://www.w3.org/2001/04/xmlenc#sha256"/>
        <DigestValue>Jy3usd3rUAJv0eMTqSxaz3Q4D144ak0ylOUYt21CinM=</DigestValue>
      </Reference>
    </Manifest>
    <SignatureProperties>
      <SignatureProperty Id="idSignatureTime" Target="#idPackageSignature">
        <mdssi:SignatureTime xmlns:mdssi="http://schemas.openxmlformats.org/package/2006/digital-signature">
          <mdssi:Format>YYYY-MM-DDThh:mm:ssTZD</mdssi:Format>
          <mdssi:Value>2021-04-28T16:27:13Z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16.0.13901/22</OfficeVersion>
          <ApplicationVersion>16.0.13901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2021-04-28T16:27:13Z</xd:SigningTime>
          <xd:SigningCertificate>
            <xd:Cert>
              <xd:CertDigest>
                <DigestMethod Algorithm="http://www.w3.org/2001/04/xmlenc#sha256"/>
                <DigestValue>Z7vulsZbcdrBKZGuaUrv/CB6XvAzUyWkbwoza79m91c=</DigestValue>
              </xd:CertDigest>
              <xd:IssuerSerial>
                <X509IssuerName>CN=CA-VIT S.A., O=VIT S.A., C=PY, SERIALNUMBER=RUC 80080099-0</X509IssuerName>
                <X509SerialNumber>146948290098412355472425866563478009394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Xah3LNFv9H36qHe7zJlh+EYGCWSNDKQgNwy1UrDcl3s=</DigestValue>
    </Reference>
    <Reference Type="http://www.w3.org/2000/09/xmldsig#Object" URI="#idOfficeObject">
      <DigestMethod Algorithm="http://www.w3.org/2001/04/xmlenc#sha256"/>
      <DigestValue>aaNG4OhjtNzBxi2/dVCrXc4Y1TCsMU1mKLLiuvg9Fu4=</DigestValue>
    </Reference>
    <Reference Type="http://uri.etsi.org/01903#SignedProperties" URI="#idSignedProperties">
      <Transforms>
        <Transform Algorithm="http://www.w3.org/TR/2001/REC-xml-c14n-20010315"/>
      </Transforms>
      <DigestMethod Algorithm="http://www.w3.org/2001/04/xmlenc#sha256"/>
      <DigestValue>lcLNx4o131fMCqn34YKqt5LehhkJS+Wuhli2MnY2ZCM=</DigestValue>
    </Reference>
  </SignedInfo>
  <SignatureValue>IYGTIkOfHUuvroDB4oMn1oQxdhAjivwpGQX4yXuVMdMPb7FPr7GkyvcHqtUdeIJOmft5SkhO8/DE
FwhqBNG8fW133msQgo+jfFl/87WbkiEAXjE8uZHZGW2dGeT2OZxbrdzUyMiOXbrXOLzkza1nXr/s
cpAo6kiBibog1JNiNlhPxvfgLLWJePIXlv8jq/j8unLwQuJL+wf7Vj/14l5aHJPVYgmYfmUWWryb
/BohnIPSPY9NVyk4DBDi6D1wU4RjAilJtS182mOadgm7j314/nOXhQcRwZ8JCK+Z/lxY77P6zpOl
gs1+n92hIlNluzIyvezKzi3qV7ONNz7RDizY2g==</SignatureValue>
  <KeyInfo>
    <X509Data>
      <X509Certificate>MIIH5DCCBcygAwIBAgIQPyT298MFYdZgVIW0aNCd6zANBgkqhkiG9w0BAQsFADBPMRcwFQYDVQQFEw5SVUMgODAwODAwOTktMDELMAkGA1UEBhMCUFkxETAPBgNVBAoMCFZJVCBTLkEuMRQwEgYDVQQDEwtDQS1WSVQgUy5BLjAeFw0yMTAzMTkxMTA2MjhaFw0yMzAzMTkxMTA2MjhaMIG1MRcwFQYDVQQqDA5SRUdJTkEgQkVBVFJJWjEeMBwGA1UEBAwVTUFSVElORVogREUgUVVJw5FPTkVaMRIwEAYDVQQFEwlDSTMxOTQyODIxLTArBgNVBAMMJFJFR0lOQSBCRUFUUklaIE1BUlRJTkVaIERFIFFVScORT05FWjERMA8GA1UECwwIRklSTUEgRjIxFzAVBgNVBAoMDlBFUlNPTkEgRklTSUNBMQswCQYDVQQGEwJQWTCCASIwDQYJKoZIhvcNAQEBBQADggEPADCCAQoCggEBALH80heNhCCWkRAWowkjqdk0XDXbQFbv4mwMAgJ40fGDsyx06FGlOa7BLpi9uLQJuXAbLuRulUvv2mi9B5L5rNG4Da4Y1qGOkvAqd6xEx+b2x2zjmm2Gw4HlAm0+LAH8H2+7UMauzlYwhnOpcJmPpbXIeWtApui+eWwZ3iwh3isgPudqCZtQfFw3rJMkKajRprLg6WHFsJn4836V8rDq1Olwpcfe4Zk1um+vqz2tCrB+LtLQ4qT8mj2sV0rpXDHABDDbpYK+yBk46UMvQYUxLQwkCHGC8fV+vt21O6tJj7BYFA9CbxlxWE8dFc63AVH6Gjy2SoXNudLS3wK1AhP94EECAwEAAaOCA1MwggNPMAwGA1UdEwEB/wQCMAAwDgYDVR0PAQH/BAQDAgXgMCwGA1UdJQEB/wQiMCAGCCsGAQUFBwMEBggrBgEFBQcDAgYKKwYBBAGCNxQCAjAdBgNVHQ4EFgQUp/14x0dkeItdFX/RLoKyePvpOZ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pBgNVHREEIjAggR5DT05TVUxUT1JBTUFSVElORVpQW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hyFPws7xic+TLXJEJ4YoiJ1mID/CATsArqCxJS5pnka8P0fBg4FdEH3VaDTbSDnkaFrOY0uTivlCnDqHiu7n0sZyg5INTKpuWd2zF3ccmU+3mP1sAehYwm4RmnmzfPRh6bPnfIF7N8A3dG69g9G4N+KQ3ixWSRClEtX0j7SHBiGPom9V3umPq8BEL7L9bFagKeBEK/SRgdOVJMvMqVArBRnMMYMKUkA+3KYY9rauufColJ7GVfp7r3u400XK18ZpT7s30/VDz6QzcxcT5sElndb4lLPU06RB1y2uHwz/hFbx3VDpKqnyRSypHCjDKhIUpfSlMCSH9FzHAs4ALPk6ANvihOKQZbsPrBeOVgsPOr3Gi8zc7DDgBORq0NGsktkBWfmB7qe7jX53M7oHEbaZ4t9ChJ+MXscUGeiXtbbXbBHDbaTFDHwIzAZg9xGygqKGDPjqoYN/yciz1E1IFAANOmPNBWr4X4p/2uCtFu6NPi+jS7iex1YcGE66oq+hFjPyk46vq55TcecmXjAbKBDDnSLSfBTM8sE8n5+Rq79xnRVu2IDvRSmRiTj9WFuSHOkCQmmVZ+5kmlaUyFmjvArYluVAq2xjyA7RPn+ujePlkK9KnUWc7w8hpeDQ+NJgZ+ZBAjI14viPLhXvzNj+mu0v5wtdV6aXrUXF5iP6IuXwh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vAoKOMuF7Zpwa5Nz5c2fO7f7dEHFk+Bc+SDoIowSUd8=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YkYCcrTgFYg99anWtEBIJ1ZA8LAR1gbsTRoa5OLiZhA=</DigestValue>
      </Reference>
      <Reference URI="/xl/printerSettings/printerSettings4.bin?ContentType=application/vnd.openxmlformats-officedocument.spreadsheetml.printerSettings">
        <DigestMethod Algorithm="http://www.w3.org/2001/04/xmlenc#sha256"/>
        <DigestValue>doHSwg+JPaw7BPVXC+css+PFynIPPSKe2RpLm9CAUtw=</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5q383dx2o7iZLKqG0HBZLxbrnpLjyrkxQfjIqmut7Ak=</DigestValue>
      </Reference>
      <Reference URI="/xl/printerSettings/printerSettings8.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y+9Tny3b92cZwuC1/QZPhQeVsD7YVRQLtWT8h/a1oyQ=</DigestValue>
      </Reference>
      <Reference URI="/xl/styles.xml?ContentType=application/vnd.openxmlformats-officedocument.spreadsheetml.styles+xml">
        <DigestMethod Algorithm="http://www.w3.org/2001/04/xmlenc#sha256"/>
        <DigestValue>9iDZ6PqSa3qKCUqb83kD2bW20v7bNBdIqjAxGBdSBKo=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3z0sy3FBCJ36OXwxTk7zb4ZqFYE5jfBNDMLN3w7DmSQ=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1OJ0LpJdXrOqlq4+q5UXkfKl5vmWpVS9LX0fvGitA1c=</DigestValue>
      </Reference>
      <Reference URI="/xl/worksheets/sheet10.xml?ContentType=application/vnd.openxmlformats-officedocument.spreadsheetml.worksheet+xml">
        <DigestMethod Algorithm="http://www.w3.org/2001/04/xmlenc#sha256"/>
        <DigestValue>kmqNXBq4YjL8t32vTQvmsTXKATEzdJ0uakCB0FmiTT0=</DigestValue>
      </Reference>
      <Reference URI="/xl/worksheets/sheet11.xml?ContentType=application/vnd.openxmlformats-officedocument.spreadsheetml.worksheet+xml">
        <DigestMethod Algorithm="http://www.w3.org/2001/04/xmlenc#sha256"/>
        <DigestValue>IJKumZX6N8IJhD60u22l+VXpuiIObQFGOLWs7drZc+U=</DigestValue>
      </Reference>
      <Reference URI="/xl/worksheets/sheet12.xml?ContentType=application/vnd.openxmlformats-officedocument.spreadsheetml.worksheet+xml">
        <DigestMethod Algorithm="http://www.w3.org/2001/04/xmlenc#sha256"/>
        <DigestValue>+lAtsnU/kt/bQx5oi8iUAdZKpBz2mBsz4c/p0K0t7H0=</DigestValue>
      </Reference>
      <Reference URI="/xl/worksheets/sheet13.xml?ContentType=application/vnd.openxmlformats-officedocument.spreadsheetml.worksheet+xml">
        <DigestMethod Algorithm="http://www.w3.org/2001/04/xmlenc#sha256"/>
        <DigestValue>lg/fVP/+O/4BOhqzhlBbzkCoPIXt7kcjo70ofj+MDDg=</DigestValue>
      </Reference>
      <Reference URI="/xl/worksheets/sheet14.xml?ContentType=application/vnd.openxmlformats-officedocument.spreadsheetml.worksheet+xml">
        <DigestMethod Algorithm="http://www.w3.org/2001/04/xmlenc#sha256"/>
        <DigestValue>LXnaHQSK8W0RMbr3jXGR/no71PBHSCvQ2zFqMJ5YX54=</DigestValue>
      </Reference>
      <Reference URI="/xl/worksheets/sheet2.xml?ContentType=application/vnd.openxmlformats-officedocument.spreadsheetml.worksheet+xml">
        <DigestMethod Algorithm="http://www.w3.org/2001/04/xmlenc#sha256"/>
        <DigestValue>NglbxgmrgDQKKaNfMp0YvFp6cEEv5feDsRBIoQUhLC4=</DigestValue>
      </Reference>
      <Reference URI="/xl/worksheets/sheet3.xml?ContentType=application/vnd.openxmlformats-officedocument.spreadsheetml.worksheet+xml">
        <DigestMethod Algorithm="http://www.w3.org/2001/04/xmlenc#sha256"/>
        <DigestValue>SKIap8jFR6TRE3IWujFV8QezU6ZLFW/wjMDDE0R2e7I=</DigestValue>
      </Reference>
      <Reference URI="/xl/worksheets/sheet4.xml?ContentType=application/vnd.openxmlformats-officedocument.spreadsheetml.worksheet+xml">
        <DigestMethod Algorithm="http://www.w3.org/2001/04/xmlenc#sha256"/>
        <DigestValue>FNhocZWxKZvMPjjvadOlSlVjXkQ41GfX3kK0HQ+CBbU=</DigestValue>
      </Reference>
      <Reference URI="/xl/worksheets/sheet5.xml?ContentType=application/vnd.openxmlformats-officedocument.spreadsheetml.worksheet+xml">
        <DigestMethod Algorithm="http://www.w3.org/2001/04/xmlenc#sha256"/>
        <DigestValue>Gv+R8pCHHTWxzXl0nqcQ8k63xloVFKaPR6QfXY2hSsg=</DigestValue>
      </Reference>
      <Reference URI="/xl/worksheets/sheet6.xml?ContentType=application/vnd.openxmlformats-officedocument.spreadsheetml.worksheet+xml">
        <DigestMethod Algorithm="http://www.w3.org/2001/04/xmlenc#sha256"/>
        <DigestValue>GFDvs4pVP6pj1o9bfA2qqeDCWN/muLtu8npsP9XtP7U=</DigestValue>
      </Reference>
      <Reference URI="/xl/worksheets/sheet7.xml?ContentType=application/vnd.openxmlformats-officedocument.spreadsheetml.worksheet+xml">
        <DigestMethod Algorithm="http://www.w3.org/2001/04/xmlenc#sha256"/>
        <DigestValue>6/xScD/9/AXs/nK/PESc8zq4qgsPopQY6Yh0mzqYgPw=</DigestValue>
      </Reference>
      <Reference URI="/xl/worksheets/sheet8.xml?ContentType=application/vnd.openxmlformats-officedocument.spreadsheetml.worksheet+xml">
        <DigestMethod Algorithm="http://www.w3.org/2001/04/xmlenc#sha256"/>
        <DigestValue>QYfZL9LJ2koYZe1I22l2GNZVGUalzYFewRzCmjIdQZM=</DigestValue>
      </Reference>
      <Reference URI="/xl/worksheets/sheet9.xml?ContentType=application/vnd.openxmlformats-officedocument.spreadsheetml.worksheet+xml">
        <DigestMethod Algorithm="http://www.w3.org/2001/04/xmlenc#sha256"/>
        <DigestValue>Jy3usd3rUAJv0eMTqSxaz3Q4D144ak0ylOUYt21CinM=</DigestValue>
      </Reference>
    </Manifest>
    <SignatureProperties>
      <SignatureProperty Id="idSignatureTime" Target="#idPackageSignature">
        <mdssi:SignatureTime xmlns:mdssi="http://schemas.openxmlformats.org/package/2006/digital-signature">
          <mdssi:Format>YYYY-MM-DDThh:mm:ssTZD</mdssi:Format>
          <mdssi:Value>2021-04-28T16:30:48Z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16.0.13901/22</OfficeVersion>
          <ApplicationVersion>16.0.13901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2021-04-28T16:30:48Z</xd:SigningTime>
          <xd:SigningCertificate>
            <xd:Cert>
              <xd:CertDigest>
                <DigestMethod Algorithm="http://www.w3.org/2001/04/xmlenc#sha256"/>
                <DigestValue>7JThVC/gL6XxgVDRxb8OrzfrZ+NTUVFNI9xeEvYfYuE=</DigestValue>
              </xd:CertDigest>
              <xd:IssuerSerial>
                <X509IssuerName>CN=CA-VIT S.A., O=VIT S.A., C=PY, SERIALNUMBER=RUC 80080099-0</X509IssuerName>
                <X509SerialNumber>83933295523831676690136370906905222635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Z6ZmoF6VaA25S0CLqzjoihTqB3kr6ACf9zKS+tSRVjM=</DigestValue>
    </Reference>
    <Reference Type="http://www.w3.org/2000/09/xmldsig#Object" URI="#idOfficeObject">
      <DigestMethod Algorithm="http://www.w3.org/2001/04/xmlenc#sha256"/>
      <DigestValue>aaNG4OhjtNzBxi2/dVCrXc4Y1TCsMU1mKLLiuvg9Fu4=</DigestValue>
    </Reference>
    <Reference Type="http://uri.etsi.org/01903#SignedProperties" URI="#idSignedProperties">
      <Transforms>
        <Transform Algorithm="http://www.w3.org/TR/2001/REC-xml-c14n-20010315"/>
      </Transforms>
      <DigestMethod Algorithm="http://www.w3.org/2001/04/xmlenc#sha256"/>
      <DigestValue>pDYy5btF4eFjfvNXAjlrx1ThPLsGiYDbn51yakiO6xs=</DigestValue>
    </Reference>
  </SignedInfo>
  <SignatureValue>dF8IaeTpGvEqFrlDdRyEC/NjC8KUlbZ2tU1ZFpHAl5K63+PwAuWI1BRDn0/W/CceocCFkz7yQtMW
L21sobRMD4uTAdSz8sDYXvhULHfSi6Qfjc1mdy9d/w8XjwFRabnw852hd3Pe8/qFDxxNIEEDbj1i
gBHL9DiHLu4URLsMWNd67v6F1OxXQjRb7Qs/aWw7+4dxgSevfCF7XfETyahOjIQJiPep+frrc8n4
z5zpxdLpAeGoUmuY7kBh98DRp+k5sqTy/HjhBaHFuGtRLSywJ5hU+DE3I4vuogL4XkhR5MEy64Hf
paHxzgP/7rxUbizYirKpsaLLm5LCB2wPPOmbZQ==</SignatureValue>
  <KeyInfo>
    <X509Data>
      <X509Certificate>MIIHzjCCBbagAwIBAgIQMI/ErKHiWWRdZXYrMz+4EjANBgkqhkiG9w0BAQsFADBPMRcwFQYDVQQFEw5SVUMgODAwODAwOTktMDELMAkGA1UEBhMCUFkxETAPBgNVBAoMCFZJVCBTLkEuMRQwEgYDVQQDEwtDQS1WSVQgUy5BLjAeFw0xOTA4MjcxODI3NTVaFw0yMTA4MjcxODI3NTVaMIGlMRYwFAYDVQQqDA1EQU5JRUwgQU5EUkVTMRcwFQYDVQQEDA5NT1JFTk8gQk9HQVJJTjESMBAGA1UEBRMJQ0kxMDEyODI1MSUwIwYDVQQDDBxEQU5JRUwgQU5EUkVTIE1PUkVOTyBCT0dBUklOMREwDwYDVQQLDAhGSVJNQSBGMjEXMBUGA1UECgwOUEVSU09OQSBGSVNJQ0ExCzAJBgNVBAYTAlBZMIIBIjANBgkqhkiG9w0BAQEFAAOCAQ8AMIIBCgKCAQEAtnhNWWkEL6FkdlMohdRm104kOKbYVXQrrS4hM+sQ0HXXHTd4CJ0XKllXSwwxg4h0YbTd5q77y6x8vysTL7oGk67tJEj6E1Eqa6BDB4iqxF5Yot/lF+d4iitDVOpxKOoGBFAk1l2UHKFFilFNUaPBTU47U3d5JZBPbyLuKveIKWOClBosS+ATQ2bUNCtmjdoO1am25FRvcXn3JLQUJB0FNey75m6MXL5pKR4250jENvA9vHiYIcoZhsDDS3nBe7sOJs01YEt02R/MxtawEa8YnWyeFU562giLylgsJa54Oo93RuayvWiSDRwdkRgrhByg7wFtpyfP7JUUnqUxQ+/ybwIDAQABo4IDTTCCA0kwDAYDVR0TAQH/BAIwADAOBgNVHQ8BAf8EBAMCBeAwLAYDVR0lAQH/BCIwIAYIKwYBBQUHAwQGCCsGAQUFBwMCBgorBgEEAYI3FAICMB0GA1UdDgQWBBQTv0Bc7vdxSjRI8v0mvXgcK64F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BTs2NFUm9bWLR2QQrUIR9zrDVAQoPNwyUi6Y+NgFdot70AAiyoXDOKMIt/BQfJoItXTQx38o1pKrmpFgzHZtA0Q42470oc4Mr03XeCKq4RvuSpVFzwHKWHdzG5KHvVOtFdXfwsmXsp80sK7g2vRcSmUryYKofZN0p9TImO92TeXPsy9q0h+ROxd7Xt7223DXx0f1lzvjGAPPQhR+/fpbeaF/CjaUrvDnYIcZPf0HoB/s8dYzRMWOkRMV3mwZvZfD5wh6RR2b2Lv6yj5FMirQvy+VT3I1fN+LGmAkNcGYgFBtABXOk1+2q1WCTgqIrkdKU3Ai5x7STzKQ8dhAao7zdqsaJxACo512rjciCbNbipZYH+rjFw/Sq3F0wzhLmLPafrnc6INgF6t3lpu9+teyahVhE2PereU2DJyAzzMyPi55R8/564fwrsciSr0P1xRyTbL8PwXgedQVu+6zlXUL4lzntKGyTzit4X4S5gLg2i6nU2ECnYWZpfOlUiNdZ48Nr3FWPR4ycIFLLaf3xIIfZvdktCIPpZVy1jYz5LDA2Mijad+YrBpZrOUQf6ArSPdALOslUerme7mrfXiENp98KMczEW2EvO1YUMs5/PZ6n1LxNWPtRF7h/qOMm0U1DJf/pSizYtDeS6wWtO8p8gXAT/3xXmA72qcy5n1Rwm47Y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vAoKOMuF7Zpwa5Nz5c2fO7f7dEHFk+Bc+SDoIowSUd8=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YkYCcrTgFYg99anWtEBIJ1ZA8LAR1gbsTRoa5OLiZhA=</DigestValue>
      </Reference>
      <Reference URI="/xl/printerSettings/printerSettings4.bin?ContentType=application/vnd.openxmlformats-officedocument.spreadsheetml.printerSettings">
        <DigestMethod Algorithm="http://www.w3.org/2001/04/xmlenc#sha256"/>
        <DigestValue>doHSwg+JPaw7BPVXC+css+PFynIPPSKe2RpLm9CAUtw=</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5q383dx2o7iZLKqG0HBZLxbrnpLjyrkxQfjIqmut7Ak=</DigestValue>
      </Reference>
      <Reference URI="/xl/printerSettings/printerSettings8.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y+9Tny3b92cZwuC1/QZPhQeVsD7YVRQLtWT8h/a1oyQ=</DigestValue>
      </Reference>
      <Reference URI="/xl/styles.xml?ContentType=application/vnd.openxmlformats-officedocument.spreadsheetml.styles+xml">
        <DigestMethod Algorithm="http://www.w3.org/2001/04/xmlenc#sha256"/>
        <DigestValue>9iDZ6PqSa3qKCUqb83kD2bW20v7bNBdIqjAxGBdSBKo=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3z0sy3FBCJ36OXwxTk7zb4ZqFYE5jfBNDMLN3w7DmSQ=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1OJ0LpJdXrOqlq4+q5UXkfKl5vmWpVS9LX0fvGitA1c=</DigestValue>
      </Reference>
      <Reference URI="/xl/worksheets/sheet10.xml?ContentType=application/vnd.openxmlformats-officedocument.spreadsheetml.worksheet+xml">
        <DigestMethod Algorithm="http://www.w3.org/2001/04/xmlenc#sha256"/>
        <DigestValue>kmqNXBq4YjL8t32vTQvmsTXKATEzdJ0uakCB0FmiTT0=</DigestValue>
      </Reference>
      <Reference URI="/xl/worksheets/sheet11.xml?ContentType=application/vnd.openxmlformats-officedocument.spreadsheetml.worksheet+xml">
        <DigestMethod Algorithm="http://www.w3.org/2001/04/xmlenc#sha256"/>
        <DigestValue>IJKumZX6N8IJhD60u22l+VXpuiIObQFGOLWs7drZc+U=</DigestValue>
      </Reference>
      <Reference URI="/xl/worksheets/sheet12.xml?ContentType=application/vnd.openxmlformats-officedocument.spreadsheetml.worksheet+xml">
        <DigestMethod Algorithm="http://www.w3.org/2001/04/xmlenc#sha256"/>
        <DigestValue>+lAtsnU/kt/bQx5oi8iUAdZKpBz2mBsz4c/p0K0t7H0=</DigestValue>
      </Reference>
      <Reference URI="/xl/worksheets/sheet13.xml?ContentType=application/vnd.openxmlformats-officedocument.spreadsheetml.worksheet+xml">
        <DigestMethod Algorithm="http://www.w3.org/2001/04/xmlenc#sha256"/>
        <DigestValue>lg/fVP/+O/4BOhqzhlBbzkCoPIXt7kcjo70ofj+MDDg=</DigestValue>
      </Reference>
      <Reference URI="/xl/worksheets/sheet14.xml?ContentType=application/vnd.openxmlformats-officedocument.spreadsheetml.worksheet+xml">
        <DigestMethod Algorithm="http://www.w3.org/2001/04/xmlenc#sha256"/>
        <DigestValue>LXnaHQSK8W0RMbr3jXGR/no71PBHSCvQ2zFqMJ5YX54=</DigestValue>
      </Reference>
      <Reference URI="/xl/worksheets/sheet2.xml?ContentType=application/vnd.openxmlformats-officedocument.spreadsheetml.worksheet+xml">
        <DigestMethod Algorithm="http://www.w3.org/2001/04/xmlenc#sha256"/>
        <DigestValue>NglbxgmrgDQKKaNfMp0YvFp6cEEv5feDsRBIoQUhLC4=</DigestValue>
      </Reference>
      <Reference URI="/xl/worksheets/sheet3.xml?ContentType=application/vnd.openxmlformats-officedocument.spreadsheetml.worksheet+xml">
        <DigestMethod Algorithm="http://www.w3.org/2001/04/xmlenc#sha256"/>
        <DigestValue>SKIap8jFR6TRE3IWujFV8QezU6ZLFW/wjMDDE0R2e7I=</DigestValue>
      </Reference>
      <Reference URI="/xl/worksheets/sheet4.xml?ContentType=application/vnd.openxmlformats-officedocument.spreadsheetml.worksheet+xml">
        <DigestMethod Algorithm="http://www.w3.org/2001/04/xmlenc#sha256"/>
        <DigestValue>FNhocZWxKZvMPjjvadOlSlVjXkQ41GfX3kK0HQ+CBbU=</DigestValue>
      </Reference>
      <Reference URI="/xl/worksheets/sheet5.xml?ContentType=application/vnd.openxmlformats-officedocument.spreadsheetml.worksheet+xml">
        <DigestMethod Algorithm="http://www.w3.org/2001/04/xmlenc#sha256"/>
        <DigestValue>Gv+R8pCHHTWxzXl0nqcQ8k63xloVFKaPR6QfXY2hSsg=</DigestValue>
      </Reference>
      <Reference URI="/xl/worksheets/sheet6.xml?ContentType=application/vnd.openxmlformats-officedocument.spreadsheetml.worksheet+xml">
        <DigestMethod Algorithm="http://www.w3.org/2001/04/xmlenc#sha256"/>
        <DigestValue>GFDvs4pVP6pj1o9bfA2qqeDCWN/muLtu8npsP9XtP7U=</DigestValue>
      </Reference>
      <Reference URI="/xl/worksheets/sheet7.xml?ContentType=application/vnd.openxmlformats-officedocument.spreadsheetml.worksheet+xml">
        <DigestMethod Algorithm="http://www.w3.org/2001/04/xmlenc#sha256"/>
        <DigestValue>6/xScD/9/AXs/nK/PESc8zq4qgsPopQY6Yh0mzqYgPw=</DigestValue>
      </Reference>
      <Reference URI="/xl/worksheets/sheet8.xml?ContentType=application/vnd.openxmlformats-officedocument.spreadsheetml.worksheet+xml">
        <DigestMethod Algorithm="http://www.w3.org/2001/04/xmlenc#sha256"/>
        <DigestValue>QYfZL9LJ2koYZe1I22l2GNZVGUalzYFewRzCmjIdQZM=</DigestValue>
      </Reference>
      <Reference URI="/xl/worksheets/sheet9.xml?ContentType=application/vnd.openxmlformats-officedocument.spreadsheetml.worksheet+xml">
        <DigestMethod Algorithm="http://www.w3.org/2001/04/xmlenc#sha256"/>
        <DigestValue>Jy3usd3rUAJv0eMTqSxaz3Q4D144ak0ylOUYt21CinM=</DigestValue>
      </Reference>
    </Manifest>
    <SignatureProperties>
      <SignatureProperty Id="idSignatureTime" Target="#idPackageSignature">
        <mdssi:SignatureTime xmlns:mdssi="http://schemas.openxmlformats.org/package/2006/digital-signature">
          <mdssi:Format>YYYY-MM-DDThh:mm:ssTZD</mdssi:Format>
          <mdssi:Value>2021-04-28T16:34:00Z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16.0.13901/22</OfficeVersion>
          <ApplicationVersion>16.0.13901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2021-04-28T16:34:00Z</xd:SigningTime>
          <xd:SigningCertificate>
            <xd:Cert>
              <xd:CertDigest>
                <DigestMethod Algorithm="http://www.w3.org/2001/04/xmlenc#sha256"/>
                <DigestValue>hRVhE1hl0Az6XKniHlicGCaw8OTOvXerP0VRzWGSaSw=</DigestValue>
              </xd:CertDigest>
              <xd:IssuerSerial>
                <X509IssuerName>CN=CA-VIT S.A., O=VIT S.A., C=PY, SERIALNUMBER=RUC 80080099-0</X509IssuerName>
                <X509SerialNumber>64549431278073436389622519792989616146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ZqAxKbVQ5xLzwoFUotzhtxjO39wqu1MKjQj54yjhh4I=</DigestValue>
    </Reference>
    <Reference Type="http://www.w3.org/2000/09/xmldsig#Object" URI="#idOfficeObject">
      <DigestMethod Algorithm="http://www.w3.org/2001/04/xmlenc#sha256"/>
      <DigestValue>OAKk6CVK1S2FZlyRVGASJReh03oj+q9McIKxf0/mako=</DigestValue>
    </Reference>
    <Reference Type="http://uri.etsi.org/01903#SignedProperties" URI="#idSignedProperties">
      <Transforms>
        <Transform Algorithm="http://www.w3.org/TR/2001/REC-xml-c14n-20010315"/>
      </Transforms>
      <DigestMethod Algorithm="http://www.w3.org/2001/04/xmlenc#sha256"/>
      <DigestValue>JH2+idFJ8ZbQDVUruKGjpTbseZhs/9/tDQ6Tau2n+uE=</DigestValue>
    </Reference>
  </SignedInfo>
  <SignatureValue>iwmKColzjWI9k0hfkZzuX3hmllps8vdA2P06EgKe/iyrULY6eaGvNWMRIx+DeFiY4c8EC57rPukT
xaxoHWe68ktm2RfVdhWWZB3pcPVq6Bq23J64ftwyy2CvOhrAqd3+o41jYO//UQmH6CAIfctw3CE+
x1qstK/pAaHyGlNbWtL7EffmXi9jDw51or9/ONuviEmtD6hVnXJmmVlF8X1ChYCCJBWD4OVVqnFr
2mho63aqqXBRyiTnUMv7oc/4o2iBbo6taM3H19TgMZkZJ1W6JjX1LQdSbZIYBSjY51yzpfHYtwML
SOQvLt5XE4Zddoe171pvR5hKlpv3HRcfXEWWDw==</SignatureValue>
  <KeyInfo>
    <X509Data>
      <X509Certificate>MIIHsTCCBZmgAwIBAgIQF00UDwC/FJJdyuO8oMrXvjANBgkqhkiG9w0BAQsFADBPMRcwFQYDVQQFEw5SVUMgODAwODAwOTktMDELMAkGA1UEBhMCUFkxETAPBgNVBAoMCFZJVCBTLkEuMRQwEgYDVQQDEwtDQS1WSVQgUy5BLjAeFw0xOTExMTIxNjU0MjBaFw0yMTExMTIxNjU0MjBaMIGQMQ4wDAYDVQQqDAVBTkdFTDEVMBMGA1UEBAwMREVWQUNBIFBBVk9OMREwDwYDVQQFEwhDSTc1NjM1MzEbMBkGA1UEAwwSQU5HRUwgREVWQUNBIFBBVk9OMREwDwYDVQQLDAhGSVJNQSBGMjEXMBUGA1UECgwOUEVSU09OQSBGSVNJQ0ExCzAJBgNVBAYTAlBZMIIBIjANBgkqhkiG9w0BAQEFAAOCAQ8AMIIBCgKCAQEAyAQUygOcQGVKnis4/gvL/F1GxG/8JZjkBSxGGrauLdjjdTnbb5hyf1N5WCJDX8GQi/k1PILATzoonG2md+JCzWRVzNS9I5dOXdDqUqsOBB7RY3t5c6Y8HMGn1PVsZ7RCrjVKd3MYLo5s8Mjrdkr97wdfeyx8ZUfTNp+Bp9rcbW1DUMEWQf6VCE3Y2FiS8W0BJEmruT1KLZy5tlCgnnhSjOJHLaxe1ioNaMrlQwJsngBN3BfsSWiicFAOGxdLs7WxdLgdFWXJiWtOnhPsNJiWJIMiD57Peo/WNTs7dsIDTdkff/z5pkgf60zJb23cnHZAJEebKBmdh/Uwa2mWlYrTCQIDAQABo4IDRTCCA0EwDAYDVR0TAQH/BAIwADAOBgNVHQ8BAf8EBAMCBeAwLAYDVR0lAQH/BCIwIAYIKwYBBQUHAwQGCCsGAQUFBwMCBgorBgEEAYI3FAICMB0GA1UdDgQWBBRilDtlH9+1i6o8C2XqMXx13fRPW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sGA1UdEQQUMBKBEENZQ0VAQ1lDR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sUFctHJspF1DPZfUmKZJGFt7ukDKZ6TelqvpEAYdnm0ajrwR4qhCwRD95ZqmDgpZ9EiRXvacoozEbnYG/H8TsbIQa/8reK119YpkAr4D/+3X45Bqud7Di7A6oZDwwQs4ZVZGbswR4iCiTkVQT3ByHAe2R27pH2KOIFvlbiU9KhhoBpSRvoryupcJqffWeXWa382yfPwyajpOJzw17umKggQBACZP5RZRhE3vVbzIuR5/qwsOHt45QJwfPBocGm6ubA00EzFZl9KW6pk50g3reI0JvTVn6FmyjbqdNieAkbw7VaBou5qpCUg8h3BADITBqpWAyL4RpsFxBA583Fa8LwOAKyJWoN+VCzc7f+rBWk82rRFnT2Q0Weoejvoqnxa3bVyqH20uxq8JD7S0v4AufcScmKLcWcD5GeuU7P29H0dQPEsyezubgpDZXw7OTf4Km/aOTiyPGIAdhaAyl0WAswMF0f9Kg7pzaFCVB/TtYhWMqSeHRxp3uMzl3TGkLca9af8/OcMSq9mhnUIol313o7DXByHA7tdqq9nC7gGHh54jNx05w9AvRYDKfh3WnGWTu4rmTyv7j/dKkoWaZbQuCmlZAyezslHXRmybYiK58ObUmYkUieyC8Pcw+/KeQ00QpFoPsiwrW3pM4n7hiXIdchQxB6hLo1joeFOwETKcG3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vAoKOMuF7Zpwa5Nz5c2fO7f7dEHFk+Bc+SDoIowSUd8=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YkYCcrTgFYg99anWtEBIJ1ZA8LAR1gbsTRoa5OLiZhA=</DigestValue>
      </Reference>
      <Reference URI="/xl/printerSettings/printerSettings4.bin?ContentType=application/vnd.openxmlformats-officedocument.spreadsheetml.printerSettings">
        <DigestMethod Algorithm="http://www.w3.org/2001/04/xmlenc#sha256"/>
        <DigestValue>doHSwg+JPaw7BPVXC+css+PFynIPPSKe2RpLm9CAUtw=</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5q383dx2o7iZLKqG0HBZLxbrnpLjyrkxQfjIqmut7Ak=</DigestValue>
      </Reference>
      <Reference URI="/xl/printerSettings/printerSettings8.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y+9Tny3b92cZwuC1/QZPhQeVsD7YVRQLtWT8h/a1oyQ=</DigestValue>
      </Reference>
      <Reference URI="/xl/styles.xml?ContentType=application/vnd.openxmlformats-officedocument.spreadsheetml.styles+xml">
        <DigestMethod Algorithm="http://www.w3.org/2001/04/xmlenc#sha256"/>
        <DigestValue>9iDZ6PqSa3qKCUqb83kD2bW20v7bNBdIqjAxGBdSBKo=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3z0sy3FBCJ36OXwxTk7zb4ZqFYE5jfBNDMLN3w7DmSQ=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1OJ0LpJdXrOqlq4+q5UXkfKl5vmWpVS9LX0fvGitA1c=</DigestValue>
      </Reference>
      <Reference URI="/xl/worksheets/sheet10.xml?ContentType=application/vnd.openxmlformats-officedocument.spreadsheetml.worksheet+xml">
        <DigestMethod Algorithm="http://www.w3.org/2001/04/xmlenc#sha256"/>
        <DigestValue>kmqNXBq4YjL8t32vTQvmsTXKATEzdJ0uakCB0FmiTT0=</DigestValue>
      </Reference>
      <Reference URI="/xl/worksheets/sheet11.xml?ContentType=application/vnd.openxmlformats-officedocument.spreadsheetml.worksheet+xml">
        <DigestMethod Algorithm="http://www.w3.org/2001/04/xmlenc#sha256"/>
        <DigestValue>IJKumZX6N8IJhD60u22l+VXpuiIObQFGOLWs7drZc+U=</DigestValue>
      </Reference>
      <Reference URI="/xl/worksheets/sheet12.xml?ContentType=application/vnd.openxmlformats-officedocument.spreadsheetml.worksheet+xml">
        <DigestMethod Algorithm="http://www.w3.org/2001/04/xmlenc#sha256"/>
        <DigestValue>+lAtsnU/kt/bQx5oi8iUAdZKpBz2mBsz4c/p0K0t7H0=</DigestValue>
      </Reference>
      <Reference URI="/xl/worksheets/sheet13.xml?ContentType=application/vnd.openxmlformats-officedocument.spreadsheetml.worksheet+xml">
        <DigestMethod Algorithm="http://www.w3.org/2001/04/xmlenc#sha256"/>
        <DigestValue>lg/fVP/+O/4BOhqzhlBbzkCoPIXt7kcjo70ofj+MDDg=</DigestValue>
      </Reference>
      <Reference URI="/xl/worksheets/sheet14.xml?ContentType=application/vnd.openxmlformats-officedocument.spreadsheetml.worksheet+xml">
        <DigestMethod Algorithm="http://www.w3.org/2001/04/xmlenc#sha256"/>
        <DigestValue>LXnaHQSK8W0RMbr3jXGR/no71PBHSCvQ2zFqMJ5YX54=</DigestValue>
      </Reference>
      <Reference URI="/xl/worksheets/sheet2.xml?ContentType=application/vnd.openxmlformats-officedocument.spreadsheetml.worksheet+xml">
        <DigestMethod Algorithm="http://www.w3.org/2001/04/xmlenc#sha256"/>
        <DigestValue>NglbxgmrgDQKKaNfMp0YvFp6cEEv5feDsRBIoQUhLC4=</DigestValue>
      </Reference>
      <Reference URI="/xl/worksheets/sheet3.xml?ContentType=application/vnd.openxmlformats-officedocument.spreadsheetml.worksheet+xml">
        <DigestMethod Algorithm="http://www.w3.org/2001/04/xmlenc#sha256"/>
        <DigestValue>SKIap8jFR6TRE3IWujFV8QezU6ZLFW/wjMDDE0R2e7I=</DigestValue>
      </Reference>
      <Reference URI="/xl/worksheets/sheet4.xml?ContentType=application/vnd.openxmlformats-officedocument.spreadsheetml.worksheet+xml">
        <DigestMethod Algorithm="http://www.w3.org/2001/04/xmlenc#sha256"/>
        <DigestValue>FNhocZWxKZvMPjjvadOlSlVjXkQ41GfX3kK0HQ+CBbU=</DigestValue>
      </Reference>
      <Reference URI="/xl/worksheets/sheet5.xml?ContentType=application/vnd.openxmlformats-officedocument.spreadsheetml.worksheet+xml">
        <DigestMethod Algorithm="http://www.w3.org/2001/04/xmlenc#sha256"/>
        <DigestValue>Gv+R8pCHHTWxzXl0nqcQ8k63xloVFKaPR6QfXY2hSsg=</DigestValue>
      </Reference>
      <Reference URI="/xl/worksheets/sheet6.xml?ContentType=application/vnd.openxmlformats-officedocument.spreadsheetml.worksheet+xml">
        <DigestMethod Algorithm="http://www.w3.org/2001/04/xmlenc#sha256"/>
        <DigestValue>GFDvs4pVP6pj1o9bfA2qqeDCWN/muLtu8npsP9XtP7U=</DigestValue>
      </Reference>
      <Reference URI="/xl/worksheets/sheet7.xml?ContentType=application/vnd.openxmlformats-officedocument.spreadsheetml.worksheet+xml">
        <DigestMethod Algorithm="http://www.w3.org/2001/04/xmlenc#sha256"/>
        <DigestValue>6/xScD/9/AXs/nK/PESc8zq4qgsPopQY6Yh0mzqYgPw=</DigestValue>
      </Reference>
      <Reference URI="/xl/worksheets/sheet8.xml?ContentType=application/vnd.openxmlformats-officedocument.spreadsheetml.worksheet+xml">
        <DigestMethod Algorithm="http://www.w3.org/2001/04/xmlenc#sha256"/>
        <DigestValue>QYfZL9LJ2koYZe1I22l2GNZVGUalzYFewRzCmjIdQZM=</DigestValue>
      </Reference>
      <Reference URI="/xl/worksheets/sheet9.xml?ContentType=application/vnd.openxmlformats-officedocument.spreadsheetml.worksheet+xml">
        <DigestMethod Algorithm="http://www.w3.org/2001/04/xmlenc#sha256"/>
        <DigestValue>Jy3usd3rUAJv0eMTqSxaz3Q4D144ak0ylOUYt21CinM=</DigestValue>
      </Reference>
    </Manifest>
    <SignatureProperties>
      <SignatureProperty Id="idSignatureTime" Target="#idPackageSignature">
        <mdssi:SignatureTime xmlns:mdssi="http://schemas.openxmlformats.org/package/2006/digital-signature">
          <mdssi:Format>YYYY-MM-DDThh:mm:ssTZD</mdssi:Format>
          <mdssi:Value>2021-04-30T13:52:00Z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Al solo efecto de identificar con nuestro informe de auditoría de fecha 23 de abril de 2021</SignatureComments>
          <WindowsVersion>10.0</WindowsVersion>
          <OfficeVersion>16.0.13901/22</OfficeVersion>
          <ApplicationVersion>16.0.13901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2021-04-30T13:52:00Z</xd:SigningTime>
          <xd:SigningCertificate>
            <xd:Cert>
              <xd:CertDigest>
                <DigestMethod Algorithm="http://www.w3.org/2001/04/xmlenc#sha256"/>
                <DigestValue>ORlCQMu6y1dPAPgTgfYoX5rzld0pOVkjbXfl3eP+Tp8=</DigestValue>
              </xd:CertDigest>
              <xd:IssuerSerial>
                <X509IssuerName>CN=CA-VIT S.A., O=VIT S.A., C=PY, SERIALNUMBER=RUC 80080099-0</X509IssuerName>
                <X509SerialNumber>30972457598005759530417104368964392894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Información General</vt:lpstr>
      <vt:lpstr>Información General 2</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'Balance General'!_Hlk47006462</vt:lpstr>
      <vt:lpstr>'Notas 6-11'!_Hlk47083218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Diario</cp:lastModifiedBy>
  <cp:lastPrinted>2021-04-28T16:23:23Z</cp:lastPrinted>
  <dcterms:created xsi:type="dcterms:W3CDTF">2020-08-05T19:03:26Z</dcterms:created>
  <dcterms:modified xsi:type="dcterms:W3CDTF">2021-04-28T16:23:26Z</dcterms:modified>
  <cp:contentStatus/>
</cp:coreProperties>
</file>