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drawings/drawing6.xml" ContentType="application/vnd.openxmlformats-officedocument.drawing+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C:\Users\Dorita\Documents\CAPITAL MARKET\AÑO 2021\CNV 2021\"/>
    </mc:Choice>
  </mc:AlternateContent>
  <xr:revisionPtr revIDLastSave="0" documentId="13_ncr:1_{525047ED-15F1-4034-8A51-4E5DF582844C}" xr6:coauthVersionLast="36" xr6:coauthVersionMax="36" xr10:uidLastSave="{00000000-0000-0000-0000-000000000000}"/>
  <bookViews>
    <workbookView xWindow="0" yWindow="0" windowWidth="23040" windowHeight="9060" firstSheet="1" activeTab="1" xr2:uid="{00000000-000D-0000-FFFF-FFFF00000000}"/>
  </bookViews>
  <sheets>
    <sheet name="HT" sheetId="16" state="hidden" r:id="rId1"/>
    <sheet name="Información General" sheetId="1" r:id="rId2"/>
    <sheet name="Información General 2" sheetId="2" r:id="rId3"/>
    <sheet name="Balance General" sheetId="3" r:id="rId4"/>
    <sheet name="Estado de Resultados" sheetId="4" r:id="rId5"/>
    <sheet name="Variación PN" sheetId="15" r:id="rId6"/>
    <sheet name="Flujo de Efectivo" sheetId="5" r:id="rId7"/>
    <sheet name="Notas a los EEFF" sheetId="7" r:id="rId8"/>
    <sheet name="Anexo 5a-5c" sheetId="8" r:id="rId9"/>
    <sheet name="Anexo 5d-5h" sheetId="9" r:id="rId10"/>
    <sheet name="Anexo 5i-5m" sheetId="10" r:id="rId11"/>
    <sheet name="Anexo 5n-5r" sheetId="11" r:id="rId12"/>
    <sheet name="Anexo 5s-5w" sheetId="12" r:id="rId13"/>
    <sheet name="Anexo 5x-5z" sheetId="13" r:id="rId14"/>
    <sheet name="Notas 6-11" sheetId="14" r:id="rId15"/>
  </sheets>
  <definedNames>
    <definedName name="_Hlk47006462" localSheetId="3">'Balance General'!$B$96</definedName>
    <definedName name="_Hlk47083218" localSheetId="14">'Notas 6-11'!$C$11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15" l="1"/>
  <c r="G40" i="3" l="1"/>
  <c r="C43" i="5" l="1"/>
  <c r="C45" i="5" s="1"/>
  <c r="D43" i="5"/>
  <c r="I21" i="15" l="1"/>
  <c r="I18" i="15"/>
  <c r="C48" i="4"/>
  <c r="C45" i="4"/>
  <c r="C70" i="3" l="1"/>
  <c r="F6" i="10" l="1"/>
  <c r="C60" i="10"/>
  <c r="F45" i="3" s="1"/>
  <c r="F46" i="3" s="1"/>
  <c r="D59" i="10"/>
  <c r="D60" i="10" s="1"/>
  <c r="C64" i="3"/>
  <c r="C32" i="3"/>
  <c r="C31" i="3"/>
  <c r="D17" i="9" l="1"/>
  <c r="D16" i="9"/>
  <c r="D15" i="9"/>
  <c r="D14" i="9"/>
  <c r="D21" i="9" l="1"/>
  <c r="E24" i="10"/>
  <c r="D86" i="12" l="1"/>
  <c r="D81" i="12"/>
  <c r="D29" i="4"/>
  <c r="D62" i="12"/>
  <c r="D49" i="4"/>
  <c r="D48" i="4"/>
  <c r="D7" i="13"/>
  <c r="D11" i="13"/>
  <c r="D9" i="13"/>
  <c r="D8" i="13"/>
  <c r="D46" i="4"/>
  <c r="D45" i="4"/>
  <c r="D32" i="13"/>
  <c r="D27" i="13"/>
  <c r="D26" i="13"/>
  <c r="D24" i="13"/>
  <c r="D37" i="4"/>
  <c r="D36" i="4"/>
  <c r="D33" i="4"/>
  <c r="D77" i="12"/>
  <c r="D89" i="12"/>
  <c r="D76" i="12"/>
  <c r="D91" i="12"/>
  <c r="D90" i="12"/>
  <c r="D88" i="12"/>
  <c r="D85" i="12"/>
  <c r="D83" i="12"/>
  <c r="D82" i="12"/>
  <c r="D80" i="12"/>
  <c r="D78" i="12"/>
  <c r="D75" i="12"/>
  <c r="D74" i="12"/>
  <c r="D73" i="12"/>
  <c r="D72" i="12"/>
  <c r="D71" i="12"/>
  <c r="D64" i="12"/>
  <c r="D63" i="12"/>
  <c r="D30" i="4"/>
  <c r="D54" i="12"/>
  <c r="D53" i="12"/>
  <c r="D52" i="12"/>
  <c r="D42" i="12"/>
  <c r="D41" i="12"/>
  <c r="D31" i="12"/>
  <c r="D30" i="12"/>
  <c r="D29" i="12"/>
  <c r="D28" i="12"/>
  <c r="D27" i="12"/>
  <c r="G72" i="3"/>
  <c r="G71" i="3"/>
  <c r="C35" i="11"/>
  <c r="F122" i="16"/>
  <c r="F121" i="16"/>
  <c r="F120" i="16"/>
  <c r="F119" i="16"/>
  <c r="F118" i="16"/>
  <c r="F117" i="16"/>
  <c r="F116" i="16"/>
  <c r="F115" i="16"/>
  <c r="F114" i="16"/>
  <c r="F113" i="16"/>
  <c r="F112" i="16"/>
  <c r="F111" i="16"/>
  <c r="F110" i="16"/>
  <c r="F109" i="16"/>
  <c r="F108" i="16"/>
  <c r="F107" i="16"/>
  <c r="F106" i="16"/>
  <c r="F105" i="16"/>
  <c r="F104" i="16"/>
  <c r="F103" i="16"/>
  <c r="F102" i="16"/>
  <c r="F101" i="16"/>
  <c r="D55" i="12" l="1"/>
  <c r="D92" i="12"/>
  <c r="D93" i="12"/>
  <c r="D33" i="12"/>
  <c r="D35" i="11"/>
  <c r="E80" i="9"/>
  <c r="D186" i="16"/>
  <c r="C65" i="12" l="1"/>
  <c r="C31" i="4" s="1"/>
  <c r="D65" i="12"/>
  <c r="D31" i="4" s="1"/>
  <c r="C33" i="12"/>
  <c r="C22" i="4" s="1"/>
  <c r="C14" i="4" s="1"/>
  <c r="C13" i="12" l="1"/>
  <c r="D13" i="9" l="1"/>
  <c r="F24" i="8"/>
  <c r="K15" i="15"/>
  <c r="K16" i="15"/>
  <c r="E17" i="15"/>
  <c r="F17" i="15"/>
  <c r="L20" i="15"/>
  <c r="G18" i="15"/>
  <c r="K21" i="15" l="1"/>
  <c r="N17" i="15"/>
  <c r="L15" i="15"/>
  <c r="L16" i="15" s="1"/>
  <c r="N16" i="15" s="1"/>
  <c r="J15" i="15"/>
  <c r="H15" i="15"/>
  <c r="G15" i="15"/>
  <c r="F15" i="15"/>
  <c r="E15" i="15"/>
  <c r="D88" i="10" l="1"/>
  <c r="G94" i="9"/>
  <c r="L94" i="9" s="1"/>
  <c r="C55" i="9"/>
  <c r="D55" i="9"/>
  <c r="D31" i="3" s="1"/>
  <c r="E18" i="10"/>
  <c r="E19" i="10"/>
  <c r="E20" i="10"/>
  <c r="E22" i="10"/>
  <c r="E25" i="10"/>
  <c r="E26" i="10"/>
  <c r="E27" i="10"/>
  <c r="E32" i="10"/>
  <c r="E33" i="10"/>
  <c r="E35" i="10"/>
  <c r="D37" i="10" s="1"/>
  <c r="D39" i="3" s="1"/>
  <c r="E36" i="10"/>
  <c r="E17" i="10"/>
  <c r="E61" i="9"/>
  <c r="E64" i="9"/>
  <c r="E66" i="9"/>
  <c r="E67" i="9"/>
  <c r="E69" i="9"/>
  <c r="E70" i="9"/>
  <c r="E71" i="9"/>
  <c r="E72" i="9"/>
  <c r="E74" i="9"/>
  <c r="E76" i="9"/>
  <c r="E77" i="9"/>
  <c r="E79" i="9"/>
  <c r="D81" i="9" l="1"/>
  <c r="F12" i="12"/>
  <c r="F11" i="12"/>
  <c r="F10" i="12"/>
  <c r="F9" i="12"/>
  <c r="F8" i="12"/>
  <c r="F7" i="12"/>
  <c r="D13" i="12"/>
  <c r="F13" i="12" l="1"/>
  <c r="H116"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38" i="2"/>
  <c r="H27" i="2"/>
  <c r="H199" i="2"/>
  <c r="H198" i="2"/>
  <c r="H196" i="2"/>
  <c r="H195" i="2"/>
  <c r="H193" i="2"/>
  <c r="H194" i="2" s="1"/>
  <c r="H203" i="2" l="1"/>
  <c r="H201" i="2"/>
  <c r="H208" i="2"/>
  <c r="G208" i="2"/>
  <c r="B208" i="2"/>
  <c r="H206" i="2"/>
  <c r="G206" i="2"/>
  <c r="B206" i="2"/>
  <c r="H204" i="2"/>
  <c r="H202" i="2"/>
  <c r="H200" i="2"/>
  <c r="G200" i="2"/>
  <c r="H197" i="2"/>
  <c r="G197" i="2"/>
  <c r="G194" i="2"/>
  <c r="H192" i="2"/>
  <c r="G192" i="2"/>
  <c r="H186" i="2"/>
  <c r="G185" i="2"/>
  <c r="G186" i="2" s="1"/>
  <c r="H160" i="2"/>
  <c r="G160" i="2"/>
  <c r="H151" i="2"/>
  <c r="G151" i="2"/>
  <c r="H132" i="2"/>
  <c r="G132" i="2"/>
  <c r="H123" i="2"/>
  <c r="G123" i="2"/>
  <c r="G116" i="2"/>
  <c r="H90" i="2"/>
  <c r="G90" i="2"/>
  <c r="H83" i="2"/>
  <c r="G83" i="2"/>
  <c r="H37" i="2"/>
  <c r="G37" i="2"/>
  <c r="H31" i="2"/>
  <c r="G31" i="2"/>
  <c r="G27" i="2"/>
  <c r="H16" i="2"/>
  <c r="G16" i="2"/>
  <c r="G209" i="2" l="1"/>
  <c r="H209" i="2"/>
  <c r="C21" i="15"/>
  <c r="C35" i="5" l="1"/>
  <c r="C41" i="5"/>
  <c r="D35" i="5"/>
  <c r="M20" i="15"/>
  <c r="M19" i="15"/>
  <c r="M18" i="15"/>
  <c r="M17" i="15"/>
  <c r="G81" i="3"/>
  <c r="F21" i="15"/>
  <c r="F81" i="3"/>
  <c r="E22" i="15"/>
  <c r="D21" i="15"/>
  <c r="E21" i="15"/>
  <c r="G21" i="15"/>
  <c r="J21" i="15"/>
  <c r="L21" i="15"/>
  <c r="C22" i="15"/>
  <c r="G22" i="15"/>
  <c r="J22" i="15"/>
  <c r="K22" i="15"/>
  <c r="L22" i="15"/>
  <c r="M22" i="15"/>
  <c r="N15" i="15" l="1"/>
  <c r="N22" i="15" s="1"/>
  <c r="F22" i="15"/>
  <c r="D22" i="15"/>
  <c r="L90" i="9" l="1"/>
  <c r="K93" i="9"/>
  <c r="L88" i="9"/>
  <c r="C55" i="12" l="1"/>
  <c r="C26" i="4" s="1"/>
  <c r="C23" i="4" l="1"/>
  <c r="F29" i="3" l="1"/>
  <c r="D94" i="12" l="1"/>
  <c r="D38" i="4" s="1"/>
  <c r="C94" i="12"/>
  <c r="C38" i="4" s="1"/>
  <c r="D45" i="12"/>
  <c r="D25" i="4" s="1"/>
  <c r="C45" i="12"/>
  <c r="D22" i="4"/>
  <c r="D14" i="4" s="1"/>
  <c r="C28" i="11"/>
  <c r="G88" i="9"/>
  <c r="D32" i="3"/>
  <c r="F34" i="9"/>
  <c r="C12" i="13"/>
  <c r="C35" i="8"/>
  <c r="C34" i="8"/>
  <c r="E24" i="8" l="1"/>
  <c r="E25" i="8"/>
  <c r="C32" i="4" l="1"/>
  <c r="C27" i="4"/>
  <c r="F38" i="3" l="1"/>
  <c r="C88" i="10"/>
  <c r="F18" i="3" s="1"/>
  <c r="G91" i="9"/>
  <c r="H91" i="9" s="1"/>
  <c r="G92" i="9"/>
  <c r="G90" i="9"/>
  <c r="C93" i="9"/>
  <c r="C45" i="3"/>
  <c r="C25" i="3"/>
  <c r="C29" i="3"/>
  <c r="C37" i="10"/>
  <c r="C39" i="3" l="1"/>
  <c r="C38" i="3" s="1"/>
  <c r="L91" i="9"/>
  <c r="L93" i="9" s="1"/>
  <c r="H93" i="9"/>
  <c r="M94" i="9" s="1"/>
  <c r="G93" i="9"/>
  <c r="C81" i="9"/>
  <c r="M93" i="9" l="1"/>
  <c r="C63" i="3"/>
  <c r="D28" i="11"/>
  <c r="H25" i="8" l="1"/>
  <c r="I25" i="8" s="1"/>
  <c r="H24" i="8"/>
  <c r="H23" i="8"/>
  <c r="I23" i="8" s="1"/>
  <c r="F25" i="8"/>
  <c r="C21" i="9"/>
  <c r="C18" i="3" s="1"/>
  <c r="D8" i="11" l="1"/>
  <c r="C8" i="11"/>
  <c r="E13" i="12" l="1"/>
  <c r="D35" i="13"/>
  <c r="C35" i="13"/>
  <c r="C28" i="13"/>
  <c r="D28" i="13"/>
  <c r="D12" i="13"/>
  <c r="D41" i="4" s="1"/>
  <c r="D26" i="4" l="1"/>
  <c r="C93" i="10" l="1"/>
  <c r="F17" i="3" s="1"/>
  <c r="F16" i="3" s="1"/>
  <c r="D93" i="10"/>
  <c r="G17" i="3" s="1"/>
  <c r="C50" i="10"/>
  <c r="F25" i="3" s="1"/>
  <c r="D50" i="10"/>
  <c r="G25" i="3" s="1"/>
  <c r="C45" i="10"/>
  <c r="F24" i="3" s="1"/>
  <c r="D45" i="10"/>
  <c r="G24" i="3" s="1"/>
  <c r="D41" i="5" l="1"/>
  <c r="D26" i="5"/>
  <c r="D18" i="5"/>
  <c r="C26" i="5"/>
  <c r="C18" i="5"/>
  <c r="D45" i="5" l="1"/>
  <c r="D32" i="4"/>
  <c r="D28" i="4"/>
  <c r="D23" i="4"/>
  <c r="C28" i="4"/>
  <c r="C39" i="4" s="1"/>
  <c r="C50" i="4" s="1"/>
  <c r="D27" i="4" l="1"/>
  <c r="D39" i="4" s="1"/>
  <c r="D50" i="4" s="1"/>
  <c r="D53" i="4" s="1"/>
  <c r="C53" i="4"/>
  <c r="G57" i="3" l="1"/>
  <c r="G53" i="3"/>
  <c r="G38" i="3"/>
  <c r="G29" i="3"/>
  <c r="G23" i="3"/>
  <c r="G16" i="3"/>
  <c r="F57" i="3"/>
  <c r="F61" i="3" s="1"/>
  <c r="F53" i="3"/>
  <c r="F23" i="3"/>
  <c r="D78" i="3"/>
  <c r="D68" i="3"/>
  <c r="D45" i="3"/>
  <c r="D38" i="3"/>
  <c r="D29" i="3"/>
  <c r="D20" i="3"/>
  <c r="D16" i="3"/>
  <c r="C78" i="3"/>
  <c r="C68" i="3"/>
  <c r="C51" i="3"/>
  <c r="C20" i="3"/>
  <c r="C16" i="3"/>
  <c r="C42" i="3" l="1"/>
  <c r="D81" i="3"/>
  <c r="G42" i="3"/>
  <c r="G61" i="3"/>
  <c r="C81" i="3"/>
  <c r="F42" i="3"/>
  <c r="F64" i="3" s="1"/>
  <c r="G64" i="3" l="1"/>
  <c r="G82" i="3" s="1"/>
  <c r="C82" i="3"/>
  <c r="H21" i="15"/>
  <c r="M21" i="15" s="1"/>
  <c r="F82" i="3" l="1"/>
  <c r="D25" i="3" l="1"/>
  <c r="D42" i="3" l="1"/>
  <c r="D82" i="3" s="1"/>
</calcChain>
</file>

<file path=xl/sharedStrings.xml><?xml version="1.0" encoding="utf-8"?>
<sst xmlns="http://schemas.openxmlformats.org/spreadsheetml/2006/main" count="1789" uniqueCount="1149">
  <si>
    <t xml:space="preserve">INFORMACION GENERAL DE LA ENTIDAD </t>
  </si>
  <si>
    <t>IDENTIFICACION:</t>
  </si>
  <si>
    <r>
      <t>1.1</t>
    </r>
    <r>
      <rPr>
        <sz val="7"/>
        <color theme="1"/>
        <rFont val="Times New Roman"/>
        <family val="1"/>
      </rPr>
      <t xml:space="preserve">                </t>
    </r>
    <r>
      <rPr>
        <sz val="9"/>
        <color theme="1"/>
        <rFont val="Calibri"/>
        <family val="2"/>
      </rPr>
      <t>NOMBRE O RAZON SOCIAL</t>
    </r>
  </si>
  <si>
    <r>
      <t>1.2</t>
    </r>
    <r>
      <rPr>
        <sz val="7"/>
        <color theme="1"/>
        <rFont val="Times New Roman"/>
        <family val="1"/>
      </rPr>
      <t xml:space="preserve">                </t>
    </r>
    <r>
      <rPr>
        <sz val="9"/>
        <color theme="1"/>
        <rFont val="Calibri"/>
        <family val="2"/>
      </rPr>
      <t xml:space="preserve">REFORMAS DE ESTATUTOS </t>
    </r>
  </si>
  <si>
    <t xml:space="preserve">Cambio de denominación de Bolpar Casa de Bolsa S.A.  por la de Capital Markets Casa de Bolsa S.A. </t>
  </si>
  <si>
    <t xml:space="preserve">ANTECEDENTES DE CONSTITUCIÓN DE LA SOCIEDAD: </t>
  </si>
  <si>
    <t>ESCRITURA Nº 57 Civil “A”, Folio 203</t>
  </si>
  <si>
    <r>
      <t>1.3</t>
    </r>
    <r>
      <rPr>
        <sz val="7"/>
        <color theme="1"/>
        <rFont val="Times New Roman"/>
        <family val="1"/>
      </rPr>
      <t xml:space="preserve">                </t>
    </r>
    <r>
      <rPr>
        <sz val="9"/>
        <color theme="1"/>
        <rFont val="Calibri"/>
        <family val="2"/>
      </rPr>
      <t>RUC: 80009706-8</t>
    </r>
  </si>
  <si>
    <r>
      <t>1.4</t>
    </r>
    <r>
      <rPr>
        <sz val="7"/>
        <color theme="1"/>
        <rFont val="Times New Roman"/>
        <family val="1"/>
      </rPr>
      <t xml:space="preserve">                </t>
    </r>
    <r>
      <rPr>
        <sz val="9"/>
        <color theme="1"/>
        <rFont val="Calibri"/>
        <family val="2"/>
      </rPr>
      <t>ACTIVIDAD PRINCIPAL SEGÚN INSCRIPCION EN EL RUC: Actividades auxiliares de la Intermediación financiera, excepto la Financiación de planes de seguros y de pensiones.</t>
    </r>
  </si>
  <si>
    <r>
      <t>1.5</t>
    </r>
    <r>
      <rPr>
        <sz val="7"/>
        <color theme="1"/>
        <rFont val="Times New Roman"/>
        <family val="1"/>
      </rPr>
      <t xml:space="preserve">                </t>
    </r>
    <r>
      <rPr>
        <sz val="9"/>
        <color theme="1"/>
        <rFont val="Calibri"/>
        <family val="2"/>
      </rPr>
      <t>ACTIVIDAD/ES SECUNDARIA/S SEGÚN INSCRIPCION EN EL RUC: No aplica</t>
    </r>
  </si>
  <si>
    <r>
      <t>1.6</t>
    </r>
    <r>
      <rPr>
        <sz val="7"/>
        <color theme="1"/>
        <rFont val="Times New Roman"/>
        <family val="1"/>
      </rPr>
      <t xml:space="preserve">                </t>
    </r>
    <r>
      <rPr>
        <sz val="9"/>
        <color theme="1"/>
        <rFont val="Calibri"/>
        <family val="2"/>
      </rPr>
      <t>DIRECCION OFICINA PRINCIPAL</t>
    </r>
  </si>
  <si>
    <t xml:space="preserve">Tte. Villamayor Nº 495 esq. Zurbarán  </t>
  </si>
  <si>
    <r>
      <t>1.7</t>
    </r>
    <r>
      <rPr>
        <sz val="7"/>
        <color theme="1"/>
        <rFont val="Times New Roman"/>
        <family val="1"/>
      </rPr>
      <t xml:space="preserve">                </t>
    </r>
    <r>
      <rPr>
        <sz val="9"/>
        <color theme="1"/>
        <rFont val="Calibri"/>
        <family val="2"/>
      </rPr>
      <t>TELEFONO: 021-201.255</t>
    </r>
  </si>
  <si>
    <r>
      <t>1.8</t>
    </r>
    <r>
      <rPr>
        <sz val="7"/>
        <color theme="1"/>
        <rFont val="Times New Roman"/>
        <family val="1"/>
      </rPr>
      <t xml:space="preserve">                </t>
    </r>
    <r>
      <rPr>
        <sz val="9"/>
        <color theme="1"/>
        <rFont val="Calibri"/>
        <family val="2"/>
      </rPr>
      <t>FAX: 021-201.255</t>
    </r>
  </si>
  <si>
    <t>1.9                E-MAIL : info@capitalmarkets.com.py</t>
  </si>
  <si>
    <t>1.10             SITIO PAGINA WEB: www.capitalmarkets.com.py</t>
  </si>
  <si>
    <t xml:space="preserve">2.             ADMINISTRACION:     </t>
  </si>
  <si>
    <t>CARGO</t>
  </si>
  <si>
    <t>NOMBRE Y APELLIDO</t>
  </si>
  <si>
    <t xml:space="preserve">Representantes Legales </t>
  </si>
  <si>
    <t xml:space="preserve"> </t>
  </si>
  <si>
    <t xml:space="preserve">Presidente </t>
  </si>
  <si>
    <t xml:space="preserve">Daniel Andrés Moreno Bogarín </t>
  </si>
  <si>
    <t>Vicepresidente</t>
  </si>
  <si>
    <t>Rodney Russell Banks Magnani</t>
  </si>
  <si>
    <t xml:space="preserve">Director Titular </t>
  </si>
  <si>
    <t>Rómulo Chang Ming Yuan</t>
  </si>
  <si>
    <t>Director Suplente</t>
  </si>
  <si>
    <t>Matias Andrés Moreno Pérez</t>
  </si>
  <si>
    <t>José David Rolón Bogado</t>
  </si>
  <si>
    <t>Síndico Titular</t>
  </si>
  <si>
    <t>Javier Eduardo Benitez Pereira</t>
  </si>
  <si>
    <t xml:space="preserve">Síndico Suplente </t>
  </si>
  <si>
    <t>Juan Manuel Romero</t>
  </si>
  <si>
    <t xml:space="preserve">Plana Ejecutiva </t>
  </si>
  <si>
    <t>Daniel Andrés Moreno Bogarín</t>
  </si>
  <si>
    <r>
      <t xml:space="preserve">3-     </t>
    </r>
    <r>
      <rPr>
        <b/>
        <sz val="9"/>
        <color theme="1"/>
        <rFont val="Calibri"/>
        <family val="2"/>
      </rPr>
      <t>CAPITAL Y PROPIEDAD</t>
    </r>
    <r>
      <rPr>
        <sz val="9"/>
        <color theme="1"/>
        <rFont val="Calibri"/>
        <family val="2"/>
      </rPr>
      <t>:</t>
    </r>
  </si>
  <si>
    <t xml:space="preserve">Capital Integrado </t>
  </si>
  <si>
    <t>Capital Suscripto</t>
  </si>
  <si>
    <t>Capital a Integrar</t>
  </si>
  <si>
    <t>Valor nominal de las acciones Gs 100.000</t>
  </si>
  <si>
    <t>CUADRO DE CAPITAL INTEGRADO</t>
  </si>
  <si>
    <t>Listado de Accionistas</t>
  </si>
  <si>
    <t>Serie</t>
  </si>
  <si>
    <t>Número de Título</t>
  </si>
  <si>
    <t>Del</t>
  </si>
  <si>
    <t>Al</t>
  </si>
  <si>
    <t>Cantidad</t>
  </si>
  <si>
    <t>MONTO</t>
  </si>
  <si>
    <t>Alberto Acosta</t>
  </si>
  <si>
    <t>II</t>
  </si>
  <si>
    <t>I</t>
  </si>
  <si>
    <t>XI</t>
  </si>
  <si>
    <t>LI</t>
  </si>
  <si>
    <t>XXI</t>
  </si>
  <si>
    <t>VII</t>
  </si>
  <si>
    <t>VIII</t>
  </si>
  <si>
    <t>IX</t>
  </si>
  <si>
    <t>X</t>
  </si>
  <si>
    <t>XII</t>
  </si>
  <si>
    <t>Eleonora Scavone</t>
  </si>
  <si>
    <t>CII</t>
  </si>
  <si>
    <t>CIII</t>
  </si>
  <si>
    <t>CIV</t>
  </si>
  <si>
    <t>CV</t>
  </si>
  <si>
    <t>CVI</t>
  </si>
  <si>
    <t>XVIII</t>
  </si>
  <si>
    <t>XXIX</t>
  </si>
  <si>
    <t>CXXXVIII</t>
  </si>
  <si>
    <t>LXXXIX</t>
  </si>
  <si>
    <t>XIII</t>
  </si>
  <si>
    <t>LXXXX</t>
  </si>
  <si>
    <t>XIV</t>
  </si>
  <si>
    <t>Elizabeth Yegros</t>
  </si>
  <si>
    <t>IV</t>
  </si>
  <si>
    <t>XXIV</t>
  </si>
  <si>
    <t>Emerging MC</t>
  </si>
  <si>
    <t>III</t>
  </si>
  <si>
    <t>XXXVII</t>
  </si>
  <si>
    <t>XXXXVI</t>
  </si>
  <si>
    <t>XXV</t>
  </si>
  <si>
    <t>V</t>
  </si>
  <si>
    <t>VI</t>
  </si>
  <si>
    <t>XXVI</t>
  </si>
  <si>
    <t>XXVII</t>
  </si>
  <si>
    <t>XXVIII</t>
  </si>
  <si>
    <t>XXX</t>
  </si>
  <si>
    <t>XXXI</t>
  </si>
  <si>
    <t>XXXII</t>
  </si>
  <si>
    <t>XXXIX</t>
  </si>
  <si>
    <t>XXXXII</t>
  </si>
  <si>
    <t>XXXXIII</t>
  </si>
  <si>
    <t>XXXXIX</t>
  </si>
  <si>
    <t>XXXXVII</t>
  </si>
  <si>
    <t>XXXXVIII</t>
  </si>
  <si>
    <t>L</t>
  </si>
  <si>
    <t>Ming Chi Wu</t>
  </si>
  <si>
    <t>LII</t>
  </si>
  <si>
    <t>XV</t>
  </si>
  <si>
    <t>XVI</t>
  </si>
  <si>
    <t>XVII</t>
  </si>
  <si>
    <t>XIX</t>
  </si>
  <si>
    <t>XX</t>
  </si>
  <si>
    <t>XXII</t>
  </si>
  <si>
    <t>XXIII</t>
  </si>
  <si>
    <t>XXXX</t>
  </si>
  <si>
    <t>XXXXI</t>
  </si>
  <si>
    <t>Hernán Velilla</t>
  </si>
  <si>
    <t>XXXVIII</t>
  </si>
  <si>
    <t>Jorge Denis</t>
  </si>
  <si>
    <t>LXI</t>
  </si>
  <si>
    <t>LXII</t>
  </si>
  <si>
    <t>LXIII</t>
  </si>
  <si>
    <t>LXIV</t>
  </si>
  <si>
    <t>LXV</t>
  </si>
  <si>
    <t>LXVI</t>
  </si>
  <si>
    <t>LXVII</t>
  </si>
  <si>
    <t>LXVIII</t>
  </si>
  <si>
    <t>LXIX</t>
  </si>
  <si>
    <t>LXX</t>
  </si>
  <si>
    <t>LXXI</t>
  </si>
  <si>
    <t>LXXII</t>
  </si>
  <si>
    <t>LXXIII</t>
  </si>
  <si>
    <t>LXXIV</t>
  </si>
  <si>
    <t>LXXV</t>
  </si>
  <si>
    <t>LXXVI</t>
  </si>
  <si>
    <t>LXXVII</t>
  </si>
  <si>
    <t>CXXV</t>
  </si>
  <si>
    <t>XXXIV</t>
  </si>
  <si>
    <t>CXLVIII</t>
  </si>
  <si>
    <t>XXXVI</t>
  </si>
  <si>
    <t>CLVII</t>
  </si>
  <si>
    <t>XXXXXXV</t>
  </si>
  <si>
    <t>CCI</t>
  </si>
  <si>
    <t>XXXXXXVI</t>
  </si>
  <si>
    <t>CCII</t>
  </si>
  <si>
    <t>LXXXVI</t>
  </si>
  <si>
    <t>Juan M. Peña</t>
  </si>
  <si>
    <t>LXXXV</t>
  </si>
  <si>
    <t>Quantum Fund</t>
  </si>
  <si>
    <t>XXXV</t>
  </si>
  <si>
    <t>LXXXVII</t>
  </si>
  <si>
    <t>LXXXVIII</t>
  </si>
  <si>
    <t>Sergio Britos</t>
  </si>
  <si>
    <t>SSBank</t>
  </si>
  <si>
    <t>Daniel Moreno Bogarín</t>
  </si>
  <si>
    <t>XXXXX</t>
  </si>
  <si>
    <t>XXXXXI</t>
  </si>
  <si>
    <t>XXXXXII</t>
  </si>
  <si>
    <t>XXXXXIII</t>
  </si>
  <si>
    <t>XXXXXIV</t>
  </si>
  <si>
    <t>XXXXXV</t>
  </si>
  <si>
    <t>XXXXXVI</t>
  </si>
  <si>
    <t>XXXXXVII</t>
  </si>
  <si>
    <t>XXXXXVIII</t>
  </si>
  <si>
    <t>XXXXXIX</t>
  </si>
  <si>
    <t>XXXXXX</t>
  </si>
  <si>
    <t>XXXXXXI</t>
  </si>
  <si>
    <t>XXXXXXII</t>
  </si>
  <si>
    <t>XXXXXXIII</t>
  </si>
  <si>
    <t>XXXXXXIV</t>
  </si>
  <si>
    <t>Yuan Rómulo Chang Ming</t>
  </si>
  <si>
    <t>XXXXIV</t>
  </si>
  <si>
    <t>XXXXV</t>
  </si>
  <si>
    <t>CEIDOR S.R.L.</t>
  </si>
  <si>
    <t>Cristian Maximiliano Romero M.</t>
  </si>
  <si>
    <t>Cristian Maximiliano Romero M</t>
  </si>
  <si>
    <t>Activo</t>
  </si>
  <si>
    <t>PERIODO    ACTUAL</t>
  </si>
  <si>
    <t>PASIVO</t>
  </si>
  <si>
    <t>Activo Corriente</t>
  </si>
  <si>
    <t xml:space="preserve">Caja                                                                                              </t>
  </si>
  <si>
    <t>Bancos</t>
  </si>
  <si>
    <t>Otros activos a rendir</t>
  </si>
  <si>
    <t xml:space="preserve">Inversiones Temporarias </t>
  </si>
  <si>
    <t>Títulos de Renta Variable</t>
  </si>
  <si>
    <t>Títulos de Renta Fija</t>
  </si>
  <si>
    <t>Inventario</t>
  </si>
  <si>
    <t>PASIVO Corriente</t>
  </si>
  <si>
    <t>Documentos y Cuentas a Pagar</t>
  </si>
  <si>
    <t xml:space="preserve">Empresas Relacionadas </t>
  </si>
  <si>
    <t xml:space="preserve">Obligac. Por Contratos de Underwriting </t>
  </si>
  <si>
    <t>Préstamos Financieros (Nota 5. k)</t>
  </si>
  <si>
    <t>Préstamo</t>
  </si>
  <si>
    <t>Intereses a pagar</t>
  </si>
  <si>
    <t>Créditos (Nota 5. f)</t>
  </si>
  <si>
    <t xml:space="preserve">Deudores por Intermediación </t>
  </si>
  <si>
    <t xml:space="preserve">Documentos y cuentas por cobrar  </t>
  </si>
  <si>
    <t>Deudores Varios</t>
  </si>
  <si>
    <t xml:space="preserve">Cuentas por cobrar a Personas y Empresas Relacionadas </t>
  </si>
  <si>
    <t xml:space="preserve">Menos: Previsión por cuentas a cobrar a personas y empresas relacionadas </t>
  </si>
  <si>
    <t xml:space="preserve">Provisiones (Nota 5. q) </t>
  </si>
  <si>
    <t>Impuestos a pagar</t>
  </si>
  <si>
    <t>Aportes y Retenciones a pagar</t>
  </si>
  <si>
    <t>Sueldos y jornales a pagar</t>
  </si>
  <si>
    <t>Seguros a pagar</t>
  </si>
  <si>
    <t>Anticipo de clientes</t>
  </si>
  <si>
    <t>Intereses a Devengar</t>
  </si>
  <si>
    <t>Otros Activos (Nota 5. j)</t>
  </si>
  <si>
    <t xml:space="preserve">Otros Activos Corrientes </t>
  </si>
  <si>
    <t>Otros Pasivos (Nota 5. q)</t>
  </si>
  <si>
    <t xml:space="preserve">Préstamos </t>
  </si>
  <si>
    <t xml:space="preserve">Dividendos a pagar </t>
  </si>
  <si>
    <t xml:space="preserve">Otros Pasivos Corrientes </t>
  </si>
  <si>
    <t>TOTAL ACTIVO CORRIENTE</t>
  </si>
  <si>
    <t>TOTAL PASIVO CORRIENTE</t>
  </si>
  <si>
    <t>ACTIVO NO CORRIENTE</t>
  </si>
  <si>
    <t>Inversiones Permanentes (Nota 5.e)</t>
  </si>
  <si>
    <t>Acción de la Bolsa de Valores</t>
  </si>
  <si>
    <t>Menos: Previsión para Inversiones</t>
  </si>
  <si>
    <t xml:space="preserve">Créditos </t>
  </si>
  <si>
    <t>Créditos en Gestión de Cobro</t>
  </si>
  <si>
    <t xml:space="preserve">Derechos sobre títulos por Contratos  de Underwriting </t>
  </si>
  <si>
    <t>Acreedores Varios</t>
  </si>
  <si>
    <t xml:space="preserve">Préstamos Financieros </t>
  </si>
  <si>
    <t>Préstamos en Bancos</t>
  </si>
  <si>
    <t>Previsiones</t>
  </si>
  <si>
    <t>Previsión para indemnización</t>
  </si>
  <si>
    <t>Otras contingencias</t>
  </si>
  <si>
    <t>TOTAL PASIVO NO CORRIENTE</t>
  </si>
  <si>
    <t>Bienes de Uso (Nota 5. g)</t>
  </si>
  <si>
    <t>(Depreciación acumulada)</t>
  </si>
  <si>
    <t>TOTAL PASIVO</t>
  </si>
  <si>
    <t xml:space="preserve">PATRIMONIO NETO </t>
  </si>
  <si>
    <t xml:space="preserve">Activos Intangibles y Cargos Diferidos </t>
  </si>
  <si>
    <t>(Nota 5. i)</t>
  </si>
  <si>
    <t>Programas</t>
  </si>
  <si>
    <t>(Amortización Acumulada)</t>
  </si>
  <si>
    <t>Otros Activos No Corrientes</t>
  </si>
  <si>
    <t xml:space="preserve">Gastos no devengados </t>
  </si>
  <si>
    <t>TOTAL ACTIVO NO CORRIENTE</t>
  </si>
  <si>
    <t>Capital Integrado</t>
  </si>
  <si>
    <t xml:space="preserve">Reservas Facultativas </t>
  </si>
  <si>
    <t>TOTAL PASIVO Y PATRIMONIO NETO</t>
  </si>
  <si>
    <r>
      <t>Disponibilidades</t>
    </r>
    <r>
      <rPr>
        <sz val="9"/>
        <color theme="1"/>
        <rFont val="Arial"/>
        <family val="2"/>
      </rPr>
      <t xml:space="preserve"> (</t>
    </r>
    <r>
      <rPr>
        <b/>
        <sz val="9"/>
        <color theme="1"/>
        <rFont val="Arial"/>
        <family val="2"/>
      </rPr>
      <t>Nota 5.d)</t>
    </r>
  </si>
  <si>
    <r>
      <t>Menos: Previsión para incobrables</t>
    </r>
    <r>
      <rPr>
        <b/>
        <sz val="9"/>
        <color theme="1"/>
        <rFont val="Arial"/>
        <family val="2"/>
      </rPr>
      <t xml:space="preserve"> </t>
    </r>
  </si>
  <si>
    <r>
      <t xml:space="preserve">Menos: Previsión para incobrables </t>
    </r>
    <r>
      <rPr>
        <b/>
        <sz val="9"/>
        <color theme="1"/>
        <rFont val="Arial"/>
        <family val="2"/>
      </rPr>
      <t xml:space="preserve"> </t>
    </r>
  </si>
  <si>
    <t xml:space="preserve">TOTAL ACTIVO  </t>
  </si>
  <si>
    <t>ELERCICIO ANTERIOR</t>
  </si>
  <si>
    <t>Lic. Daniel Andres Moreno Bogarín.</t>
  </si>
  <si>
    <t xml:space="preserve">        Presidente</t>
  </si>
  <si>
    <t>PERIODO ACTUAL</t>
  </si>
  <si>
    <t>IGUAL PERIODO DEL AÑO ANTERIOR</t>
  </si>
  <si>
    <t>INGRESOS OPERATIVOS</t>
  </si>
  <si>
    <t xml:space="preserve">. Comisiones por contratos de colocación primaria </t>
  </si>
  <si>
    <t xml:space="preserve">Comisiones por contratos de colocación primaria de acciones </t>
  </si>
  <si>
    <t>Comisiones por contratos de colocación primaria de renta fija</t>
  </si>
  <si>
    <t>. Comisiones por contratos de colocación secundaria</t>
  </si>
  <si>
    <t>Comisiones por contratos de colocación secundaria de acciones</t>
  </si>
  <si>
    <t>Comisiones por contratos de colocación secundaria de renta fija</t>
  </si>
  <si>
    <t>. Ingresos por asesoría financiera</t>
  </si>
  <si>
    <t>. Otros ingresos operativos (Nota 5. v)</t>
  </si>
  <si>
    <t>GASTOS OPERATIVOS</t>
  </si>
  <si>
    <t>Gastos por comisiones y servicios</t>
  </si>
  <si>
    <t>Aranceles por negociación Bolsa de Valores (Nota 5. w)</t>
  </si>
  <si>
    <t>Otros gastos operativos (Nota 5. w)</t>
  </si>
  <si>
    <t>RESULTADO OPERATIVO BRUTO</t>
  </si>
  <si>
    <t>GASTOS DE COMERCIALIZACION</t>
  </si>
  <si>
    <t>Publicidad</t>
  </si>
  <si>
    <t>Folletos e Impresiones</t>
  </si>
  <si>
    <t>Otros gastos de comercialización (Nota 5. w)</t>
  </si>
  <si>
    <t>GASTOS DE ADMINISTRACION</t>
  </si>
  <si>
    <t>Servicios personales</t>
  </si>
  <si>
    <t>Previsión, amortización y depreciaciones</t>
  </si>
  <si>
    <t>Mantenimientos</t>
  </si>
  <si>
    <t>Seguros</t>
  </si>
  <si>
    <t>Impuestos, tasas y contribuciones</t>
  </si>
  <si>
    <t>Otros gastos de administración (Nota 5. w)</t>
  </si>
  <si>
    <t>RESULTADO OPERATIVO NETO</t>
  </si>
  <si>
    <t>Otros Ingresos y Egresos (Nota 5. x)</t>
  </si>
  <si>
    <t>Otros Ingresos</t>
  </si>
  <si>
    <t>Otros Egresos</t>
  </si>
  <si>
    <t>RESULTADOS FINANCIEROS</t>
  </si>
  <si>
    <t>Generados por activos:</t>
  </si>
  <si>
    <t>Intereses cobrados (Nota 5. y)</t>
  </si>
  <si>
    <t>Diferencia de cambio</t>
  </si>
  <si>
    <t>Generados por pasivos:</t>
  </si>
  <si>
    <t>Intereses pagados (Nota 5. y)</t>
  </si>
  <si>
    <t>UTILIDAD O (PERDIDA)</t>
  </si>
  <si>
    <t>IMPUESTO A LA RENTA</t>
  </si>
  <si>
    <t>RESERVA LEGAL</t>
  </si>
  <si>
    <t>RESULTADO DEL EJERCICIO</t>
  </si>
  <si>
    <t>ESTADO DE FLUJO DE EFECTIVO</t>
  </si>
  <si>
    <t xml:space="preserve"> (En guaraníes)</t>
  </si>
  <si>
    <t>FLUJO DE EFECTIVO POR LAS ACTIVIDADES OPERATIVAS</t>
  </si>
  <si>
    <t>Ingresos en efectivo por comisiones y otros</t>
  </si>
  <si>
    <t>Efectivo pagado a empleados</t>
  </si>
  <si>
    <t>Efectivo generado (usado) por otras actividades</t>
  </si>
  <si>
    <t>Total de Efectivo por las actividades operativas antes de cambio en los activos de operaciones</t>
  </si>
  <si>
    <t>(Aumento) disminución en los activos de operación</t>
  </si>
  <si>
    <t>Otros activos</t>
  </si>
  <si>
    <t>Aumento (o Disminución) en pasivos operativos</t>
  </si>
  <si>
    <t>Pagos a proveedores</t>
  </si>
  <si>
    <t>Efectivo neto de actividades de operaciones antes del impuesto</t>
  </si>
  <si>
    <t>Efectivo neto de actividades de operación</t>
  </si>
  <si>
    <t>FLUJO DE EFECTIVO POR LAS ACTIVIDADES DE INVERSION</t>
  </si>
  <si>
    <t>Inversiones en otras empresas</t>
  </si>
  <si>
    <t>Inversiones temporarias</t>
  </si>
  <si>
    <t>Fondos con destino especial</t>
  </si>
  <si>
    <t>Adquisición y títulos de deudas (cartera propia)</t>
  </si>
  <si>
    <t>Dividendos percibidos</t>
  </si>
  <si>
    <t>Anticipos de clientes</t>
  </si>
  <si>
    <t>Efectivo neto por (o usado) en actividades de inversión</t>
  </si>
  <si>
    <t>FLUJO DE EFECTIVO POR LAS ACTIVIDADES DE FINANCIAMIENTO</t>
  </si>
  <si>
    <t>Aportes de capital</t>
  </si>
  <si>
    <t>Provenientes de préstamos y otras deudas</t>
  </si>
  <si>
    <t>Dividendos pagados</t>
  </si>
  <si>
    <t>Intereses pagados</t>
  </si>
  <si>
    <t>Efectivo neto en actividades de financiamiento</t>
  </si>
  <si>
    <t>Aumento (o Disminución) neto de efectivo y sus equivalentes</t>
  </si>
  <si>
    <t>Efectivo y su equivalente al comienzo del período</t>
  </si>
  <si>
    <t>Efectivo y su equivalente al cierre del período</t>
  </si>
  <si>
    <t>ESTADO DE VARIACION DEL PATRIMONIO NETO</t>
  </si>
  <si>
    <t>(En guaraníes)</t>
  </si>
  <si>
    <t>Movimientos</t>
  </si>
  <si>
    <t>CAPITAL</t>
  </si>
  <si>
    <t>RESERVAS</t>
  </si>
  <si>
    <t>RESULTADOS</t>
  </si>
  <si>
    <t>PATRIMONIO NETO</t>
  </si>
  <si>
    <t>Suscripto</t>
  </si>
  <si>
    <t>A Integrar</t>
  </si>
  <si>
    <t>Prima</t>
  </si>
  <si>
    <t>Integrado</t>
  </si>
  <si>
    <t>Legal</t>
  </si>
  <si>
    <t>Revalúo</t>
  </si>
  <si>
    <t>Aumento de Capital</t>
  </si>
  <si>
    <t>Acumulados</t>
  </si>
  <si>
    <t>Del Ejercicio</t>
  </si>
  <si>
    <t>Período</t>
  </si>
  <si>
    <t>Actual</t>
  </si>
  <si>
    <t>Período anterior</t>
  </si>
  <si>
    <t>-</t>
  </si>
  <si>
    <t>Movimientos subsecuentes</t>
  </si>
  <si>
    <t>Reserva Legal</t>
  </si>
  <si>
    <t>NOTAS A LOS ESTADOS CONTABLES</t>
  </si>
  <si>
    <t xml:space="preserve">1) </t>
  </si>
  <si>
    <r>
      <t>Consideración de los Estados Contables</t>
    </r>
    <r>
      <rPr>
        <b/>
        <sz val="11"/>
        <color theme="1"/>
        <rFont val="Calibri"/>
        <family val="2"/>
      </rPr>
      <t xml:space="preserve">. </t>
    </r>
  </si>
  <si>
    <t xml:space="preserve">2) </t>
  </si>
  <si>
    <r>
      <t>Información básica de la empresa</t>
    </r>
    <r>
      <rPr>
        <b/>
        <sz val="11"/>
        <color theme="1"/>
        <rFont val="Calibri"/>
        <family val="2"/>
      </rPr>
      <t>.</t>
    </r>
  </si>
  <si>
    <t>2.1. Naturaleza jurídica de las actividades de la sociedad.</t>
  </si>
  <si>
    <r>
      <t>Capital Markets Casa de Bolsa S.A</t>
    </r>
    <r>
      <rPr>
        <sz val="11"/>
        <color theme="1"/>
        <rFont val="Calibri"/>
        <family val="2"/>
      </rPr>
      <t xml:space="preserve">. Se rige por las disposiciones legales contenidas en la Ley Nº 5810 de Mercados de Capitales y todas las demás disposiciones legales y reglamentarias del país. </t>
    </r>
  </si>
  <si>
    <t>Inicialmente la Sociedad se constituyó bajo la denominación Bolpar S.A. Casa de Bolsa creada el 26 de noviembre de 1990 por Escritura Pública Nº 96 pasada ante el Escribano Público Juan José Benítez Rickman, aprobado el estatuto por Decreto del Poder Ejecutivo Nº 9874 de fecha 13 de junio de 1991 e inscripta en el Registro Público de Comercio bajo en Nº 344, folio 1898 y siguientes en fecha 22 de julio de 1991. Fue dispuesta su inscripción en el Registro de Casas de Bolsa el 9 de noviembre de 1992, prevista en el artículo Nº 85, inciso 4 de la Ley Nº 94/91.</t>
  </si>
  <si>
    <t>La duración de la Sociedad queda fijada en (99) noventa y nueve años, contados a partir de la fecha de inscripción de la misma en el Registro Público de Comercio.</t>
  </si>
  <si>
    <t xml:space="preserve">La Sociedad tiene por objeto principal la intermediación en el Mercado de Valores, en forma habitual, y por cuenta ajena. Mediante la realización de operaciones de compra –venta, colocación, corretaje, comisión o negociación de títulos –valores emitidos por terceros, respecto de los cuales se hagan oferta pública, y podrá realizar en general, todas aquellas actividades complementarias, conexas o afines con la intermediación de valores y debidamente inscriptos en el Registro de Intermediarios. </t>
  </si>
  <si>
    <t>2.2. Participación en otras empresas.</t>
  </si>
  <si>
    <t xml:space="preserve">No aplicable. </t>
  </si>
  <si>
    <t>3)</t>
  </si>
  <si>
    <r>
      <t>Principales políticas y prácticas contables aplicadas</t>
    </r>
    <r>
      <rPr>
        <b/>
        <sz val="11"/>
        <color theme="1"/>
        <rFont val="Calibri"/>
        <family val="2"/>
      </rPr>
      <t>.</t>
    </r>
  </si>
  <si>
    <t xml:space="preserve">3.2            El criterio de valuación utilizado para los diferentes bienes del Activo de la Firma ha sido el costo histórico sin tener en cuenta el efecto de las variaciones en el poder adquisitivo de la moneda local, que pudieran tener sobre los activos no monetarios que la componen, ya que el ajuste por inflación no es práctica contable aceptada en el Paraguay, excepto por el ajuste realizado hasta el Ejercicio 1998 sobre el valor de las acciones de la Bolsa de Valores según Resolución Nº 75/94 de la Comisión Nacional de Valores y los bienes de uso, que se actualizan de acuerdo a lo indicado en los puntos 2.b, 2c siguientes. Los Estados Contables no reconocen en forma integral los efectos de la inflación sobre los valores tomados en conjunto. </t>
  </si>
  <si>
    <t>El criterio adoptado para las depreciaciones es el método lineal de acuerdo a los años de vida útil del bien.</t>
  </si>
  <si>
    <r>
      <t>3.3.</t>
    </r>
    <r>
      <rPr>
        <sz val="7"/>
        <color theme="1"/>
        <rFont val="Times New Roman"/>
        <family val="1"/>
      </rPr>
      <t xml:space="preserve">             </t>
    </r>
    <r>
      <rPr>
        <sz val="11"/>
        <color theme="1"/>
        <rFont val="Calibri"/>
        <family val="2"/>
      </rPr>
      <t>Política de constitución de previsiones: Hasta el momento no se han establecido criterios para el tratamiento de las cuentas incobrables.</t>
    </r>
  </si>
  <si>
    <r>
      <t>3.4.</t>
    </r>
    <r>
      <rPr>
        <sz val="7"/>
        <color theme="1"/>
        <rFont val="Times New Roman"/>
        <family val="1"/>
      </rPr>
      <t xml:space="preserve">             </t>
    </r>
    <r>
      <rPr>
        <sz val="11"/>
        <color theme="1"/>
        <rFont val="Calibri"/>
        <family val="2"/>
      </rPr>
      <t>Política de reconocimiento de ingresos: Se ha utilizado para este efecto el criterio de devengado, lo mismo para los egresos.</t>
    </r>
  </si>
  <si>
    <t>3.5.             Estado de Flujo de Efectivo: La clasificación de flujo de efectivo se ha realizado de acuerdo a las actividades operativas, de inversión y de financiamiento, y reflejan los ingresos y egresos de las principales actividades operativas, actividades de adquisición y enajenación de activos a largo plazo (actividades de inversión) y actividades que dan por resultado cambios en el tamaño y composición el capital contable y los préstamos de la empresa (actividad de financiamiento).</t>
  </si>
  <si>
    <t>3.6.             Normas aplicadas para la consolidación de Estados Contables: No Aplicable.</t>
  </si>
  <si>
    <t>4)</t>
  </si>
  <si>
    <r>
      <t>Cambio de Políticas y Procedimientos de Contabilidad</t>
    </r>
    <r>
      <rPr>
        <b/>
        <sz val="11"/>
        <color theme="1"/>
        <rFont val="Calibri"/>
        <family val="2"/>
      </rPr>
      <t>.</t>
    </r>
  </si>
  <si>
    <t>No se han efectuado cambios con respecto a años anteriores.</t>
  </si>
  <si>
    <r>
      <t>5)</t>
    </r>
    <r>
      <rPr>
        <b/>
        <sz val="7"/>
        <color theme="1"/>
        <rFont val="Times New Roman"/>
        <family val="1"/>
      </rPr>
      <t>              </t>
    </r>
  </si>
  <si>
    <t>    Criterios específicos de valuación.</t>
  </si>
  <si>
    <t>a)  Valuación en moneda extranjera</t>
  </si>
  <si>
    <t>A continuación, se detalla el tipo de cambio utilizado para convertir a moneda nacional los saldos en moneda extranjera.</t>
  </si>
  <si>
    <t xml:space="preserve">Período actual </t>
  </si>
  <si>
    <t>en Gs.</t>
  </si>
  <si>
    <t xml:space="preserve">Período  </t>
  </si>
  <si>
    <t xml:space="preserve"> anterior en Gs.</t>
  </si>
  <si>
    <t>Tipo de cambio comprador</t>
  </si>
  <si>
    <t xml:space="preserve">Tipo de cambio vendedor       </t>
  </si>
  <si>
    <t>b) Posición en moneda extranjera</t>
  </si>
  <si>
    <t>ACTIVOS Y PASIVOS EN MONEDA EXTRANJERA</t>
  </si>
  <si>
    <t>DETALLE</t>
  </si>
  <si>
    <t>MONEDA EXTRANJERA – CLASE</t>
  </si>
  <si>
    <t>MONEDA EXTRANJERA – MONTO</t>
  </si>
  <si>
    <t>CAMBIO CIERRE – PERIODO ACTUAL</t>
  </si>
  <si>
    <t>SALDO – PERIODO ACTUAL (GUARANIES)</t>
  </si>
  <si>
    <t>CAMBIO CIERRE – PERIODO ANTERIOR</t>
  </si>
  <si>
    <t>ACTIVO</t>
  </si>
  <si>
    <t>ACTIVOS CORRIENTES</t>
  </si>
  <si>
    <t>Caja</t>
  </si>
  <si>
    <t>--</t>
  </si>
  <si>
    <t xml:space="preserve">Bancop </t>
  </si>
  <si>
    <t>Dólar</t>
  </si>
  <si>
    <t>c) Diferencia de cambio en moneda extranjera</t>
  </si>
  <si>
    <t>CONCEPTO</t>
  </si>
  <si>
    <t>TIPO DE CAMBIO PERIODO ACTUAL</t>
  </si>
  <si>
    <t>MONTO AJUSTADO PERIODO ACTUAL G.</t>
  </si>
  <si>
    <t>TIPO DE CAMBIO  PERIODO ANTERIOR</t>
  </si>
  <si>
    <t>MONTO AJUSTADO  PERIODO ANTERIOR G.</t>
  </si>
  <si>
    <t>GANANCIAS POR VALUACIÓN DE ACTIVOS MONETARIOS EN MONEDA EXTRANJERA</t>
  </si>
  <si>
    <t>PÉRDIDAS POR VALUACIÓN DE ACTIVOS MONETARIOS EN MONEDA EXTRANJERA</t>
  </si>
  <si>
    <t xml:space="preserve">d) Disponibilidades </t>
  </si>
  <si>
    <t>La composición de este rubro está compuesta por:</t>
  </si>
  <si>
    <t xml:space="preserve">Concepto </t>
  </si>
  <si>
    <t>Período Actual Gs.</t>
  </si>
  <si>
    <t xml:space="preserve"> Período Anterior Gs.</t>
  </si>
  <si>
    <t>Fondo Fijo</t>
  </si>
  <si>
    <t xml:space="preserve">Itaú Banco c/Cta. Cte. Guaraníes </t>
  </si>
  <si>
    <t xml:space="preserve">Itaú Banco c/Ahorro Guaraníes  </t>
  </si>
  <si>
    <t xml:space="preserve">Itaú Banco c/Ahorro Dólares </t>
  </si>
  <si>
    <t xml:space="preserve">Itaú Banco Cta. Clearing – Guaraníes  </t>
  </si>
  <si>
    <t>Itaú Banco Cta. Clearing – Dólares</t>
  </si>
  <si>
    <t>Bancop Cta. Cte. Guaraníes</t>
  </si>
  <si>
    <t>Bancop Cta. Ahorro Dólares</t>
  </si>
  <si>
    <t>Bancop Cta. Clearing Guaraníes</t>
  </si>
  <si>
    <t>Bancop Cta. Clearing Dólares</t>
  </si>
  <si>
    <t>Bancop Cta. Propia CMCB Guaraníes</t>
  </si>
  <si>
    <t xml:space="preserve"> Totales </t>
  </si>
  <si>
    <t xml:space="preserve">e) Inversiones Permanentes </t>
  </si>
  <si>
    <t>Este rubro está compuesto por las siguientes cuentas:</t>
  </si>
  <si>
    <t>INFORMACIÓN SOBRE EL DOCUMENTO Y EMISOR</t>
  </si>
  <si>
    <t>INFORMACIÓN SOBRE EL EMISOR</t>
  </si>
  <si>
    <t>TIPO</t>
  </si>
  <si>
    <t>CANTIDAD DE TITULOS</t>
  </si>
  <si>
    <t>VALOR NOMINAL UNITARIO</t>
  </si>
  <si>
    <t>VALOR</t>
  </si>
  <si>
    <t>RESULTADO</t>
  </si>
  <si>
    <t>PATRIM.</t>
  </si>
  <si>
    <t>EMISOR</t>
  </si>
  <si>
    <t>DE TITULO</t>
  </si>
  <si>
    <t>CONTABLE</t>
  </si>
  <si>
    <t>NETO</t>
  </si>
  <si>
    <t>Inversiones Permanentes</t>
  </si>
  <si>
    <t>BVPASA</t>
  </si>
  <si>
    <t>Acción</t>
  </si>
  <si>
    <t>( 1)  Uno</t>
  </si>
  <si>
    <t>---</t>
  </si>
  <si>
    <t>(-) Previsión para Inversiones</t>
  </si>
  <si>
    <t>TOTALES PERÍODO ACTUAL G.</t>
  </si>
  <si>
    <t>TOTALES PERíODO ANTERIOR G.</t>
  </si>
  <si>
    <t>Títulos</t>
  </si>
  <si>
    <t xml:space="preserve">Acciones BVPASA </t>
  </si>
  <si>
    <t>Valor Nominal</t>
  </si>
  <si>
    <t>Valor Libro de la acción</t>
  </si>
  <si>
    <t>Valor último remate</t>
  </si>
  <si>
    <t>Saldo período actual en Gs.</t>
  </si>
  <si>
    <t>Saldo período anterior en Gs.</t>
  </si>
  <si>
    <t xml:space="preserve">f) Créditos  </t>
  </si>
  <si>
    <r>
      <t>a-</t>
    </r>
    <r>
      <rPr>
        <b/>
        <sz val="7"/>
        <color theme="1"/>
        <rFont val="Times New Roman"/>
        <family val="1"/>
      </rPr>
      <t xml:space="preserve">      </t>
    </r>
    <r>
      <rPr>
        <b/>
        <sz val="11"/>
        <color theme="1"/>
        <rFont val="Calibri"/>
        <family val="2"/>
      </rPr>
      <t>Documentos y cuentas por cobrar</t>
    </r>
    <r>
      <rPr>
        <sz val="11"/>
        <color theme="1"/>
        <rFont val="Calibri"/>
        <family val="2"/>
      </rPr>
      <t xml:space="preserve">: </t>
    </r>
  </si>
  <si>
    <t>Período Anterior Gs.</t>
  </si>
  <si>
    <t>Documentos a cobrar – Servicios Integrales para la Producción</t>
  </si>
  <si>
    <t>Documentos a cobrar – Gustavo Sanabria</t>
  </si>
  <si>
    <t>Totales</t>
  </si>
  <si>
    <r>
      <t>b-</t>
    </r>
    <r>
      <rPr>
        <b/>
        <sz val="7"/>
        <color theme="1"/>
        <rFont val="Times New Roman"/>
        <family val="1"/>
      </rPr>
      <t xml:space="preserve">      </t>
    </r>
    <r>
      <rPr>
        <b/>
        <sz val="11"/>
        <color theme="1"/>
        <rFont val="Calibri"/>
        <family val="2"/>
      </rPr>
      <t>Deudores Varios</t>
    </r>
    <r>
      <rPr>
        <sz val="11"/>
        <color theme="1"/>
        <rFont val="Calibri"/>
        <family val="2"/>
      </rPr>
      <t xml:space="preserve">: </t>
    </r>
  </si>
  <si>
    <t>Clientes</t>
  </si>
  <si>
    <t>Cliente Nº 1548</t>
  </si>
  <si>
    <t>Cliente Nº 1301</t>
  </si>
  <si>
    <t>Cliente Nº 646</t>
  </si>
  <si>
    <t>Cliente Nº 1273</t>
  </si>
  <si>
    <t>Cliente Nº 2181/1217</t>
  </si>
  <si>
    <t>Cliente Nº 1896/1202</t>
  </si>
  <si>
    <t>Cliente Nº 2079/1212</t>
  </si>
  <si>
    <r>
      <t xml:space="preserve"> </t>
    </r>
    <r>
      <rPr>
        <b/>
        <sz val="12"/>
        <color rgb="FF000000"/>
        <rFont val="Calibri"/>
        <family val="2"/>
      </rPr>
      <t>CONCEPTO</t>
    </r>
  </si>
  <si>
    <t>g) Bienes de Uso</t>
  </si>
  <si>
    <t>CUENTAS</t>
  </si>
  <si>
    <t>VALORES DE ORIGEN</t>
  </si>
  <si>
    <t>DEPRECIACIONES</t>
  </si>
  <si>
    <t>Valores al  inicio del  ejercicio</t>
  </si>
  <si>
    <t>Altas</t>
  </si>
  <si>
    <t>Bajas</t>
  </si>
  <si>
    <t>Revalúo del período</t>
  </si>
  <si>
    <t>Valores al cierre del período</t>
  </si>
  <si>
    <t>Acumuladas al inicio del ejercicio</t>
  </si>
  <si>
    <t>Deprecia- ción del período</t>
  </si>
  <si>
    <t>Acumuladas al cierre</t>
  </si>
  <si>
    <t>Neto resultante</t>
  </si>
  <si>
    <t>Muebles y útiles</t>
  </si>
  <si>
    <t>Totales período actual</t>
  </si>
  <si>
    <t>Totales  período anterior</t>
  </si>
  <si>
    <t>h) Cargos Diferidos</t>
  </si>
  <si>
    <t>No Aplicable</t>
  </si>
  <si>
    <t>i) Activos Intangibles</t>
  </si>
  <si>
    <t>SALDO</t>
  </si>
  <si>
    <t>INICIAL</t>
  </si>
  <si>
    <t>AUMENTOS</t>
  </si>
  <si>
    <t>AMORTIZACIONES</t>
  </si>
  <si>
    <t>NETO FINAL</t>
  </si>
  <si>
    <t>Total actual</t>
  </si>
  <si>
    <t>Total período anterior</t>
  </si>
  <si>
    <t>j) Otros Activos</t>
  </si>
  <si>
    <r>
      <t>a-</t>
    </r>
    <r>
      <rPr>
        <b/>
        <sz val="7"/>
        <color theme="1"/>
        <rFont val="Times New Roman"/>
        <family val="1"/>
      </rPr>
      <t xml:space="preserve">      </t>
    </r>
    <r>
      <rPr>
        <b/>
        <sz val="11"/>
        <color theme="1"/>
        <rFont val="Calibri"/>
        <family val="2"/>
      </rPr>
      <t>Otros Activos Corrientes</t>
    </r>
  </si>
  <si>
    <t>Gastos Bancarios a Documentar</t>
  </si>
  <si>
    <t>Gastos a Documentar</t>
  </si>
  <si>
    <t>Anticipo de Gastos a Rendir</t>
  </si>
  <si>
    <t>Comisiones a Rendir</t>
  </si>
  <si>
    <t>Intereses a Vencer</t>
  </si>
  <si>
    <t>Activos a Rendir</t>
  </si>
  <si>
    <r>
      <t xml:space="preserve">  </t>
    </r>
    <r>
      <rPr>
        <b/>
        <sz val="11"/>
        <color rgb="FF000000"/>
        <rFont val="Calibri"/>
        <family val="2"/>
      </rPr>
      <t>CONCEPTO</t>
    </r>
  </si>
  <si>
    <t xml:space="preserve">k) Préstamos Financieros (Pasivo Corriente) </t>
  </si>
  <si>
    <r>
      <t>a-</t>
    </r>
    <r>
      <rPr>
        <b/>
        <sz val="7"/>
        <color theme="1"/>
        <rFont val="Times New Roman"/>
        <family val="1"/>
      </rPr>
      <t xml:space="preserve">      </t>
    </r>
    <r>
      <rPr>
        <b/>
        <sz val="11"/>
        <color theme="1"/>
        <rFont val="Calibri"/>
        <family val="2"/>
      </rPr>
      <t>Préstamos:</t>
    </r>
  </si>
  <si>
    <t xml:space="preserve">PRESTAMOS </t>
  </si>
  <si>
    <t>Período Actual en Gs.</t>
  </si>
  <si>
    <t>Período anterior en Gs.</t>
  </si>
  <si>
    <r>
      <t>b-</t>
    </r>
    <r>
      <rPr>
        <b/>
        <sz val="7"/>
        <color theme="1"/>
        <rFont val="Times New Roman"/>
        <family val="1"/>
      </rPr>
      <t xml:space="preserve">      </t>
    </r>
    <r>
      <rPr>
        <b/>
        <sz val="11"/>
        <color theme="1"/>
        <rFont val="Calibri"/>
        <family val="2"/>
      </rPr>
      <t>Intereses a pagar:</t>
    </r>
  </si>
  <si>
    <t>INTERESES A PAGAR</t>
  </si>
  <si>
    <r>
      <t>c-</t>
    </r>
    <r>
      <rPr>
        <b/>
        <sz val="7"/>
        <color theme="1"/>
        <rFont val="Times New Roman"/>
        <family val="1"/>
      </rPr>
      <t xml:space="preserve">      </t>
    </r>
    <r>
      <rPr>
        <b/>
        <sz val="11"/>
        <color theme="1"/>
        <rFont val="Calibri"/>
        <family val="2"/>
      </rPr>
      <t>Sobregiros bancarios:</t>
    </r>
  </si>
  <si>
    <t>SOBREGIRO BANCARIO</t>
  </si>
  <si>
    <t>Bancop - Cuenta Corriente Guaraníes</t>
  </si>
  <si>
    <t xml:space="preserve">l) Documentos y Cuentas por pagar (Pasivo Corriente) </t>
  </si>
  <si>
    <t>Período anterior Gs.</t>
  </si>
  <si>
    <t>Cadiem CBSA</t>
  </si>
  <si>
    <t>Oliservice SRL</t>
  </si>
  <si>
    <t>Telefonía Celular del Paraguay</t>
  </si>
  <si>
    <t>Beladi Grafica</t>
  </si>
  <si>
    <t>AMX Paraguay SA</t>
  </si>
  <si>
    <t>Copaco SA</t>
  </si>
  <si>
    <t>Gestión Empresarial</t>
  </si>
  <si>
    <t>Masspublicidad</t>
  </si>
  <si>
    <t>Massmedia</t>
  </si>
  <si>
    <t>Rodney Banks</t>
  </si>
  <si>
    <t>AYCA</t>
  </si>
  <si>
    <t>Social Eagle</t>
  </si>
  <si>
    <t>Aseguradora Tajy</t>
  </si>
  <si>
    <r>
      <t>m) Acreedores por Intermediación</t>
    </r>
    <r>
      <rPr>
        <sz val="11"/>
        <color theme="1"/>
        <rFont val="Calibri"/>
        <family val="2"/>
        <scheme val="minor"/>
      </rPr>
      <t>:</t>
    </r>
  </si>
  <si>
    <t>BVPASA - ( Aranceles )</t>
  </si>
  <si>
    <t>n) Administración de Cartera (corto y largo plazo)</t>
  </si>
  <si>
    <r>
      <t xml:space="preserve">o) </t>
    </r>
    <r>
      <rPr>
        <b/>
        <sz val="11"/>
        <color rgb="FF000000"/>
        <rFont val="Calibri"/>
        <family val="2"/>
        <scheme val="minor"/>
      </rPr>
      <t>Cuentas a pagar a personas y empresas relacionadas (corto y largo plazo)</t>
    </r>
  </si>
  <si>
    <t>Dividendos a Pagar</t>
  </si>
  <si>
    <r>
      <t>-</t>
    </r>
    <r>
      <rPr>
        <sz val="11"/>
        <color theme="1"/>
        <rFont val="Times New Roman"/>
        <family val="1"/>
      </rPr>
      <t xml:space="preserve">           </t>
    </r>
    <r>
      <rPr>
        <i/>
        <sz val="11"/>
        <color theme="1"/>
        <rFont val="Calibri"/>
        <family val="2"/>
      </rPr>
      <t>Eleonora Scavone</t>
    </r>
  </si>
  <si>
    <r>
      <t>-</t>
    </r>
    <r>
      <rPr>
        <sz val="11"/>
        <color theme="1"/>
        <rFont val="Times New Roman"/>
        <family val="1"/>
      </rPr>
      <t xml:space="preserve">           </t>
    </r>
    <r>
      <rPr>
        <i/>
        <sz val="11"/>
        <color theme="1"/>
        <rFont val="Calibri"/>
        <family val="2"/>
      </rPr>
      <t>Quantum Fund</t>
    </r>
  </si>
  <si>
    <r>
      <t>-</t>
    </r>
    <r>
      <rPr>
        <sz val="11"/>
        <color theme="1"/>
        <rFont val="Times New Roman"/>
        <family val="1"/>
      </rPr>
      <t xml:space="preserve">           </t>
    </r>
    <r>
      <rPr>
        <i/>
        <sz val="11"/>
        <color theme="1"/>
        <rFont val="Calibri"/>
        <family val="2"/>
      </rPr>
      <t>Sergio Britos</t>
    </r>
  </si>
  <si>
    <r>
      <t>-</t>
    </r>
    <r>
      <rPr>
        <sz val="11"/>
        <color theme="1"/>
        <rFont val="Times New Roman"/>
        <family val="1"/>
      </rPr>
      <t xml:space="preserve">           </t>
    </r>
    <r>
      <rPr>
        <i/>
        <sz val="11"/>
        <color theme="1"/>
        <rFont val="Calibri"/>
        <family val="2"/>
      </rPr>
      <t>Emerging MC</t>
    </r>
  </si>
  <si>
    <r>
      <t>-</t>
    </r>
    <r>
      <rPr>
        <sz val="11"/>
        <color theme="1"/>
        <rFont val="Times New Roman"/>
        <family val="1"/>
      </rPr>
      <t xml:space="preserve">           </t>
    </r>
    <r>
      <rPr>
        <i/>
        <sz val="11"/>
        <color theme="1"/>
        <rFont val="Calibri"/>
        <family val="2"/>
      </rPr>
      <t>Juan M. Peña</t>
    </r>
  </si>
  <si>
    <r>
      <t>-</t>
    </r>
    <r>
      <rPr>
        <sz val="11"/>
        <color theme="1"/>
        <rFont val="Times New Roman"/>
        <family val="1"/>
      </rPr>
      <t xml:space="preserve">           </t>
    </r>
    <r>
      <rPr>
        <i/>
        <sz val="11"/>
        <color theme="1"/>
        <rFont val="Calibri"/>
        <family val="2"/>
      </rPr>
      <t>Hernán Velilla</t>
    </r>
  </si>
  <si>
    <r>
      <t>-</t>
    </r>
    <r>
      <rPr>
        <sz val="11"/>
        <color theme="1"/>
        <rFont val="Times New Roman"/>
        <family val="1"/>
      </rPr>
      <t xml:space="preserve">           </t>
    </r>
    <r>
      <rPr>
        <i/>
        <sz val="11"/>
        <color theme="1"/>
        <rFont val="Calibri"/>
        <family val="2"/>
      </rPr>
      <t>Elizabeth Yegros</t>
    </r>
  </si>
  <si>
    <r>
      <t>-</t>
    </r>
    <r>
      <rPr>
        <sz val="11"/>
        <color theme="1"/>
        <rFont val="Times New Roman"/>
        <family val="1"/>
      </rPr>
      <t xml:space="preserve">           </t>
    </r>
    <r>
      <rPr>
        <i/>
        <sz val="11"/>
        <color theme="1"/>
        <rFont val="Calibri"/>
        <family val="2"/>
      </rPr>
      <t>Alberto Acosta</t>
    </r>
  </si>
  <si>
    <t>p) Obligaciones por contrato de Underwriting (corto y largo plazo)</t>
  </si>
  <si>
    <t>q) Otros Pasivos (Pasivo Corriente)</t>
  </si>
  <si>
    <t>El rubro está compuesto por las siguientes cuentas:</t>
  </si>
  <si>
    <t>Concepto</t>
  </si>
  <si>
    <t>Dividendo a pagar</t>
  </si>
  <si>
    <t>Otros Pasivos Corrientes</t>
  </si>
  <si>
    <t xml:space="preserve">Totales </t>
  </si>
  <si>
    <t>Provisiones (Pasivo Corriente)</t>
  </si>
  <si>
    <t>El rubro está compuesto por las siguientes cuentas</t>
  </si>
  <si>
    <t>Anticipos de Clientes de:</t>
  </si>
  <si>
    <r>
      <t>PROVISIONE</t>
    </r>
    <r>
      <rPr>
        <b/>
        <sz val="10"/>
        <color rgb="FF000000"/>
        <rFont val="Calibri"/>
        <family val="2"/>
      </rPr>
      <t>S</t>
    </r>
  </si>
  <si>
    <t>r) Saldos y transacciones con personas y empresas relacionadas (Corriente y No Corriente)</t>
  </si>
  <si>
    <t>s) Resultado con personas y empresas vinculadas</t>
  </si>
  <si>
    <t>t) Patrimonio</t>
  </si>
  <si>
    <t>SALDO AL INICIO DEL PERIODO ANTERIOR G.</t>
  </si>
  <si>
    <t>DISMINUCIÓN</t>
  </si>
  <si>
    <t>SALDO AL CIERRE DEL PERIODO G.</t>
  </si>
  <si>
    <t>Prima por Emisión</t>
  </si>
  <si>
    <t>Reservas</t>
  </si>
  <si>
    <t>Resultados Acumulados</t>
  </si>
  <si>
    <t>Resultados del Ejercicio</t>
  </si>
  <si>
    <t>TOTAL</t>
  </si>
  <si>
    <t>u) Previsiones</t>
  </si>
  <si>
    <t xml:space="preserve">v) Ingresos Operativos </t>
  </si>
  <si>
    <t>Ingresos por operaciones y servicios a personas relacionadas</t>
  </si>
  <si>
    <t xml:space="preserve">Otros Ingresos Operativos </t>
  </si>
  <si>
    <t>Período Actual</t>
  </si>
  <si>
    <t xml:space="preserve"> en Gs.</t>
  </si>
  <si>
    <t xml:space="preserve">Igual Período de año </t>
  </si>
  <si>
    <t>anterior en Gs.</t>
  </si>
  <si>
    <t>Venta de Acciones</t>
  </si>
  <si>
    <t>Venta de Bonos</t>
  </si>
  <si>
    <t>Otros ingresos</t>
  </si>
  <si>
    <t>w) Otros gastos operativos, de comercialización y de administración</t>
  </si>
  <si>
    <t>Aranceles por Negociación Bolsa de Valores</t>
  </si>
  <si>
    <t xml:space="preserve">Período Actual </t>
  </si>
  <si>
    <t xml:space="preserve">      anterior en Gs.</t>
  </si>
  <si>
    <t>Aranceles por negociación en Bolsa</t>
  </si>
  <si>
    <t xml:space="preserve">Gastos Administrativos - BVPASA </t>
  </si>
  <si>
    <t>Aranceles – CNV y SEPRELAD</t>
  </si>
  <si>
    <t xml:space="preserve"> Igual Período de año  </t>
  </si>
  <si>
    <t xml:space="preserve">Otros Gastos Operativos  </t>
  </si>
  <si>
    <t>Costo de venta de Acciones</t>
  </si>
  <si>
    <t>Costo De venta de Bonos</t>
  </si>
  <si>
    <t>Otros Gastos de Comercialización</t>
  </si>
  <si>
    <t>Gastos de movilidad</t>
  </si>
  <si>
    <t>Combustibles y Lubricantes</t>
  </si>
  <si>
    <t xml:space="preserve">Otros Gastos de Administración </t>
  </si>
  <si>
    <t>Sueldos y jornales</t>
  </si>
  <si>
    <t>Aporte patronal</t>
  </si>
  <si>
    <t>Aguinaldos pagados</t>
  </si>
  <si>
    <t>Vacaciones pagadas</t>
  </si>
  <si>
    <t>Indemnizaciones</t>
  </si>
  <si>
    <t>Remuneración personal superior</t>
  </si>
  <si>
    <t>Honorarios profesionales</t>
  </si>
  <si>
    <t>Gratificaciones</t>
  </si>
  <si>
    <t>Alquileres</t>
  </si>
  <si>
    <t>Útiles de oficina</t>
  </si>
  <si>
    <t>Comisiones y gastos bancarios operacionales</t>
  </si>
  <si>
    <t>Multas y recargos</t>
  </si>
  <si>
    <t>Gastos de consumición y limpieza</t>
  </si>
  <si>
    <t>Seguridad y vigilancia</t>
  </si>
  <si>
    <t xml:space="preserve">Gastos no deducibles                     </t>
  </si>
  <si>
    <t>Servicios contratados</t>
  </si>
  <si>
    <t>Viáticos</t>
  </si>
  <si>
    <t>Otros gastos de administración</t>
  </si>
  <si>
    <t>Comisiones y gastos bancarios sobre operaciones crediticias</t>
  </si>
  <si>
    <t>x) Otros Ingresos y Egresos</t>
  </si>
  <si>
    <r>
      <t>a-</t>
    </r>
    <r>
      <rPr>
        <b/>
        <sz val="7"/>
        <color theme="1"/>
        <rFont val="Times New Roman"/>
        <family val="1"/>
      </rPr>
      <t xml:space="preserve">      </t>
    </r>
    <r>
      <rPr>
        <b/>
        <sz val="11"/>
        <color theme="1"/>
        <rFont val="Calibri"/>
        <family val="2"/>
      </rPr>
      <t>Otros Ingresos:</t>
    </r>
  </si>
  <si>
    <t>Igual Período de año anterior en Gs.</t>
  </si>
  <si>
    <t>Valuación de Acción de Bvpasa</t>
  </si>
  <si>
    <t>Ingresos Varios</t>
  </si>
  <si>
    <t>Preaviso</t>
  </si>
  <si>
    <t>Totales:</t>
  </si>
  <si>
    <r>
      <t>b-</t>
    </r>
    <r>
      <rPr>
        <b/>
        <sz val="7"/>
        <color theme="1"/>
        <rFont val="Times New Roman"/>
        <family val="1"/>
      </rPr>
      <t xml:space="preserve">      </t>
    </r>
    <r>
      <rPr>
        <b/>
        <sz val="11"/>
        <color theme="1"/>
        <rFont val="Calibri"/>
        <family val="2"/>
      </rPr>
      <t>Otros Egresos:</t>
    </r>
  </si>
  <si>
    <t>Devaluación de Acción de Bvpasa</t>
  </si>
  <si>
    <r>
      <t>Con</t>
    </r>
    <r>
      <rPr>
        <b/>
        <u/>
        <sz val="11"/>
        <color rgb="FF000000"/>
        <rFont val="Calibri"/>
        <family val="2"/>
      </rPr>
      <t>cepto</t>
    </r>
  </si>
  <si>
    <t>y) Resultados Financieros</t>
  </si>
  <si>
    <r>
      <t>a-</t>
    </r>
    <r>
      <rPr>
        <b/>
        <sz val="7"/>
        <color theme="1"/>
        <rFont val="Times New Roman"/>
        <family val="1"/>
      </rPr>
      <t xml:space="preserve">      </t>
    </r>
    <r>
      <rPr>
        <b/>
        <sz val="11"/>
        <color theme="1"/>
        <rFont val="Calibri"/>
        <family val="2"/>
      </rPr>
      <t>Intereses cobrados:</t>
    </r>
  </si>
  <si>
    <t>Bancop – Caja de Ahorro</t>
  </si>
  <si>
    <t>Banco Itaú – Caja de Ahorro</t>
  </si>
  <si>
    <r>
      <t>Concept</t>
    </r>
    <r>
      <rPr>
        <b/>
        <u/>
        <sz val="11"/>
        <color rgb="FF000000"/>
        <rFont val="Calibri"/>
        <family val="2"/>
      </rPr>
      <t>o</t>
    </r>
  </si>
  <si>
    <r>
      <t>b-</t>
    </r>
    <r>
      <rPr>
        <b/>
        <sz val="7"/>
        <color theme="1"/>
        <rFont val="Times New Roman"/>
        <family val="1"/>
      </rPr>
      <t xml:space="preserve">      </t>
    </r>
    <r>
      <rPr>
        <b/>
        <sz val="11"/>
        <color theme="1"/>
        <rFont val="Calibri"/>
        <family val="2"/>
      </rPr>
      <t>Intereses pagados:</t>
    </r>
  </si>
  <si>
    <t>Préstamo Bancop SA</t>
  </si>
  <si>
    <t>Préstamo Finlatina SA</t>
  </si>
  <si>
    <t xml:space="preserve">z) Resultados Extraordinarios </t>
  </si>
  <si>
    <t>6)</t>
  </si>
  <si>
    <t>Información referente a contingencias y compromisos.</t>
  </si>
  <si>
    <t>a) Compromisos directos</t>
  </si>
  <si>
    <t>b) Contingencias Legales</t>
  </si>
  <si>
    <t>No Aplicable.</t>
  </si>
  <si>
    <r>
      <t xml:space="preserve">c) Garantías constituidas: </t>
    </r>
    <r>
      <rPr>
        <sz val="11"/>
        <color theme="1"/>
        <rFont val="Calibri"/>
        <family val="2"/>
      </rPr>
      <t>Póliza de Caución / Garantía de Desempeño Profesional</t>
    </r>
  </si>
  <si>
    <t>Detalle de la Póliza</t>
  </si>
  <si>
    <t>Compañía de Seguro :</t>
  </si>
  <si>
    <t>Número de Póliza :</t>
  </si>
  <si>
    <t>Asegurado :</t>
  </si>
  <si>
    <t>Bolsa de Valores y Productos de Asunción S.A.</t>
  </si>
  <si>
    <t>Tomador:</t>
  </si>
  <si>
    <t>Capital Markets Casa de Bolsa S.A.</t>
  </si>
  <si>
    <t>Fecha de emisión :</t>
  </si>
  <si>
    <t>Vigencia desde :</t>
  </si>
  <si>
    <t>Vigencia hasta :</t>
  </si>
  <si>
    <t>Plazo en días :</t>
  </si>
  <si>
    <t>Capital máximo asegurado :</t>
  </si>
  <si>
    <t>Gs. 548.209.750.-</t>
  </si>
  <si>
    <t>Hechos posteriores al cierre del ejercicio.</t>
  </si>
  <si>
    <t xml:space="preserve">8) </t>
  </si>
  <si>
    <t>Limitación a la libre disponibilidad de los activos o del patrimonio y cualquier restricción al derecho de propiedad.</t>
  </si>
  <si>
    <t>Cambios Contables.</t>
  </si>
  <si>
    <t>10)</t>
  </si>
  <si>
    <t>Restricciones para distribución de utilidades.</t>
  </si>
  <si>
    <t>11)</t>
  </si>
  <si>
    <t>Sanciones.</t>
  </si>
  <si>
    <t>No aplicable</t>
  </si>
  <si>
    <t>5. Personas vinculadas</t>
  </si>
  <si>
    <t>4.1 Auditor Externo Independiente Designado: CYCE - Consultores y Contadores de Empresas</t>
  </si>
  <si>
    <r>
      <t xml:space="preserve">4.2 Número de inscripción en el Registro de la CNV: </t>
    </r>
    <r>
      <rPr>
        <b/>
        <sz val="10"/>
        <color theme="1"/>
        <rFont val="Calibri"/>
        <family val="2"/>
      </rPr>
      <t>AE009</t>
    </r>
  </si>
  <si>
    <t>4.  Auditor Externo Independiente</t>
  </si>
  <si>
    <t>Cheng Fang Hsiao</t>
  </si>
  <si>
    <t>Carlos Martin Santiago Storm Garcete</t>
  </si>
  <si>
    <t>Jorge Alberto Storm Garcete</t>
  </si>
  <si>
    <t>TOTAL PATRIMONIO NETO</t>
  </si>
  <si>
    <t>Saldo al inicio del ejercicio</t>
  </si>
  <si>
    <t>Resultado del Ejercicio</t>
  </si>
  <si>
    <t>SALDO – PERIODO ANTERIOR  (GUARANIES)</t>
  </si>
  <si>
    <t>MONEDA EXTRANJERA - MONTO</t>
  </si>
  <si>
    <t>Acreedores Varios (Nota 5. l)</t>
  </si>
  <si>
    <t>Varios</t>
  </si>
  <si>
    <r>
      <t>-</t>
    </r>
    <r>
      <rPr>
        <sz val="7"/>
        <color theme="1"/>
        <rFont val="Times New Roman"/>
        <family val="1"/>
      </rPr>
      <t xml:space="preserve">           </t>
    </r>
    <r>
      <rPr>
        <i/>
        <sz val="8"/>
        <color theme="1"/>
        <rFont val="Calibri"/>
        <family val="2"/>
      </rPr>
      <t>Cliente Nro.1049</t>
    </r>
  </si>
  <si>
    <r>
      <t>-</t>
    </r>
    <r>
      <rPr>
        <sz val="7"/>
        <color theme="1"/>
        <rFont val="Times New Roman"/>
        <family val="1"/>
      </rPr>
      <t xml:space="preserve">           </t>
    </r>
    <r>
      <rPr>
        <i/>
        <sz val="8"/>
        <color theme="1"/>
        <rFont val="Calibri"/>
        <family val="2"/>
      </rPr>
      <t>Cliente Nro.1771</t>
    </r>
  </si>
  <si>
    <r>
      <t>-</t>
    </r>
    <r>
      <rPr>
        <sz val="7"/>
        <color theme="1"/>
        <rFont val="Times New Roman"/>
        <family val="1"/>
      </rPr>
      <t xml:space="preserve">           </t>
    </r>
    <r>
      <rPr>
        <i/>
        <sz val="8"/>
        <color theme="1"/>
        <rFont val="Calibri"/>
        <family val="2"/>
      </rPr>
      <t>Cliente Nro.9753</t>
    </r>
  </si>
  <si>
    <t>Fondo de garantía - BVPASA</t>
  </si>
  <si>
    <t>Costo De venta de C.D.A.</t>
  </si>
  <si>
    <t>Dividendos Cobrados</t>
  </si>
  <si>
    <t>Intereses Cobrados - Bonos</t>
  </si>
  <si>
    <r>
      <t>-</t>
    </r>
    <r>
      <rPr>
        <sz val="11"/>
        <color theme="1"/>
        <rFont val="Times New Roman"/>
        <family val="1"/>
      </rPr>
      <t xml:space="preserve">           </t>
    </r>
    <r>
      <rPr>
        <i/>
        <sz val="11"/>
        <color theme="1"/>
        <rFont val="Calibri"/>
        <family val="2"/>
      </rPr>
      <t>SSB</t>
    </r>
    <r>
      <rPr>
        <sz val="11"/>
        <color theme="1"/>
        <rFont val="Calibri"/>
        <family val="2"/>
      </rPr>
      <t>an</t>
    </r>
    <r>
      <rPr>
        <i/>
        <sz val="11"/>
        <color theme="1"/>
        <rFont val="Calibri"/>
        <family val="2"/>
      </rPr>
      <t>k</t>
    </r>
  </si>
  <si>
    <t>Ivan Emanuel Eraso</t>
  </si>
  <si>
    <t>Celeste Huergo Vietto</t>
  </si>
  <si>
    <t>Itaú</t>
  </si>
  <si>
    <t>El Comercio Cta. Ahorro Guaraníes</t>
  </si>
  <si>
    <t>El Comercio Cta. Ahorro Dolares</t>
  </si>
  <si>
    <t>El Comercio</t>
  </si>
  <si>
    <r>
      <t>Bolsa de Valores y Productos de Asunción S.A</t>
    </r>
    <r>
      <rPr>
        <b/>
        <sz val="11"/>
        <color theme="1"/>
        <rFont val="Calibri"/>
        <family val="2"/>
      </rPr>
      <t>.</t>
    </r>
    <r>
      <rPr>
        <sz val="11"/>
        <color theme="1"/>
        <rFont val="Calibri"/>
        <family val="2"/>
      </rPr>
      <t xml:space="preserve">: Se cuenta con una acción, la misma ha sido valuada al 30 de setiembre de 2020.  </t>
    </r>
  </si>
  <si>
    <t>Cliente N° 1105</t>
  </si>
  <si>
    <t>Viaticos a rendir</t>
  </si>
  <si>
    <t>Retenciones IDU</t>
  </si>
  <si>
    <t>Obligac. por Administración de Cartera (5.n)</t>
  </si>
  <si>
    <t>No corresponde</t>
  </si>
  <si>
    <t>Patentes e impuestos</t>
  </si>
  <si>
    <t>Capacitación al Personal</t>
  </si>
  <si>
    <t>Comisiones Cobradas</t>
  </si>
  <si>
    <t>Tu Financiera Cta. Ahorro Guaraníes</t>
  </si>
  <si>
    <t xml:space="preserve">La acción que Capital Markets Casa de Bolsa S.A., posee en la Bolsa de Valores y Productos de Asunción Sociedad Anónima (BVPASA) al 31 de diciembre de 2020 se encuentra valuada al último valor negociado en el Mercado. </t>
  </si>
  <si>
    <t>Gtos. De Representación</t>
  </si>
  <si>
    <t>BVPASA Accion</t>
  </si>
  <si>
    <r>
      <t>Acreedores por Intermediación</t>
    </r>
    <r>
      <rPr>
        <b/>
        <sz val="9"/>
        <rFont val="Arial"/>
        <family val="2"/>
      </rPr>
      <t xml:space="preserve"> (</t>
    </r>
    <r>
      <rPr>
        <sz val="9"/>
        <rFont val="Arial"/>
        <family val="2"/>
      </rPr>
      <t>Nota 5.m)</t>
    </r>
  </si>
  <si>
    <r>
      <t>Intereses a Devengar</t>
    </r>
    <r>
      <rPr>
        <b/>
        <sz val="9"/>
        <rFont val="Arial"/>
        <family val="2"/>
      </rPr>
      <t xml:space="preserve"> </t>
    </r>
  </si>
  <si>
    <r>
      <t>Otros Pasivos no Corrientes</t>
    </r>
    <r>
      <rPr>
        <b/>
        <sz val="9"/>
        <rFont val="Arial"/>
        <family val="2"/>
      </rPr>
      <t xml:space="preserve"> </t>
    </r>
  </si>
  <si>
    <t>Anticipos de Clientes Compra cda</t>
  </si>
  <si>
    <t>Efectivo y bancos de clientes</t>
  </si>
  <si>
    <t>Registro de Administración de Cartera</t>
  </si>
  <si>
    <t>Cuentas de Orden Deudoras</t>
  </si>
  <si>
    <t>Cuentas de Orden Acreedoras</t>
  </si>
  <si>
    <t>Ctas. Ctes. de Clientes por compra-venta de valores</t>
  </si>
  <si>
    <t>Responsabilidad por Administración de Cartera</t>
  </si>
  <si>
    <t>Total período Actual</t>
  </si>
  <si>
    <t>Total período Anterior</t>
  </si>
  <si>
    <t>Equipos</t>
  </si>
  <si>
    <t>Rodados</t>
  </si>
  <si>
    <t>Compra de propiedades, planta y equipo</t>
  </si>
  <si>
    <t>Prima de Emisión</t>
  </si>
  <si>
    <t>Acción BVPASA</t>
  </si>
  <si>
    <t>R. ACCIONES</t>
  </si>
  <si>
    <r>
      <t>Impuestos</t>
    </r>
    <r>
      <rPr>
        <b/>
        <sz val="10"/>
        <color rgb="FF000000"/>
        <rFont val="Calibri"/>
        <family val="2"/>
      </rPr>
      <t xml:space="preserve"> </t>
    </r>
  </si>
  <si>
    <t>No Posee sanciones con la Comision Nacional de Valores u otras entidades fiscalizadoras.</t>
  </si>
  <si>
    <t>La firma cuenta  con la libre disposicion  de su patrimonio.</t>
  </si>
  <si>
    <t>No existen hechos posteriores al cierre del ejercicio que impliquen alteraciones significativas a la estructura patrimonial y resultado del ejercicio.</t>
  </si>
  <si>
    <r>
      <t xml:space="preserve">Valuación de la Acción de la BVPSA </t>
    </r>
    <r>
      <rPr>
        <b/>
        <sz val="9"/>
        <rFont val="Arial"/>
        <family val="2"/>
      </rPr>
      <t>(7)</t>
    </r>
  </si>
  <si>
    <r>
      <t xml:space="preserve">Diferencia de cambio </t>
    </r>
    <r>
      <rPr>
        <sz val="10"/>
        <color rgb="FF000000"/>
        <rFont val="Calibri"/>
        <family val="2"/>
      </rPr>
      <t>(7)</t>
    </r>
  </si>
  <si>
    <t>G.3.332.300.000.-</t>
  </si>
  <si>
    <t>Capital Social integrado es de Gs. 3.332.300.000.- Representado por 33.323 acciones de G.100.000 c/u de la Clase Ordinaria y 10.450 acciones de Gs. 100.000 c/u de la Clase Preferida.</t>
  </si>
  <si>
    <t>G 3.710.865.699</t>
  </si>
  <si>
    <t>PERIODO    ANTERIOR</t>
  </si>
  <si>
    <t>1.01</t>
  </si>
  <si>
    <t>ACTIVO CORRIENTE</t>
  </si>
  <si>
    <t>1.01.01</t>
  </si>
  <si>
    <t xml:space="preserve">DISPONIBILIDADES </t>
  </si>
  <si>
    <t>1.01.01.03</t>
  </si>
  <si>
    <t xml:space="preserve">FONDOS FIJOS </t>
  </si>
  <si>
    <t>1.01.01.04</t>
  </si>
  <si>
    <t>BANCOS</t>
  </si>
  <si>
    <t>1.01.01.04.07</t>
  </si>
  <si>
    <t>Bancop Cta. Cte. Guaranies</t>
  </si>
  <si>
    <t>1.01.01.04.08</t>
  </si>
  <si>
    <t>Bancop Cta. Ahorro Dolares</t>
  </si>
  <si>
    <t>1.01.01.04.09</t>
  </si>
  <si>
    <t>Bancop Cta. Clearing Guaranies</t>
  </si>
  <si>
    <t>1.01.01.04.10</t>
  </si>
  <si>
    <t>Bancop Cta. Clearing Dolares</t>
  </si>
  <si>
    <t>1.01.01.04.11</t>
  </si>
  <si>
    <t>Bancop Cta. Propia CMCB Guaranies</t>
  </si>
  <si>
    <t>TOTAL… DISPONIBILIDADES</t>
  </si>
  <si>
    <t>1.01.03</t>
  </si>
  <si>
    <t xml:space="preserve">CRÉDITOS </t>
  </si>
  <si>
    <t>1.01.03.01.01</t>
  </si>
  <si>
    <t>CLIENTES</t>
  </si>
  <si>
    <t xml:space="preserve">Clientes </t>
  </si>
  <si>
    <t>1.01.03.01.01.1</t>
  </si>
  <si>
    <t>Cliente N° 1270</t>
  </si>
  <si>
    <t>1.01.03.01.01.14</t>
  </si>
  <si>
    <t>Cliente Nº1290/4474</t>
  </si>
  <si>
    <t>1.01.03.01.01.16.1</t>
  </si>
  <si>
    <t>Cliente N° 1502</t>
  </si>
  <si>
    <t>1.01.03.01.01.17.3</t>
  </si>
  <si>
    <t>Cliente Nº1335/7452</t>
  </si>
  <si>
    <t>1.01.03.01.01.22</t>
  </si>
  <si>
    <t>Cliente N° 1266</t>
  </si>
  <si>
    <t>1.01.03.01.01.9</t>
  </si>
  <si>
    <t>Clientes clearing Guaraníes</t>
  </si>
  <si>
    <t>1.01.03.01.02.0</t>
  </si>
  <si>
    <t>Clientes Clearing Dolares</t>
  </si>
  <si>
    <t>1.01.03.01.02.9</t>
  </si>
  <si>
    <t>Cliente Nº2953</t>
  </si>
  <si>
    <t>1.01.03.01.03.1</t>
  </si>
  <si>
    <t>Cliente Nº2954</t>
  </si>
  <si>
    <t>1.01.03.01.01.3</t>
  </si>
  <si>
    <t>Cliente N° 1274</t>
  </si>
  <si>
    <t>1.01.03.01.05.5</t>
  </si>
  <si>
    <t>Cliente Nº1759/1199</t>
  </si>
  <si>
    <t>1.01.03.01.07.1</t>
  </si>
  <si>
    <t>Cliente Nº1298</t>
  </si>
  <si>
    <t>1.01.03.01.09.1</t>
  </si>
  <si>
    <t>1.01.03.01.09.4</t>
  </si>
  <si>
    <t>Cliente Nº328/6900</t>
  </si>
  <si>
    <t>1.01.03.01.09.5</t>
  </si>
  <si>
    <t>Cliente Nº1745</t>
  </si>
  <si>
    <t>1.01.03.01.09.6</t>
  </si>
  <si>
    <t>Cliente Nº9753/1381</t>
  </si>
  <si>
    <t>1.01.03.01.09.7</t>
  </si>
  <si>
    <t>Cliente Nº1338</t>
  </si>
  <si>
    <t>1.01.03.02.01</t>
  </si>
  <si>
    <t>Documentos a cobrar</t>
  </si>
  <si>
    <t>1.01.03.05.01.01</t>
  </si>
  <si>
    <t>Anticipo Impuesto a la Renta</t>
  </si>
  <si>
    <t>1.01.03.05.01.02</t>
  </si>
  <si>
    <t>Retenciones Impuesto a la Renta</t>
  </si>
  <si>
    <t>1.01.03.05.02</t>
  </si>
  <si>
    <t>Retenciones de IVA</t>
  </si>
  <si>
    <t>1.01.03.05.03.1</t>
  </si>
  <si>
    <t>IVA Credito Fiscal - 10%</t>
  </si>
  <si>
    <t>1.01.03.06.11</t>
  </si>
  <si>
    <t>1.01.03.06.12</t>
  </si>
  <si>
    <t>1.01.03.06.2</t>
  </si>
  <si>
    <t>Anticipo de Gastos a Rendir - Banks</t>
  </si>
  <si>
    <t>1.01.03.06.6</t>
  </si>
  <si>
    <t>Anticipo de Gastos a Rendir - Moreno</t>
  </si>
  <si>
    <t>1.01.03.07.0</t>
  </si>
  <si>
    <t>1.01.03.07.3</t>
  </si>
  <si>
    <t>1.01.03.07.4</t>
  </si>
  <si>
    <t>Viaticos a Rendir- Daniel Moreno</t>
  </si>
  <si>
    <t>1.01.03.07.7</t>
  </si>
  <si>
    <t>Remuneracion a Rendir</t>
  </si>
  <si>
    <t>1.01.03.07.8</t>
  </si>
  <si>
    <t>Anticipo de Gastos a Rendir - Escobar</t>
  </si>
  <si>
    <t>1.01.03.07.9</t>
  </si>
  <si>
    <t>Anticipo de Gastos a Rendir - Cáceres</t>
  </si>
  <si>
    <t>TOTAL… CREDITOS</t>
  </si>
  <si>
    <t>1.01.04</t>
  </si>
  <si>
    <t>INVENTARIOS</t>
  </si>
  <si>
    <t>1.01.04.01</t>
  </si>
  <si>
    <t>MERCADERIAS</t>
  </si>
  <si>
    <t>1.01.04.01.31</t>
  </si>
  <si>
    <t>Acciones</t>
  </si>
  <si>
    <t>1.01.04.01.32</t>
  </si>
  <si>
    <t>CDA</t>
  </si>
  <si>
    <t>1.01.04.01.33</t>
  </si>
  <si>
    <t>Bonos</t>
  </si>
  <si>
    <t>TOTAL… INVENTARIOS</t>
  </si>
  <si>
    <t>1.01.05</t>
  </si>
  <si>
    <t>GASTOS PAGADOS POR ADELANTADO</t>
  </si>
  <si>
    <t>1.01.05.02</t>
  </si>
  <si>
    <t>Seguros a Devengar</t>
  </si>
  <si>
    <t>1.01.05.03.2</t>
  </si>
  <si>
    <t>Intereses a Vencer - Bancop S.A.</t>
  </si>
  <si>
    <t>1.01.05.03.5</t>
  </si>
  <si>
    <t>Intereses a Vencer - SET</t>
  </si>
  <si>
    <t>TOTAL… GASTOS PAGADOS POR ADELANTADO</t>
  </si>
  <si>
    <t>1.01.06</t>
  </si>
  <si>
    <t>OTROS ACTIVOS</t>
  </si>
  <si>
    <t>1.01.06.01</t>
  </si>
  <si>
    <t>Fondo de Garantia</t>
  </si>
  <si>
    <t>1.01.06.02.1</t>
  </si>
  <si>
    <t>TOTAL… OTROS ACTIVOS</t>
  </si>
  <si>
    <t>TOTAL… ACTIVO CORRIENTE</t>
  </si>
  <si>
    <t>1.02</t>
  </si>
  <si>
    <t>1.02.03</t>
  </si>
  <si>
    <t>INVERSIONES A LARGO PLAZO</t>
  </si>
  <si>
    <t>1.02.03.04</t>
  </si>
  <si>
    <t>Otras Inversiones</t>
  </si>
  <si>
    <t>1.02.03.04.1</t>
  </si>
  <si>
    <t xml:space="preserve">Titulo de Renta Variable </t>
  </si>
  <si>
    <t>1.02.03.04.2</t>
  </si>
  <si>
    <t>Acciones Banalemana</t>
  </si>
  <si>
    <t>1.02.03.04.2.1</t>
  </si>
  <si>
    <t>(-) Previsiones para Inversiones</t>
  </si>
  <si>
    <t>TOTAL… Otras Inversiones</t>
  </si>
  <si>
    <t>1.02.04</t>
  </si>
  <si>
    <t xml:space="preserve">PROPIEDAD, PLANTA Y EQUIPO </t>
  </si>
  <si>
    <t>1.02.04.02</t>
  </si>
  <si>
    <t>RODADOS /TRANSPORTES</t>
  </si>
  <si>
    <t>1.02.04.02.1</t>
  </si>
  <si>
    <t>TOTAL… Rodados/Transporte</t>
  </si>
  <si>
    <t>1.02.04.03</t>
  </si>
  <si>
    <t>MUEBLES, ÚTILES Y ENSERES</t>
  </si>
  <si>
    <t>1.02.04.03.1</t>
  </si>
  <si>
    <t>Muebles y Utiles</t>
  </si>
  <si>
    <t>TOTAL… Muebles, Utiles y Enseres</t>
  </si>
  <si>
    <t>1.02.04.05</t>
  </si>
  <si>
    <t>EQUIPOS</t>
  </si>
  <si>
    <t>1.02.04.05.1</t>
  </si>
  <si>
    <t>Equipos e Instalaciones</t>
  </si>
  <si>
    <t>1.02.04.05.2</t>
  </si>
  <si>
    <t>Equipos de Informatica</t>
  </si>
  <si>
    <t>TOTAL… Equipos</t>
  </si>
  <si>
    <t>1.02.04.99</t>
  </si>
  <si>
    <t>(-) DEPRECIACIÓN ACUMULADA</t>
  </si>
  <si>
    <t>1.02.04.99.1</t>
  </si>
  <si>
    <t xml:space="preserve"> - Dep. Acum. Muebles y Utiles</t>
  </si>
  <si>
    <t>1.02.04.99.2</t>
  </si>
  <si>
    <t xml:space="preserve"> - Dep. Acum. Equipos e Instalaciones</t>
  </si>
  <si>
    <t>1.02.04.99.3</t>
  </si>
  <si>
    <t xml:space="preserve"> - Dep. Acum. Equipos de Informatica</t>
  </si>
  <si>
    <t>1.02.04.99.4</t>
  </si>
  <si>
    <t xml:space="preserve"> - Dep. Acum. Rodados</t>
  </si>
  <si>
    <t>TOTAL… (-) Depreciacion Acumulada</t>
  </si>
  <si>
    <t>1.02.06</t>
  </si>
  <si>
    <t>ACTIVOS INTANGIBLES</t>
  </si>
  <si>
    <t>1.02.06.05</t>
  </si>
  <si>
    <t>1.02.06.99.1</t>
  </si>
  <si>
    <t>(-) Amort. Acum. Programas</t>
  </si>
  <si>
    <t>TOTAL… CARGOS DIFERIDOS</t>
  </si>
  <si>
    <t>TOTAL… ACTIVO NO CORRIENTE</t>
  </si>
  <si>
    <t>TOTAL… ACTIVO</t>
  </si>
  <si>
    <t xml:space="preserve">PASIVO </t>
  </si>
  <si>
    <t>2.01</t>
  </si>
  <si>
    <t>PASIVO CORRIENTE</t>
  </si>
  <si>
    <t>2.01.01</t>
  </si>
  <si>
    <t>ACREEDORES COMERCIALES</t>
  </si>
  <si>
    <t>2.01.01.04</t>
  </si>
  <si>
    <t>OTROS ACREEDORES</t>
  </si>
  <si>
    <t>2.01.01.04.1</t>
  </si>
  <si>
    <t>Acreedores Varios - Cadiem CBSA</t>
  </si>
  <si>
    <t>2.01.01.04.2</t>
  </si>
  <si>
    <t>Acreedores Varios - BVPASA</t>
  </si>
  <si>
    <t>2.01.01.04.22.1</t>
  </si>
  <si>
    <t>Acreedores Varios - Telefonía Celular del Paraguay</t>
  </si>
  <si>
    <t>2.01.01.04.22.3</t>
  </si>
  <si>
    <t>Acreedores Varios - Social Eagle</t>
  </si>
  <si>
    <t>2.01.01.04.3</t>
  </si>
  <si>
    <t>Acreedores Varios - Distribuidora El Arte</t>
  </si>
  <si>
    <t>2.01.01.04.31</t>
  </si>
  <si>
    <t>Acreedores Varios - Beladi Grafica</t>
  </si>
  <si>
    <t>2.01.01.04.34.5</t>
  </si>
  <si>
    <t>Acreedores Varios - Rodney Banks</t>
  </si>
  <si>
    <t>2.01.01.04.34.7</t>
  </si>
  <si>
    <t>Acreedores Varios - Lux Aqua Paraguay S.A</t>
  </si>
  <si>
    <t>2.01.01.04.34.8</t>
  </si>
  <si>
    <t xml:space="preserve">Acreedores Varios </t>
  </si>
  <si>
    <t>2.01.01.04.35</t>
  </si>
  <si>
    <t>Acreedores Varios - Gestion Empresarial</t>
  </si>
  <si>
    <t>2.01.01.04.35.2</t>
  </si>
  <si>
    <t>Acreedores Varios - Mass Publicidad</t>
  </si>
  <si>
    <t>2.01.01.04.4</t>
  </si>
  <si>
    <t>Acreedores Varios - Copaco SA</t>
  </si>
  <si>
    <t>2.01.01.04.41</t>
  </si>
  <si>
    <t>Acreedores Varios - Aseguradora Tajy</t>
  </si>
  <si>
    <t>2.01.01.04.42</t>
  </si>
  <si>
    <t>Acreedores Varios - Monital</t>
  </si>
  <si>
    <t>2.01.01.04.45</t>
  </si>
  <si>
    <t>Acreedores Varios - Todomax SA</t>
  </si>
  <si>
    <t>2.01.01.04.46</t>
  </si>
  <si>
    <t>Acreedores Varios - Esc. María Idelina Villalba</t>
  </si>
  <si>
    <t>2.01.01.04.72</t>
  </si>
  <si>
    <t>Acreedores Varios - AMX Paraguay SA</t>
  </si>
  <si>
    <t>2.01.01.04.73</t>
  </si>
  <si>
    <t>Acreedores Varios - AYCA</t>
  </si>
  <si>
    <t>2.01.01.04.8</t>
  </si>
  <si>
    <t>Acreedores Varios - Oliservice SRL</t>
  </si>
  <si>
    <t>2.01.01.04.81</t>
  </si>
  <si>
    <t>Acreedores Varios - Massmedia</t>
  </si>
  <si>
    <t>2.01.01.04.91.1</t>
  </si>
  <si>
    <t>Provisión para Pagos</t>
  </si>
  <si>
    <t>2.01.01.04.95</t>
  </si>
  <si>
    <t>Provisión para Pagos- DM</t>
  </si>
  <si>
    <t>2.01.01.05</t>
  </si>
  <si>
    <t>IVA Débito Fiscal - 10%</t>
  </si>
  <si>
    <t>TOTAL… Otros Acreedores</t>
  </si>
  <si>
    <t>2.01.02</t>
  </si>
  <si>
    <t>DEUDAS FINANCIERAS</t>
  </si>
  <si>
    <t>2.01.02.01</t>
  </si>
  <si>
    <t>PRÉSTAMOS DE BANCOS Y OTRAS ENTIDADES FINANCIERAS</t>
  </si>
  <si>
    <t>2.01.02.01.1</t>
  </si>
  <si>
    <t>Prestamos - Bancop</t>
  </si>
  <si>
    <t>2.01.02.01.2</t>
  </si>
  <si>
    <t xml:space="preserve">Prestamos </t>
  </si>
  <si>
    <t>OTROS PRÉSTAMOS A PAGAR</t>
  </si>
  <si>
    <t>2.01.02.02</t>
  </si>
  <si>
    <t>PRÉSTAMOS DEL DUEÑO, SOCIOS O ENTIDADES VINCULADAS</t>
  </si>
  <si>
    <t>2.01.02.02.1</t>
  </si>
  <si>
    <t>Prestamos - JAIP</t>
  </si>
  <si>
    <t>TOTAL… Préstamos del dueño, socios o entidades</t>
  </si>
  <si>
    <t>2.01.02.05</t>
  </si>
  <si>
    <t>Intereses a Pagar</t>
  </si>
  <si>
    <t>2.01.02.05.2</t>
  </si>
  <si>
    <t>Intereses a pagar - Bancop SA</t>
  </si>
  <si>
    <t>TOTAL… Intereses a Pagar</t>
  </si>
  <si>
    <t>2.01.03</t>
  </si>
  <si>
    <t>OTRAS CUENTAS POR PAGAR</t>
  </si>
  <si>
    <t>2.01.03.01</t>
  </si>
  <si>
    <t>Deudas Fiscales Corrientes</t>
  </si>
  <si>
    <t>2.01.03.01.1</t>
  </si>
  <si>
    <t>Impuesto a la Renta a Pagar</t>
  </si>
  <si>
    <t>2.01.03.01.2</t>
  </si>
  <si>
    <t>IVA a pagar</t>
  </si>
  <si>
    <t>2.01.03.01.3</t>
  </si>
  <si>
    <t>Intereses a pagar - SET</t>
  </si>
  <si>
    <t>TOTAL… Deudas Fiscales Corrientes</t>
  </si>
  <si>
    <t>2.01.03.02</t>
  </si>
  <si>
    <t>Obligaciones Laborales y Cargas Sociales</t>
  </si>
  <si>
    <t>2.01.03.02.1</t>
  </si>
  <si>
    <t>2.01.03.02.1.0</t>
  </si>
  <si>
    <t>Aguinaldos a Pagar</t>
  </si>
  <si>
    <t>2.01.03.02.2</t>
  </si>
  <si>
    <t>Sueldos y Jornales a pagar</t>
  </si>
  <si>
    <t>TOTAL… Obligaciones Laborales y Cargas Sociales</t>
  </si>
  <si>
    <t>2.01.03.03</t>
  </si>
  <si>
    <t>2.01.03.03.1</t>
  </si>
  <si>
    <t>TOTAL… Dividendos a Pagar</t>
  </si>
  <si>
    <t>2.01.03.04</t>
  </si>
  <si>
    <t>Gratificacion a Pagar</t>
  </si>
  <si>
    <t>2.01.03.04.1</t>
  </si>
  <si>
    <t>TOTAL… Gratificacion a Pagar</t>
  </si>
  <si>
    <t>2.01.05</t>
  </si>
  <si>
    <t>INGRESOS DIFERIDOS</t>
  </si>
  <si>
    <t>2.01.05.01</t>
  </si>
  <si>
    <t>Anticipo de Clientes</t>
  </si>
  <si>
    <t>2.01.05.01.1</t>
  </si>
  <si>
    <t>2.01.05.01.2</t>
  </si>
  <si>
    <t>Anticipo de Clientes Clearing</t>
  </si>
  <si>
    <t>TOTAL… Anticipo de Clientes</t>
  </si>
  <si>
    <t>2.01.06</t>
  </si>
  <si>
    <t>OTROS PASIVOS</t>
  </si>
  <si>
    <t>2.01.06.01</t>
  </si>
  <si>
    <t>Otros Prestamos a Pagar</t>
  </si>
  <si>
    <t>2.01.06.01.1</t>
  </si>
  <si>
    <t>Préstamos - Todomax S.A.</t>
  </si>
  <si>
    <t>TOTAL… Otros Prestamos a Pagar</t>
  </si>
  <si>
    <t>2.01.06.02</t>
  </si>
  <si>
    <t>2.01.06.03</t>
  </si>
  <si>
    <t>Intereses a devengar</t>
  </si>
  <si>
    <t>TOTAL… Intereses a pagar</t>
  </si>
  <si>
    <t>TOTAL… PASIVO CORRIENTE</t>
  </si>
  <si>
    <t>TOTAL… PASIVO</t>
  </si>
  <si>
    <t>3.01</t>
  </si>
  <si>
    <t>3.01.01</t>
  </si>
  <si>
    <t>3.01.01.01</t>
  </si>
  <si>
    <t>3.01.01.02</t>
  </si>
  <si>
    <t>(-)Capital a Integrar</t>
  </si>
  <si>
    <t>3.01.01.03</t>
  </si>
  <si>
    <t>3.01.01.04</t>
  </si>
  <si>
    <t xml:space="preserve">TOTAL… Capital </t>
  </si>
  <si>
    <t>3.02</t>
  </si>
  <si>
    <t>3.02.01</t>
  </si>
  <si>
    <t>3.02.02.01</t>
  </si>
  <si>
    <t>Reserva de Revaluo Fiscal</t>
  </si>
  <si>
    <t>TOTAL… RESERVAS</t>
  </si>
  <si>
    <t>TOTAL… CAPITAL</t>
  </si>
  <si>
    <t>3.03</t>
  </si>
  <si>
    <t>3.03.01</t>
  </si>
  <si>
    <t>3.03.02</t>
  </si>
  <si>
    <t xml:space="preserve">Resultado del Ejercicio </t>
  </si>
  <si>
    <t>TOTAL… RESULTADOS</t>
  </si>
  <si>
    <t>TOTAL… PATRIMONIO NETO</t>
  </si>
  <si>
    <t>Coincide</t>
  </si>
  <si>
    <t>Gratificaciones a Pagar</t>
  </si>
  <si>
    <t> 881,57</t>
  </si>
  <si>
    <t>Publicidad y Propaganda</t>
  </si>
  <si>
    <t>Contador</t>
  </si>
  <si>
    <t>Intereses Cobrados</t>
  </si>
  <si>
    <t>Aseguradora Paraguaya S.A.E.C.A.</t>
  </si>
  <si>
    <t xml:space="preserve">7) </t>
  </si>
  <si>
    <t>9)</t>
  </si>
  <si>
    <t xml:space="preserve">Los Estados Contables al 30/06/2021 han sido aprobados por el Acta del Directorio Nº  de fecha       para su remisión a la Comisión Nacional de Valores. </t>
  </si>
  <si>
    <t>3.1.             Los Estados Financieros al 30/06/2021, han sido preparados de acuerdo a las normas establecidas por la Comisión Nacional de Valores y los principios de contabilidad generalmente aceptados aplicables en su caso.</t>
  </si>
  <si>
    <t>ESTADO DE RESULTADOS CORRESPONDIENTE AL 30/06/2021 PRESENTADO EN FORMA COMPARATIVA CON EL 30/06/2020. (En guaraníes)</t>
  </si>
  <si>
    <t>CORRESPONDIENTE AL 30/06/2021 PRESENTADO EN FORMA COMPARATIVA CON EL PERIODO AL 30/06/2020</t>
  </si>
  <si>
    <t>1.01.03.01.09.8</t>
  </si>
  <si>
    <t>Cliente Nº10361</t>
  </si>
  <si>
    <t>Comisiones a Rendir - Rodney Banks</t>
  </si>
  <si>
    <t>Distribuidora El Arte</t>
  </si>
  <si>
    <t>Lux Aqua Paraguay S.A</t>
  </si>
  <si>
    <t>Gestion Empresarial</t>
  </si>
  <si>
    <t>Mass Publicidad</t>
  </si>
  <si>
    <t>Monital</t>
  </si>
  <si>
    <t>Todomax SA</t>
  </si>
  <si>
    <t>Esc. María Idelina Villalba</t>
  </si>
  <si>
    <t>4.01.02.1</t>
  </si>
  <si>
    <t>4.01.02.2</t>
  </si>
  <si>
    <t>Venta de CDA</t>
  </si>
  <si>
    <t>4.01.02.3</t>
  </si>
  <si>
    <t>4.09.11</t>
  </si>
  <si>
    <t>Com. por cont. de col. primaria de RF</t>
  </si>
  <si>
    <t>4.09.13</t>
  </si>
  <si>
    <t>Com. por cont. de col. secundaria de RF</t>
  </si>
  <si>
    <t>4.09.14</t>
  </si>
  <si>
    <t>Com. por cont. de col. secundaria de RV</t>
  </si>
  <si>
    <t>4.09.2</t>
  </si>
  <si>
    <t>Ingresos por Asesoria Financiera</t>
  </si>
  <si>
    <t>4.09.3</t>
  </si>
  <si>
    <t xml:space="preserve">Ingresos por Operaciones y servicios extrabursatiles </t>
  </si>
  <si>
    <t>4.09.4</t>
  </si>
  <si>
    <t>Ingresos por Servicios de Rep. De Tenedores</t>
  </si>
  <si>
    <t>TOTAL… INGRESOS OPERATIVOS</t>
  </si>
  <si>
    <t>5.01.02.1</t>
  </si>
  <si>
    <t>Costo de Venta de Acciones</t>
  </si>
  <si>
    <t>5.01.02.2</t>
  </si>
  <si>
    <t>Costo de Venta de CDA</t>
  </si>
  <si>
    <t>5.01.02.3</t>
  </si>
  <si>
    <t>Costo de Venta de Bonos</t>
  </si>
  <si>
    <t>5.09.1</t>
  </si>
  <si>
    <t>Aranceles por Negociacion en Bolsa</t>
  </si>
  <si>
    <t>5.09.2.1</t>
  </si>
  <si>
    <t>Fondo de garantía - Bvpasa</t>
  </si>
  <si>
    <t>TOTAL… COSTOS OPERATIVOS</t>
  </si>
  <si>
    <t>8.01.3</t>
  </si>
  <si>
    <t>Intereses Cobrados - Bancop</t>
  </si>
  <si>
    <t>8.01.4</t>
  </si>
  <si>
    <t>Intereses cobrados - CDA</t>
  </si>
  <si>
    <t>Intereses cobrados - Bonos</t>
  </si>
  <si>
    <t>8.05.1</t>
  </si>
  <si>
    <t>Diferencia de Cambio</t>
  </si>
  <si>
    <t>8.06.2</t>
  </si>
  <si>
    <t>8.06.4</t>
  </si>
  <si>
    <t>8.07</t>
  </si>
  <si>
    <t>Dividendos cobrados</t>
  </si>
  <si>
    <t>TOTAL… OTROS INGRESOS</t>
  </si>
  <si>
    <t>9.01.4</t>
  </si>
  <si>
    <t>9.02.11</t>
  </si>
  <si>
    <t>Sueldos y Jornales</t>
  </si>
  <si>
    <t>9.02.12</t>
  </si>
  <si>
    <t>Aporte Patronal</t>
  </si>
  <si>
    <t>9.02.13.1</t>
  </si>
  <si>
    <t>Aguinaldos Pagados</t>
  </si>
  <si>
    <t>9.02.13.2</t>
  </si>
  <si>
    <t>Vacaciones Pagadas</t>
  </si>
  <si>
    <t>9.02.13.3</t>
  </si>
  <si>
    <t>9.02.22</t>
  </si>
  <si>
    <t>Rem. Pers. Superior - JAIP</t>
  </si>
  <si>
    <t>9.02.23</t>
  </si>
  <si>
    <t>Rem. Pers. Superior - DANIEL MORENO</t>
  </si>
  <si>
    <t>9.02.25</t>
  </si>
  <si>
    <t>Rem.Pers.Superior - RODNEY BANKS</t>
  </si>
  <si>
    <t>9.02.26</t>
  </si>
  <si>
    <t>9.02.42</t>
  </si>
  <si>
    <t>Honorarios Profesionales - JAIP</t>
  </si>
  <si>
    <t>9.02.43</t>
  </si>
  <si>
    <t>Honorarios Profesionales - Otros</t>
  </si>
  <si>
    <t>9.02.5</t>
  </si>
  <si>
    <t>9.02.6</t>
  </si>
  <si>
    <t>Agua, Luz y Telefono</t>
  </si>
  <si>
    <t>9.02.7</t>
  </si>
  <si>
    <t>Gastos de Movilidad</t>
  </si>
  <si>
    <t>9.02.8</t>
  </si>
  <si>
    <t>Combustible y Lubricantes</t>
  </si>
  <si>
    <t>9.02.90</t>
  </si>
  <si>
    <t>Seguros Pagados</t>
  </si>
  <si>
    <t>9.02.96</t>
  </si>
  <si>
    <t>Comisiones y Gastos Bancarios Operacionales</t>
  </si>
  <si>
    <t>9.02.97.1</t>
  </si>
  <si>
    <t>Multas y Recargos</t>
  </si>
  <si>
    <t>9.02.97.2</t>
  </si>
  <si>
    <t>Patentes e Impuestos</t>
  </si>
  <si>
    <t>9.02.99.1</t>
  </si>
  <si>
    <t>Otros gts. de adm. - Gastos Holding</t>
  </si>
  <si>
    <t>9.02.99.11</t>
  </si>
  <si>
    <t>Otros gts. de adm. - Impresos</t>
  </si>
  <si>
    <t>9.02.99.12</t>
  </si>
  <si>
    <t>Otros gts. de adm. - Utiles de oficina</t>
  </si>
  <si>
    <t>9.02.99.2</t>
  </si>
  <si>
    <t>Otros gts. de adm. - Gastos de Comunicación</t>
  </si>
  <si>
    <t>9.02.99.3</t>
  </si>
  <si>
    <t>9.02.99.6</t>
  </si>
  <si>
    <t>9.02.99.7</t>
  </si>
  <si>
    <t>9.02.99.8</t>
  </si>
  <si>
    <t>9.02.99.81</t>
  </si>
  <si>
    <t>9.02.99.9</t>
  </si>
  <si>
    <t>9.03.12</t>
  </si>
  <si>
    <t>Intereses Pagados - Bancop SA</t>
  </si>
  <si>
    <t>9.03.2</t>
  </si>
  <si>
    <t>Otros Intereses Pagados</t>
  </si>
  <si>
    <t>9.03.3</t>
  </si>
  <si>
    <t>9.03.41</t>
  </si>
  <si>
    <t>TOTAL… GASTOS DE VENTAS/ADMIN/BANC/FINAN/DEPREC/OTROS</t>
  </si>
  <si>
    <t>9.06.21</t>
  </si>
  <si>
    <t>TOTAL… OTROS RESULTADOS NO OPERATIVOS</t>
  </si>
  <si>
    <t>20</t>
  </si>
  <si>
    <t>GANANCIAS/PÉRDIDAS NETAS DEL EJERCICIO</t>
  </si>
  <si>
    <t xml:space="preserve">Gastos no deducibles                   </t>
  </si>
  <si>
    <t>Intereses Pagados</t>
  </si>
  <si>
    <t>Lic. Dora Busto de Arzamendia</t>
  </si>
  <si>
    <t>Anticipos a Proveedores / Vinculados</t>
  </si>
  <si>
    <t>Anticipos a Proveedores / no Vinculados</t>
  </si>
  <si>
    <t>Dividendos a Cobrar</t>
  </si>
  <si>
    <t>Bancop S.A. / Corto Plazo</t>
  </si>
  <si>
    <t xml:space="preserve">Bancop S.A. </t>
  </si>
  <si>
    <t>Central de Inteligencia en Medios S.A.</t>
  </si>
  <si>
    <t>Natividad Josefina Harrison</t>
  </si>
  <si>
    <t>Aseguradora Paraguaya</t>
  </si>
  <si>
    <t>PASIVO No Corriente</t>
  </si>
  <si>
    <t>Bancop S.A. / Largo Plazo</t>
  </si>
  <si>
    <r>
      <t>d-</t>
    </r>
    <r>
      <rPr>
        <b/>
        <sz val="7"/>
        <color theme="1"/>
        <rFont val="Times New Roman"/>
        <family val="1"/>
      </rPr>
      <t xml:space="preserve">      </t>
    </r>
    <r>
      <rPr>
        <b/>
        <sz val="11"/>
        <color theme="1"/>
        <rFont val="Calibri"/>
        <family val="2"/>
      </rPr>
      <t>Préstamos Porcion no corriente:</t>
    </r>
  </si>
  <si>
    <t>facultativa</t>
  </si>
  <si>
    <t>ESTADO DE SITUACION PATRIMONIAL O BALANCE GENERAL al 30/06/2021 presentado en forma comparativa con el ejercicio anterior cerrado el 31/12/2020.  (En guaraníes)</t>
  </si>
  <si>
    <t xml:space="preserve">CORRESPONDIENTE AL 30-06-2021 PRESENTADO EN FORMA COMPARATIVA CON EL PERIODO AL 30-06-2020 </t>
  </si>
  <si>
    <t>Información al 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</si>
</sst>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64" formatCode="_-* #,##0.00_-;\-* #,##0.00_-;_-* &quot;-&quot;??_-;_-@_-"/>
    <numFmt numFmtId="165" formatCode="_-* #,##0_-;\-* #,##0_-;_-* &quot;-&quot;??_-;_-@_-"/>
    <numFmt numFmtId="166" formatCode="#,##0_ ;\-#,##0\ "/>
    <numFmt numFmtId="167" formatCode="_(* #,##0.00_);_(* \(#,##0.00\);_(* \-??_);_(@_)"/>
    <numFmt numFmtId="168" formatCode="_-* #,##0.00\ _€_-;\-* #,##0.00\ _€_-;_-* &quot;-&quot;??\ _€_-;_-@_-"/>
    <numFmt numFmtId="169" formatCode="dd/mm/yyyy;@"/>
  </numFmts>
  <fonts count="69" x14ac:knownFonts="1">
    <font>
      <sz val="11"/>
      <color theme="1"/>
      <name val="Calibri"/>
      <family val="2"/>
      <scheme val="minor"/>
    </font>
    <font>
      <b/>
      <sz val="11"/>
      <color theme="1"/>
      <name val="Calibri"/>
      <family val="2"/>
      <scheme val="minor"/>
    </font>
    <font>
      <b/>
      <u/>
      <sz val="11"/>
      <color theme="1"/>
      <name val="Calibri"/>
      <family val="2"/>
      <scheme val="minor"/>
    </font>
    <font>
      <i/>
      <sz val="12"/>
      <color rgb="FF595959"/>
      <name val="Times New Roman"/>
      <family val="1"/>
    </font>
    <font>
      <sz val="10"/>
      <color theme="1"/>
      <name val="Times New Roman"/>
      <family val="1"/>
    </font>
    <font>
      <sz val="9"/>
      <color theme="1"/>
      <name val="Calibri"/>
      <family val="2"/>
    </font>
    <font>
      <sz val="7"/>
      <color theme="1"/>
      <name val="Times New Roman"/>
      <family val="1"/>
    </font>
    <font>
      <u/>
      <sz val="11"/>
      <color theme="10"/>
      <name val="Calibri"/>
      <family val="2"/>
      <scheme val="minor"/>
    </font>
    <font>
      <sz val="8"/>
      <color theme="1"/>
      <name val="Calibri"/>
      <family val="2"/>
    </font>
    <font>
      <b/>
      <sz val="9"/>
      <color theme="1"/>
      <name val="Calibri"/>
      <family val="2"/>
    </font>
    <font>
      <b/>
      <sz val="10"/>
      <color theme="1"/>
      <name val="Calibri"/>
      <family val="2"/>
    </font>
    <font>
      <sz val="10"/>
      <color theme="1"/>
      <name val="Calibri"/>
      <family val="2"/>
    </font>
    <font>
      <b/>
      <sz val="12"/>
      <color theme="1"/>
      <name val="Calibri"/>
      <family val="2"/>
    </font>
    <font>
      <b/>
      <sz val="8"/>
      <color rgb="FF000000"/>
      <name val="Calibri"/>
      <family val="2"/>
    </font>
    <font>
      <sz val="8"/>
      <color rgb="FF000000"/>
      <name val="Calibri"/>
      <family val="2"/>
    </font>
    <font>
      <b/>
      <sz val="8"/>
      <color rgb="FF000000"/>
      <name val="Times New Roman"/>
      <family val="1"/>
    </font>
    <font>
      <b/>
      <sz val="7"/>
      <color theme="1"/>
      <name val="Arial"/>
      <family val="2"/>
    </font>
    <font>
      <sz val="8"/>
      <color theme="1"/>
      <name val="Calibri"/>
      <family val="2"/>
      <scheme val="minor"/>
    </font>
    <font>
      <b/>
      <sz val="9"/>
      <color theme="1"/>
      <name val="Arial"/>
      <family val="2"/>
    </font>
    <font>
      <sz val="9"/>
      <color theme="1"/>
      <name val="Arial"/>
      <family val="2"/>
    </font>
    <font>
      <sz val="9"/>
      <color theme="1"/>
      <name val="Calibri"/>
      <family val="2"/>
      <scheme val="minor"/>
    </font>
    <font>
      <b/>
      <sz val="9"/>
      <name val="Arial"/>
      <family val="2"/>
    </font>
    <font>
      <b/>
      <sz val="11"/>
      <color theme="1"/>
      <name val="Arial"/>
      <family val="2"/>
    </font>
    <font>
      <b/>
      <sz val="8"/>
      <color theme="1"/>
      <name val="Calibri"/>
      <family val="2"/>
    </font>
    <font>
      <b/>
      <sz val="9"/>
      <color rgb="FF000000"/>
      <name val="Calibri"/>
      <family val="2"/>
    </font>
    <font>
      <b/>
      <u/>
      <sz val="9"/>
      <color rgb="FF000000"/>
      <name val="Calibri"/>
      <family val="2"/>
    </font>
    <font>
      <sz val="9"/>
      <color rgb="FF000000"/>
      <name val="Calibri"/>
      <family val="2"/>
    </font>
    <font>
      <i/>
      <sz val="9"/>
      <color rgb="FF000000"/>
      <name val="Calibri"/>
      <family val="2"/>
    </font>
    <font>
      <b/>
      <sz val="11"/>
      <color theme="1"/>
      <name val="Calibri"/>
      <family val="2"/>
    </font>
    <font>
      <b/>
      <sz val="10"/>
      <color rgb="FF000000"/>
      <name val="Calibri"/>
      <family val="2"/>
    </font>
    <font>
      <b/>
      <sz val="11"/>
      <color rgb="FF000000"/>
      <name val="Calibri"/>
      <family val="2"/>
    </font>
    <font>
      <sz val="10"/>
      <color rgb="FF000000"/>
      <name val="Calibri"/>
      <family val="2"/>
    </font>
    <font>
      <i/>
      <sz val="10"/>
      <color rgb="FF000000"/>
      <name val="Calibri"/>
      <family val="2"/>
    </font>
    <font>
      <sz val="10"/>
      <color theme="1"/>
      <name val="Calibri"/>
      <family val="2"/>
      <scheme val="minor"/>
    </font>
    <font>
      <sz val="12"/>
      <color theme="1"/>
      <name val="Calibri"/>
      <family val="2"/>
      <scheme val="minor"/>
    </font>
    <font>
      <b/>
      <u/>
      <sz val="11"/>
      <color theme="1"/>
      <name val="Calibri"/>
      <family val="2"/>
    </font>
    <font>
      <sz val="11"/>
      <color theme="1"/>
      <name val="Calibri"/>
      <family val="2"/>
    </font>
    <font>
      <b/>
      <sz val="7"/>
      <color theme="1"/>
      <name val="Times New Roman"/>
      <family val="1"/>
    </font>
    <font>
      <b/>
      <u/>
      <sz val="10"/>
      <color theme="1"/>
      <name val="Calibri"/>
      <family val="2"/>
    </font>
    <font>
      <b/>
      <sz val="12"/>
      <color rgb="FF000000"/>
      <name val="Calibri"/>
      <family val="2"/>
    </font>
    <font>
      <sz val="12"/>
      <color theme="1"/>
      <name val="Calibri"/>
      <family val="2"/>
    </font>
    <font>
      <b/>
      <sz val="11"/>
      <color rgb="FF000000"/>
      <name val="Calibri"/>
      <family val="2"/>
      <scheme val="minor"/>
    </font>
    <font>
      <sz val="11"/>
      <color theme="1"/>
      <name val="Times New Roman"/>
      <family val="1"/>
    </font>
    <font>
      <i/>
      <sz val="11"/>
      <color theme="1"/>
      <name val="Calibri"/>
      <family val="2"/>
    </font>
    <font>
      <b/>
      <i/>
      <sz val="10"/>
      <color theme="1"/>
      <name val="Calibri"/>
      <family val="2"/>
    </font>
    <font>
      <b/>
      <u/>
      <sz val="11"/>
      <color rgb="FF000000"/>
      <name val="Calibri"/>
      <family val="2"/>
    </font>
    <font>
      <sz val="11"/>
      <color theme="1"/>
      <name val="Calibri"/>
      <family val="2"/>
      <scheme val="minor"/>
    </font>
    <font>
      <sz val="9"/>
      <name val="Arial"/>
      <family val="2"/>
    </font>
    <font>
      <i/>
      <sz val="8"/>
      <color theme="1"/>
      <name val="Calibri"/>
      <family val="2"/>
    </font>
    <font>
      <sz val="11"/>
      <color rgb="FFFF0000"/>
      <name val="Calibri"/>
      <family val="2"/>
      <scheme val="minor"/>
    </font>
    <font>
      <b/>
      <sz val="11"/>
      <color rgb="FFFF0000"/>
      <name val="Calibri"/>
      <family val="2"/>
      <scheme val="minor"/>
    </font>
    <font>
      <b/>
      <sz val="8"/>
      <name val="Calibri"/>
      <family val="2"/>
    </font>
    <font>
      <sz val="10"/>
      <name val="Arial"/>
      <family val="2"/>
    </font>
    <font>
      <sz val="10"/>
      <name val="Calibri"/>
      <family val="2"/>
    </font>
    <font>
      <sz val="10"/>
      <color rgb="FFFF0000"/>
      <name val="Calibri"/>
      <family val="2"/>
      <scheme val="minor"/>
    </font>
    <font>
      <b/>
      <sz val="10"/>
      <color theme="1"/>
      <name val="Calibri"/>
      <family val="2"/>
      <scheme val="minor"/>
    </font>
    <font>
      <b/>
      <sz val="10"/>
      <name val="Calibri"/>
      <family val="2"/>
    </font>
    <font>
      <b/>
      <sz val="10"/>
      <color theme="1"/>
      <name val="Arial"/>
      <family val="2"/>
    </font>
    <font>
      <sz val="11"/>
      <name val="Calibri"/>
      <family val="2"/>
      <scheme val="minor"/>
    </font>
    <font>
      <sz val="9"/>
      <name val="Calibri"/>
      <family val="2"/>
      <scheme val="minor"/>
    </font>
    <font>
      <b/>
      <sz val="7"/>
      <name val="Arial"/>
      <family val="2"/>
    </font>
    <font>
      <b/>
      <sz val="9"/>
      <name val="Calibri"/>
      <family val="2"/>
    </font>
    <font>
      <sz val="9"/>
      <name val="Calibri"/>
      <family val="2"/>
    </font>
    <font>
      <b/>
      <u/>
      <sz val="9"/>
      <color theme="1"/>
      <name val="Calibri"/>
      <family val="2"/>
    </font>
    <font>
      <b/>
      <u/>
      <sz val="9"/>
      <name val="Calibri"/>
      <family val="2"/>
    </font>
    <font>
      <sz val="8"/>
      <color theme="1"/>
      <name val="Arial"/>
      <family val="2"/>
    </font>
    <font>
      <sz val="11"/>
      <color indexed="8"/>
      <name val="Calibri"/>
      <family val="2"/>
      <charset val="1"/>
    </font>
    <font>
      <sz val="11"/>
      <color theme="0"/>
      <name val="Calibri"/>
      <family val="2"/>
      <scheme val="minor"/>
    </font>
    <font>
      <sz val="7"/>
      <color theme="1"/>
      <name val="Calibri"/>
      <family val="2"/>
    </font>
  </fonts>
  <fills count="15">
    <fill>
      <patternFill patternType="none"/>
    </fill>
    <fill>
      <patternFill patternType="gray125"/>
    </fill>
    <fill>
      <patternFill patternType="solid">
        <fgColor rgb="FFF7E8D7"/>
        <bgColor indexed="64"/>
      </patternFill>
    </fill>
    <fill>
      <patternFill patternType="solid">
        <fgColor rgb="FFDDD9C4"/>
        <bgColor indexed="64"/>
      </patternFill>
    </fill>
    <fill>
      <patternFill patternType="solid">
        <fgColor theme="7" tint="0.59999389629810485"/>
        <bgColor indexed="64"/>
      </patternFill>
    </fill>
    <fill>
      <patternFill patternType="solid">
        <fgColor rgb="FFF2F2F2"/>
        <bgColor indexed="64"/>
      </patternFill>
    </fill>
    <fill>
      <patternFill patternType="gray125">
        <bgColor rgb="FFDFDFDF"/>
      </patternFill>
    </fill>
    <fill>
      <patternFill patternType="solid">
        <fgColor rgb="FFFFE599"/>
        <bgColor indexed="64"/>
      </patternFill>
    </fill>
    <fill>
      <patternFill patternType="gray125">
        <bgColor rgb="FFE5E5E5"/>
      </patternFill>
    </fill>
    <fill>
      <patternFill patternType="solid">
        <fgColor rgb="FFE7E6E6"/>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6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medium">
        <color rgb="FF000000"/>
      </bottom>
      <diagonal/>
    </border>
    <border>
      <left/>
      <right style="medium">
        <color indexed="64"/>
      </right>
      <top style="medium">
        <color indexed="64"/>
      </top>
      <bottom style="medium">
        <color rgb="FF000000"/>
      </bottom>
      <diagonal/>
    </border>
    <border>
      <left/>
      <right style="medium">
        <color indexed="64"/>
      </right>
      <top/>
      <bottom style="medium">
        <color rgb="FF000000"/>
      </bottom>
      <diagonal/>
    </border>
    <border>
      <left style="double">
        <color indexed="64"/>
      </left>
      <right style="double">
        <color indexed="64"/>
      </right>
      <top/>
      <bottom style="double">
        <color indexed="64"/>
      </bottom>
      <diagonal/>
    </border>
    <border>
      <left/>
      <right style="medium">
        <color rgb="FF000000"/>
      </right>
      <top style="medium">
        <color indexed="64"/>
      </top>
      <bottom/>
      <diagonal/>
    </border>
    <border>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diagonal/>
    </border>
    <border>
      <left style="medium">
        <color rgb="FF000000"/>
      </left>
      <right/>
      <top/>
      <bottom style="medium">
        <color indexed="64"/>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style="medium">
        <color rgb="FF000000"/>
      </left>
      <right/>
      <top style="medium">
        <color indexed="64"/>
      </top>
      <bottom style="medium">
        <color indexed="64"/>
      </bottom>
      <diagonal/>
    </border>
    <border>
      <left style="medium">
        <color indexed="64"/>
      </left>
      <right style="medium">
        <color indexed="64"/>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medium">
        <color rgb="FF000000"/>
      </right>
      <top/>
      <bottom style="medium">
        <color rgb="FF000000"/>
      </bottom>
      <diagonal/>
    </border>
    <border>
      <left style="medium">
        <color indexed="64"/>
      </left>
      <right style="medium">
        <color rgb="FF000000"/>
      </right>
      <top/>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bottom style="medium">
        <color indexed="64"/>
      </bottom>
      <diagonal/>
    </border>
    <border>
      <left style="medium">
        <color indexed="64"/>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rgb="FF000000"/>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right/>
      <top/>
      <bottom style="double">
        <color indexed="64"/>
      </bottom>
      <diagonal/>
    </border>
  </borders>
  <cellStyleXfs count="8">
    <xf numFmtId="0" fontId="0" fillId="0" borderId="0"/>
    <xf numFmtId="0" fontId="7" fillId="0" borderId="0" applyNumberFormat="0" applyFill="0" applyBorder="0" applyAlignment="0" applyProtection="0"/>
    <xf numFmtId="164" fontId="46" fillId="0" borderId="0" applyFont="0" applyFill="0" applyBorder="0" applyAlignment="0" applyProtection="0"/>
    <xf numFmtId="167" fontId="52" fillId="0" borderId="0" applyFill="0" applyBorder="0" applyAlignment="0" applyProtection="0"/>
    <xf numFmtId="0" fontId="52" fillId="0" borderId="0"/>
    <xf numFmtId="41" fontId="46" fillId="0" borderId="0" applyFont="0" applyFill="0" applyBorder="0" applyAlignment="0" applyProtection="0"/>
    <xf numFmtId="168" fontId="46" fillId="0" borderId="0" applyFont="0" applyFill="0" applyBorder="0" applyAlignment="0" applyProtection="0"/>
    <xf numFmtId="0" fontId="66" fillId="0" borderId="0"/>
  </cellStyleXfs>
  <cellXfs count="551">
    <xf numFmtId="0" fontId="0" fillId="0" borderId="0" xfId="0"/>
    <xf numFmtId="0" fontId="1" fillId="0" borderId="0" xfId="0" applyFont="1"/>
    <xf numFmtId="0" fontId="2" fillId="0" borderId="0" xfId="0" applyFont="1"/>
    <xf numFmtId="0" fontId="3"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indent="5"/>
    </xf>
    <xf numFmtId="0" fontId="7" fillId="0" borderId="0" xfId="1" applyAlignment="1">
      <alignment horizontal="left" vertical="center" indent="5"/>
    </xf>
    <xf numFmtId="0" fontId="4" fillId="0" borderId="0" xfId="0" applyFont="1"/>
    <xf numFmtId="0" fontId="8" fillId="0" borderId="0" xfId="0" applyFont="1" applyAlignment="1">
      <alignment horizontal="left" vertical="center" indent="2"/>
    </xf>
    <xf numFmtId="0" fontId="11" fillId="0" borderId="4" xfId="0" applyFont="1" applyBorder="1" applyAlignment="1">
      <alignment vertical="center"/>
    </xf>
    <xf numFmtId="0" fontId="11" fillId="0" borderId="1" xfId="0" applyFont="1" applyBorder="1" applyAlignment="1">
      <alignment vertical="center"/>
    </xf>
    <xf numFmtId="0" fontId="0" fillId="0" borderId="10" xfId="0" applyBorder="1"/>
    <xf numFmtId="0" fontId="5" fillId="0" borderId="11" xfId="0" applyFont="1" applyBorder="1" applyAlignment="1">
      <alignment horizontal="justify" vertical="center"/>
    </xf>
    <xf numFmtId="0" fontId="14" fillId="0" borderId="4" xfId="0" applyFont="1" applyBorder="1" applyAlignment="1">
      <alignment vertical="center"/>
    </xf>
    <xf numFmtId="0" fontId="14" fillId="0" borderId="13" xfId="0" applyFont="1" applyBorder="1" applyAlignment="1">
      <alignment horizontal="center" vertical="center"/>
    </xf>
    <xf numFmtId="0" fontId="13" fillId="3" borderId="3" xfId="0" applyFont="1" applyFill="1" applyBorder="1" applyAlignment="1">
      <alignment vertical="center"/>
    </xf>
    <xf numFmtId="0" fontId="13" fillId="3" borderId="14" xfId="0" applyFont="1" applyFill="1" applyBorder="1" applyAlignment="1">
      <alignment horizontal="center" vertical="center"/>
    </xf>
    <xf numFmtId="0" fontId="15" fillId="3" borderId="13" xfId="0" applyFont="1" applyFill="1" applyBorder="1" applyAlignment="1">
      <alignment horizontal="center" vertical="center"/>
    </xf>
    <xf numFmtId="3" fontId="14" fillId="0" borderId="13" xfId="0" applyNumberFormat="1" applyFont="1" applyBorder="1" applyAlignment="1">
      <alignment horizontal="center" vertical="center"/>
    </xf>
    <xf numFmtId="0" fontId="14" fillId="0" borderId="15" xfId="0" applyFont="1" applyBorder="1" applyAlignment="1">
      <alignment horizontal="center" vertical="center"/>
    </xf>
    <xf numFmtId="0" fontId="14" fillId="0" borderId="12" xfId="0" applyFont="1" applyBorder="1" applyAlignment="1">
      <alignment horizontal="center" vertical="center"/>
    </xf>
    <xf numFmtId="3" fontId="14" fillId="0" borderId="12" xfId="0" applyNumberFormat="1" applyFont="1" applyBorder="1" applyAlignment="1">
      <alignment horizontal="center" vertical="center"/>
    </xf>
    <xf numFmtId="0" fontId="13" fillId="3" borderId="16" xfId="0" applyFont="1" applyFill="1" applyBorder="1" applyAlignment="1">
      <alignment horizontal="center" vertical="center"/>
    </xf>
    <xf numFmtId="3" fontId="13" fillId="0" borderId="4" xfId="0" applyNumberFormat="1" applyFont="1" applyBorder="1" applyAlignment="1">
      <alignment horizontal="center" vertical="center"/>
    </xf>
    <xf numFmtId="0" fontId="11" fillId="0" borderId="0" xfId="0" applyFont="1" applyAlignment="1">
      <alignment vertical="center"/>
    </xf>
    <xf numFmtId="0" fontId="11" fillId="0" borderId="0" xfId="0" applyFont="1" applyAlignment="1">
      <alignment horizontal="left" vertical="center" indent="1"/>
    </xf>
    <xf numFmtId="0" fontId="4" fillId="0" borderId="0" xfId="0" applyFont="1" applyAlignment="1">
      <alignment vertical="center" wrapText="1"/>
    </xf>
    <xf numFmtId="0" fontId="16" fillId="0" borderId="0" xfId="0" applyFont="1"/>
    <xf numFmtId="0" fontId="18" fillId="0" borderId="5" xfId="0" applyFont="1" applyBorder="1" applyAlignment="1">
      <alignment vertical="center" wrapText="1"/>
    </xf>
    <xf numFmtId="0" fontId="19" fillId="0" borderId="5" xfId="0" applyFont="1" applyBorder="1" applyAlignment="1">
      <alignment vertical="center" wrapText="1"/>
    </xf>
    <xf numFmtId="0" fontId="20" fillId="0" borderId="5" xfId="0" applyFont="1" applyBorder="1" applyAlignment="1">
      <alignment vertical="top" wrapText="1"/>
    </xf>
    <xf numFmtId="3" fontId="21" fillId="0" borderId="20" xfId="0" applyNumberFormat="1" applyFont="1" applyBorder="1" applyAlignment="1">
      <alignment horizontal="right" vertical="center" wrapText="1"/>
    </xf>
    <xf numFmtId="0" fontId="16" fillId="0" borderId="0" xfId="0" applyFont="1" applyAlignment="1">
      <alignment horizontal="justify" vertical="center"/>
    </xf>
    <xf numFmtId="0" fontId="24" fillId="5" borderId="6" xfId="0" applyFont="1" applyFill="1" applyBorder="1" applyAlignment="1">
      <alignment vertical="center"/>
    </xf>
    <xf numFmtId="3" fontId="24" fillId="5" borderId="15" xfId="0" applyNumberFormat="1" applyFont="1" applyFill="1" applyBorder="1" applyAlignment="1">
      <alignment horizontal="right" vertical="center"/>
    </xf>
    <xf numFmtId="0" fontId="25" fillId="0" borderId="6" xfId="0" applyFont="1" applyBorder="1" applyAlignment="1">
      <alignment vertical="center"/>
    </xf>
    <xf numFmtId="0" fontId="26" fillId="0" borderId="15" xfId="0" applyFont="1" applyBorder="1" applyAlignment="1">
      <alignment horizontal="right" vertical="center"/>
    </xf>
    <xf numFmtId="0" fontId="27" fillId="0" borderId="6" xfId="0" applyFont="1" applyBorder="1" applyAlignment="1">
      <alignment vertical="center"/>
    </xf>
    <xf numFmtId="3" fontId="27" fillId="0" borderId="15" xfId="0" applyNumberFormat="1" applyFont="1" applyBorder="1" applyAlignment="1">
      <alignment horizontal="right" vertical="center"/>
    </xf>
    <xf numFmtId="0" fontId="26" fillId="0" borderId="6" xfId="0" applyFont="1" applyBorder="1" applyAlignment="1">
      <alignment vertical="center"/>
    </xf>
    <xf numFmtId="3" fontId="26" fillId="0" borderId="15" xfId="0" applyNumberFormat="1" applyFont="1" applyBorder="1" applyAlignment="1">
      <alignment horizontal="right" vertical="center"/>
    </xf>
    <xf numFmtId="3" fontId="24" fillId="0" borderId="15" xfId="0" applyNumberFormat="1" applyFont="1" applyBorder="1" applyAlignment="1">
      <alignment horizontal="right" vertical="center"/>
    </xf>
    <xf numFmtId="0" fontId="24" fillId="0" borderId="15" xfId="0" applyFont="1" applyBorder="1" applyAlignment="1">
      <alignment horizontal="right" vertical="center"/>
    </xf>
    <xf numFmtId="0" fontId="24" fillId="0" borderId="6" xfId="0" applyFont="1" applyBorder="1" applyAlignment="1">
      <alignment vertical="center"/>
    </xf>
    <xf numFmtId="0" fontId="24" fillId="5" borderId="33" xfId="0" applyFont="1" applyFill="1" applyBorder="1" applyAlignment="1">
      <alignment vertical="center"/>
    </xf>
    <xf numFmtId="3" fontId="24" fillId="5" borderId="34" xfId="0" applyNumberFormat="1" applyFont="1" applyFill="1" applyBorder="1" applyAlignment="1">
      <alignment horizontal="right" vertical="center"/>
    </xf>
    <xf numFmtId="0" fontId="16" fillId="0" borderId="0" xfId="0" applyFont="1" applyAlignment="1">
      <alignment horizontal="center"/>
    </xf>
    <xf numFmtId="0" fontId="29" fillId="5" borderId="9" xfId="0" applyFont="1" applyFill="1" applyBorder="1" applyAlignment="1">
      <alignment vertical="center"/>
    </xf>
    <xf numFmtId="0" fontId="30" fillId="5" borderId="9" xfId="0" applyFont="1" applyFill="1" applyBorder="1" applyAlignment="1">
      <alignment vertical="center"/>
    </xf>
    <xf numFmtId="0" fontId="30" fillId="5" borderId="1" xfId="0" applyFont="1" applyFill="1" applyBorder="1" applyAlignment="1">
      <alignment vertical="center"/>
    </xf>
    <xf numFmtId="0" fontId="31" fillId="0" borderId="6" xfId="0" applyFont="1" applyBorder="1" applyAlignment="1">
      <alignment vertical="center"/>
    </xf>
    <xf numFmtId="3" fontId="31" fillId="0" borderId="15" xfId="0" applyNumberFormat="1" applyFont="1" applyBorder="1" applyAlignment="1">
      <alignment horizontal="right" vertical="center"/>
    </xf>
    <xf numFmtId="3" fontId="31" fillId="0" borderId="13" xfId="0" applyNumberFormat="1" applyFont="1" applyBorder="1" applyAlignment="1">
      <alignment horizontal="right" vertical="center"/>
    </xf>
    <xf numFmtId="3" fontId="29" fillId="0" borderId="15" xfId="0" applyNumberFormat="1" applyFont="1" applyBorder="1" applyAlignment="1">
      <alignment horizontal="right" vertical="center"/>
    </xf>
    <xf numFmtId="0" fontId="29" fillId="0" borderId="6" xfId="0" applyFont="1" applyBorder="1" applyAlignment="1">
      <alignment vertical="center"/>
    </xf>
    <xf numFmtId="0" fontId="32" fillId="0" borderId="15" xfId="0" applyFont="1" applyBorder="1" applyAlignment="1">
      <alignment horizontal="right" vertical="center"/>
    </xf>
    <xf numFmtId="0" fontId="29" fillId="0" borderId="15" xfId="0" applyFont="1" applyBorder="1" applyAlignment="1">
      <alignment horizontal="right" vertical="center"/>
    </xf>
    <xf numFmtId="0" fontId="31" fillId="0" borderId="15" xfId="0" applyFont="1" applyBorder="1" applyAlignment="1">
      <alignment horizontal="right" vertical="center"/>
    </xf>
    <xf numFmtId="0" fontId="30" fillId="0" borderId="15" xfId="0" applyFont="1" applyBorder="1" applyAlignment="1">
      <alignment horizontal="right" vertical="center"/>
    </xf>
    <xf numFmtId="0" fontId="31" fillId="0" borderId="4" xfId="0" applyFont="1" applyBorder="1" applyAlignment="1">
      <alignment vertical="center"/>
    </xf>
    <xf numFmtId="0" fontId="29" fillId="0" borderId="4" xfId="0" applyFont="1" applyBorder="1" applyAlignment="1">
      <alignment vertical="center"/>
    </xf>
    <xf numFmtId="3" fontId="29" fillId="0" borderId="13" xfId="0" applyNumberFormat="1" applyFont="1" applyBorder="1" applyAlignment="1">
      <alignment horizontal="right" vertical="center"/>
    </xf>
    <xf numFmtId="0" fontId="29" fillId="5" borderId="3" xfId="0" applyFont="1" applyFill="1" applyBorder="1" applyAlignment="1">
      <alignment vertical="center"/>
    </xf>
    <xf numFmtId="0" fontId="30" fillId="5" borderId="3" xfId="0" applyFont="1" applyFill="1" applyBorder="1" applyAlignment="1">
      <alignment vertical="center"/>
    </xf>
    <xf numFmtId="0" fontId="30" fillId="5" borderId="4" xfId="0" applyFont="1" applyFill="1" applyBorder="1" applyAlignment="1">
      <alignment vertical="center"/>
    </xf>
    <xf numFmtId="0" fontId="31" fillId="0" borderId="13" xfId="0" applyFont="1" applyBorder="1" applyAlignment="1">
      <alignment horizontal="right" vertical="center"/>
    </xf>
    <xf numFmtId="0" fontId="8" fillId="0" borderId="13" xfId="0" applyFont="1" applyBorder="1" applyAlignment="1">
      <alignment horizontal="center" vertical="center" wrapText="1"/>
    </xf>
    <xf numFmtId="0" fontId="8" fillId="0" borderId="4" xfId="0" applyFont="1" applyBorder="1" applyAlignment="1">
      <alignment vertical="center" wrapText="1"/>
    </xf>
    <xf numFmtId="0" fontId="11" fillId="0" borderId="13" xfId="0" applyFont="1" applyBorder="1" applyAlignment="1">
      <alignment horizontal="center" vertical="center" wrapText="1"/>
    </xf>
    <xf numFmtId="0" fontId="10" fillId="0" borderId="13" xfId="0" applyFont="1" applyBorder="1" applyAlignment="1">
      <alignment horizontal="right" vertical="center" wrapText="1"/>
    </xf>
    <xf numFmtId="0" fontId="10" fillId="0" borderId="4" xfId="0" applyFont="1" applyBorder="1" applyAlignment="1">
      <alignment horizontal="justify" vertical="center" wrapText="1"/>
    </xf>
    <xf numFmtId="0" fontId="11" fillId="0" borderId="13" xfId="0" applyFont="1" applyBorder="1" applyAlignment="1">
      <alignment horizontal="right" vertical="center" wrapText="1"/>
    </xf>
    <xf numFmtId="3" fontId="10" fillId="0" borderId="13" xfId="0" applyNumberFormat="1" applyFont="1" applyBorder="1" applyAlignment="1">
      <alignment horizontal="right" vertical="center" wrapText="1"/>
    </xf>
    <xf numFmtId="0" fontId="11" fillId="0" borderId="4" xfId="0" applyFont="1" applyBorder="1" applyAlignment="1">
      <alignment horizontal="justify" vertical="center" wrapText="1"/>
    </xf>
    <xf numFmtId="3" fontId="11" fillId="0" borderId="13" xfId="0" applyNumberFormat="1" applyFont="1" applyBorder="1" applyAlignment="1">
      <alignment horizontal="right" vertical="center" wrapText="1"/>
    </xf>
    <xf numFmtId="0" fontId="11" fillId="0" borderId="4" xfId="0" applyFont="1" applyBorder="1" applyAlignment="1">
      <alignment vertical="center" wrapText="1"/>
    </xf>
    <xf numFmtId="0" fontId="11" fillId="0" borderId="6" xfId="0" applyFont="1" applyBorder="1" applyAlignment="1">
      <alignment vertical="center" wrapText="1"/>
    </xf>
    <xf numFmtId="0" fontId="34" fillId="0" borderId="0" xfId="0" applyFont="1"/>
    <xf numFmtId="0" fontId="28" fillId="0" borderId="0" xfId="0" applyFont="1" applyAlignment="1">
      <alignment horizontal="justify" vertical="center"/>
    </xf>
    <xf numFmtId="0" fontId="35" fillId="0" borderId="0" xfId="0" applyFont="1" applyAlignment="1">
      <alignment horizontal="justify" vertical="center"/>
    </xf>
    <xf numFmtId="0" fontId="36" fillId="0" borderId="0" xfId="0" applyFont="1" applyAlignment="1">
      <alignment horizontal="justify" vertical="center"/>
    </xf>
    <xf numFmtId="0" fontId="35" fillId="0" borderId="0" xfId="0" applyFont="1" applyAlignment="1">
      <alignment horizontal="center" vertical="center"/>
    </xf>
    <xf numFmtId="0" fontId="13" fillId="5" borderId="12" xfId="0" applyFont="1" applyFill="1" applyBorder="1" applyAlignment="1">
      <alignment horizontal="center" vertical="center" wrapText="1"/>
    </xf>
    <xf numFmtId="4" fontId="8" fillId="0" borderId="13" xfId="0" applyNumberFormat="1" applyFont="1" applyBorder="1" applyAlignment="1">
      <alignment horizontal="center" vertical="center" wrapText="1"/>
    </xf>
    <xf numFmtId="0" fontId="29" fillId="5" borderId="12" xfId="0" applyFont="1" applyFill="1" applyBorder="1" applyAlignment="1">
      <alignment horizontal="center" vertical="center" wrapText="1"/>
    </xf>
    <xf numFmtId="0" fontId="29" fillId="5" borderId="13" xfId="0" applyFont="1" applyFill="1" applyBorder="1" applyAlignment="1">
      <alignment horizontal="center" vertical="center" wrapText="1"/>
    </xf>
    <xf numFmtId="4" fontId="11" fillId="0" borderId="13" xfId="0" applyNumberFormat="1" applyFont="1" applyBorder="1" applyAlignment="1">
      <alignment horizontal="center" vertical="center" wrapText="1"/>
    </xf>
    <xf numFmtId="0" fontId="36" fillId="0" borderId="4" xfId="0" applyFont="1" applyBorder="1" applyAlignment="1">
      <alignment horizontal="justify" vertical="center" wrapText="1"/>
    </xf>
    <xf numFmtId="0" fontId="38" fillId="0" borderId="0" xfId="0" applyFont="1" applyAlignment="1">
      <alignment horizontal="center" vertical="center"/>
    </xf>
    <xf numFmtId="3" fontId="8" fillId="0" borderId="13" xfId="0" applyNumberFormat="1" applyFont="1" applyBorder="1" applyAlignment="1">
      <alignment horizontal="center" vertical="center" wrapText="1"/>
    </xf>
    <xf numFmtId="0" fontId="23" fillId="5" borderId="8"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23" fillId="5" borderId="6"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7" fillId="5" borderId="13" xfId="0" applyFont="1" applyFill="1" applyBorder="1" applyAlignment="1">
      <alignment vertical="top" wrapText="1"/>
    </xf>
    <xf numFmtId="0" fontId="23" fillId="0" borderId="3"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13" xfId="0" applyFont="1" applyBorder="1" applyAlignment="1">
      <alignment horizontal="justify" vertical="center" wrapText="1"/>
    </xf>
    <xf numFmtId="0" fontId="23" fillId="0" borderId="3" xfId="0" applyFont="1" applyBorder="1" applyAlignment="1">
      <alignment vertical="center" wrapText="1"/>
    </xf>
    <xf numFmtId="0" fontId="17" fillId="5" borderId="15" xfId="0" applyFont="1" applyFill="1" applyBorder="1" applyAlignment="1">
      <alignment vertical="top" wrapText="1"/>
    </xf>
    <xf numFmtId="0" fontId="14" fillId="0" borderId="4" xfId="0" applyFont="1" applyBorder="1" applyAlignment="1">
      <alignment horizontal="left" vertical="center" wrapText="1"/>
    </xf>
    <xf numFmtId="0" fontId="14" fillId="0" borderId="0" xfId="0" applyFont="1" applyBorder="1" applyAlignment="1">
      <alignment horizontal="left" vertical="center" wrapText="1"/>
    </xf>
    <xf numFmtId="4" fontId="8" fillId="0" borderId="0" xfId="0" applyNumberFormat="1" applyFont="1" applyBorder="1" applyAlignment="1">
      <alignment horizontal="center" vertical="center" wrapText="1"/>
    </xf>
    <xf numFmtId="3" fontId="8" fillId="0" borderId="0" xfId="0" applyNumberFormat="1" applyFont="1" applyBorder="1" applyAlignment="1">
      <alignment horizontal="center" vertical="center" wrapText="1"/>
    </xf>
    <xf numFmtId="0" fontId="11" fillId="0" borderId="13" xfId="0" applyFont="1" applyBorder="1" applyAlignment="1">
      <alignment horizontal="right" vertical="center"/>
    </xf>
    <xf numFmtId="0" fontId="36" fillId="0" borderId="1" xfId="0" applyFont="1" applyBorder="1" applyAlignment="1">
      <alignment vertical="center"/>
    </xf>
    <xf numFmtId="0" fontId="36" fillId="0" borderId="4" xfId="0" applyFont="1" applyBorder="1" applyAlignment="1">
      <alignment vertical="center"/>
    </xf>
    <xf numFmtId="0" fontId="28" fillId="0" borderId="39" xfId="0" applyFont="1" applyBorder="1" applyAlignment="1">
      <alignment vertical="center"/>
    </xf>
    <xf numFmtId="0" fontId="29" fillId="6" borderId="6" xfId="0" applyFont="1" applyFill="1" applyBorder="1" applyAlignment="1">
      <alignment horizontal="center" vertical="center" wrapText="1"/>
    </xf>
    <xf numFmtId="0" fontId="29" fillId="6" borderId="15"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29" fillId="6" borderId="4" xfId="0" applyFont="1" applyFill="1" applyBorder="1" applyAlignment="1">
      <alignment horizontal="center" vertical="center" wrapText="1"/>
    </xf>
    <xf numFmtId="0" fontId="29" fillId="6" borderId="13" xfId="0" applyFont="1" applyFill="1" applyBorder="1" applyAlignment="1">
      <alignment horizontal="center" vertical="center" wrapText="1"/>
    </xf>
    <xf numFmtId="0" fontId="29" fillId="7" borderId="3" xfId="0" applyFont="1" applyFill="1" applyBorder="1" applyAlignment="1">
      <alignment vertical="center" wrapText="1"/>
    </xf>
    <xf numFmtId="0" fontId="11" fillId="7" borderId="14" xfId="0" applyFont="1" applyFill="1" applyBorder="1" applyAlignment="1">
      <alignment horizontal="center" vertical="center" wrapText="1"/>
    </xf>
    <xf numFmtId="0" fontId="11" fillId="7" borderId="14" xfId="0" applyFont="1" applyFill="1" applyBorder="1" applyAlignment="1">
      <alignment vertical="center" wrapText="1"/>
    </xf>
    <xf numFmtId="0" fontId="11" fillId="7" borderId="14" xfId="0" applyFont="1" applyFill="1" applyBorder="1" applyAlignment="1">
      <alignment horizontal="right" vertical="center" wrapText="1"/>
    </xf>
    <xf numFmtId="0" fontId="11" fillId="7" borderId="13" xfId="0" applyFont="1" applyFill="1" applyBorder="1" applyAlignment="1">
      <alignment vertical="center" wrapText="1"/>
    </xf>
    <xf numFmtId="3" fontId="29" fillId="7" borderId="13" xfId="0" applyNumberFormat="1" applyFont="1" applyFill="1" applyBorder="1" applyAlignment="1">
      <alignment horizontal="right" vertical="center" wrapText="1"/>
    </xf>
    <xf numFmtId="0" fontId="11" fillId="0" borderId="0" xfId="0" applyFont="1" applyAlignment="1">
      <alignment horizontal="center" vertical="center" wrapText="1"/>
    </xf>
    <xf numFmtId="3" fontId="10" fillId="0" borderId="13" xfId="0" applyNumberFormat="1" applyFont="1" applyBorder="1" applyAlignment="1">
      <alignment horizontal="center" vertical="center" wrapText="1"/>
    </xf>
    <xf numFmtId="0" fontId="10" fillId="5" borderId="1" xfId="0" applyFont="1" applyFill="1" applyBorder="1" applyAlignment="1">
      <alignment horizontal="center" vertical="center" wrapText="1"/>
    </xf>
    <xf numFmtId="0" fontId="29" fillId="5" borderId="2" xfId="0" applyFont="1" applyFill="1" applyBorder="1" applyAlignment="1">
      <alignment horizontal="center" vertical="center" wrapText="1"/>
    </xf>
    <xf numFmtId="3" fontId="11" fillId="0" borderId="13" xfId="0" applyNumberFormat="1" applyFont="1" applyBorder="1" applyAlignment="1">
      <alignment horizontal="center" vertical="center" wrapText="1"/>
    </xf>
    <xf numFmtId="0" fontId="10" fillId="0" borderId="4" xfId="0" applyFont="1" applyBorder="1" applyAlignment="1">
      <alignment vertical="center"/>
    </xf>
    <xf numFmtId="0" fontId="10" fillId="0" borderId="13" xfId="0" applyFont="1" applyBorder="1" applyAlignment="1">
      <alignment horizontal="right" vertical="center"/>
    </xf>
    <xf numFmtId="0" fontId="40" fillId="0" borderId="4" xfId="0" applyFont="1" applyBorder="1" applyAlignment="1">
      <alignment vertical="center"/>
    </xf>
    <xf numFmtId="0" fontId="12" fillId="0" borderId="4" xfId="0" applyFont="1" applyBorder="1" applyAlignment="1">
      <alignment vertical="center"/>
    </xf>
    <xf numFmtId="0" fontId="36" fillId="0" borderId="45" xfId="0" applyFont="1" applyBorder="1" applyAlignment="1">
      <alignment vertical="center" wrapText="1"/>
    </xf>
    <xf numFmtId="3" fontId="36" fillId="0" borderId="46" xfId="0" applyNumberFormat="1" applyFont="1" applyBorder="1" applyAlignment="1">
      <alignment horizontal="right" vertical="center" wrapText="1"/>
    </xf>
    <xf numFmtId="0" fontId="36" fillId="0" borderId="46" xfId="0" applyFont="1" applyBorder="1" applyAlignment="1">
      <alignment horizontal="right" vertical="center" wrapText="1"/>
    </xf>
    <xf numFmtId="0" fontId="36" fillId="0" borderId="4" xfId="0" applyFont="1" applyBorder="1" applyAlignment="1">
      <alignment vertical="center" wrapText="1"/>
    </xf>
    <xf numFmtId="0" fontId="36" fillId="0" borderId="13" xfId="0" applyFont="1" applyBorder="1" applyAlignment="1">
      <alignment horizontal="right" vertical="center" wrapText="1"/>
    </xf>
    <xf numFmtId="0" fontId="28" fillId="0" borderId="4" xfId="0" applyFont="1" applyBorder="1" applyAlignment="1">
      <alignment vertical="center" wrapText="1"/>
    </xf>
    <xf numFmtId="3" fontId="28" fillId="0" borderId="13" xfId="0" applyNumberFormat="1" applyFont="1" applyBorder="1" applyAlignment="1">
      <alignment horizontal="right" vertical="center" wrapText="1"/>
    </xf>
    <xf numFmtId="0" fontId="28" fillId="0" borderId="13" xfId="0" applyFont="1" applyBorder="1" applyAlignment="1">
      <alignment horizontal="right" vertical="center" wrapText="1"/>
    </xf>
    <xf numFmtId="0" fontId="29" fillId="8" borderId="8" xfId="0" applyFont="1" applyFill="1" applyBorder="1" applyAlignment="1">
      <alignment horizontal="center" vertical="center" wrapText="1"/>
    </xf>
    <xf numFmtId="0" fontId="29" fillId="8" borderId="12" xfId="0" applyFont="1" applyFill="1" applyBorder="1" applyAlignment="1">
      <alignment horizontal="center" vertical="center" wrapText="1"/>
    </xf>
    <xf numFmtId="0" fontId="29" fillId="8" borderId="4" xfId="0" applyFont="1" applyFill="1" applyBorder="1" applyAlignment="1">
      <alignment horizontal="center" vertical="center" wrapText="1"/>
    </xf>
    <xf numFmtId="0" fontId="29" fillId="8" borderId="13" xfId="0" applyFont="1" applyFill="1" applyBorder="1" applyAlignment="1">
      <alignment horizontal="center" vertical="center" wrapText="1"/>
    </xf>
    <xf numFmtId="0" fontId="10" fillId="5" borderId="1" xfId="0" applyFont="1" applyFill="1" applyBorder="1" applyAlignment="1">
      <alignment horizontal="center" vertical="center"/>
    </xf>
    <xf numFmtId="0" fontId="29" fillId="5" borderId="2" xfId="0" applyFont="1" applyFill="1" applyBorder="1" applyAlignment="1">
      <alignment horizontal="center" vertical="center"/>
    </xf>
    <xf numFmtId="0" fontId="10" fillId="5" borderId="48" xfId="0" applyFont="1" applyFill="1" applyBorder="1" applyAlignment="1">
      <alignment horizontal="center" vertical="center"/>
    </xf>
    <xf numFmtId="0" fontId="29" fillId="5" borderId="49" xfId="0" applyFont="1" applyFill="1" applyBorder="1" applyAlignment="1">
      <alignment horizontal="center" vertical="center"/>
    </xf>
    <xf numFmtId="0" fontId="29" fillId="5" borderId="12" xfId="0" applyFont="1" applyFill="1" applyBorder="1" applyAlignment="1">
      <alignment horizontal="center" vertical="center"/>
    </xf>
    <xf numFmtId="0" fontId="30" fillId="5" borderId="2" xfId="0" applyFont="1" applyFill="1" applyBorder="1" applyAlignment="1">
      <alignment horizontal="center" vertical="center" wrapText="1"/>
    </xf>
    <xf numFmtId="0" fontId="28" fillId="0" borderId="4" xfId="0" applyFont="1" applyBorder="1" applyAlignment="1">
      <alignment horizontal="justify" vertical="center" wrapText="1"/>
    </xf>
    <xf numFmtId="3" fontId="36" fillId="0" borderId="13" xfId="0" applyNumberFormat="1" applyFont="1" applyBorder="1" applyAlignment="1">
      <alignment horizontal="right" vertical="center" wrapText="1"/>
    </xf>
    <xf numFmtId="0" fontId="35" fillId="5" borderId="35" xfId="0" applyFont="1" applyFill="1" applyBorder="1" applyAlignment="1">
      <alignment horizontal="center" vertical="center" wrapText="1"/>
    </xf>
    <xf numFmtId="0" fontId="30" fillId="5" borderId="37" xfId="0" applyFont="1" applyFill="1" applyBorder="1" applyAlignment="1">
      <alignment horizontal="center" vertical="center" wrapText="1"/>
    </xf>
    <xf numFmtId="0" fontId="36" fillId="0" borderId="51" xfId="0" applyFont="1" applyBorder="1" applyAlignment="1">
      <alignment horizontal="justify" vertical="center" wrapText="1"/>
    </xf>
    <xf numFmtId="3" fontId="36" fillId="0" borderId="53" xfId="0" applyNumberFormat="1" applyFont="1" applyBorder="1" applyAlignment="1">
      <alignment horizontal="right" vertical="center" wrapText="1"/>
    </xf>
    <xf numFmtId="0" fontId="36" fillId="0" borderId="50" xfId="0" applyFont="1" applyBorder="1" applyAlignment="1">
      <alignment horizontal="justify" vertical="center" wrapText="1"/>
    </xf>
    <xf numFmtId="0" fontId="28" fillId="0" borderId="50" xfId="0" applyFont="1" applyBorder="1" applyAlignment="1">
      <alignment horizontal="justify" vertical="center" wrapText="1"/>
    </xf>
    <xf numFmtId="0" fontId="35" fillId="5" borderId="55" xfId="0" applyFont="1" applyFill="1" applyBorder="1" applyAlignment="1">
      <alignment horizontal="center" vertical="center" wrapText="1"/>
    </xf>
    <xf numFmtId="0" fontId="30" fillId="5" borderId="56" xfId="0" applyFont="1" applyFill="1" applyBorder="1" applyAlignment="1">
      <alignment horizontal="center" vertical="center" wrapText="1"/>
    </xf>
    <xf numFmtId="0" fontId="30" fillId="5" borderId="57" xfId="0" applyFont="1" applyFill="1" applyBorder="1" applyAlignment="1">
      <alignment horizontal="center" vertical="center" wrapText="1"/>
    </xf>
    <xf numFmtId="0" fontId="36" fillId="0" borderId="50" xfId="0" applyFont="1" applyBorder="1" applyAlignment="1">
      <alignment vertical="center" wrapText="1"/>
    </xf>
    <xf numFmtId="0" fontId="36" fillId="0" borderId="52" xfId="0" applyFont="1" applyBorder="1" applyAlignment="1">
      <alignment horizontal="right" vertical="center" wrapText="1"/>
    </xf>
    <xf numFmtId="0" fontId="36" fillId="0" borderId="38" xfId="0" applyFont="1" applyBorder="1" applyAlignment="1">
      <alignment horizontal="right" vertical="center" wrapText="1"/>
    </xf>
    <xf numFmtId="0" fontId="28" fillId="0" borderId="58" xfId="0" applyFont="1" applyBorder="1" applyAlignment="1">
      <alignment horizontal="justify" vertical="center" wrapText="1"/>
    </xf>
    <xf numFmtId="0" fontId="38" fillId="5" borderId="1" xfId="0" applyFont="1" applyFill="1" applyBorder="1" applyAlignment="1">
      <alignment horizontal="center" vertical="center" wrapText="1"/>
    </xf>
    <xf numFmtId="0" fontId="35" fillId="5" borderId="1" xfId="0" applyFont="1" applyFill="1" applyBorder="1" applyAlignment="1">
      <alignment horizontal="center" vertical="center" wrapText="1"/>
    </xf>
    <xf numFmtId="0" fontId="0" fillId="0" borderId="0" xfId="0" applyAlignment="1"/>
    <xf numFmtId="0" fontId="0" fillId="0" borderId="11" xfId="0" applyBorder="1"/>
    <xf numFmtId="0" fontId="28" fillId="10" borderId="1" xfId="0" applyFont="1" applyFill="1" applyBorder="1" applyAlignment="1">
      <alignment horizontal="center" vertical="center"/>
    </xf>
    <xf numFmtId="0" fontId="28" fillId="10" borderId="2" xfId="0" applyFont="1" applyFill="1" applyBorder="1" applyAlignment="1">
      <alignment horizontal="center" vertical="center"/>
    </xf>
    <xf numFmtId="0" fontId="28" fillId="0" borderId="3" xfId="0" applyFont="1" applyBorder="1" applyAlignment="1">
      <alignment vertical="center"/>
    </xf>
    <xf numFmtId="0" fontId="36" fillId="0" borderId="4" xfId="0" applyFont="1" applyBorder="1" applyAlignment="1">
      <alignment horizontal="center" vertical="center"/>
    </xf>
    <xf numFmtId="0" fontId="36" fillId="0" borderId="3" xfId="0" applyFont="1" applyBorder="1" applyAlignment="1">
      <alignment vertical="center"/>
    </xf>
    <xf numFmtId="0" fontId="36" fillId="0" borderId="5" xfId="0" applyFont="1" applyBorder="1" applyAlignment="1">
      <alignment vertical="center"/>
    </xf>
    <xf numFmtId="0" fontId="36" fillId="0" borderId="6" xfId="0" applyFont="1" applyBorder="1" applyAlignment="1">
      <alignment vertical="center"/>
    </xf>
    <xf numFmtId="0" fontId="36" fillId="0" borderId="7" xfId="0" applyFont="1" applyBorder="1" applyAlignment="1">
      <alignment vertical="center"/>
    </xf>
    <xf numFmtId="0" fontId="36" fillId="0" borderId="8" xfId="0" applyFont="1" applyBorder="1" applyAlignment="1">
      <alignment vertical="center"/>
    </xf>
    <xf numFmtId="0" fontId="28" fillId="0" borderId="7" xfId="0" applyFont="1" applyBorder="1" applyAlignment="1">
      <alignment vertical="center"/>
    </xf>
    <xf numFmtId="0" fontId="36" fillId="0" borderId="9" xfId="0" applyFont="1" applyBorder="1" applyAlignment="1">
      <alignment vertical="center"/>
    </xf>
    <xf numFmtId="0" fontId="24" fillId="4" borderId="9" xfId="0" applyFont="1" applyFill="1" applyBorder="1" applyAlignment="1">
      <alignment vertical="center"/>
    </xf>
    <xf numFmtId="0" fontId="13" fillId="4" borderId="2" xfId="0" applyFont="1" applyFill="1" applyBorder="1" applyAlignment="1">
      <alignment horizontal="center" vertical="center" wrapText="1"/>
    </xf>
    <xf numFmtId="0" fontId="29" fillId="4" borderId="7" xfId="0" applyFont="1" applyFill="1" applyBorder="1" applyAlignment="1">
      <alignment vertical="center"/>
    </xf>
    <xf numFmtId="0" fontId="29" fillId="4" borderId="8" xfId="0" applyFont="1" applyFill="1" applyBorder="1" applyAlignment="1">
      <alignment horizontal="center" vertical="center"/>
    </xf>
    <xf numFmtId="0" fontId="24" fillId="4" borderId="12" xfId="0" applyFont="1" applyFill="1" applyBorder="1" applyAlignment="1">
      <alignment horizontal="center" vertical="center" wrapText="1"/>
    </xf>
    <xf numFmtId="0" fontId="10" fillId="0" borderId="0" xfId="0" applyFont="1" applyAlignment="1">
      <alignment vertical="center"/>
    </xf>
    <xf numFmtId="0" fontId="16" fillId="0" borderId="0" xfId="0" applyFont="1" applyAlignment="1">
      <alignment horizontal="center" vertical="center"/>
    </xf>
    <xf numFmtId="0" fontId="28" fillId="0" borderId="0" xfId="0" applyFont="1" applyBorder="1" applyAlignment="1">
      <alignment horizontal="right" vertical="center"/>
    </xf>
    <xf numFmtId="0" fontId="18" fillId="0" borderId="7" xfId="0" applyFont="1" applyBorder="1" applyAlignment="1">
      <alignment vertical="center" wrapText="1"/>
    </xf>
    <xf numFmtId="3" fontId="13" fillId="3" borderId="13" xfId="0" applyNumberFormat="1" applyFont="1" applyFill="1" applyBorder="1" applyAlignment="1">
      <alignment horizontal="center" vertical="center"/>
    </xf>
    <xf numFmtId="165" fontId="0" fillId="0" borderId="0" xfId="2" applyNumberFormat="1" applyFont="1" applyAlignment="1">
      <alignment horizontal="center" vertical="center"/>
    </xf>
    <xf numFmtId="3" fontId="0" fillId="0" borderId="0" xfId="0" applyNumberFormat="1"/>
    <xf numFmtId="3" fontId="47" fillId="0" borderId="20" xfId="0" applyNumberFormat="1" applyFont="1" applyBorder="1" applyAlignment="1">
      <alignment horizontal="right" vertical="center" wrapText="1"/>
    </xf>
    <xf numFmtId="0" fontId="0" fillId="0" borderId="0" xfId="0" applyBorder="1"/>
    <xf numFmtId="3" fontId="11" fillId="0" borderId="13" xfId="0" applyNumberFormat="1" applyFont="1" applyBorder="1" applyAlignment="1">
      <alignment vertical="center" wrapText="1"/>
    </xf>
    <xf numFmtId="0" fontId="11" fillId="0" borderId="1" xfId="0" applyFont="1" applyBorder="1" applyAlignment="1">
      <alignment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165" fontId="40" fillId="0" borderId="13" xfId="2" applyNumberFormat="1" applyFont="1" applyBorder="1" applyAlignment="1">
      <alignment horizontal="right" vertical="center"/>
    </xf>
    <xf numFmtId="165" fontId="12" fillId="0" borderId="13" xfId="2" applyNumberFormat="1" applyFont="1" applyBorder="1" applyAlignment="1">
      <alignment horizontal="right" vertical="center"/>
    </xf>
    <xf numFmtId="0" fontId="40" fillId="0" borderId="0" xfId="0" applyFont="1" applyBorder="1" applyAlignment="1">
      <alignment horizontal="right" vertical="center"/>
    </xf>
    <xf numFmtId="3" fontId="12" fillId="0" borderId="0" xfId="0" applyNumberFormat="1" applyFont="1" applyBorder="1" applyAlignment="1">
      <alignment horizontal="right" vertical="center"/>
    </xf>
    <xf numFmtId="0" fontId="36" fillId="0" borderId="0" xfId="0" applyFont="1" applyBorder="1" applyAlignment="1">
      <alignment horizontal="right" vertical="center"/>
    </xf>
    <xf numFmtId="165" fontId="11" fillId="0" borderId="13" xfId="2" applyNumberFormat="1" applyFont="1" applyBorder="1" applyAlignment="1">
      <alignment horizontal="right" vertical="center"/>
    </xf>
    <xf numFmtId="165" fontId="10" fillId="0" borderId="13" xfId="2" applyNumberFormat="1" applyFont="1" applyBorder="1" applyAlignment="1">
      <alignment horizontal="right" vertical="center" wrapText="1"/>
    </xf>
    <xf numFmtId="165" fontId="10" fillId="0" borderId="13" xfId="2" applyNumberFormat="1" applyFont="1" applyBorder="1" applyAlignment="1">
      <alignment horizontal="right" vertical="center"/>
    </xf>
    <xf numFmtId="0" fontId="11" fillId="0" borderId="0" xfId="0" applyFont="1" applyBorder="1" applyAlignment="1">
      <alignment horizontal="right" vertical="center"/>
    </xf>
    <xf numFmtId="0" fontId="10" fillId="0" borderId="0" xfId="0" applyFont="1" applyBorder="1" applyAlignment="1">
      <alignment horizontal="right" vertical="center"/>
    </xf>
    <xf numFmtId="165" fontId="11" fillId="0" borderId="2" xfId="2" applyNumberFormat="1" applyFont="1" applyBorder="1" applyAlignment="1">
      <alignment horizontal="right" vertical="center"/>
    </xf>
    <xf numFmtId="3" fontId="28" fillId="0" borderId="38" xfId="0" applyNumberFormat="1" applyFont="1" applyBorder="1" applyAlignment="1">
      <alignment horizontal="right" vertical="center" wrapText="1"/>
    </xf>
    <xf numFmtId="0" fontId="51" fillId="4" borderId="1" xfId="0" applyFont="1" applyFill="1" applyBorder="1" applyAlignment="1">
      <alignment horizontal="center" vertical="center"/>
    </xf>
    <xf numFmtId="0" fontId="36" fillId="0" borderId="0" xfId="0" applyFont="1" applyFill="1" applyAlignment="1">
      <alignment horizontal="justify" vertical="center"/>
    </xf>
    <xf numFmtId="0" fontId="0" fillId="0" borderId="0" xfId="0" applyFill="1"/>
    <xf numFmtId="0" fontId="28" fillId="0" borderId="0" xfId="0" applyFont="1" applyFill="1" applyBorder="1" applyAlignment="1">
      <alignment horizontal="justify" vertical="center"/>
    </xf>
    <xf numFmtId="0" fontId="0" fillId="0" borderId="0" xfId="0" applyFill="1" applyBorder="1"/>
    <xf numFmtId="0" fontId="10"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0" xfId="0" applyFont="1" applyFill="1" applyBorder="1" applyAlignment="1">
      <alignment horizontal="center" vertical="center" wrapText="1"/>
    </xf>
    <xf numFmtId="0" fontId="11" fillId="0" borderId="0" xfId="0" applyFont="1" applyFill="1" applyBorder="1" applyAlignment="1">
      <alignment vertical="center"/>
    </xf>
    <xf numFmtId="0" fontId="11" fillId="0" borderId="0" xfId="0" applyFont="1" applyFill="1" applyBorder="1" applyAlignment="1">
      <alignment horizontal="right" vertical="center"/>
    </xf>
    <xf numFmtId="0" fontId="11" fillId="0" borderId="0" xfId="0" applyFont="1" applyFill="1" applyBorder="1" applyAlignment="1">
      <alignment horizontal="right" vertical="center" wrapText="1"/>
    </xf>
    <xf numFmtId="0" fontId="10" fillId="0" borderId="0" xfId="0" applyFont="1" applyFill="1" applyBorder="1" applyAlignment="1">
      <alignment vertical="center"/>
    </xf>
    <xf numFmtId="0" fontId="10" fillId="0" borderId="0" xfId="0" applyFont="1" applyFill="1" applyBorder="1" applyAlignment="1">
      <alignment horizontal="right" vertical="center"/>
    </xf>
    <xf numFmtId="0" fontId="10" fillId="0" borderId="0" xfId="0" applyFont="1" applyFill="1" applyBorder="1" applyAlignment="1">
      <alignment horizontal="right" vertical="center" wrapText="1"/>
    </xf>
    <xf numFmtId="165" fontId="0" fillId="0" borderId="0" xfId="2" applyNumberFormat="1" applyFont="1"/>
    <xf numFmtId="165" fontId="0" fillId="0" borderId="0" xfId="0" applyNumberFormat="1"/>
    <xf numFmtId="0" fontId="11" fillId="0" borderId="4" xfId="0" applyFont="1" applyBorder="1" applyAlignment="1">
      <alignment horizontal="left" vertical="center" wrapText="1"/>
    </xf>
    <xf numFmtId="3" fontId="53" fillId="0" borderId="13" xfId="0" applyNumberFormat="1" applyFont="1" applyBorder="1" applyAlignment="1">
      <alignment horizontal="right" vertical="center" wrapText="1"/>
    </xf>
    <xf numFmtId="0" fontId="29" fillId="5" borderId="15" xfId="0" applyFont="1" applyFill="1" applyBorder="1" applyAlignment="1">
      <alignment horizontal="center" vertical="center"/>
    </xf>
    <xf numFmtId="165" fontId="40" fillId="0" borderId="13" xfId="2" applyNumberFormat="1" applyFont="1" applyFill="1" applyBorder="1" applyAlignment="1">
      <alignment horizontal="right" vertical="center"/>
    </xf>
    <xf numFmtId="3" fontId="11" fillId="0" borderId="13"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165" fontId="11" fillId="0" borderId="13" xfId="2" applyNumberFormat="1" applyFont="1" applyFill="1" applyBorder="1" applyAlignment="1">
      <alignment horizontal="right" vertical="center" wrapText="1"/>
    </xf>
    <xf numFmtId="165" fontId="11" fillId="0" borderId="13" xfId="2" applyNumberFormat="1" applyFont="1" applyFill="1" applyBorder="1" applyAlignment="1">
      <alignment horizontal="right" vertical="center"/>
    </xf>
    <xf numFmtId="165" fontId="11" fillId="0" borderId="2" xfId="2" applyNumberFormat="1" applyFont="1" applyFill="1" applyBorder="1" applyAlignment="1">
      <alignment horizontal="right" vertical="center"/>
    </xf>
    <xf numFmtId="165" fontId="10" fillId="0" borderId="2" xfId="2" applyNumberFormat="1" applyFont="1" applyFill="1" applyBorder="1" applyAlignment="1">
      <alignment horizontal="right" vertical="center"/>
    </xf>
    <xf numFmtId="165" fontId="44" fillId="0" borderId="13" xfId="2" applyNumberFormat="1" applyFont="1" applyFill="1" applyBorder="1" applyAlignment="1">
      <alignment horizontal="right" vertical="center"/>
    </xf>
    <xf numFmtId="165" fontId="44" fillId="0" borderId="0" xfId="2" applyNumberFormat="1" applyFont="1" applyFill="1" applyBorder="1" applyAlignment="1">
      <alignment horizontal="right" vertical="center"/>
    </xf>
    <xf numFmtId="3" fontId="43" fillId="0" borderId="13" xfId="0" applyNumberFormat="1" applyFont="1" applyFill="1" applyBorder="1" applyAlignment="1">
      <alignment horizontal="right" vertical="center"/>
    </xf>
    <xf numFmtId="3" fontId="36" fillId="0" borderId="13" xfId="0" applyNumberFormat="1" applyFont="1" applyFill="1" applyBorder="1" applyAlignment="1">
      <alignment horizontal="right" vertical="center" wrapText="1"/>
    </xf>
    <xf numFmtId="0" fontId="36" fillId="0" borderId="13" xfId="0" applyFont="1" applyFill="1" applyBorder="1" applyAlignment="1">
      <alignment horizontal="right" vertical="center" wrapText="1"/>
    </xf>
    <xf numFmtId="3" fontId="28" fillId="0" borderId="13" xfId="0" applyNumberFormat="1" applyFont="1" applyFill="1" applyBorder="1" applyAlignment="1">
      <alignment horizontal="right" vertical="center" wrapText="1"/>
    </xf>
    <xf numFmtId="0" fontId="11" fillId="0" borderId="13" xfId="0" applyFont="1" applyFill="1" applyBorder="1" applyAlignment="1">
      <alignment horizontal="right" vertical="center" wrapText="1"/>
    </xf>
    <xf numFmtId="3" fontId="36" fillId="0" borderId="53" xfId="0" applyNumberFormat="1" applyFont="1" applyFill="1" applyBorder="1" applyAlignment="1">
      <alignment horizontal="right" vertical="center" wrapText="1"/>
    </xf>
    <xf numFmtId="3" fontId="36" fillId="0" borderId="54" xfId="0" applyNumberFormat="1" applyFont="1" applyFill="1" applyBorder="1" applyAlignment="1">
      <alignment horizontal="right" vertical="center" wrapText="1"/>
    </xf>
    <xf numFmtId="3" fontId="28" fillId="0" borderId="52" xfId="0" applyNumberFormat="1" applyFont="1" applyFill="1" applyBorder="1" applyAlignment="1">
      <alignment horizontal="right" vertical="center" wrapText="1"/>
    </xf>
    <xf numFmtId="0" fontId="10" fillId="0" borderId="0" xfId="0" applyFont="1" applyFill="1" applyAlignment="1">
      <alignment vertical="center"/>
    </xf>
    <xf numFmtId="0" fontId="54" fillId="0" borderId="0" xfId="0" applyFont="1"/>
    <xf numFmtId="0" fontId="33" fillId="0" borderId="0" xfId="0" applyFont="1"/>
    <xf numFmtId="165" fontId="33" fillId="0" borderId="0" xfId="2" applyNumberFormat="1" applyFont="1"/>
    <xf numFmtId="0" fontId="55" fillId="0" borderId="0" xfId="0" applyFont="1"/>
    <xf numFmtId="0" fontId="11" fillId="0" borderId="0" xfId="0" applyFont="1" applyAlignment="1">
      <alignment horizontal="justify" vertical="center"/>
    </xf>
    <xf numFmtId="0" fontId="11" fillId="0" borderId="0" xfId="0" applyFont="1" applyAlignment="1">
      <alignment horizontal="left" vertical="center"/>
    </xf>
    <xf numFmtId="0" fontId="10" fillId="0" borderId="0" xfId="0" applyFont="1" applyAlignment="1">
      <alignment horizontal="left" vertical="center"/>
    </xf>
    <xf numFmtId="164" fontId="11" fillId="0" borderId="0" xfId="2" applyFont="1" applyBorder="1" applyAlignment="1">
      <alignment horizontal="right" vertical="center"/>
    </xf>
    <xf numFmtId="164" fontId="10" fillId="0" borderId="0" xfId="2" applyFont="1" applyBorder="1" applyAlignment="1">
      <alignment horizontal="right" vertical="center"/>
    </xf>
    <xf numFmtId="0" fontId="10" fillId="0" borderId="0" xfId="0" applyFont="1" applyAlignment="1">
      <alignment horizontal="justify" vertical="center"/>
    </xf>
    <xf numFmtId="0" fontId="29" fillId="5" borderId="12" xfId="0" applyFont="1" applyFill="1" applyBorder="1" applyAlignment="1">
      <alignment vertical="center" wrapText="1"/>
    </xf>
    <xf numFmtId="0" fontId="29" fillId="5" borderId="13" xfId="0" applyFont="1" applyFill="1" applyBorder="1" applyAlignment="1">
      <alignment vertical="center" wrapText="1"/>
    </xf>
    <xf numFmtId="165" fontId="11" fillId="0" borderId="13" xfId="2" applyNumberFormat="1" applyFont="1" applyBorder="1" applyAlignment="1">
      <alignment horizontal="right" vertical="center" wrapText="1"/>
    </xf>
    <xf numFmtId="0" fontId="11" fillId="0" borderId="0" xfId="0" applyFont="1" applyBorder="1" applyAlignment="1">
      <alignment horizontal="right" vertical="center" wrapText="1"/>
    </xf>
    <xf numFmtId="0" fontId="10" fillId="0" borderId="4" xfId="0" applyFont="1" applyBorder="1" applyAlignment="1">
      <alignment vertical="center" wrapText="1"/>
    </xf>
    <xf numFmtId="0" fontId="10" fillId="0" borderId="0" xfId="0" applyFont="1" applyBorder="1" applyAlignment="1">
      <alignment horizontal="right" vertical="center" wrapText="1"/>
    </xf>
    <xf numFmtId="0" fontId="29" fillId="11" borderId="12" xfId="0" applyFont="1" applyFill="1" applyBorder="1" applyAlignment="1">
      <alignment horizontal="center" vertical="center" wrapText="1"/>
    </xf>
    <xf numFmtId="0" fontId="56" fillId="11" borderId="12" xfId="0" applyFont="1" applyFill="1" applyBorder="1" applyAlignment="1">
      <alignment vertical="center" wrapText="1"/>
    </xf>
    <xf numFmtId="0" fontId="29" fillId="11" borderId="13" xfId="0" applyFont="1" applyFill="1" applyBorder="1" applyAlignment="1">
      <alignment horizontal="center" vertical="center" wrapText="1"/>
    </xf>
    <xf numFmtId="0" fontId="56" fillId="11" borderId="13" xfId="0" applyFont="1" applyFill="1" applyBorder="1" applyAlignment="1">
      <alignment vertical="center" wrapText="1"/>
    </xf>
    <xf numFmtId="49" fontId="11" fillId="0" borderId="4" xfId="0" applyNumberFormat="1" applyFont="1" applyBorder="1" applyAlignment="1">
      <alignment vertical="center" wrapText="1"/>
    </xf>
    <xf numFmtId="165" fontId="10" fillId="0" borderId="13" xfId="2" applyNumberFormat="1" applyFont="1" applyFill="1" applyBorder="1" applyAlignment="1">
      <alignment horizontal="right" vertical="center" wrapText="1"/>
    </xf>
    <xf numFmtId="165" fontId="56" fillId="0" borderId="13" xfId="2" applyNumberFormat="1" applyFont="1" applyBorder="1" applyAlignment="1">
      <alignment horizontal="right" vertical="center" wrapText="1"/>
    </xf>
    <xf numFmtId="0" fontId="33" fillId="0" borderId="0" xfId="0" applyFont="1" applyFill="1"/>
    <xf numFmtId="0" fontId="33" fillId="0" borderId="0" xfId="0" applyFont="1" applyBorder="1"/>
    <xf numFmtId="0" fontId="29" fillId="9" borderId="12" xfId="0" applyFont="1" applyFill="1" applyBorder="1" applyAlignment="1">
      <alignment horizontal="center" vertical="center" wrapText="1"/>
    </xf>
    <xf numFmtId="0" fontId="29" fillId="9" borderId="12" xfId="0" applyFont="1" applyFill="1" applyBorder="1" applyAlignment="1">
      <alignment vertical="center" wrapText="1"/>
    </xf>
    <xf numFmtId="0" fontId="29" fillId="9" borderId="13" xfId="0" applyFont="1" applyFill="1" applyBorder="1" applyAlignment="1">
      <alignment horizontal="center" vertical="center" wrapText="1"/>
    </xf>
    <xf numFmtId="0" fontId="29" fillId="9" borderId="13" xfId="0" applyFont="1" applyFill="1" applyBorder="1" applyAlignment="1">
      <alignment vertical="center" wrapText="1"/>
    </xf>
    <xf numFmtId="0" fontId="10" fillId="0" borderId="0" xfId="0" applyFont="1" applyBorder="1" applyAlignment="1">
      <alignment vertical="center"/>
    </xf>
    <xf numFmtId="0" fontId="57" fillId="0" borderId="0" xfId="0" applyFont="1" applyAlignment="1">
      <alignment horizontal="center"/>
    </xf>
    <xf numFmtId="0" fontId="57" fillId="0" borderId="0" xfId="0" applyFont="1"/>
    <xf numFmtId="0" fontId="36" fillId="0" borderId="46" xfId="0" applyFont="1" applyFill="1" applyBorder="1" applyAlignment="1">
      <alignment horizontal="right" vertical="center" wrapText="1"/>
    </xf>
    <xf numFmtId="0" fontId="28" fillId="0" borderId="13" xfId="0" applyFont="1" applyFill="1" applyBorder="1" applyAlignment="1">
      <alignment horizontal="right" vertical="center" wrapText="1"/>
    </xf>
    <xf numFmtId="0" fontId="58" fillId="0" borderId="0" xfId="0" applyFont="1"/>
    <xf numFmtId="0" fontId="47" fillId="0" borderId="19" xfId="0" applyFont="1" applyBorder="1" applyAlignment="1">
      <alignment horizontal="right" vertical="center" wrapText="1"/>
    </xf>
    <xf numFmtId="0" fontId="21" fillId="0" borderId="18" xfId="0" applyFont="1" applyBorder="1" applyAlignment="1">
      <alignment vertical="center" wrapText="1"/>
    </xf>
    <xf numFmtId="0" fontId="47" fillId="0" borderId="22" xfId="0" applyFont="1" applyBorder="1" applyAlignment="1">
      <alignment horizontal="right" vertical="center" wrapText="1"/>
    </xf>
    <xf numFmtId="0" fontId="21" fillId="0" borderId="0" xfId="0" applyFont="1" applyBorder="1" applyAlignment="1">
      <alignment vertical="center" wrapText="1"/>
    </xf>
    <xf numFmtId="3" fontId="21" fillId="0" borderId="23" xfId="0" applyNumberFormat="1" applyFont="1" applyBorder="1" applyAlignment="1">
      <alignment horizontal="right" vertical="center" wrapText="1"/>
    </xf>
    <xf numFmtId="0" fontId="47" fillId="0" borderId="0" xfId="0" applyFont="1" applyBorder="1" applyAlignment="1">
      <alignment vertical="center" wrapText="1"/>
    </xf>
    <xf numFmtId="3" fontId="47" fillId="0" borderId="23" xfId="0" applyNumberFormat="1" applyFont="1" applyBorder="1" applyAlignment="1">
      <alignment horizontal="right" vertical="center" wrapText="1"/>
    </xf>
    <xf numFmtId="0" fontId="47" fillId="0" borderId="20" xfId="0" applyFont="1" applyBorder="1" applyAlignment="1">
      <alignment horizontal="right" vertical="center" wrapText="1"/>
    </xf>
    <xf numFmtId="0" fontId="47" fillId="0" borderId="23" xfId="0" applyFont="1" applyBorder="1" applyAlignment="1">
      <alignment horizontal="right" vertical="center" wrapText="1"/>
    </xf>
    <xf numFmtId="0" fontId="47" fillId="0" borderId="20" xfId="0" applyFont="1" applyBorder="1" applyAlignment="1">
      <alignment vertical="center" wrapText="1"/>
    </xf>
    <xf numFmtId="165" fontId="47" fillId="0" borderId="20" xfId="2" applyNumberFormat="1" applyFont="1" applyBorder="1" applyAlignment="1">
      <alignment horizontal="right" vertical="center" wrapText="1"/>
    </xf>
    <xf numFmtId="0" fontId="21" fillId="0" borderId="23" xfId="0" applyFont="1" applyBorder="1" applyAlignment="1">
      <alignment horizontal="right" vertical="center" wrapText="1"/>
    </xf>
    <xf numFmtId="0" fontId="21" fillId="0" borderId="20" xfId="0" applyFont="1" applyBorder="1" applyAlignment="1">
      <alignment horizontal="right" vertical="center" wrapText="1"/>
    </xf>
    <xf numFmtId="0" fontId="59" fillId="0" borderId="0" xfId="0" applyFont="1" applyBorder="1" applyAlignment="1">
      <alignment vertical="top" wrapText="1"/>
    </xf>
    <xf numFmtId="0" fontId="59" fillId="0" borderId="20" xfId="0" applyFont="1" applyBorder="1" applyAlignment="1">
      <alignment vertical="top" wrapText="1"/>
    </xf>
    <xf numFmtId="0" fontId="59" fillId="0" borderId="23" xfId="0" applyFont="1" applyBorder="1" applyAlignment="1">
      <alignment vertical="top" wrapText="1"/>
    </xf>
    <xf numFmtId="0" fontId="21" fillId="0" borderId="5" xfId="0" applyFont="1" applyBorder="1" applyAlignment="1">
      <alignment vertical="center" wrapText="1"/>
    </xf>
    <xf numFmtId="3" fontId="58" fillId="0" borderId="0" xfId="0" applyNumberFormat="1" applyFont="1"/>
    <xf numFmtId="0" fontId="58" fillId="0" borderId="10" xfId="0" applyFont="1" applyBorder="1"/>
    <xf numFmtId="0" fontId="63" fillId="0" borderId="28" xfId="0" applyFont="1" applyBorder="1" applyAlignment="1">
      <alignment vertical="center" wrapText="1"/>
    </xf>
    <xf numFmtId="0" fontId="62" fillId="0" borderId="11" xfId="0" applyFont="1" applyBorder="1" applyAlignment="1">
      <alignment vertical="center" wrapText="1"/>
    </xf>
    <xf numFmtId="0" fontId="64" fillId="0" borderId="11" xfId="0" applyFont="1" applyBorder="1" applyAlignment="1">
      <alignment vertical="center" wrapText="1"/>
    </xf>
    <xf numFmtId="0" fontId="62" fillId="0" borderId="29" xfId="0" applyFont="1" applyBorder="1" applyAlignment="1">
      <alignment vertical="center" wrapText="1"/>
    </xf>
    <xf numFmtId="0" fontId="5" fillId="0" borderId="63" xfId="0" applyFont="1" applyBorder="1" applyAlignment="1">
      <alignment vertical="center" wrapText="1"/>
    </xf>
    <xf numFmtId="41" fontId="62" fillId="0" borderId="17" xfId="5" applyFont="1" applyBorder="1" applyAlignment="1">
      <alignment vertical="center" wrapText="1"/>
    </xf>
    <xf numFmtId="0" fontId="62" fillId="0" borderId="17" xfId="0" applyFont="1" applyBorder="1" applyAlignment="1">
      <alignment vertical="center" wrapText="1"/>
    </xf>
    <xf numFmtId="0" fontId="62" fillId="0" borderId="61" xfId="0" applyFont="1" applyBorder="1" applyAlignment="1">
      <alignment vertical="center" wrapText="1"/>
    </xf>
    <xf numFmtId="0" fontId="5" fillId="0" borderId="30" xfId="0" applyFont="1" applyBorder="1" applyAlignment="1">
      <alignment vertical="center" wrapText="1"/>
    </xf>
    <xf numFmtId="41" fontId="62" fillId="0" borderId="31" xfId="5" applyFont="1" applyBorder="1" applyAlignment="1">
      <alignment vertical="center" wrapText="1"/>
    </xf>
    <xf numFmtId="0" fontId="62" fillId="0" borderId="31" xfId="0" applyFont="1" applyBorder="1" applyAlignment="1">
      <alignment vertical="center" wrapText="1"/>
    </xf>
    <xf numFmtId="0" fontId="62" fillId="0" borderId="32" xfId="0" applyFont="1" applyBorder="1" applyAlignment="1">
      <alignment vertical="center" wrapText="1"/>
    </xf>
    <xf numFmtId="41" fontId="31" fillId="0" borderId="15" xfId="5" applyFont="1" applyBorder="1" applyAlignment="1">
      <alignment horizontal="right" vertical="center"/>
    </xf>
    <xf numFmtId="0" fontId="24" fillId="0" borderId="15" xfId="0" applyFont="1" applyFill="1" applyBorder="1" applyAlignment="1">
      <alignment horizontal="right" vertical="center"/>
    </xf>
    <xf numFmtId="3" fontId="26" fillId="0" borderId="15" xfId="0" applyNumberFormat="1" applyFont="1" applyFill="1" applyBorder="1" applyAlignment="1">
      <alignment horizontal="right" vertical="center"/>
    </xf>
    <xf numFmtId="3" fontId="10" fillId="0" borderId="8" xfId="0" applyNumberFormat="1" applyFont="1" applyBorder="1" applyAlignment="1">
      <alignment vertical="center" wrapText="1"/>
    </xf>
    <xf numFmtId="3" fontId="10" fillId="0" borderId="1" xfId="0" applyNumberFormat="1" applyFont="1" applyBorder="1" applyAlignment="1">
      <alignment vertical="center" wrapText="1"/>
    </xf>
    <xf numFmtId="3" fontId="10" fillId="0" borderId="1" xfId="0" applyNumberFormat="1" applyFont="1" applyBorder="1" applyAlignment="1">
      <alignment horizontal="right" vertical="center" wrapText="1"/>
    </xf>
    <xf numFmtId="3" fontId="11" fillId="0" borderId="8" xfId="0" applyNumberFormat="1" applyFont="1" applyBorder="1" applyAlignment="1">
      <alignment vertical="center" wrapText="1"/>
    </xf>
    <xf numFmtId="3" fontId="11" fillId="0" borderId="6" xfId="2" applyNumberFormat="1" applyFont="1" applyBorder="1" applyAlignment="1">
      <alignment vertical="center" wrapText="1"/>
    </xf>
    <xf numFmtId="3" fontId="11" fillId="0" borderId="13" xfId="2" applyNumberFormat="1" applyFont="1" applyBorder="1" applyAlignment="1">
      <alignment horizontal="right" vertical="center" wrapText="1"/>
    </xf>
    <xf numFmtId="3" fontId="10" fillId="0" borderId="14" xfId="0" applyNumberFormat="1" applyFont="1" applyBorder="1" applyAlignment="1">
      <alignment horizontal="right" vertical="center" wrapText="1"/>
    </xf>
    <xf numFmtId="3" fontId="11" fillId="0" borderId="4" xfId="2" applyNumberFormat="1" applyFont="1" applyBorder="1" applyAlignment="1">
      <alignment vertical="center" wrapText="1"/>
    </xf>
    <xf numFmtId="41" fontId="31" fillId="0" borderId="13" xfId="5" applyFont="1" applyBorder="1" applyAlignment="1">
      <alignment horizontal="right" vertical="center"/>
    </xf>
    <xf numFmtId="0" fontId="33" fillId="0" borderId="10" xfId="0" applyFont="1" applyBorder="1"/>
    <xf numFmtId="3" fontId="36" fillId="0" borderId="46" xfId="0" applyNumberFormat="1" applyFont="1" applyFill="1" applyBorder="1" applyAlignment="1">
      <alignment horizontal="right" vertical="center" wrapText="1"/>
    </xf>
    <xf numFmtId="41" fontId="36" fillId="0" borderId="46" xfId="5" applyFont="1" applyFill="1" applyBorder="1" applyAlignment="1">
      <alignment horizontal="right" vertical="center" wrapText="1"/>
    </xf>
    <xf numFmtId="3" fontId="11" fillId="0" borderId="13" xfId="0" applyNumberFormat="1" applyFont="1" applyFill="1" applyBorder="1" applyAlignment="1">
      <alignment horizontal="center" vertical="center" wrapText="1"/>
    </xf>
    <xf numFmtId="0" fontId="16" fillId="0" borderId="0" xfId="0" applyFont="1" applyAlignment="1">
      <alignment horizontal="center" vertical="center"/>
    </xf>
    <xf numFmtId="0" fontId="12" fillId="0" borderId="0" xfId="0" applyFont="1" applyAlignment="1">
      <alignment horizontal="center" vertical="center"/>
    </xf>
    <xf numFmtId="41" fontId="0" fillId="0" borderId="0" xfId="5" applyFont="1"/>
    <xf numFmtId="3" fontId="10" fillId="0" borderId="6" xfId="0" applyNumberFormat="1" applyFont="1" applyBorder="1" applyAlignment="1">
      <alignment vertical="center" wrapText="1"/>
    </xf>
    <xf numFmtId="3" fontId="11" fillId="0" borderId="1" xfId="2" applyNumberFormat="1" applyFont="1" applyBorder="1" applyAlignment="1">
      <alignment vertical="center" wrapText="1"/>
    </xf>
    <xf numFmtId="3" fontId="11" fillId="0" borderId="1" xfId="0" applyNumberFormat="1" applyFont="1" applyBorder="1" applyAlignment="1">
      <alignment vertical="center" wrapText="1"/>
    </xf>
    <xf numFmtId="3" fontId="11" fillId="0" borderId="1" xfId="5" applyNumberFormat="1" applyFont="1" applyBorder="1" applyAlignment="1">
      <alignment vertical="center" wrapText="1"/>
    </xf>
    <xf numFmtId="3" fontId="11" fillId="0" borderId="8" xfId="5" applyNumberFormat="1" applyFont="1" applyBorder="1" applyAlignment="1">
      <alignment vertical="center" wrapText="1"/>
    </xf>
    <xf numFmtId="3" fontId="11" fillId="0" borderId="8" xfId="2" applyNumberFormat="1" applyFont="1" applyBorder="1" applyAlignment="1">
      <alignment vertical="center" wrapText="1"/>
    </xf>
    <xf numFmtId="0" fontId="28" fillId="0" borderId="0" xfId="0" applyFont="1" applyFill="1" applyAlignment="1">
      <alignment horizontal="left" vertical="center"/>
    </xf>
    <xf numFmtId="0" fontId="1" fillId="0" borderId="14" xfId="0" applyFont="1" applyFill="1" applyBorder="1" applyAlignment="1">
      <alignment horizontal="left" wrapText="1"/>
    </xf>
    <xf numFmtId="0" fontId="28" fillId="0" borderId="1" xfId="0" applyFont="1" applyFill="1" applyBorder="1" applyAlignment="1">
      <alignment vertical="center"/>
    </xf>
    <xf numFmtId="3" fontId="28" fillId="0" borderId="2" xfId="0" applyNumberFormat="1" applyFont="1" applyFill="1" applyBorder="1" applyAlignment="1">
      <alignment horizontal="right" vertical="center"/>
    </xf>
    <xf numFmtId="49" fontId="36" fillId="0" borderId="4" xfId="0" applyNumberFormat="1" applyFont="1" applyFill="1" applyBorder="1" applyAlignment="1">
      <alignment horizontal="left" vertical="center" indent="5"/>
    </xf>
    <xf numFmtId="0" fontId="28" fillId="0" borderId="0" xfId="0" applyFont="1" applyFill="1" applyAlignment="1">
      <alignment horizontal="justify" vertical="center"/>
    </xf>
    <xf numFmtId="0" fontId="10" fillId="0" borderId="8" xfId="0" applyFont="1" applyFill="1" applyBorder="1" applyAlignment="1">
      <alignment horizontal="center" vertical="center"/>
    </xf>
    <xf numFmtId="0" fontId="29" fillId="0" borderId="12" xfId="0" applyFont="1" applyFill="1" applyBorder="1" applyAlignment="1">
      <alignment horizontal="center" vertical="center"/>
    </xf>
    <xf numFmtId="0" fontId="10" fillId="0" borderId="1" xfId="0" applyFont="1" applyFill="1" applyBorder="1" applyAlignment="1">
      <alignment vertical="center"/>
    </xf>
    <xf numFmtId="0" fontId="10" fillId="0" borderId="4" xfId="0" applyFont="1" applyFill="1" applyBorder="1" applyAlignment="1">
      <alignment vertical="center"/>
    </xf>
    <xf numFmtId="165" fontId="10" fillId="0" borderId="13" xfId="2" applyNumberFormat="1" applyFont="1" applyFill="1" applyBorder="1" applyAlignment="1">
      <alignment horizontal="right" vertical="center"/>
    </xf>
    <xf numFmtId="0" fontId="11" fillId="0" borderId="1" xfId="0" applyFont="1" applyFill="1" applyBorder="1" applyAlignment="1">
      <alignment vertical="center"/>
    </xf>
    <xf numFmtId="0" fontId="11" fillId="0" borderId="4" xfId="0" applyFont="1" applyFill="1" applyBorder="1" applyAlignment="1">
      <alignment vertical="center"/>
    </xf>
    <xf numFmtId="165" fontId="11" fillId="0" borderId="0" xfId="2" applyNumberFormat="1" applyFont="1" applyFill="1" applyBorder="1" applyAlignment="1">
      <alignment horizontal="right" vertical="center"/>
    </xf>
    <xf numFmtId="0" fontId="44" fillId="0" borderId="4" xfId="0" applyFont="1" applyFill="1" applyBorder="1" applyAlignment="1">
      <alignment vertical="center"/>
    </xf>
    <xf numFmtId="0" fontId="44" fillId="0" borderId="0" xfId="0" applyFont="1" applyFill="1" applyBorder="1" applyAlignment="1">
      <alignment horizontal="right" vertical="center"/>
    </xf>
    <xf numFmtId="49" fontId="8" fillId="0" borderId="1" xfId="0" applyNumberFormat="1" applyFont="1" applyFill="1" applyBorder="1" applyAlignment="1">
      <alignment horizontal="left" vertical="center" indent="5"/>
    </xf>
    <xf numFmtId="0" fontId="44" fillId="0" borderId="0" xfId="0" applyFont="1" applyFill="1" applyBorder="1" applyAlignment="1">
      <alignment vertical="center"/>
    </xf>
    <xf numFmtId="0" fontId="50" fillId="0" borderId="0" xfId="0" applyFont="1" applyFill="1"/>
    <xf numFmtId="0" fontId="49" fillId="0" borderId="0" xfId="0" applyFont="1" applyFill="1"/>
    <xf numFmtId="0" fontId="16" fillId="0" borderId="0" xfId="0" applyFont="1" applyFill="1" applyAlignment="1">
      <alignment horizontal="center"/>
    </xf>
    <xf numFmtId="0" fontId="11" fillId="0" borderId="4" xfId="0" applyFont="1" applyFill="1" applyBorder="1" applyAlignment="1">
      <alignment horizontal="justify" vertical="center" wrapText="1"/>
    </xf>
    <xf numFmtId="0" fontId="65" fillId="0" borderId="0" xfId="0" applyFont="1" applyAlignment="1">
      <alignment horizontal="justify" vertical="center"/>
    </xf>
    <xf numFmtId="165" fontId="13" fillId="2" borderId="12" xfId="3" applyNumberFormat="1" applyFont="1" applyFill="1" applyBorder="1" applyAlignment="1">
      <alignment horizontal="center" vertical="center" wrapText="1"/>
    </xf>
    <xf numFmtId="165" fontId="13" fillId="2" borderId="13" xfId="3" applyNumberFormat="1" applyFont="1" applyFill="1" applyBorder="1" applyAlignment="1">
      <alignment horizontal="center" vertical="center" wrapText="1"/>
    </xf>
    <xf numFmtId="166" fontId="14" fillId="0" borderId="13" xfId="3" applyNumberFormat="1" applyFont="1" applyBorder="1" applyAlignment="1">
      <alignment horizontal="center" vertical="center" wrapText="1"/>
    </xf>
    <xf numFmtId="166" fontId="15" fillId="3" borderId="13" xfId="3" applyNumberFormat="1" applyFont="1" applyFill="1" applyBorder="1" applyAlignment="1">
      <alignment horizontal="center" vertical="center" wrapText="1"/>
    </xf>
    <xf numFmtId="0" fontId="13" fillId="3" borderId="9" xfId="0" applyFont="1" applyFill="1" applyBorder="1" applyAlignment="1">
      <alignment horizontal="center" vertical="center"/>
    </xf>
    <xf numFmtId="0" fontId="13" fillId="12" borderId="2" xfId="0" applyFont="1" applyFill="1" applyBorder="1" applyAlignment="1">
      <alignment horizontal="center" vertical="center"/>
    </xf>
    <xf numFmtId="0" fontId="13" fillId="13" borderId="3" xfId="0" applyFont="1" applyFill="1" applyBorder="1" applyAlignment="1">
      <alignment vertical="center"/>
    </xf>
    <xf numFmtId="0" fontId="13" fillId="13" borderId="14" xfId="0" applyFont="1" applyFill="1" applyBorder="1" applyAlignment="1">
      <alignment horizontal="center" vertical="center"/>
    </xf>
    <xf numFmtId="0" fontId="15" fillId="13" borderId="13" xfId="0" applyFont="1" applyFill="1" applyBorder="1" applyAlignment="1">
      <alignment horizontal="center" vertical="center"/>
    </xf>
    <xf numFmtId="166" fontId="15" fillId="13" borderId="13" xfId="3" applyNumberFormat="1" applyFont="1" applyFill="1" applyBorder="1" applyAlignment="1">
      <alignment horizontal="center" vertical="center" wrapText="1"/>
    </xf>
    <xf numFmtId="166" fontId="0" fillId="0" borderId="0" xfId="0" applyNumberFormat="1"/>
    <xf numFmtId="0" fontId="5" fillId="0" borderId="11" xfId="0" applyFont="1" applyFill="1" applyBorder="1" applyAlignment="1">
      <alignment horizontal="justify" vertical="center"/>
    </xf>
    <xf numFmtId="3" fontId="13" fillId="0" borderId="4" xfId="0" applyNumberFormat="1" applyFont="1" applyFill="1" applyBorder="1" applyAlignment="1">
      <alignment horizontal="center" vertical="center"/>
    </xf>
    <xf numFmtId="3" fontId="21" fillId="0" borderId="20" xfId="0" applyNumberFormat="1" applyFont="1" applyFill="1" applyBorder="1" applyAlignment="1">
      <alignment horizontal="right" vertical="center" wrapText="1"/>
    </xf>
    <xf numFmtId="3" fontId="33" fillId="0" borderId="0" xfId="0" applyNumberFormat="1" applyFont="1"/>
    <xf numFmtId="41" fontId="11" fillId="0" borderId="13" xfId="5" applyFont="1" applyFill="1" applyBorder="1" applyAlignment="1">
      <alignment horizontal="right" vertical="center" wrapText="1"/>
    </xf>
    <xf numFmtId="0" fontId="26" fillId="0" borderId="15" xfId="0" applyFont="1" applyFill="1" applyBorder="1" applyAlignment="1">
      <alignment horizontal="right" vertical="center"/>
    </xf>
    <xf numFmtId="3" fontId="24" fillId="0" borderId="15" xfId="0" applyNumberFormat="1" applyFont="1" applyFill="1" applyBorder="1" applyAlignment="1">
      <alignment horizontal="right" vertical="center"/>
    </xf>
    <xf numFmtId="169" fontId="0" fillId="0" borderId="0" xfId="0" applyNumberFormat="1"/>
    <xf numFmtId="0" fontId="1" fillId="14" borderId="0" xfId="0" applyFont="1" applyFill="1"/>
    <xf numFmtId="3" fontId="11" fillId="0" borderId="13" xfId="0" applyNumberFormat="1" applyFont="1" applyBorder="1" applyAlignment="1">
      <alignment horizontal="right" vertical="center"/>
    </xf>
    <xf numFmtId="3" fontId="10" fillId="0" borderId="13" xfId="0" applyNumberFormat="1" applyFont="1" applyBorder="1" applyAlignment="1">
      <alignment horizontal="right" vertical="center"/>
    </xf>
    <xf numFmtId="0" fontId="67" fillId="0" borderId="0" xfId="0" applyFont="1"/>
    <xf numFmtId="3" fontId="10" fillId="0" borderId="2" xfId="0" applyNumberFormat="1" applyFont="1" applyFill="1" applyBorder="1" applyAlignment="1">
      <alignment horizontal="right" vertical="center"/>
    </xf>
    <xf numFmtId="0" fontId="57" fillId="0" borderId="0" xfId="0" applyFont="1" applyBorder="1" applyAlignment="1">
      <alignment horizontal="center" vertical="center"/>
    </xf>
    <xf numFmtId="3" fontId="53" fillId="0" borderId="13" xfId="0" applyNumberFormat="1" applyFont="1" applyBorder="1" applyAlignment="1">
      <alignment horizontal="right" vertical="center"/>
    </xf>
    <xf numFmtId="4" fontId="8" fillId="0" borderId="1" xfId="0" applyNumberFormat="1" applyFont="1" applyBorder="1" applyAlignment="1">
      <alignment horizontal="center" vertical="center" wrapText="1"/>
    </xf>
    <xf numFmtId="4" fontId="8" fillId="0" borderId="4" xfId="0" applyNumberFormat="1" applyFont="1" applyBorder="1" applyAlignment="1">
      <alignment horizontal="center" vertical="center" wrapText="1"/>
    </xf>
    <xf numFmtId="165" fontId="36" fillId="0" borderId="14" xfId="2" applyNumberFormat="1" applyFont="1" applyFill="1" applyBorder="1" applyAlignment="1">
      <alignment horizontal="right" vertical="center"/>
    </xf>
    <xf numFmtId="165" fontId="28" fillId="0" borderId="64" xfId="2" applyNumberFormat="1" applyFont="1" applyBorder="1" applyAlignment="1">
      <alignment horizontal="right" vertical="center"/>
    </xf>
    <xf numFmtId="165" fontId="36" fillId="0" borderId="4" xfId="2" applyNumberFormat="1" applyFont="1" applyBorder="1" applyAlignment="1">
      <alignment horizontal="right" vertical="center"/>
    </xf>
    <xf numFmtId="165" fontId="28" fillId="0" borderId="4" xfId="2" applyNumberFormat="1" applyFont="1" applyBorder="1" applyAlignment="1">
      <alignment horizontal="right" vertical="center"/>
    </xf>
    <xf numFmtId="4" fontId="68" fillId="0" borderId="1" xfId="0" applyNumberFormat="1" applyFont="1" applyBorder="1" applyAlignment="1">
      <alignment horizontal="center" vertical="center" wrapText="1"/>
    </xf>
    <xf numFmtId="4" fontId="68" fillId="0" borderId="4" xfId="0" applyNumberFormat="1" applyFont="1" applyBorder="1" applyAlignment="1">
      <alignment horizontal="center" vertical="center" wrapText="1"/>
    </xf>
    <xf numFmtId="3" fontId="68" fillId="0" borderId="1" xfId="0" applyNumberFormat="1" applyFont="1" applyBorder="1" applyAlignment="1">
      <alignment horizontal="center" vertical="center" wrapText="1"/>
    </xf>
    <xf numFmtId="3" fontId="68" fillId="0" borderId="4" xfId="0" applyNumberFormat="1" applyFont="1" applyBorder="1" applyAlignment="1">
      <alignment horizontal="center" vertical="center" wrapText="1"/>
    </xf>
    <xf numFmtId="165" fontId="33" fillId="0" borderId="0" xfId="0" applyNumberFormat="1" applyFont="1"/>
    <xf numFmtId="165" fontId="36" fillId="0" borderId="1" xfId="2" applyNumberFormat="1" applyFont="1" applyFill="1" applyBorder="1" applyAlignment="1">
      <alignment horizontal="right" vertical="center"/>
    </xf>
    <xf numFmtId="1" fontId="33" fillId="0" borderId="0" xfId="0" applyNumberFormat="1" applyFont="1"/>
    <xf numFmtId="0" fontId="0" fillId="0" borderId="11" xfId="0" applyFill="1" applyBorder="1" applyAlignment="1">
      <alignment horizontal="left" vertical="top"/>
    </xf>
    <xf numFmtId="14" fontId="0" fillId="0" borderId="11" xfId="0" applyNumberFormat="1" applyFill="1" applyBorder="1" applyAlignment="1">
      <alignment horizontal="left" vertical="top"/>
    </xf>
    <xf numFmtId="0" fontId="16" fillId="0" borderId="0" xfId="0" applyFont="1" applyBorder="1" applyAlignment="1">
      <alignment horizontal="left" vertical="center"/>
    </xf>
    <xf numFmtId="0" fontId="16" fillId="0" borderId="0" xfId="0" applyFont="1" applyBorder="1" applyAlignment="1">
      <alignment horizontal="justify" vertical="center"/>
    </xf>
    <xf numFmtId="0" fontId="58" fillId="0" borderId="0" xfId="0" applyFont="1" applyBorder="1"/>
    <xf numFmtId="0" fontId="0" fillId="14" borderId="0" xfId="0" applyFill="1"/>
    <xf numFmtId="3" fontId="0" fillId="14" borderId="0" xfId="0" applyNumberFormat="1" applyFill="1"/>
    <xf numFmtId="0" fontId="10" fillId="5" borderId="8" xfId="0" applyFont="1" applyFill="1" applyBorder="1" applyAlignment="1">
      <alignment horizontal="center" vertical="center"/>
    </xf>
    <xf numFmtId="0" fontId="28" fillId="5" borderId="8" xfId="0" applyFont="1" applyFill="1" applyBorder="1" applyAlignment="1">
      <alignment horizontal="center" vertical="center"/>
    </xf>
    <xf numFmtId="14" fontId="0" fillId="0" borderId="0" xfId="0" applyNumberFormat="1"/>
    <xf numFmtId="0" fontId="57" fillId="0" borderId="0" xfId="0" applyFont="1" applyBorder="1" applyAlignment="1">
      <alignment horizontal="center" vertical="center"/>
    </xf>
    <xf numFmtId="0" fontId="12" fillId="0" borderId="0" xfId="0" applyFont="1" applyAlignment="1">
      <alignment horizontal="center" vertical="center"/>
    </xf>
    <xf numFmtId="3" fontId="0" fillId="0" borderId="11" xfId="0" applyNumberFormat="1" applyBorder="1"/>
    <xf numFmtId="0" fontId="30" fillId="5" borderId="12" xfId="0" applyFont="1" applyFill="1" applyBorder="1" applyAlignment="1">
      <alignment horizontal="center" vertical="center"/>
    </xf>
    <xf numFmtId="0" fontId="36" fillId="0" borderId="11" xfId="0" applyFont="1" applyBorder="1" applyAlignment="1">
      <alignment vertical="center"/>
    </xf>
    <xf numFmtId="165" fontId="36" fillId="0" borderId="11" xfId="2" applyNumberFormat="1" applyFont="1" applyFill="1" applyBorder="1" applyAlignment="1">
      <alignment horizontal="right" vertical="center"/>
    </xf>
    <xf numFmtId="0" fontId="28" fillId="0" borderId="11" xfId="0" applyFont="1" applyBorder="1" applyAlignment="1">
      <alignment vertical="center"/>
    </xf>
    <xf numFmtId="165" fontId="28" fillId="0" borderId="11" xfId="2" applyNumberFormat="1" applyFont="1" applyBorder="1" applyAlignment="1">
      <alignment horizontal="right" vertical="center"/>
    </xf>
    <xf numFmtId="3" fontId="0" fillId="0" borderId="11" xfId="0" applyNumberFormat="1" applyBorder="1" applyAlignment="1">
      <alignment wrapText="1"/>
    </xf>
    <xf numFmtId="3" fontId="59" fillId="0" borderId="20" xfId="0" applyNumberFormat="1" applyFont="1" applyBorder="1" applyAlignment="1">
      <alignment vertical="top" wrapText="1"/>
    </xf>
    <xf numFmtId="165" fontId="11" fillId="0" borderId="11" xfId="2" applyNumberFormat="1" applyFont="1" applyFill="1" applyBorder="1" applyAlignment="1">
      <alignment horizontal="right" vertical="center"/>
    </xf>
    <xf numFmtId="0" fontId="11" fillId="0" borderId="25" xfId="0" applyFont="1" applyBorder="1" applyAlignment="1">
      <alignment vertical="center"/>
    </xf>
    <xf numFmtId="165" fontId="11" fillId="0" borderId="26" xfId="2" applyNumberFormat="1" applyFont="1" applyFill="1" applyBorder="1" applyAlignment="1">
      <alignment horizontal="right" vertical="center"/>
    </xf>
    <xf numFmtId="165" fontId="11" fillId="0" borderId="27" xfId="2" applyNumberFormat="1" applyFont="1" applyBorder="1" applyAlignment="1">
      <alignment horizontal="right" vertical="center"/>
    </xf>
    <xf numFmtId="0" fontId="11" fillId="0" borderId="28" xfId="0" applyFont="1" applyBorder="1" applyAlignment="1">
      <alignment vertical="center"/>
    </xf>
    <xf numFmtId="165" fontId="11" fillId="0" borderId="29" xfId="2" applyNumberFormat="1" applyFont="1" applyBorder="1" applyAlignment="1">
      <alignment horizontal="right" vertical="center"/>
    </xf>
    <xf numFmtId="0" fontId="10" fillId="0" borderId="30" xfId="0" applyFont="1" applyBorder="1" applyAlignment="1">
      <alignment vertical="center"/>
    </xf>
    <xf numFmtId="165" fontId="10" fillId="0" borderId="31" xfId="2" applyNumberFormat="1" applyFont="1" applyBorder="1" applyAlignment="1">
      <alignment horizontal="right" vertical="center"/>
    </xf>
    <xf numFmtId="165" fontId="10" fillId="0" borderId="32" xfId="2" applyNumberFormat="1" applyFont="1" applyBorder="1" applyAlignment="1">
      <alignment horizontal="right" vertical="center"/>
    </xf>
    <xf numFmtId="0" fontId="0" fillId="0" borderId="0" xfId="0"/>
    <xf numFmtId="165" fontId="28" fillId="0" borderId="11" xfId="2" applyNumberFormat="1" applyFont="1" applyFill="1" applyBorder="1" applyAlignment="1">
      <alignment horizontal="right" vertical="center"/>
    </xf>
    <xf numFmtId="0" fontId="5" fillId="0" borderId="0" xfId="0" applyFont="1" applyAlignment="1">
      <alignment horizontal="left" vertical="center"/>
    </xf>
    <xf numFmtId="0" fontId="16" fillId="0" borderId="0" xfId="0" applyFont="1" applyAlignment="1">
      <alignment horizontal="center" vertical="center"/>
    </xf>
    <xf numFmtId="0" fontId="5" fillId="0" borderId="0" xfId="0" applyFont="1" applyAlignment="1">
      <alignment horizontal="center" vertical="center"/>
    </xf>
    <xf numFmtId="0" fontId="13" fillId="2" borderId="8"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5" fillId="0" borderId="0" xfId="0" applyFont="1" applyAlignment="1">
      <alignment horizontal="left" vertical="center" wrapText="1"/>
    </xf>
    <xf numFmtId="0" fontId="12" fillId="0" borderId="0" xfId="0" applyFont="1" applyAlignment="1">
      <alignment horizontal="left" vertical="center"/>
    </xf>
    <xf numFmtId="0" fontId="60" fillId="0" borderId="0" xfId="0" applyFont="1" applyBorder="1" applyAlignment="1">
      <alignment horizontal="center" vertical="center"/>
    </xf>
    <xf numFmtId="0" fontId="22" fillId="0" borderId="0" xfId="0" applyFont="1" applyAlignment="1">
      <alignment horizontal="center" vertical="center" wrapText="1"/>
    </xf>
    <xf numFmtId="0" fontId="5" fillId="0" borderId="25" xfId="0" applyFont="1" applyBorder="1" applyAlignment="1">
      <alignment vertical="center" wrapText="1"/>
    </xf>
    <xf numFmtId="0" fontId="5" fillId="0" borderId="28" xfId="0" applyFont="1" applyBorder="1" applyAlignment="1">
      <alignment vertical="center" wrapText="1"/>
    </xf>
    <xf numFmtId="0" fontId="61" fillId="0" borderId="26" xfId="0" applyFont="1" applyBorder="1" applyAlignment="1">
      <alignment horizontal="center" vertical="center" wrapText="1"/>
    </xf>
    <xf numFmtId="0" fontId="61" fillId="0" borderId="11" xfId="0" applyFont="1" applyBorder="1" applyAlignment="1">
      <alignment horizontal="center" vertical="center" wrapText="1"/>
    </xf>
    <xf numFmtId="0" fontId="62" fillId="0" borderId="26" xfId="0" applyFont="1" applyBorder="1" applyAlignment="1">
      <alignment vertical="center" wrapText="1"/>
    </xf>
    <xf numFmtId="0" fontId="62" fillId="0" borderId="11" xfId="0" applyFont="1" applyBorder="1" applyAlignment="1">
      <alignment vertical="center" wrapText="1"/>
    </xf>
    <xf numFmtId="0" fontId="61" fillId="0" borderId="27" xfId="0" applyFont="1" applyBorder="1" applyAlignment="1">
      <alignment horizontal="center" vertical="center" wrapText="1"/>
    </xf>
    <xf numFmtId="0" fontId="61" fillId="0" borderId="29" xfId="0" applyFont="1" applyBorder="1" applyAlignment="1">
      <alignment horizontal="center" vertical="center" wrapText="1"/>
    </xf>
    <xf numFmtId="0" fontId="18" fillId="0" borderId="7" xfId="0" applyFont="1" applyBorder="1" applyAlignment="1">
      <alignment vertical="center" wrapText="1"/>
    </xf>
    <xf numFmtId="0" fontId="18" fillId="0" borderId="3" xfId="0" applyFont="1" applyBorder="1" applyAlignment="1">
      <alignment vertical="center" wrapText="1"/>
    </xf>
    <xf numFmtId="3" fontId="21" fillId="0" borderId="19" xfId="0" applyNumberFormat="1" applyFont="1" applyBorder="1" applyAlignment="1">
      <alignment horizontal="right" vertical="center" wrapText="1"/>
    </xf>
    <xf numFmtId="3" fontId="21" fillId="0" borderId="21" xfId="0" applyNumberFormat="1" applyFont="1" applyBorder="1" applyAlignment="1">
      <alignment horizontal="right" vertical="center" wrapText="1"/>
    </xf>
    <xf numFmtId="0" fontId="21" fillId="0" borderId="18" xfId="0" applyFont="1" applyBorder="1" applyAlignment="1">
      <alignment horizontal="left" vertical="center" wrapText="1"/>
    </xf>
    <xf numFmtId="0" fontId="21" fillId="0" borderId="14" xfId="0" applyFont="1" applyBorder="1" applyAlignment="1">
      <alignment horizontal="left" vertical="center" wrapText="1"/>
    </xf>
    <xf numFmtId="3" fontId="21" fillId="0" borderId="22" xfId="0" applyNumberFormat="1" applyFont="1" applyBorder="1" applyAlignment="1">
      <alignment horizontal="right" vertical="center" wrapText="1"/>
    </xf>
    <xf numFmtId="3" fontId="21" fillId="0" borderId="24" xfId="0" applyNumberFormat="1" applyFont="1" applyBorder="1" applyAlignment="1">
      <alignment horizontal="right" vertical="center" wrapText="1"/>
    </xf>
    <xf numFmtId="0" fontId="18" fillId="4" borderId="59" xfId="0" applyFont="1" applyFill="1" applyBorder="1" applyAlignment="1">
      <alignment horizontal="center" vertical="center" wrapText="1"/>
    </xf>
    <xf numFmtId="0" fontId="18" fillId="4" borderId="60" xfId="0" applyFont="1" applyFill="1" applyBorder="1" applyAlignment="1">
      <alignment horizontal="center" vertical="center" wrapText="1"/>
    </xf>
    <xf numFmtId="0" fontId="21" fillId="4" borderId="26"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28" fillId="0" borderId="0" xfId="0" applyFont="1" applyAlignment="1">
      <alignment horizontal="center" vertical="center" wrapText="1"/>
    </xf>
    <xf numFmtId="0" fontId="16" fillId="0" borderId="0" xfId="0" applyFont="1" applyBorder="1" applyAlignment="1">
      <alignment horizontal="center" vertical="center"/>
    </xf>
    <xf numFmtId="0" fontId="16" fillId="0" borderId="62" xfId="0" applyFont="1" applyBorder="1" applyAlignment="1">
      <alignment horizontal="center" vertical="center"/>
    </xf>
    <xf numFmtId="0" fontId="12" fillId="0" borderId="0" xfId="0" applyFont="1" applyAlignment="1">
      <alignment horizontal="center" vertical="center"/>
    </xf>
    <xf numFmtId="0" fontId="10" fillId="4" borderId="8"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57" fillId="0" borderId="0" xfId="0" applyFont="1" applyBorder="1" applyAlignment="1">
      <alignment horizontal="center" vertical="center"/>
    </xf>
    <xf numFmtId="0" fontId="57" fillId="0" borderId="62" xfId="0" applyFont="1" applyBorder="1" applyAlignment="1">
      <alignment horizontal="center" vertical="center"/>
    </xf>
    <xf numFmtId="0" fontId="57" fillId="0" borderId="0" xfId="0" applyFont="1" applyAlignment="1">
      <alignment horizontal="center" vertical="center"/>
    </xf>
    <xf numFmtId="0" fontId="28" fillId="0" borderId="0" xfId="0" applyFont="1" applyAlignment="1">
      <alignment horizontal="center" vertical="center"/>
    </xf>
    <xf numFmtId="0" fontId="29" fillId="0" borderId="8" xfId="0" applyFont="1" applyBorder="1" applyAlignment="1">
      <alignment vertical="center" wrapText="1"/>
    </xf>
    <xf numFmtId="0" fontId="29" fillId="0" borderId="36" xfId="0" applyFont="1" applyBorder="1" applyAlignment="1">
      <alignment vertical="center" wrapText="1"/>
    </xf>
    <xf numFmtId="3" fontId="29" fillId="0" borderId="8" xfId="0" applyNumberFormat="1" applyFont="1" applyBorder="1" applyAlignment="1">
      <alignment horizontal="right" vertical="center"/>
    </xf>
    <xf numFmtId="3" fontId="29" fillId="0" borderId="36" xfId="0" applyNumberFormat="1" applyFont="1" applyBorder="1" applyAlignment="1">
      <alignment horizontal="right" vertical="center"/>
    </xf>
    <xf numFmtId="0" fontId="13" fillId="5" borderId="8"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36" fillId="0" borderId="0" xfId="0" applyFont="1" applyAlignment="1">
      <alignment horizontal="left" vertical="center" wrapText="1"/>
    </xf>
    <xf numFmtId="0" fontId="11" fillId="5" borderId="8" xfId="0" applyFont="1" applyFill="1" applyBorder="1" applyAlignment="1">
      <alignment horizontal="justify" vertical="center" wrapText="1"/>
    </xf>
    <xf numFmtId="0" fontId="11" fillId="5" borderId="4" xfId="0" applyFont="1" applyFill="1" applyBorder="1" applyAlignment="1">
      <alignment horizontal="justify" vertical="center" wrapText="1"/>
    </xf>
    <xf numFmtId="3" fontId="36" fillId="0" borderId="8" xfId="0" applyNumberFormat="1" applyFont="1" applyBorder="1" applyAlignment="1">
      <alignment horizontal="right" vertical="center" wrapText="1"/>
    </xf>
    <xf numFmtId="3" fontId="36" fillId="0" borderId="45" xfId="0" applyNumberFormat="1" applyFont="1" applyBorder="1" applyAlignment="1">
      <alignment horizontal="right" vertical="center" wrapText="1"/>
    </xf>
    <xf numFmtId="0" fontId="36" fillId="0" borderId="8" xfId="0" applyFont="1" applyFill="1" applyBorder="1" applyAlignment="1">
      <alignment horizontal="right" vertical="center" wrapText="1"/>
    </xf>
    <xf numFmtId="0" fontId="36" fillId="0" borderId="45" xfId="0" applyFont="1" applyFill="1" applyBorder="1" applyAlignment="1">
      <alignment horizontal="right" vertical="center" wrapText="1"/>
    </xf>
    <xf numFmtId="0" fontId="36" fillId="0" borderId="45" xfId="0" applyFont="1" applyBorder="1" applyAlignment="1">
      <alignment horizontal="right" vertical="center" wrapText="1"/>
    </xf>
    <xf numFmtId="41" fontId="36" fillId="0" borderId="8" xfId="5" applyFont="1" applyFill="1" applyBorder="1" applyAlignment="1">
      <alignment horizontal="right" vertical="center" wrapText="1"/>
    </xf>
    <xf numFmtId="41" fontId="36" fillId="0" borderId="45" xfId="5" applyFont="1" applyFill="1" applyBorder="1" applyAlignment="1">
      <alignment horizontal="right" vertical="center" wrapText="1"/>
    </xf>
    <xf numFmtId="3" fontId="36" fillId="0" borderId="8" xfId="0" applyNumberFormat="1" applyFont="1" applyFill="1" applyBorder="1" applyAlignment="1">
      <alignment horizontal="right" vertical="center" wrapText="1"/>
    </xf>
    <xf numFmtId="0" fontId="36" fillId="0" borderId="8" xfId="0" applyFont="1" applyBorder="1" applyAlignment="1">
      <alignment vertical="center" wrapText="1"/>
    </xf>
    <xf numFmtId="0" fontId="36" fillId="0" borderId="45" xfId="0" applyFont="1" applyBorder="1" applyAlignment="1">
      <alignment vertical="center" wrapText="1"/>
    </xf>
    <xf numFmtId="0" fontId="36" fillId="0" borderId="8" xfId="0" applyFont="1" applyBorder="1" applyAlignment="1">
      <alignment horizontal="right" vertical="center" wrapText="1"/>
    </xf>
    <xf numFmtId="0" fontId="28" fillId="5" borderId="8" xfId="0" applyFont="1" applyFill="1" applyBorder="1" applyAlignment="1">
      <alignment horizontal="center" vertical="center" wrapText="1"/>
    </xf>
    <xf numFmtId="0" fontId="28" fillId="5" borderId="6" xfId="0" applyFont="1" applyFill="1" applyBorder="1" applyAlignment="1">
      <alignment horizontal="center" vertical="center" wrapText="1"/>
    </xf>
    <xf numFmtId="0" fontId="28" fillId="5" borderId="4" xfId="0" applyFont="1" applyFill="1" applyBorder="1" applyAlignment="1">
      <alignment horizontal="center" vertical="center" wrapText="1"/>
    </xf>
    <xf numFmtId="0" fontId="30" fillId="5" borderId="9" xfId="0" applyFont="1" applyFill="1" applyBorder="1" applyAlignment="1">
      <alignment horizontal="center" vertical="center" wrapText="1"/>
    </xf>
    <xf numFmtId="0" fontId="30" fillId="5" borderId="16" xfId="0" applyFont="1" applyFill="1" applyBorder="1" applyAlignment="1">
      <alignment horizontal="center" vertical="center" wrapText="1"/>
    </xf>
    <xf numFmtId="0" fontId="30" fillId="5" borderId="42" xfId="0" applyFont="1" applyFill="1" applyBorder="1" applyAlignment="1">
      <alignment horizontal="center" vertical="center" wrapText="1"/>
    </xf>
    <xf numFmtId="0" fontId="30" fillId="5" borderId="47" xfId="0" applyFont="1" applyFill="1" applyBorder="1" applyAlignment="1">
      <alignment horizontal="center" vertical="center" wrapText="1"/>
    </xf>
    <xf numFmtId="0" fontId="30" fillId="5" borderId="8"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0" fillId="5" borderId="4" xfId="0" applyFont="1" applyFill="1" applyBorder="1" applyAlignment="1">
      <alignment horizontal="center" vertical="center" wrapText="1"/>
    </xf>
    <xf numFmtId="0" fontId="23" fillId="0" borderId="43"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40"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41" xfId="0" applyFont="1" applyBorder="1" applyAlignment="1">
      <alignment horizontal="center" vertical="center" wrapText="1"/>
    </xf>
    <xf numFmtId="0" fontId="29" fillId="6" borderId="8" xfId="0" applyFont="1" applyFill="1" applyBorder="1" applyAlignment="1">
      <alignment horizontal="center" vertical="center" wrapText="1"/>
    </xf>
    <xf numFmtId="0" fontId="29" fillId="6" borderId="4" xfId="0" applyFont="1" applyFill="1" applyBorder="1" applyAlignment="1">
      <alignment horizontal="center" vertical="center" wrapText="1"/>
    </xf>
    <xf numFmtId="0" fontId="12" fillId="5" borderId="8" xfId="0" applyFont="1" applyFill="1" applyBorder="1" applyAlignment="1">
      <alignment horizontal="center" vertical="center"/>
    </xf>
    <xf numFmtId="0" fontId="12" fillId="5" borderId="4" xfId="0" applyFont="1" applyFill="1" applyBorder="1" applyAlignment="1">
      <alignment horizontal="center" vertical="center"/>
    </xf>
    <xf numFmtId="0" fontId="39" fillId="5" borderId="8" xfId="0" applyFont="1" applyFill="1" applyBorder="1" applyAlignment="1">
      <alignment horizontal="center" vertical="center"/>
    </xf>
    <xf numFmtId="0" fontId="39" fillId="5" borderId="4" xfId="0" applyFont="1" applyFill="1" applyBorder="1" applyAlignment="1">
      <alignment horizontal="center" vertical="center"/>
    </xf>
    <xf numFmtId="0" fontId="10" fillId="0" borderId="9" xfId="0" applyFont="1" applyBorder="1" applyAlignment="1">
      <alignment vertical="center" wrapText="1"/>
    </xf>
    <xf numFmtId="0" fontId="10" fillId="0" borderId="16" xfId="0" applyFont="1" applyBorder="1" applyAlignment="1">
      <alignment vertical="center" wrapText="1"/>
    </xf>
    <xf numFmtId="0" fontId="10" fillId="0" borderId="2" xfId="0" applyFont="1" applyBorder="1" applyAlignment="1">
      <alignment vertical="center" wrapText="1"/>
    </xf>
    <xf numFmtId="0" fontId="35" fillId="0" borderId="0" xfId="0" applyFont="1" applyAlignment="1">
      <alignment horizontal="left" vertical="center" wrapText="1"/>
    </xf>
    <xf numFmtId="0" fontId="36" fillId="0" borderId="0" xfId="0" applyFont="1" applyAlignment="1">
      <alignment horizontal="left" vertical="center"/>
    </xf>
    <xf numFmtId="0" fontId="28" fillId="0" borderId="0" xfId="0" applyFont="1" applyAlignment="1">
      <alignment horizontal="left" vertical="center" wrapText="1"/>
    </xf>
    <xf numFmtId="0" fontId="10" fillId="5" borderId="8" xfId="0" applyFont="1" applyFill="1" applyBorder="1" applyAlignment="1">
      <alignment horizontal="center" vertical="center"/>
    </xf>
    <xf numFmtId="0" fontId="10" fillId="5" borderId="4" xfId="0" applyFont="1" applyFill="1" applyBorder="1" applyAlignment="1">
      <alignment horizontal="center" vertical="center"/>
    </xf>
    <xf numFmtId="0" fontId="29" fillId="5" borderId="8" xfId="0" applyFont="1" applyFill="1" applyBorder="1" applyAlignment="1">
      <alignment horizontal="center" vertical="center"/>
    </xf>
    <xf numFmtId="0" fontId="29" fillId="5" borderId="4" xfId="0" applyFont="1" applyFill="1" applyBorder="1" applyAlignment="1">
      <alignment horizontal="center" vertical="center"/>
    </xf>
    <xf numFmtId="0" fontId="29" fillId="7" borderId="9" xfId="0" applyFont="1" applyFill="1" applyBorder="1" applyAlignment="1">
      <alignment vertical="center" wrapText="1"/>
    </xf>
    <xf numFmtId="0" fontId="29" fillId="7" borderId="16" xfId="0" applyFont="1" applyFill="1" applyBorder="1" applyAlignment="1">
      <alignment vertical="center" wrapText="1"/>
    </xf>
    <xf numFmtId="0" fontId="29" fillId="7" borderId="2" xfId="0" applyFont="1" applyFill="1" applyBorder="1" applyAlignment="1">
      <alignment vertical="center" wrapText="1"/>
    </xf>
    <xf numFmtId="0" fontId="23" fillId="0" borderId="7" xfId="0" applyFont="1" applyBorder="1" applyAlignment="1">
      <alignment horizontal="center" vertical="center" wrapText="1"/>
    </xf>
    <xf numFmtId="0" fontId="10" fillId="0" borderId="3" xfId="0" applyFont="1" applyBorder="1" applyAlignment="1">
      <alignment horizontal="center" vertical="center" wrapText="1"/>
    </xf>
    <xf numFmtId="0" fontId="28" fillId="5" borderId="8" xfId="0" applyFont="1" applyFill="1" applyBorder="1" applyAlignment="1">
      <alignment horizontal="center" vertical="center"/>
    </xf>
    <xf numFmtId="0" fontId="28" fillId="5" borderId="4" xfId="0" applyFont="1" applyFill="1" applyBorder="1" applyAlignment="1">
      <alignment horizontal="center" vertical="center"/>
    </xf>
    <xf numFmtId="0" fontId="30" fillId="5" borderId="7" xfId="0" applyFont="1" applyFill="1" applyBorder="1" applyAlignment="1">
      <alignment horizontal="center" vertical="center"/>
    </xf>
    <xf numFmtId="0" fontId="30" fillId="5" borderId="3" xfId="0" applyFont="1" applyFill="1" applyBorder="1" applyAlignment="1">
      <alignment horizontal="center" vertical="center"/>
    </xf>
    <xf numFmtId="0" fontId="28" fillId="0" borderId="0" xfId="0" applyFont="1" applyAlignment="1">
      <alignment horizontal="left" vertical="center"/>
    </xf>
    <xf numFmtId="0" fontId="16" fillId="0" borderId="0" xfId="0" applyFont="1" applyFill="1" applyAlignment="1">
      <alignment horizontal="center" vertical="center"/>
    </xf>
    <xf numFmtId="0" fontId="28" fillId="0" borderId="0" xfId="0" applyFont="1" applyFill="1" applyAlignment="1">
      <alignment horizontal="left" vertical="center"/>
    </xf>
    <xf numFmtId="0" fontId="1" fillId="0" borderId="0" xfId="0" applyFont="1" applyFill="1" applyBorder="1" applyAlignment="1">
      <alignment horizontal="left" wrapText="1"/>
    </xf>
    <xf numFmtId="0" fontId="28" fillId="0" borderId="0" xfId="0" applyFont="1" applyFill="1" applyAlignment="1">
      <alignment horizontal="left" vertical="center" wrapText="1"/>
    </xf>
    <xf numFmtId="0" fontId="16" fillId="0" borderId="0" xfId="0" applyFont="1" applyFill="1" applyBorder="1" applyAlignment="1">
      <alignment horizontal="center" vertical="center"/>
    </xf>
    <xf numFmtId="0" fontId="16" fillId="0" borderId="62" xfId="0" applyFont="1" applyFill="1" applyBorder="1" applyAlignment="1">
      <alignment horizontal="center" vertical="center"/>
    </xf>
    <xf numFmtId="0" fontId="11" fillId="0" borderId="0" xfId="0" applyFont="1" applyFill="1" applyAlignment="1">
      <alignment horizontal="left" vertical="center"/>
    </xf>
    <xf numFmtId="0" fontId="10" fillId="0" borderId="0" xfId="0" applyFont="1" applyAlignment="1">
      <alignment horizontal="left" vertical="center"/>
    </xf>
    <xf numFmtId="0" fontId="10" fillId="5" borderId="8"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11" borderId="8" xfId="0" applyFont="1" applyFill="1" applyBorder="1" applyAlignment="1">
      <alignment horizontal="center" vertical="center" wrapText="1"/>
    </xf>
    <xf numFmtId="0" fontId="10" fillId="11" borderId="4" xfId="0" applyFont="1" applyFill="1" applyBorder="1" applyAlignment="1">
      <alignment horizontal="center" vertical="center" wrapText="1"/>
    </xf>
    <xf numFmtId="0" fontId="10" fillId="9" borderId="8"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 fillId="10" borderId="11" xfId="0" applyFont="1" applyFill="1" applyBorder="1" applyAlignment="1">
      <alignment horizontal="center" wrapText="1"/>
    </xf>
    <xf numFmtId="0" fontId="28" fillId="0" borderId="0" xfId="0" applyFont="1" applyAlignment="1">
      <alignment vertical="center"/>
    </xf>
    <xf numFmtId="0" fontId="58" fillId="0" borderId="0" xfId="0" applyFont="1" applyAlignment="1">
      <alignment horizontal="justify"/>
    </xf>
  </cellXfs>
  <cellStyles count="8">
    <cellStyle name="Excel Built-in Normal" xfId="7" xr:uid="{00000000-0005-0000-0000-000000000000}"/>
    <cellStyle name="Hipervínculo" xfId="1" builtinId="8"/>
    <cellStyle name="Millares" xfId="2" builtinId="3"/>
    <cellStyle name="Millares [0]" xfId="5" builtinId="6"/>
    <cellStyle name="Millares 2" xfId="3" xr:uid="{00000000-0005-0000-0000-000004000000}"/>
    <cellStyle name="Millares 3" xfId="6" xr:uid="{00000000-0005-0000-0000-000005000000}"/>
    <cellStyle name="Normal" xfId="0" builtinId="0"/>
    <cellStyle name="Normal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4</xdr:col>
      <xdr:colOff>1409700</xdr:colOff>
      <xdr:row>5</xdr:row>
      <xdr:rowOff>64770</xdr:rowOff>
    </xdr:to>
    <xdr:pic>
      <xdr:nvPicPr>
        <xdr:cNvPr id="3" name="Imagen 2">
          <a:extLst>
            <a:ext uri="{FF2B5EF4-FFF2-40B4-BE49-F238E27FC236}">
              <a16:creationId xmlns:a16="http://schemas.microsoft.com/office/drawing/2014/main" id="{23EBCEEA-89DB-4F6E-8FC0-46D1C3066F0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05150" y="190500"/>
          <a:ext cx="3543300" cy="8362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514350</xdr:colOff>
      <xdr:row>2</xdr:row>
      <xdr:rowOff>85725</xdr:rowOff>
    </xdr:from>
    <xdr:to>
      <xdr:col>4</xdr:col>
      <xdr:colOff>2247900</xdr:colOff>
      <xdr:row>6</xdr:row>
      <xdr:rowOff>160020</xdr:rowOff>
    </xdr:to>
    <xdr:pic>
      <xdr:nvPicPr>
        <xdr:cNvPr id="2" name="Imagen 1">
          <a:extLst>
            <a:ext uri="{FF2B5EF4-FFF2-40B4-BE49-F238E27FC236}">
              <a16:creationId xmlns:a16="http://schemas.microsoft.com/office/drawing/2014/main" id="{61260C78-5F44-4AF3-924E-FEE3118BF59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1325" y="466725"/>
          <a:ext cx="3543300" cy="8362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1133475</xdr:colOff>
      <xdr:row>1</xdr:row>
      <xdr:rowOff>38100</xdr:rowOff>
    </xdr:from>
    <xdr:to>
      <xdr:col>3</xdr:col>
      <xdr:colOff>419100</xdr:colOff>
      <xdr:row>5</xdr:row>
      <xdr:rowOff>112395</xdr:rowOff>
    </xdr:to>
    <xdr:pic>
      <xdr:nvPicPr>
        <xdr:cNvPr id="2" name="Imagen 1">
          <a:extLst>
            <a:ext uri="{FF2B5EF4-FFF2-40B4-BE49-F238E27FC236}">
              <a16:creationId xmlns:a16="http://schemas.microsoft.com/office/drawing/2014/main" id="{21315F71-9C1B-4882-97DA-771588E3D4D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5475" y="228600"/>
          <a:ext cx="3543300" cy="8362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5</xdr:col>
      <xdr:colOff>209550</xdr:colOff>
      <xdr:row>1</xdr:row>
      <xdr:rowOff>0</xdr:rowOff>
    </xdr:from>
    <xdr:ext cx="3536157" cy="836295"/>
    <xdr:pic>
      <xdr:nvPicPr>
        <xdr:cNvPr id="2" name="Imagen 1">
          <a:extLst>
            <a:ext uri="{FF2B5EF4-FFF2-40B4-BE49-F238E27FC236}">
              <a16:creationId xmlns:a16="http://schemas.microsoft.com/office/drawing/2014/main" id="{84E3CFB4-14AB-4F20-88D2-8D5373D228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19550" y="190500"/>
          <a:ext cx="3536157" cy="83629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1676400</xdr:colOff>
      <xdr:row>0</xdr:row>
      <xdr:rowOff>152400</xdr:rowOff>
    </xdr:from>
    <xdr:to>
      <xdr:col>2</xdr:col>
      <xdr:colOff>228600</xdr:colOff>
      <xdr:row>5</xdr:row>
      <xdr:rowOff>36195</xdr:rowOff>
    </xdr:to>
    <xdr:pic>
      <xdr:nvPicPr>
        <xdr:cNvPr id="2" name="Imagen 1">
          <a:extLst>
            <a:ext uri="{FF2B5EF4-FFF2-40B4-BE49-F238E27FC236}">
              <a16:creationId xmlns:a16="http://schemas.microsoft.com/office/drawing/2014/main" id="{AA4B4A16-740F-4B09-A53D-83FD00105C6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8400" y="152400"/>
          <a:ext cx="3543300" cy="83629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1219200</xdr:colOff>
      <xdr:row>1</xdr:row>
      <xdr:rowOff>85725</xdr:rowOff>
    </xdr:from>
    <xdr:to>
      <xdr:col>1</xdr:col>
      <xdr:colOff>4762500</xdr:colOff>
      <xdr:row>5</xdr:row>
      <xdr:rowOff>160020</xdr:rowOff>
    </xdr:to>
    <xdr:pic>
      <xdr:nvPicPr>
        <xdr:cNvPr id="2" name="Imagen 1">
          <a:extLst>
            <a:ext uri="{FF2B5EF4-FFF2-40B4-BE49-F238E27FC236}">
              <a16:creationId xmlns:a16="http://schemas.microsoft.com/office/drawing/2014/main" id="{B31C0D16-8F21-4F41-9720-5A2AAE27CD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1200" y="276225"/>
          <a:ext cx="3543300" cy="83629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capitalmarkets.com.py/" TargetMode="External"/><Relationship Id="rId1" Type="http://schemas.openxmlformats.org/officeDocument/2006/relationships/hyperlink" Target="mailto:info@capitalmarkets.com.py"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50"/>
  <sheetViews>
    <sheetView topLeftCell="A56" workbookViewId="0">
      <selection activeCell="B64" sqref="B64"/>
    </sheetView>
  </sheetViews>
  <sheetFormatPr baseColWidth="10" defaultRowHeight="15" x14ac:dyDescent="0.25"/>
  <cols>
    <col min="1" max="1" width="16.5703125" bestFit="1" customWidth="1"/>
    <col min="2" max="2" width="54.85546875" bestFit="1" customWidth="1"/>
    <col min="3" max="3" width="54.85546875" customWidth="1"/>
    <col min="4" max="4" width="13.7109375" style="188" bestFit="1" customWidth="1"/>
    <col min="5" max="5" width="28.140625" bestFit="1" customWidth="1"/>
  </cols>
  <sheetData>
    <row r="1" spans="1:5" x14ac:dyDescent="0.25">
      <c r="C1" t="s">
        <v>1007</v>
      </c>
      <c r="D1" s="376">
        <v>44012</v>
      </c>
      <c r="E1" s="406">
        <v>44377</v>
      </c>
    </row>
    <row r="2" spans="1:5" x14ac:dyDescent="0.25">
      <c r="A2">
        <v>1</v>
      </c>
      <c r="B2" t="s">
        <v>375</v>
      </c>
      <c r="C2">
        <v>2</v>
      </c>
    </row>
    <row r="3" spans="1:5" x14ac:dyDescent="0.25">
      <c r="A3" t="s">
        <v>707</v>
      </c>
      <c r="B3" t="s">
        <v>708</v>
      </c>
      <c r="C3">
        <v>3</v>
      </c>
    </row>
    <row r="4" spans="1:5" x14ac:dyDescent="0.25">
      <c r="A4" t="s">
        <v>709</v>
      </c>
      <c r="B4" t="s">
        <v>710</v>
      </c>
      <c r="C4">
        <v>4</v>
      </c>
    </row>
    <row r="5" spans="1:5" x14ac:dyDescent="0.25">
      <c r="A5" t="s">
        <v>711</v>
      </c>
      <c r="B5" t="s">
        <v>712</v>
      </c>
      <c r="C5">
        <v>5</v>
      </c>
      <c r="D5" s="188">
        <v>568967</v>
      </c>
    </row>
    <row r="6" spans="1:5" x14ac:dyDescent="0.25">
      <c r="A6" t="s">
        <v>713</v>
      </c>
      <c r="B6" t="s">
        <v>714</v>
      </c>
      <c r="C6">
        <v>6</v>
      </c>
      <c r="D6" s="188">
        <v>0</v>
      </c>
    </row>
    <row r="7" spans="1:5" x14ac:dyDescent="0.25">
      <c r="A7" t="s">
        <v>715</v>
      </c>
      <c r="B7" t="s">
        <v>716</v>
      </c>
      <c r="C7">
        <v>7</v>
      </c>
      <c r="D7" s="188">
        <v>6984632</v>
      </c>
    </row>
    <row r="8" spans="1:5" x14ac:dyDescent="0.25">
      <c r="A8" t="s">
        <v>717</v>
      </c>
      <c r="B8" t="s">
        <v>718</v>
      </c>
      <c r="C8">
        <v>8</v>
      </c>
      <c r="D8" s="188">
        <v>13233895</v>
      </c>
    </row>
    <row r="9" spans="1:5" x14ac:dyDescent="0.25">
      <c r="A9" t="s">
        <v>719</v>
      </c>
      <c r="B9" t="s">
        <v>720</v>
      </c>
      <c r="C9">
        <v>9</v>
      </c>
      <c r="D9" s="188">
        <v>102026898</v>
      </c>
    </row>
    <row r="10" spans="1:5" x14ac:dyDescent="0.25">
      <c r="A10" t="s">
        <v>721</v>
      </c>
      <c r="B10" t="s">
        <v>722</v>
      </c>
      <c r="C10">
        <v>10</v>
      </c>
      <c r="D10" s="188">
        <v>8466965</v>
      </c>
    </row>
    <row r="11" spans="1:5" x14ac:dyDescent="0.25">
      <c r="A11" t="s">
        <v>723</v>
      </c>
      <c r="B11" t="s">
        <v>724</v>
      </c>
      <c r="C11">
        <v>11</v>
      </c>
      <c r="D11" s="188">
        <v>410840968</v>
      </c>
    </row>
    <row r="12" spans="1:5" x14ac:dyDescent="0.25">
      <c r="B12" t="s">
        <v>725</v>
      </c>
      <c r="C12">
        <v>12</v>
      </c>
      <c r="D12" s="188">
        <v>542122325</v>
      </c>
    </row>
    <row r="13" spans="1:5" x14ac:dyDescent="0.25">
      <c r="A13" t="s">
        <v>726</v>
      </c>
      <c r="B13" t="s">
        <v>727</v>
      </c>
      <c r="C13">
        <v>13</v>
      </c>
      <c r="D13" s="188">
        <v>0</v>
      </c>
    </row>
    <row r="14" spans="1:5" x14ac:dyDescent="0.25">
      <c r="A14" t="s">
        <v>728</v>
      </c>
      <c r="B14" t="s">
        <v>729</v>
      </c>
      <c r="C14">
        <v>14</v>
      </c>
      <c r="D14" s="188">
        <v>0</v>
      </c>
    </row>
    <row r="15" spans="1:5" x14ac:dyDescent="0.25">
      <c r="A15" t="s">
        <v>728</v>
      </c>
      <c r="B15" t="s">
        <v>730</v>
      </c>
      <c r="C15">
        <v>15</v>
      </c>
      <c r="D15" s="188">
        <v>87020233</v>
      </c>
    </row>
    <row r="16" spans="1:5" x14ac:dyDescent="0.25">
      <c r="A16" t="s">
        <v>731</v>
      </c>
      <c r="B16" t="s">
        <v>732</v>
      </c>
      <c r="C16">
        <v>16</v>
      </c>
      <c r="D16" s="188">
        <v>47462624</v>
      </c>
    </row>
    <row r="17" spans="1:4" x14ac:dyDescent="0.25">
      <c r="A17" t="s">
        <v>733</v>
      </c>
      <c r="B17" t="s">
        <v>734</v>
      </c>
      <c r="C17">
        <v>17</v>
      </c>
      <c r="D17" s="188">
        <v>106028</v>
      </c>
    </row>
    <row r="18" spans="1:4" x14ac:dyDescent="0.25">
      <c r="A18" t="s">
        <v>735</v>
      </c>
      <c r="B18" t="s">
        <v>736</v>
      </c>
      <c r="C18">
        <v>18</v>
      </c>
      <c r="D18" s="188">
        <v>18728734</v>
      </c>
    </row>
    <row r="19" spans="1:4" x14ac:dyDescent="0.25">
      <c r="A19" t="s">
        <v>737</v>
      </c>
      <c r="B19" t="s">
        <v>738</v>
      </c>
      <c r="C19">
        <v>19</v>
      </c>
      <c r="D19" s="188">
        <v>343082</v>
      </c>
    </row>
    <row r="20" spans="1:4" x14ac:dyDescent="0.25">
      <c r="A20" t="s">
        <v>739</v>
      </c>
      <c r="B20" t="s">
        <v>740</v>
      </c>
      <c r="C20">
        <v>20</v>
      </c>
      <c r="D20" s="188">
        <v>425744</v>
      </c>
    </row>
    <row r="21" spans="1:4" x14ac:dyDescent="0.25">
      <c r="A21" t="s">
        <v>741</v>
      </c>
      <c r="B21" t="s">
        <v>742</v>
      </c>
      <c r="C21">
        <v>21</v>
      </c>
      <c r="D21" s="188">
        <v>0</v>
      </c>
    </row>
    <row r="22" spans="1:4" x14ac:dyDescent="0.25">
      <c r="A22" t="s">
        <v>743</v>
      </c>
      <c r="B22" t="s">
        <v>744</v>
      </c>
      <c r="C22">
        <v>22</v>
      </c>
      <c r="D22" s="188">
        <v>0</v>
      </c>
    </row>
    <row r="23" spans="1:4" x14ac:dyDescent="0.25">
      <c r="A23" t="s">
        <v>745</v>
      </c>
      <c r="B23" t="s">
        <v>746</v>
      </c>
      <c r="C23">
        <v>23</v>
      </c>
      <c r="D23" s="188">
        <v>52513</v>
      </c>
    </row>
    <row r="24" spans="1:4" x14ac:dyDescent="0.25">
      <c r="A24" t="s">
        <v>747</v>
      </c>
      <c r="B24" t="s">
        <v>748</v>
      </c>
      <c r="C24">
        <v>24</v>
      </c>
      <c r="D24" s="188">
        <v>5848</v>
      </c>
    </row>
    <row r="25" spans="1:4" x14ac:dyDescent="0.25">
      <c r="A25" t="s">
        <v>749</v>
      </c>
      <c r="B25" t="s">
        <v>750</v>
      </c>
      <c r="C25">
        <v>25</v>
      </c>
      <c r="D25" s="188">
        <v>2976214</v>
      </c>
    </row>
    <row r="26" spans="1:4" x14ac:dyDescent="0.25">
      <c r="A26" t="s">
        <v>751</v>
      </c>
      <c r="B26" t="s">
        <v>752</v>
      </c>
      <c r="C26">
        <v>26</v>
      </c>
      <c r="D26" s="188">
        <v>1940803</v>
      </c>
    </row>
    <row r="27" spans="1:4" x14ac:dyDescent="0.25">
      <c r="A27" t="s">
        <v>753</v>
      </c>
      <c r="B27" t="s">
        <v>754</v>
      </c>
      <c r="C27">
        <v>27</v>
      </c>
      <c r="D27" s="188">
        <v>0</v>
      </c>
    </row>
    <row r="28" spans="1:4" x14ac:dyDescent="0.25">
      <c r="A28" t="s">
        <v>755</v>
      </c>
      <c r="B28" t="s">
        <v>449</v>
      </c>
      <c r="C28">
        <v>28</v>
      </c>
      <c r="D28" s="188">
        <v>1161901</v>
      </c>
    </row>
    <row r="29" spans="1:4" x14ac:dyDescent="0.25">
      <c r="A29" t="s">
        <v>756</v>
      </c>
      <c r="B29" t="s">
        <v>757</v>
      </c>
      <c r="C29">
        <v>29</v>
      </c>
      <c r="D29" s="188">
        <v>0</v>
      </c>
    </row>
    <row r="30" spans="1:4" x14ac:dyDescent="0.25">
      <c r="A30" t="s">
        <v>758</v>
      </c>
      <c r="B30" t="s">
        <v>759</v>
      </c>
      <c r="C30">
        <v>30</v>
      </c>
      <c r="D30" s="188">
        <v>476804</v>
      </c>
    </row>
    <row r="31" spans="1:4" x14ac:dyDescent="0.25">
      <c r="A31" t="s">
        <v>760</v>
      </c>
      <c r="B31" t="s">
        <v>761</v>
      </c>
      <c r="C31">
        <v>31</v>
      </c>
      <c r="D31" s="188">
        <v>22917</v>
      </c>
    </row>
    <row r="32" spans="1:4" x14ac:dyDescent="0.25">
      <c r="A32" t="s">
        <v>762</v>
      </c>
      <c r="B32" t="s">
        <v>763</v>
      </c>
      <c r="C32">
        <v>32</v>
      </c>
      <c r="D32" s="188">
        <v>0</v>
      </c>
    </row>
    <row r="33" spans="1:4" x14ac:dyDescent="0.25">
      <c r="A33" s="402" t="s">
        <v>1020</v>
      </c>
      <c r="B33" s="402" t="s">
        <v>1021</v>
      </c>
      <c r="C33" s="402">
        <v>33</v>
      </c>
      <c r="D33" s="403">
        <v>17175</v>
      </c>
    </row>
    <row r="34" spans="1:4" x14ac:dyDescent="0.25">
      <c r="A34" s="377" t="s">
        <v>764</v>
      </c>
      <c r="B34" s="377" t="s">
        <v>765</v>
      </c>
      <c r="C34">
        <v>34</v>
      </c>
      <c r="D34" s="188">
        <v>131987406</v>
      </c>
    </row>
    <row r="35" spans="1:4" x14ac:dyDescent="0.25">
      <c r="A35" t="s">
        <v>766</v>
      </c>
      <c r="B35" t="s">
        <v>767</v>
      </c>
      <c r="C35">
        <v>35</v>
      </c>
      <c r="D35" s="188">
        <v>21340093</v>
      </c>
    </row>
    <row r="36" spans="1:4" x14ac:dyDescent="0.25">
      <c r="A36" t="s">
        <v>768</v>
      </c>
      <c r="B36" t="s">
        <v>769</v>
      </c>
      <c r="C36">
        <v>35</v>
      </c>
      <c r="D36" s="188">
        <v>549788</v>
      </c>
    </row>
    <row r="37" spans="1:4" x14ac:dyDescent="0.25">
      <c r="A37" t="s">
        <v>770</v>
      </c>
      <c r="B37" t="s">
        <v>771</v>
      </c>
      <c r="C37">
        <v>35</v>
      </c>
      <c r="D37" s="188">
        <v>51935638</v>
      </c>
    </row>
    <row r="38" spans="1:4" x14ac:dyDescent="0.25">
      <c r="A38" t="s">
        <v>772</v>
      </c>
      <c r="B38" t="s">
        <v>773</v>
      </c>
      <c r="C38">
        <v>35</v>
      </c>
      <c r="D38" s="188">
        <v>73857544</v>
      </c>
    </row>
    <row r="39" spans="1:4" x14ac:dyDescent="0.25">
      <c r="A39" t="s">
        <v>774</v>
      </c>
      <c r="B39" t="s">
        <v>479</v>
      </c>
      <c r="C39">
        <v>35</v>
      </c>
      <c r="D39" s="188">
        <v>8799</v>
      </c>
    </row>
    <row r="40" spans="1:4" x14ac:dyDescent="0.25">
      <c r="A40" t="s">
        <v>775</v>
      </c>
      <c r="B40" t="s">
        <v>480</v>
      </c>
      <c r="C40">
        <v>35</v>
      </c>
      <c r="D40" s="188">
        <v>0</v>
      </c>
    </row>
    <row r="41" spans="1:4" x14ac:dyDescent="0.25">
      <c r="A41" t="s">
        <v>776</v>
      </c>
      <c r="B41" t="s">
        <v>777</v>
      </c>
      <c r="C41">
        <v>35</v>
      </c>
      <c r="D41" s="188">
        <v>542765</v>
      </c>
    </row>
    <row r="42" spans="1:4" x14ac:dyDescent="0.25">
      <c r="A42" t="s">
        <v>778</v>
      </c>
      <c r="B42" t="s">
        <v>779</v>
      </c>
      <c r="C42">
        <v>35</v>
      </c>
      <c r="D42" s="188">
        <v>3815506</v>
      </c>
    </row>
    <row r="43" spans="1:4" x14ac:dyDescent="0.25">
      <c r="A43" s="402" t="s">
        <v>780</v>
      </c>
      <c r="B43" s="402" t="s">
        <v>1022</v>
      </c>
      <c r="D43" s="403">
        <v>6140906</v>
      </c>
    </row>
    <row r="44" spans="1:4" x14ac:dyDescent="0.25">
      <c r="A44" t="s">
        <v>780</v>
      </c>
      <c r="B44" t="s">
        <v>482</v>
      </c>
      <c r="C44">
        <v>42</v>
      </c>
      <c r="D44" s="188">
        <v>0</v>
      </c>
    </row>
    <row r="45" spans="1:4" x14ac:dyDescent="0.25">
      <c r="A45" t="s">
        <v>781</v>
      </c>
      <c r="B45" t="s">
        <v>481</v>
      </c>
      <c r="C45">
        <v>43</v>
      </c>
      <c r="D45" s="188">
        <v>41354167</v>
      </c>
    </row>
    <row r="46" spans="1:4" x14ac:dyDescent="0.25">
      <c r="A46" t="s">
        <v>782</v>
      </c>
      <c r="B46" t="s">
        <v>783</v>
      </c>
      <c r="C46">
        <v>44</v>
      </c>
      <c r="D46" s="188">
        <v>2336000</v>
      </c>
    </row>
    <row r="47" spans="1:4" x14ac:dyDescent="0.25">
      <c r="A47" t="s">
        <v>784</v>
      </c>
      <c r="B47" t="s">
        <v>785</v>
      </c>
      <c r="C47">
        <v>45</v>
      </c>
      <c r="D47" s="188">
        <v>36283634</v>
      </c>
    </row>
    <row r="48" spans="1:4" x14ac:dyDescent="0.25">
      <c r="A48" t="s">
        <v>786</v>
      </c>
      <c r="B48" t="s">
        <v>787</v>
      </c>
      <c r="C48">
        <v>46</v>
      </c>
      <c r="D48" s="188">
        <v>162087</v>
      </c>
    </row>
    <row r="49" spans="1:4" x14ac:dyDescent="0.25">
      <c r="A49" t="s">
        <v>788</v>
      </c>
      <c r="B49" t="s">
        <v>789</v>
      </c>
      <c r="C49">
        <v>47</v>
      </c>
      <c r="D49" s="188">
        <v>262321</v>
      </c>
    </row>
    <row r="50" spans="1:4" x14ac:dyDescent="0.25">
      <c r="B50" t="s">
        <v>790</v>
      </c>
      <c r="C50">
        <v>48</v>
      </c>
      <c r="D50" s="188">
        <v>531317274</v>
      </c>
    </row>
    <row r="51" spans="1:4" x14ac:dyDescent="0.25">
      <c r="A51" t="s">
        <v>791</v>
      </c>
      <c r="B51" t="s">
        <v>792</v>
      </c>
      <c r="C51">
        <v>50</v>
      </c>
      <c r="D51" s="188">
        <v>0</v>
      </c>
    </row>
    <row r="52" spans="1:4" x14ac:dyDescent="0.25">
      <c r="A52" t="s">
        <v>793</v>
      </c>
      <c r="B52" t="s">
        <v>794</v>
      </c>
      <c r="C52">
        <v>51</v>
      </c>
      <c r="D52" s="188">
        <v>0</v>
      </c>
    </row>
    <row r="53" spans="1:4" x14ac:dyDescent="0.25">
      <c r="A53" t="s">
        <v>795</v>
      </c>
      <c r="B53" t="s">
        <v>796</v>
      </c>
      <c r="C53">
        <v>52</v>
      </c>
      <c r="D53" s="188">
        <v>218001441</v>
      </c>
    </row>
    <row r="54" spans="1:4" x14ac:dyDescent="0.25">
      <c r="A54" t="s">
        <v>797</v>
      </c>
      <c r="B54" t="s">
        <v>798</v>
      </c>
      <c r="C54">
        <v>53</v>
      </c>
      <c r="D54" s="188">
        <v>47335744</v>
      </c>
    </row>
    <row r="55" spans="1:4" x14ac:dyDescent="0.25">
      <c r="A55" t="s">
        <v>799</v>
      </c>
      <c r="B55" t="s">
        <v>800</v>
      </c>
      <c r="C55">
        <v>54</v>
      </c>
      <c r="D55" s="188">
        <v>16655323</v>
      </c>
    </row>
    <row r="56" spans="1:4" x14ac:dyDescent="0.25">
      <c r="B56" t="s">
        <v>801</v>
      </c>
      <c r="C56">
        <v>55</v>
      </c>
      <c r="D56" s="188">
        <v>281992508</v>
      </c>
    </row>
    <row r="57" spans="1:4" x14ac:dyDescent="0.25">
      <c r="A57" t="s">
        <v>802</v>
      </c>
      <c r="B57" t="s">
        <v>803</v>
      </c>
      <c r="C57">
        <v>57</v>
      </c>
      <c r="D57" s="188">
        <v>0</v>
      </c>
    </row>
    <row r="58" spans="1:4" x14ac:dyDescent="0.25">
      <c r="A58" t="s">
        <v>804</v>
      </c>
      <c r="B58" t="s">
        <v>805</v>
      </c>
      <c r="C58">
        <v>58</v>
      </c>
      <c r="D58" s="188">
        <v>871702</v>
      </c>
    </row>
    <row r="59" spans="1:4" x14ac:dyDescent="0.25">
      <c r="A59" t="s">
        <v>806</v>
      </c>
      <c r="B59" t="s">
        <v>807</v>
      </c>
      <c r="C59">
        <v>59</v>
      </c>
      <c r="D59" s="188">
        <v>11419762</v>
      </c>
    </row>
    <row r="60" spans="1:4" x14ac:dyDescent="0.25">
      <c r="A60" t="s">
        <v>808</v>
      </c>
      <c r="B60" t="s">
        <v>809</v>
      </c>
      <c r="C60">
        <v>60</v>
      </c>
      <c r="D60" s="188">
        <v>0</v>
      </c>
    </row>
    <row r="61" spans="1:4" x14ac:dyDescent="0.25">
      <c r="B61" t="s">
        <v>810</v>
      </c>
      <c r="C61">
        <v>61</v>
      </c>
      <c r="D61" s="188">
        <v>12291464</v>
      </c>
    </row>
    <row r="62" spans="1:4" x14ac:dyDescent="0.25">
      <c r="A62" t="s">
        <v>811</v>
      </c>
      <c r="B62" t="s">
        <v>812</v>
      </c>
      <c r="C62">
        <v>63</v>
      </c>
      <c r="D62" s="188">
        <v>0</v>
      </c>
    </row>
    <row r="63" spans="1:4" x14ac:dyDescent="0.25">
      <c r="A63" t="s">
        <v>813</v>
      </c>
      <c r="B63" t="s">
        <v>814</v>
      </c>
      <c r="C63">
        <v>64</v>
      </c>
      <c r="D63" s="188">
        <v>85943721</v>
      </c>
    </row>
    <row r="64" spans="1:4" x14ac:dyDescent="0.25">
      <c r="A64" t="s">
        <v>815</v>
      </c>
      <c r="B64" t="s">
        <v>484</v>
      </c>
      <c r="C64">
        <v>65</v>
      </c>
      <c r="D64" s="188">
        <v>0</v>
      </c>
    </row>
    <row r="65" spans="1:4" x14ac:dyDescent="0.25">
      <c r="B65" t="s">
        <v>816</v>
      </c>
      <c r="C65">
        <v>66</v>
      </c>
      <c r="D65" s="188">
        <v>85943721</v>
      </c>
    </row>
    <row r="66" spans="1:4" x14ac:dyDescent="0.25">
      <c r="B66" t="s">
        <v>817</v>
      </c>
      <c r="C66">
        <v>67</v>
      </c>
      <c r="D66" s="188">
        <v>1453667292</v>
      </c>
    </row>
    <row r="67" spans="1:4" x14ac:dyDescent="0.25">
      <c r="A67" t="s">
        <v>818</v>
      </c>
      <c r="B67" t="s">
        <v>206</v>
      </c>
      <c r="C67">
        <v>69</v>
      </c>
      <c r="D67" s="188">
        <v>0</v>
      </c>
    </row>
    <row r="68" spans="1:4" x14ac:dyDescent="0.25">
      <c r="A68" t="s">
        <v>819</v>
      </c>
      <c r="B68" t="s">
        <v>820</v>
      </c>
      <c r="C68">
        <v>70</v>
      </c>
      <c r="D68" s="188">
        <v>0</v>
      </c>
    </row>
    <row r="69" spans="1:4" x14ac:dyDescent="0.25">
      <c r="A69" t="s">
        <v>821</v>
      </c>
      <c r="B69" t="s">
        <v>822</v>
      </c>
      <c r="C69">
        <v>71</v>
      </c>
      <c r="D69" s="188">
        <v>0</v>
      </c>
    </row>
    <row r="70" spans="1:4" x14ac:dyDescent="0.25">
      <c r="A70" t="s">
        <v>823</v>
      </c>
      <c r="B70" t="s">
        <v>824</v>
      </c>
      <c r="C70">
        <v>72</v>
      </c>
      <c r="D70" s="188">
        <v>868782443</v>
      </c>
    </row>
    <row r="71" spans="1:4" x14ac:dyDescent="0.25">
      <c r="A71" t="s">
        <v>825</v>
      </c>
      <c r="B71" t="s">
        <v>826</v>
      </c>
      <c r="C71">
        <v>73</v>
      </c>
      <c r="D71" s="188">
        <v>0</v>
      </c>
    </row>
    <row r="72" spans="1:4" x14ac:dyDescent="0.25">
      <c r="A72" t="s">
        <v>827</v>
      </c>
      <c r="B72" t="s">
        <v>828</v>
      </c>
      <c r="C72">
        <v>74</v>
      </c>
      <c r="D72" s="188">
        <v>-8982443</v>
      </c>
    </row>
    <row r="73" spans="1:4" x14ac:dyDescent="0.25">
      <c r="B73" t="s">
        <v>829</v>
      </c>
      <c r="C73">
        <v>75</v>
      </c>
      <c r="D73" s="188">
        <v>859800000</v>
      </c>
    </row>
    <row r="74" spans="1:4" x14ac:dyDescent="0.25">
      <c r="A74" t="s">
        <v>830</v>
      </c>
      <c r="B74" t="s">
        <v>831</v>
      </c>
      <c r="C74">
        <v>77</v>
      </c>
      <c r="D74" s="188">
        <v>0</v>
      </c>
    </row>
    <row r="75" spans="1:4" x14ac:dyDescent="0.25">
      <c r="A75" t="s">
        <v>832</v>
      </c>
      <c r="B75" t="s">
        <v>833</v>
      </c>
      <c r="C75">
        <v>78</v>
      </c>
      <c r="D75" s="188">
        <v>0</v>
      </c>
    </row>
    <row r="76" spans="1:4" x14ac:dyDescent="0.25">
      <c r="A76" t="s">
        <v>834</v>
      </c>
      <c r="B76" t="s">
        <v>692</v>
      </c>
      <c r="C76">
        <v>79</v>
      </c>
      <c r="D76" s="188">
        <v>0</v>
      </c>
    </row>
    <row r="77" spans="1:4" x14ac:dyDescent="0.25">
      <c r="B77" t="s">
        <v>835</v>
      </c>
      <c r="C77">
        <v>80</v>
      </c>
      <c r="D77" s="188">
        <v>0</v>
      </c>
    </row>
    <row r="78" spans="1:4" x14ac:dyDescent="0.25">
      <c r="A78" t="s">
        <v>836</v>
      </c>
      <c r="B78" t="s">
        <v>837</v>
      </c>
      <c r="C78">
        <v>82</v>
      </c>
      <c r="D78" s="188">
        <v>0</v>
      </c>
    </row>
    <row r="79" spans="1:4" x14ac:dyDescent="0.25">
      <c r="A79" t="s">
        <v>838</v>
      </c>
      <c r="B79" t="s">
        <v>839</v>
      </c>
      <c r="C79">
        <v>83</v>
      </c>
      <c r="D79" s="188">
        <v>85110648</v>
      </c>
    </row>
    <row r="80" spans="1:4" x14ac:dyDescent="0.25">
      <c r="B80" t="s">
        <v>840</v>
      </c>
      <c r="C80">
        <v>84</v>
      </c>
      <c r="D80" s="188">
        <v>85110648</v>
      </c>
    </row>
    <row r="81" spans="1:4" x14ac:dyDescent="0.25">
      <c r="A81" t="s">
        <v>841</v>
      </c>
      <c r="B81" t="s">
        <v>842</v>
      </c>
      <c r="C81">
        <v>86</v>
      </c>
      <c r="D81" s="188">
        <v>0</v>
      </c>
    </row>
    <row r="82" spans="1:4" x14ac:dyDescent="0.25">
      <c r="A82" t="s">
        <v>843</v>
      </c>
      <c r="B82" t="s">
        <v>844</v>
      </c>
      <c r="C82">
        <v>87</v>
      </c>
      <c r="D82" s="188">
        <v>58683223</v>
      </c>
    </row>
    <row r="83" spans="1:4" x14ac:dyDescent="0.25">
      <c r="A83" t="s">
        <v>845</v>
      </c>
      <c r="B83" t="s">
        <v>846</v>
      </c>
      <c r="C83">
        <v>88</v>
      </c>
      <c r="D83" s="188">
        <v>74371171</v>
      </c>
    </row>
    <row r="84" spans="1:4" x14ac:dyDescent="0.25">
      <c r="B84" t="s">
        <v>847</v>
      </c>
      <c r="C84">
        <v>89</v>
      </c>
      <c r="D84" s="188">
        <v>133054394</v>
      </c>
    </row>
    <row r="85" spans="1:4" x14ac:dyDescent="0.25">
      <c r="A85" t="s">
        <v>848</v>
      </c>
      <c r="B85" t="s">
        <v>849</v>
      </c>
      <c r="C85">
        <v>91</v>
      </c>
      <c r="D85" s="188">
        <v>0</v>
      </c>
    </row>
    <row r="86" spans="1:4" x14ac:dyDescent="0.25">
      <c r="A86" t="s">
        <v>850</v>
      </c>
      <c r="B86" t="s">
        <v>851</v>
      </c>
      <c r="C86">
        <v>92</v>
      </c>
      <c r="D86" s="188">
        <v>-79527897</v>
      </c>
    </row>
    <row r="87" spans="1:4" x14ac:dyDescent="0.25">
      <c r="A87" t="s">
        <v>852</v>
      </c>
      <c r="B87" t="s">
        <v>853</v>
      </c>
      <c r="C87">
        <v>93</v>
      </c>
      <c r="D87" s="188">
        <v>-57805086</v>
      </c>
    </row>
    <row r="88" spans="1:4" x14ac:dyDescent="0.25">
      <c r="A88" t="s">
        <v>854</v>
      </c>
      <c r="B88" t="s">
        <v>855</v>
      </c>
      <c r="C88">
        <v>94</v>
      </c>
      <c r="D88" s="188">
        <v>-61884759</v>
      </c>
    </row>
    <row r="89" spans="1:4" x14ac:dyDescent="0.25">
      <c r="A89" t="s">
        <v>856</v>
      </c>
      <c r="B89" t="s">
        <v>857</v>
      </c>
      <c r="C89">
        <v>95</v>
      </c>
      <c r="D89" s="188">
        <v>0</v>
      </c>
    </row>
    <row r="90" spans="1:4" x14ac:dyDescent="0.25">
      <c r="B90" t="s">
        <v>858</v>
      </c>
      <c r="C90">
        <v>96</v>
      </c>
      <c r="D90" s="188">
        <v>-199217742</v>
      </c>
    </row>
    <row r="91" spans="1:4" x14ac:dyDescent="0.25">
      <c r="A91" t="s">
        <v>859</v>
      </c>
      <c r="B91" t="s">
        <v>860</v>
      </c>
      <c r="C91">
        <v>98</v>
      </c>
      <c r="D91" s="188">
        <v>0</v>
      </c>
    </row>
    <row r="92" spans="1:4" x14ac:dyDescent="0.25">
      <c r="A92" t="s">
        <v>861</v>
      </c>
      <c r="B92" t="s">
        <v>226</v>
      </c>
      <c r="C92">
        <v>99</v>
      </c>
      <c r="D92" s="188">
        <v>2091038</v>
      </c>
    </row>
    <row r="93" spans="1:4" x14ac:dyDescent="0.25">
      <c r="A93" t="s">
        <v>862</v>
      </c>
      <c r="B93" t="s">
        <v>863</v>
      </c>
      <c r="C93">
        <v>100</v>
      </c>
      <c r="D93" s="188">
        <v>-2091038</v>
      </c>
    </row>
    <row r="94" spans="1:4" x14ac:dyDescent="0.25">
      <c r="B94" t="s">
        <v>864</v>
      </c>
      <c r="C94">
        <v>101</v>
      </c>
      <c r="D94" s="188">
        <v>0</v>
      </c>
    </row>
    <row r="95" spans="1:4" x14ac:dyDescent="0.25">
      <c r="B95" t="s">
        <v>865</v>
      </c>
      <c r="C95">
        <v>102</v>
      </c>
      <c r="D95" s="188">
        <v>878747300</v>
      </c>
    </row>
    <row r="96" spans="1:4" x14ac:dyDescent="0.25">
      <c r="B96" t="s">
        <v>866</v>
      </c>
      <c r="C96">
        <v>103</v>
      </c>
      <c r="D96" s="188">
        <v>2332414592</v>
      </c>
    </row>
    <row r="97" spans="1:6" x14ac:dyDescent="0.25">
      <c r="A97">
        <v>2</v>
      </c>
      <c r="B97" t="s">
        <v>867</v>
      </c>
      <c r="C97">
        <v>105</v>
      </c>
      <c r="D97" s="188">
        <v>0</v>
      </c>
    </row>
    <row r="98" spans="1:6" x14ac:dyDescent="0.25">
      <c r="A98" t="s">
        <v>868</v>
      </c>
      <c r="B98" t="s">
        <v>869</v>
      </c>
      <c r="C98">
        <v>106</v>
      </c>
      <c r="D98" s="188">
        <v>0</v>
      </c>
    </row>
    <row r="99" spans="1:6" x14ac:dyDescent="0.25">
      <c r="A99" t="s">
        <v>870</v>
      </c>
      <c r="B99" t="s">
        <v>871</v>
      </c>
      <c r="C99">
        <v>107</v>
      </c>
      <c r="D99" s="188">
        <v>0</v>
      </c>
    </row>
    <row r="100" spans="1:6" x14ac:dyDescent="0.25">
      <c r="A100" t="s">
        <v>872</v>
      </c>
      <c r="B100" t="s">
        <v>873</v>
      </c>
      <c r="C100">
        <v>108</v>
      </c>
      <c r="D100" s="188">
        <v>0</v>
      </c>
    </row>
    <row r="101" spans="1:6" x14ac:dyDescent="0.25">
      <c r="A101" t="s">
        <v>874</v>
      </c>
      <c r="B101" t="s">
        <v>875</v>
      </c>
      <c r="C101">
        <v>109</v>
      </c>
      <c r="D101" s="188">
        <v>12054597</v>
      </c>
      <c r="E101" t="s">
        <v>498</v>
      </c>
      <c r="F101" s="188">
        <f>+D101</f>
        <v>12054597</v>
      </c>
    </row>
    <row r="102" spans="1:6" x14ac:dyDescent="0.25">
      <c r="A102" t="s">
        <v>876</v>
      </c>
      <c r="B102" t="s">
        <v>877</v>
      </c>
      <c r="C102">
        <v>110</v>
      </c>
      <c r="D102" s="188">
        <v>68761660</v>
      </c>
      <c r="E102" t="s">
        <v>421</v>
      </c>
      <c r="F102" s="188">
        <f t="shared" ref="F102:F122" si="0">+D102</f>
        <v>68761660</v>
      </c>
    </row>
    <row r="103" spans="1:6" x14ac:dyDescent="0.25">
      <c r="A103" t="s">
        <v>878</v>
      </c>
      <c r="B103" t="s">
        <v>879</v>
      </c>
      <c r="C103">
        <v>111</v>
      </c>
      <c r="D103" s="188">
        <v>0</v>
      </c>
      <c r="E103" t="s">
        <v>500</v>
      </c>
      <c r="F103" s="188">
        <f t="shared" si="0"/>
        <v>0</v>
      </c>
    </row>
    <row r="104" spans="1:6" x14ac:dyDescent="0.25">
      <c r="A104" t="s">
        <v>880</v>
      </c>
      <c r="B104" t="s">
        <v>881</v>
      </c>
      <c r="C104">
        <v>112</v>
      </c>
      <c r="D104" s="188">
        <v>0</v>
      </c>
      <c r="E104" t="s">
        <v>509</v>
      </c>
      <c r="F104" s="188">
        <f t="shared" si="0"/>
        <v>0</v>
      </c>
    </row>
    <row r="105" spans="1:6" x14ac:dyDescent="0.25">
      <c r="A105" t="s">
        <v>882</v>
      </c>
      <c r="B105" t="s">
        <v>883</v>
      </c>
      <c r="C105">
        <v>113</v>
      </c>
      <c r="D105" s="188">
        <v>0</v>
      </c>
      <c r="E105" t="s">
        <v>1023</v>
      </c>
      <c r="F105" s="188">
        <f t="shared" si="0"/>
        <v>0</v>
      </c>
    </row>
    <row r="106" spans="1:6" x14ac:dyDescent="0.25">
      <c r="A106" t="s">
        <v>884</v>
      </c>
      <c r="B106" t="s">
        <v>885</v>
      </c>
      <c r="C106">
        <v>114</v>
      </c>
      <c r="D106" s="188">
        <v>160000</v>
      </c>
      <c r="E106" t="s">
        <v>501</v>
      </c>
      <c r="F106" s="188">
        <f t="shared" si="0"/>
        <v>160000</v>
      </c>
    </row>
    <row r="107" spans="1:6" x14ac:dyDescent="0.25">
      <c r="A107" t="s">
        <v>886</v>
      </c>
      <c r="B107" t="s">
        <v>887</v>
      </c>
      <c r="C107">
        <v>115</v>
      </c>
      <c r="D107" s="188">
        <v>495764</v>
      </c>
      <c r="E107" t="s">
        <v>507</v>
      </c>
      <c r="F107" s="188">
        <f t="shared" si="0"/>
        <v>495764</v>
      </c>
    </row>
    <row r="108" spans="1:6" x14ac:dyDescent="0.25">
      <c r="A108" t="s">
        <v>888</v>
      </c>
      <c r="B108" t="s">
        <v>889</v>
      </c>
      <c r="C108">
        <v>116</v>
      </c>
      <c r="D108" s="188">
        <v>450000</v>
      </c>
      <c r="E108" t="s">
        <v>1024</v>
      </c>
      <c r="F108" s="188">
        <f t="shared" si="0"/>
        <v>450000</v>
      </c>
    </row>
    <row r="109" spans="1:6" x14ac:dyDescent="0.25">
      <c r="A109" t="s">
        <v>890</v>
      </c>
      <c r="B109" t="s">
        <v>891</v>
      </c>
      <c r="C109">
        <v>117</v>
      </c>
      <c r="D109" s="188">
        <v>2665000</v>
      </c>
      <c r="E109" t="s">
        <v>891</v>
      </c>
      <c r="F109" s="188">
        <f t="shared" si="0"/>
        <v>2665000</v>
      </c>
    </row>
    <row r="110" spans="1:6" x14ac:dyDescent="0.25">
      <c r="A110" t="s">
        <v>892</v>
      </c>
      <c r="B110" t="s">
        <v>893</v>
      </c>
      <c r="C110">
        <v>118</v>
      </c>
      <c r="D110" s="188">
        <v>8250000</v>
      </c>
      <c r="E110" t="s">
        <v>1025</v>
      </c>
      <c r="F110" s="188">
        <f t="shared" si="0"/>
        <v>8250000</v>
      </c>
    </row>
    <row r="111" spans="1:6" x14ac:dyDescent="0.25">
      <c r="A111" t="s">
        <v>894</v>
      </c>
      <c r="B111" t="s">
        <v>895</v>
      </c>
      <c r="C111">
        <v>119</v>
      </c>
      <c r="D111" s="188">
        <v>9166666</v>
      </c>
      <c r="E111" t="s">
        <v>1026</v>
      </c>
      <c r="F111" s="188">
        <f t="shared" si="0"/>
        <v>9166666</v>
      </c>
    </row>
    <row r="112" spans="1:6" x14ac:dyDescent="0.25">
      <c r="A112" t="s">
        <v>896</v>
      </c>
      <c r="B112" t="s">
        <v>897</v>
      </c>
      <c r="C112">
        <v>120</v>
      </c>
      <c r="D112" s="188">
        <v>0</v>
      </c>
      <c r="E112" t="s">
        <v>503</v>
      </c>
      <c r="F112" s="188">
        <f t="shared" si="0"/>
        <v>0</v>
      </c>
    </row>
    <row r="113" spans="1:6" x14ac:dyDescent="0.25">
      <c r="A113" t="s">
        <v>898</v>
      </c>
      <c r="B113" t="s">
        <v>899</v>
      </c>
      <c r="C113">
        <v>121</v>
      </c>
      <c r="D113" s="188">
        <v>0</v>
      </c>
      <c r="E113" t="s">
        <v>510</v>
      </c>
      <c r="F113" s="188">
        <f t="shared" si="0"/>
        <v>0</v>
      </c>
    </row>
    <row r="114" spans="1:6" x14ac:dyDescent="0.25">
      <c r="A114" t="s">
        <v>900</v>
      </c>
      <c r="B114" t="s">
        <v>901</v>
      </c>
      <c r="C114">
        <v>122</v>
      </c>
      <c r="D114" s="188">
        <v>0</v>
      </c>
      <c r="E114" t="s">
        <v>1027</v>
      </c>
      <c r="F114" s="188">
        <f t="shared" si="0"/>
        <v>0</v>
      </c>
    </row>
    <row r="115" spans="1:6" x14ac:dyDescent="0.25">
      <c r="A115" t="s">
        <v>902</v>
      </c>
      <c r="B115" t="s">
        <v>903</v>
      </c>
      <c r="C115">
        <v>123</v>
      </c>
      <c r="D115" s="188">
        <v>7204577</v>
      </c>
      <c r="E115" t="s">
        <v>1028</v>
      </c>
      <c r="F115" s="188">
        <f t="shared" si="0"/>
        <v>7204577</v>
      </c>
    </row>
    <row r="116" spans="1:6" x14ac:dyDescent="0.25">
      <c r="A116" t="s">
        <v>904</v>
      </c>
      <c r="B116" t="s">
        <v>905</v>
      </c>
      <c r="C116">
        <v>124</v>
      </c>
      <c r="D116" s="188">
        <v>1511370</v>
      </c>
      <c r="E116" t="s">
        <v>1029</v>
      </c>
      <c r="F116" s="188">
        <f t="shared" si="0"/>
        <v>1511370</v>
      </c>
    </row>
    <row r="117" spans="1:6" x14ac:dyDescent="0.25">
      <c r="A117" t="s">
        <v>906</v>
      </c>
      <c r="B117" t="s">
        <v>907</v>
      </c>
      <c r="C117">
        <v>125</v>
      </c>
      <c r="D117" s="188">
        <v>1250704</v>
      </c>
      <c r="E117" t="s">
        <v>502</v>
      </c>
      <c r="F117" s="188">
        <f t="shared" si="0"/>
        <v>1250704</v>
      </c>
    </row>
    <row r="118" spans="1:6" x14ac:dyDescent="0.25">
      <c r="A118" t="s">
        <v>908</v>
      </c>
      <c r="B118" t="s">
        <v>909</v>
      </c>
      <c r="C118">
        <v>126</v>
      </c>
      <c r="D118" s="188">
        <v>5250000</v>
      </c>
      <c r="E118" t="s">
        <v>508</v>
      </c>
      <c r="F118" s="188">
        <f t="shared" si="0"/>
        <v>5250000</v>
      </c>
    </row>
    <row r="119" spans="1:6" x14ac:dyDescent="0.25">
      <c r="A119" t="s">
        <v>910</v>
      </c>
      <c r="B119" t="s">
        <v>911</v>
      </c>
      <c r="C119">
        <v>127</v>
      </c>
      <c r="D119" s="188">
        <v>1080000</v>
      </c>
      <c r="E119" t="s">
        <v>499</v>
      </c>
      <c r="F119" s="188">
        <f t="shared" si="0"/>
        <v>1080000</v>
      </c>
    </row>
    <row r="120" spans="1:6" x14ac:dyDescent="0.25">
      <c r="A120" t="s">
        <v>912</v>
      </c>
      <c r="B120" t="s">
        <v>913</v>
      </c>
      <c r="C120">
        <v>128</v>
      </c>
      <c r="D120" s="188">
        <v>2717549</v>
      </c>
      <c r="E120" t="s">
        <v>506</v>
      </c>
      <c r="F120" s="188">
        <f t="shared" si="0"/>
        <v>2717549</v>
      </c>
    </row>
    <row r="121" spans="1:6" x14ac:dyDescent="0.25">
      <c r="A121" t="s">
        <v>914</v>
      </c>
      <c r="B121" t="s">
        <v>915</v>
      </c>
      <c r="C121">
        <v>129</v>
      </c>
      <c r="D121" s="188">
        <v>1218000</v>
      </c>
      <c r="E121" t="s">
        <v>915</v>
      </c>
      <c r="F121" s="188">
        <f t="shared" si="0"/>
        <v>1218000</v>
      </c>
    </row>
    <row r="122" spans="1:6" x14ac:dyDescent="0.25">
      <c r="A122" t="s">
        <v>916</v>
      </c>
      <c r="B122" t="s">
        <v>917</v>
      </c>
      <c r="C122">
        <v>130</v>
      </c>
      <c r="D122" s="188">
        <v>1149213</v>
      </c>
      <c r="E122" t="s">
        <v>917</v>
      </c>
      <c r="F122" s="188">
        <f t="shared" si="0"/>
        <v>1149213</v>
      </c>
    </row>
    <row r="123" spans="1:6" x14ac:dyDescent="0.25">
      <c r="A123" t="s">
        <v>918</v>
      </c>
      <c r="B123" t="s">
        <v>919</v>
      </c>
      <c r="C123">
        <v>131</v>
      </c>
      <c r="D123" s="188">
        <v>0</v>
      </c>
    </row>
    <row r="124" spans="1:6" x14ac:dyDescent="0.25">
      <c r="B124" t="s">
        <v>920</v>
      </c>
      <c r="C124">
        <v>132</v>
      </c>
      <c r="D124" s="188">
        <v>123385100</v>
      </c>
    </row>
    <row r="125" spans="1:6" x14ac:dyDescent="0.25">
      <c r="A125" t="s">
        <v>921</v>
      </c>
      <c r="B125" t="s">
        <v>922</v>
      </c>
      <c r="C125">
        <v>134</v>
      </c>
      <c r="D125" s="188">
        <v>0</v>
      </c>
    </row>
    <row r="126" spans="1:6" x14ac:dyDescent="0.25">
      <c r="A126" t="s">
        <v>923</v>
      </c>
      <c r="B126" t="s">
        <v>924</v>
      </c>
      <c r="C126">
        <v>135</v>
      </c>
      <c r="D126" s="188">
        <v>0</v>
      </c>
    </row>
    <row r="127" spans="1:6" x14ac:dyDescent="0.25">
      <c r="A127" t="s">
        <v>925</v>
      </c>
      <c r="B127" t="s">
        <v>926</v>
      </c>
      <c r="C127">
        <v>136</v>
      </c>
      <c r="D127" s="188">
        <v>236080320</v>
      </c>
    </row>
    <row r="128" spans="1:6" x14ac:dyDescent="0.25">
      <c r="A128" t="s">
        <v>927</v>
      </c>
      <c r="B128" t="s">
        <v>928</v>
      </c>
      <c r="C128">
        <v>137</v>
      </c>
      <c r="D128" s="188">
        <v>0</v>
      </c>
    </row>
    <row r="129" spans="1:4" x14ac:dyDescent="0.25">
      <c r="B129" t="s">
        <v>929</v>
      </c>
      <c r="C129">
        <v>138</v>
      </c>
      <c r="D129" s="188">
        <v>236080320</v>
      </c>
    </row>
    <row r="130" spans="1:4" x14ac:dyDescent="0.25">
      <c r="A130" t="s">
        <v>930</v>
      </c>
      <c r="B130" t="s">
        <v>931</v>
      </c>
      <c r="C130">
        <v>140</v>
      </c>
      <c r="D130" s="188">
        <v>0</v>
      </c>
    </row>
    <row r="131" spans="1:4" x14ac:dyDescent="0.25">
      <c r="A131" t="s">
        <v>932</v>
      </c>
      <c r="B131" t="s">
        <v>933</v>
      </c>
      <c r="C131">
        <v>141</v>
      </c>
      <c r="D131" s="188">
        <v>0</v>
      </c>
    </row>
    <row r="132" spans="1:4" x14ac:dyDescent="0.25">
      <c r="B132" t="s">
        <v>934</v>
      </c>
      <c r="C132">
        <v>142</v>
      </c>
      <c r="D132" s="188">
        <v>0</v>
      </c>
    </row>
    <row r="133" spans="1:4" x14ac:dyDescent="0.25">
      <c r="A133" t="s">
        <v>935</v>
      </c>
      <c r="B133" t="s">
        <v>936</v>
      </c>
      <c r="C133">
        <v>144</v>
      </c>
      <c r="D133" s="188">
        <v>0</v>
      </c>
    </row>
    <row r="134" spans="1:4" x14ac:dyDescent="0.25">
      <c r="A134" t="s">
        <v>937</v>
      </c>
      <c r="B134" t="s">
        <v>938</v>
      </c>
      <c r="C134">
        <v>145</v>
      </c>
      <c r="D134" s="188">
        <v>11419095</v>
      </c>
    </row>
    <row r="135" spans="1:4" x14ac:dyDescent="0.25">
      <c r="B135" t="s">
        <v>939</v>
      </c>
      <c r="C135">
        <v>146</v>
      </c>
      <c r="D135" s="188">
        <v>11419095</v>
      </c>
    </row>
    <row r="136" spans="1:4" x14ac:dyDescent="0.25">
      <c r="A136" t="s">
        <v>940</v>
      </c>
      <c r="B136" t="s">
        <v>941</v>
      </c>
      <c r="C136">
        <v>148</v>
      </c>
      <c r="D136" s="188">
        <v>0</v>
      </c>
    </row>
    <row r="137" spans="1:4" x14ac:dyDescent="0.25">
      <c r="A137" t="s">
        <v>942</v>
      </c>
      <c r="B137" t="s">
        <v>943</v>
      </c>
      <c r="C137">
        <v>149</v>
      </c>
      <c r="D137" s="188">
        <v>0</v>
      </c>
    </row>
    <row r="138" spans="1:4" x14ac:dyDescent="0.25">
      <c r="A138" t="s">
        <v>944</v>
      </c>
      <c r="B138" t="s">
        <v>945</v>
      </c>
      <c r="C138">
        <v>150</v>
      </c>
      <c r="D138" s="188">
        <v>0</v>
      </c>
    </row>
    <row r="139" spans="1:4" x14ac:dyDescent="0.25">
      <c r="A139" t="s">
        <v>946</v>
      </c>
      <c r="B139" t="s">
        <v>947</v>
      </c>
      <c r="C139">
        <v>151</v>
      </c>
      <c r="D139" s="188">
        <v>0</v>
      </c>
    </row>
    <row r="140" spans="1:4" x14ac:dyDescent="0.25">
      <c r="A140" t="s">
        <v>948</v>
      </c>
      <c r="B140" t="s">
        <v>949</v>
      </c>
      <c r="C140">
        <v>152</v>
      </c>
      <c r="D140" s="188">
        <v>0</v>
      </c>
    </row>
    <row r="141" spans="1:4" x14ac:dyDescent="0.25">
      <c r="B141" t="s">
        <v>950</v>
      </c>
      <c r="C141">
        <v>153</v>
      </c>
      <c r="D141" s="188">
        <v>0</v>
      </c>
    </row>
    <row r="142" spans="1:4" x14ac:dyDescent="0.25">
      <c r="A142" t="s">
        <v>951</v>
      </c>
      <c r="B142" t="s">
        <v>952</v>
      </c>
      <c r="C142">
        <v>155</v>
      </c>
      <c r="D142" s="188">
        <v>0</v>
      </c>
    </row>
    <row r="143" spans="1:4" x14ac:dyDescent="0.25">
      <c r="A143" t="s">
        <v>953</v>
      </c>
      <c r="B143" t="s">
        <v>193</v>
      </c>
      <c r="C143">
        <v>156</v>
      </c>
      <c r="D143" s="188">
        <v>12648349</v>
      </c>
    </row>
    <row r="144" spans="1:4" x14ac:dyDescent="0.25">
      <c r="A144" t="s">
        <v>954</v>
      </c>
      <c r="B144" t="s">
        <v>955</v>
      </c>
      <c r="C144">
        <v>157</v>
      </c>
      <c r="D144" s="188">
        <v>0</v>
      </c>
    </row>
    <row r="145" spans="1:4" x14ac:dyDescent="0.25">
      <c r="A145" t="s">
        <v>956</v>
      </c>
      <c r="B145" t="s">
        <v>957</v>
      </c>
      <c r="C145">
        <v>158</v>
      </c>
      <c r="D145" s="188">
        <v>3185008</v>
      </c>
    </row>
    <row r="146" spans="1:4" x14ac:dyDescent="0.25">
      <c r="B146" t="s">
        <v>958</v>
      </c>
      <c r="C146">
        <v>159</v>
      </c>
      <c r="D146" s="188">
        <v>15833357</v>
      </c>
    </row>
    <row r="147" spans="1:4" x14ac:dyDescent="0.25">
      <c r="A147" t="s">
        <v>959</v>
      </c>
      <c r="B147" t="s">
        <v>515</v>
      </c>
      <c r="C147">
        <v>161</v>
      </c>
      <c r="D147" s="188">
        <v>69682017</v>
      </c>
    </row>
    <row r="148" spans="1:4" x14ac:dyDescent="0.25">
      <c r="A148" t="s">
        <v>960</v>
      </c>
      <c r="B148" t="s">
        <v>515</v>
      </c>
      <c r="C148">
        <v>162</v>
      </c>
      <c r="D148" s="188">
        <v>0</v>
      </c>
    </row>
    <row r="149" spans="1:4" x14ac:dyDescent="0.25">
      <c r="B149" t="s">
        <v>961</v>
      </c>
      <c r="C149">
        <v>163</v>
      </c>
      <c r="D149" s="188">
        <v>69682017</v>
      </c>
    </row>
    <row r="150" spans="1:4" x14ac:dyDescent="0.25">
      <c r="A150" t="s">
        <v>962</v>
      </c>
      <c r="B150" t="s">
        <v>963</v>
      </c>
      <c r="C150">
        <v>165</v>
      </c>
      <c r="D150" s="188">
        <v>0</v>
      </c>
    </row>
    <row r="151" spans="1:4" x14ac:dyDescent="0.25">
      <c r="A151" t="s">
        <v>964</v>
      </c>
      <c r="B151" t="s">
        <v>963</v>
      </c>
      <c r="C151">
        <v>166</v>
      </c>
      <c r="D151" s="188">
        <v>0</v>
      </c>
    </row>
    <row r="152" spans="1:4" x14ac:dyDescent="0.25">
      <c r="B152" t="s">
        <v>965</v>
      </c>
      <c r="C152">
        <v>167</v>
      </c>
      <c r="D152" s="188">
        <v>0</v>
      </c>
    </row>
    <row r="153" spans="1:4" x14ac:dyDescent="0.25">
      <c r="A153" t="s">
        <v>966</v>
      </c>
      <c r="B153" t="s">
        <v>967</v>
      </c>
      <c r="C153">
        <v>169</v>
      </c>
      <c r="D153" s="188">
        <v>0</v>
      </c>
    </row>
    <row r="154" spans="1:4" x14ac:dyDescent="0.25">
      <c r="A154" t="s">
        <v>968</v>
      </c>
      <c r="B154" t="s">
        <v>969</v>
      </c>
      <c r="C154">
        <v>170</v>
      </c>
      <c r="D154" s="188">
        <v>20999900</v>
      </c>
    </row>
    <row r="155" spans="1:4" x14ac:dyDescent="0.25">
      <c r="A155" t="s">
        <v>970</v>
      </c>
      <c r="B155" t="s">
        <v>969</v>
      </c>
      <c r="C155">
        <v>171</v>
      </c>
      <c r="D155" s="188">
        <v>0</v>
      </c>
    </row>
    <row r="156" spans="1:4" x14ac:dyDescent="0.25">
      <c r="A156" t="s">
        <v>971</v>
      </c>
      <c r="B156" t="s">
        <v>972</v>
      </c>
      <c r="C156">
        <v>172</v>
      </c>
      <c r="D156" s="188">
        <v>158003582</v>
      </c>
    </row>
    <row r="157" spans="1:4" x14ac:dyDescent="0.25">
      <c r="B157" t="s">
        <v>973</v>
      </c>
      <c r="C157">
        <v>173</v>
      </c>
      <c r="D157" s="188">
        <v>179003482</v>
      </c>
    </row>
    <row r="158" spans="1:4" x14ac:dyDescent="0.25">
      <c r="A158" t="s">
        <v>974</v>
      </c>
      <c r="B158" t="s">
        <v>975</v>
      </c>
      <c r="C158">
        <v>175</v>
      </c>
      <c r="D158" s="188">
        <v>0</v>
      </c>
    </row>
    <row r="159" spans="1:4" x14ac:dyDescent="0.25">
      <c r="A159" t="s">
        <v>976</v>
      </c>
      <c r="B159" t="s">
        <v>977</v>
      </c>
      <c r="C159">
        <v>176</v>
      </c>
      <c r="D159" s="188">
        <v>0</v>
      </c>
    </row>
    <row r="160" spans="1:4" x14ac:dyDescent="0.25">
      <c r="A160" t="s">
        <v>978</v>
      </c>
      <c r="B160" t="s">
        <v>979</v>
      </c>
      <c r="C160">
        <v>177</v>
      </c>
      <c r="D160" s="188">
        <v>0</v>
      </c>
    </row>
    <row r="161" spans="1:4" x14ac:dyDescent="0.25">
      <c r="B161" t="s">
        <v>980</v>
      </c>
      <c r="C161">
        <v>178</v>
      </c>
      <c r="D161" s="188">
        <v>0</v>
      </c>
    </row>
    <row r="162" spans="1:4" x14ac:dyDescent="0.25">
      <c r="A162" t="s">
        <v>981</v>
      </c>
      <c r="B162" t="s">
        <v>184</v>
      </c>
      <c r="C162">
        <v>180</v>
      </c>
      <c r="D162" s="188">
        <v>0</v>
      </c>
    </row>
    <row r="163" spans="1:4" x14ac:dyDescent="0.25">
      <c r="A163" t="s">
        <v>982</v>
      </c>
      <c r="B163" t="s">
        <v>983</v>
      </c>
      <c r="C163">
        <v>181</v>
      </c>
      <c r="D163" s="188">
        <v>0</v>
      </c>
    </row>
    <row r="164" spans="1:4" x14ac:dyDescent="0.25">
      <c r="B164" t="s">
        <v>984</v>
      </c>
      <c r="C164">
        <v>182</v>
      </c>
      <c r="D164" s="188">
        <v>0</v>
      </c>
    </row>
    <row r="165" spans="1:4" x14ac:dyDescent="0.25">
      <c r="B165" t="s">
        <v>985</v>
      </c>
      <c r="C165">
        <v>183</v>
      </c>
      <c r="D165" s="188">
        <v>635403371</v>
      </c>
    </row>
    <row r="166" spans="1:4" x14ac:dyDescent="0.25">
      <c r="B166" t="s">
        <v>986</v>
      </c>
      <c r="C166">
        <v>184</v>
      </c>
      <c r="D166" s="188">
        <v>635403371</v>
      </c>
    </row>
    <row r="167" spans="1:4" x14ac:dyDescent="0.25">
      <c r="A167">
        <v>3</v>
      </c>
      <c r="B167" t="s">
        <v>318</v>
      </c>
      <c r="C167">
        <v>186</v>
      </c>
      <c r="D167" s="188">
        <v>0</v>
      </c>
    </row>
    <row r="168" spans="1:4" x14ac:dyDescent="0.25">
      <c r="A168" t="s">
        <v>987</v>
      </c>
      <c r="B168" t="s">
        <v>315</v>
      </c>
      <c r="C168">
        <v>187</v>
      </c>
      <c r="D168" s="188">
        <v>0</v>
      </c>
    </row>
    <row r="169" spans="1:4" x14ac:dyDescent="0.25">
      <c r="A169" t="s">
        <v>988</v>
      </c>
      <c r="C169">
        <v>188</v>
      </c>
      <c r="D169" s="188">
        <v>0</v>
      </c>
    </row>
    <row r="170" spans="1:4" x14ac:dyDescent="0.25">
      <c r="A170" t="s">
        <v>989</v>
      </c>
      <c r="B170" t="s">
        <v>231</v>
      </c>
      <c r="C170">
        <v>189</v>
      </c>
      <c r="D170" s="188">
        <v>2793837534</v>
      </c>
    </row>
    <row r="171" spans="1:4" x14ac:dyDescent="0.25">
      <c r="A171" t="s">
        <v>990</v>
      </c>
      <c r="B171" t="s">
        <v>991</v>
      </c>
      <c r="C171">
        <v>190</v>
      </c>
      <c r="D171" s="188">
        <v>-3706128165</v>
      </c>
    </row>
    <row r="172" spans="1:4" x14ac:dyDescent="0.25">
      <c r="A172" t="s">
        <v>992</v>
      </c>
      <c r="B172" t="s">
        <v>38</v>
      </c>
      <c r="C172">
        <v>191</v>
      </c>
      <c r="D172" s="188">
        <v>3706128165</v>
      </c>
    </row>
    <row r="173" spans="1:4" x14ac:dyDescent="0.25">
      <c r="A173" t="s">
        <v>993</v>
      </c>
      <c r="B173" t="s">
        <v>694</v>
      </c>
      <c r="C173">
        <v>192</v>
      </c>
      <c r="D173" s="188">
        <v>9484301</v>
      </c>
    </row>
    <row r="174" spans="1:4" x14ac:dyDescent="0.25">
      <c r="B174" t="s">
        <v>994</v>
      </c>
      <c r="C174">
        <v>193</v>
      </c>
      <c r="D174" s="188">
        <v>2803321835</v>
      </c>
    </row>
    <row r="175" spans="1:4" x14ac:dyDescent="0.25">
      <c r="A175" t="s">
        <v>995</v>
      </c>
      <c r="B175" t="s">
        <v>316</v>
      </c>
      <c r="C175">
        <v>195</v>
      </c>
      <c r="D175" s="188">
        <v>0</v>
      </c>
    </row>
    <row r="176" spans="1:4" x14ac:dyDescent="0.25">
      <c r="A176" t="s">
        <v>996</v>
      </c>
      <c r="B176" t="s">
        <v>333</v>
      </c>
      <c r="C176">
        <v>196</v>
      </c>
      <c r="D176" s="188">
        <v>78824935</v>
      </c>
    </row>
    <row r="177" spans="1:5" x14ac:dyDescent="0.25">
      <c r="A177" t="s">
        <v>997</v>
      </c>
      <c r="B177" t="s">
        <v>998</v>
      </c>
      <c r="C177">
        <v>197</v>
      </c>
      <c r="D177" s="188">
        <v>10841802</v>
      </c>
    </row>
    <row r="178" spans="1:5" x14ac:dyDescent="0.25">
      <c r="B178" t="s">
        <v>999</v>
      </c>
      <c r="C178">
        <v>198</v>
      </c>
      <c r="D178" s="188">
        <v>89666737</v>
      </c>
    </row>
    <row r="179" spans="1:5" x14ac:dyDescent="0.25">
      <c r="B179" t="s">
        <v>1000</v>
      </c>
      <c r="C179">
        <v>199</v>
      </c>
      <c r="D179" s="188">
        <v>2892988572</v>
      </c>
    </row>
    <row r="180" spans="1:5" x14ac:dyDescent="0.25">
      <c r="A180" t="s">
        <v>1001</v>
      </c>
      <c r="B180" t="s">
        <v>317</v>
      </c>
      <c r="C180">
        <v>201</v>
      </c>
      <c r="D180" s="188">
        <v>0</v>
      </c>
    </row>
    <row r="181" spans="1:5" x14ac:dyDescent="0.25">
      <c r="A181" t="s">
        <v>1002</v>
      </c>
      <c r="B181" t="s">
        <v>543</v>
      </c>
      <c r="C181">
        <v>202</v>
      </c>
      <c r="D181" s="188">
        <v>-1574614899</v>
      </c>
    </row>
    <row r="182" spans="1:5" x14ac:dyDescent="0.25">
      <c r="A182" t="s">
        <v>1003</v>
      </c>
      <c r="B182" t="s">
        <v>1004</v>
      </c>
      <c r="C182">
        <v>203</v>
      </c>
      <c r="D182" s="188">
        <v>378637548</v>
      </c>
    </row>
    <row r="183" spans="1:5" x14ac:dyDescent="0.25">
      <c r="B183" t="s">
        <v>1005</v>
      </c>
      <c r="C183">
        <v>204</v>
      </c>
      <c r="D183" s="188">
        <v>-1195977351</v>
      </c>
    </row>
    <row r="184" spans="1:5" x14ac:dyDescent="0.25">
      <c r="B184" t="s">
        <v>1006</v>
      </c>
      <c r="C184">
        <v>205</v>
      </c>
      <c r="D184" s="188">
        <v>1697011221</v>
      </c>
    </row>
    <row r="186" spans="1:5" x14ac:dyDescent="0.25">
      <c r="D186" s="188">
        <f>SUM(D5:D185)</f>
        <v>19855294087</v>
      </c>
    </row>
    <row r="189" spans="1:5" x14ac:dyDescent="0.25">
      <c r="A189" t="s">
        <v>1030</v>
      </c>
      <c r="B189" t="s">
        <v>554</v>
      </c>
      <c r="D189">
        <v>300520599</v>
      </c>
      <c r="E189" s="188"/>
    </row>
    <row r="190" spans="1:5" x14ac:dyDescent="0.25">
      <c r="A190" t="s">
        <v>1031</v>
      </c>
      <c r="B190" t="s">
        <v>1032</v>
      </c>
      <c r="D190">
        <v>254000000</v>
      </c>
      <c r="E190" s="188"/>
    </row>
    <row r="191" spans="1:5" x14ac:dyDescent="0.25">
      <c r="A191" t="s">
        <v>1033</v>
      </c>
      <c r="B191" t="s">
        <v>555</v>
      </c>
      <c r="D191">
        <v>490765429</v>
      </c>
      <c r="E191" s="188"/>
    </row>
    <row r="192" spans="1:5" x14ac:dyDescent="0.25">
      <c r="A192" t="s">
        <v>1034</v>
      </c>
      <c r="B192" t="s">
        <v>1035</v>
      </c>
      <c r="D192">
        <v>19530260</v>
      </c>
      <c r="E192" s="188"/>
    </row>
    <row r="193" spans="1:5" x14ac:dyDescent="0.25">
      <c r="A193" t="s">
        <v>1036</v>
      </c>
      <c r="B193" t="s">
        <v>1037</v>
      </c>
      <c r="D193">
        <v>58719946</v>
      </c>
      <c r="E193" s="188"/>
    </row>
    <row r="194" spans="1:5" x14ac:dyDescent="0.25">
      <c r="A194" t="s">
        <v>1038</v>
      </c>
      <c r="B194" t="s">
        <v>1039</v>
      </c>
      <c r="D194">
        <v>49833764</v>
      </c>
      <c r="E194" s="188"/>
    </row>
    <row r="195" spans="1:5" x14ac:dyDescent="0.25">
      <c r="A195" t="s">
        <v>1040</v>
      </c>
      <c r="B195" t="s">
        <v>1041</v>
      </c>
      <c r="D195">
        <v>69902666</v>
      </c>
      <c r="E195" s="188"/>
    </row>
    <row r="196" spans="1:5" x14ac:dyDescent="0.25">
      <c r="A196" t="s">
        <v>1042</v>
      </c>
      <c r="B196" t="s">
        <v>1043</v>
      </c>
      <c r="D196">
        <v>47600101</v>
      </c>
      <c r="E196" s="188"/>
    </row>
    <row r="197" spans="1:5" x14ac:dyDescent="0.25">
      <c r="A197" t="s">
        <v>1044</v>
      </c>
      <c r="B197" t="s">
        <v>1045</v>
      </c>
      <c r="D197">
        <v>101630090</v>
      </c>
      <c r="E197" s="188"/>
    </row>
    <row r="198" spans="1:5" x14ac:dyDescent="0.25">
      <c r="B198" t="s">
        <v>1046</v>
      </c>
      <c r="D198">
        <v>1392502855</v>
      </c>
      <c r="E198" s="188"/>
    </row>
    <row r="199" spans="1:5" x14ac:dyDescent="0.25">
      <c r="A199" t="s">
        <v>1047</v>
      </c>
      <c r="B199" t="s">
        <v>1048</v>
      </c>
      <c r="D199">
        <v>272882165</v>
      </c>
      <c r="E199" s="188"/>
    </row>
    <row r="200" spans="1:5" x14ac:dyDescent="0.25">
      <c r="A200" t="s">
        <v>1049</v>
      </c>
      <c r="B200" t="s">
        <v>1050</v>
      </c>
      <c r="D200">
        <v>246000000</v>
      </c>
      <c r="E200" s="188"/>
    </row>
    <row r="201" spans="1:5" x14ac:dyDescent="0.25">
      <c r="A201" t="s">
        <v>1051</v>
      </c>
      <c r="B201" t="s">
        <v>1052</v>
      </c>
      <c r="D201">
        <v>484991174</v>
      </c>
      <c r="E201" s="188"/>
    </row>
    <row r="202" spans="1:5" x14ac:dyDescent="0.25">
      <c r="A202" t="s">
        <v>1053</v>
      </c>
      <c r="B202" t="s">
        <v>1054</v>
      </c>
      <c r="D202">
        <v>77902680</v>
      </c>
      <c r="E202" s="188"/>
    </row>
    <row r="203" spans="1:5" x14ac:dyDescent="0.25">
      <c r="A203" t="s">
        <v>1055</v>
      </c>
      <c r="B203" t="s">
        <v>1056</v>
      </c>
      <c r="D203">
        <v>1314046</v>
      </c>
      <c r="E203" s="188"/>
    </row>
    <row r="204" spans="1:5" x14ac:dyDescent="0.25">
      <c r="B204" t="s">
        <v>1057</v>
      </c>
      <c r="D204">
        <v>1083090065</v>
      </c>
      <c r="E204" s="188"/>
    </row>
    <row r="205" spans="1:5" x14ac:dyDescent="0.25">
      <c r="A205" t="s">
        <v>1058</v>
      </c>
      <c r="B205" t="s">
        <v>1059</v>
      </c>
      <c r="D205">
        <v>452877</v>
      </c>
      <c r="E205" s="188"/>
    </row>
    <row r="206" spans="1:5" x14ac:dyDescent="0.25">
      <c r="A206" t="s">
        <v>1060</v>
      </c>
      <c r="B206" t="s">
        <v>1061</v>
      </c>
      <c r="D206">
        <v>208425</v>
      </c>
      <c r="E206" s="188"/>
    </row>
    <row r="207" spans="1:5" x14ac:dyDescent="0.25">
      <c r="A207" t="s">
        <v>1060</v>
      </c>
      <c r="B207" t="s">
        <v>1062</v>
      </c>
      <c r="D207">
        <v>987288</v>
      </c>
      <c r="E207" s="188"/>
    </row>
    <row r="208" spans="1:5" x14ac:dyDescent="0.25">
      <c r="A208" t="s">
        <v>1063</v>
      </c>
      <c r="B208" t="s">
        <v>1064</v>
      </c>
      <c r="D208">
        <v>50398344</v>
      </c>
      <c r="E208" s="188"/>
    </row>
    <row r="209" spans="1:5" x14ac:dyDescent="0.25">
      <c r="A209" t="s">
        <v>1065</v>
      </c>
      <c r="B209" t="s">
        <v>595</v>
      </c>
      <c r="D209">
        <v>16129777</v>
      </c>
      <c r="E209" s="188"/>
    </row>
    <row r="210" spans="1:5" x14ac:dyDescent="0.25">
      <c r="A210" t="s">
        <v>1066</v>
      </c>
      <c r="B210" t="s">
        <v>596</v>
      </c>
      <c r="D210">
        <v>1401400</v>
      </c>
      <c r="E210" s="188"/>
    </row>
    <row r="211" spans="1:5" x14ac:dyDescent="0.25">
      <c r="A211" t="s">
        <v>1067</v>
      </c>
      <c r="B211" t="s">
        <v>1068</v>
      </c>
      <c r="D211">
        <v>10429302</v>
      </c>
      <c r="E211" s="188"/>
    </row>
    <row r="212" spans="1:5" x14ac:dyDescent="0.25">
      <c r="B212" t="s">
        <v>1069</v>
      </c>
      <c r="D212">
        <v>80007413</v>
      </c>
      <c r="E212" s="188"/>
    </row>
    <row r="213" spans="1:5" x14ac:dyDescent="0.25">
      <c r="A213" t="s">
        <v>1070</v>
      </c>
      <c r="B213" t="s">
        <v>1010</v>
      </c>
      <c r="D213">
        <v>8067272</v>
      </c>
      <c r="E213" s="188"/>
    </row>
    <row r="214" spans="1:5" x14ac:dyDescent="0.25">
      <c r="A214" t="s">
        <v>1071</v>
      </c>
      <c r="B214" t="s">
        <v>1072</v>
      </c>
      <c r="D214">
        <v>182319007</v>
      </c>
      <c r="E214" s="188"/>
    </row>
    <row r="215" spans="1:5" x14ac:dyDescent="0.25">
      <c r="A215" t="s">
        <v>1073</v>
      </c>
      <c r="B215" t="s">
        <v>1074</v>
      </c>
      <c r="D215">
        <v>29076175</v>
      </c>
      <c r="E215" s="188"/>
    </row>
    <row r="216" spans="1:5" x14ac:dyDescent="0.25">
      <c r="A216" t="s">
        <v>1075</v>
      </c>
      <c r="B216" t="s">
        <v>1076</v>
      </c>
      <c r="D216">
        <v>3237015</v>
      </c>
      <c r="E216" s="188"/>
    </row>
    <row r="217" spans="1:5" x14ac:dyDescent="0.25">
      <c r="A217" t="s">
        <v>1077</v>
      </c>
      <c r="B217" t="s">
        <v>1078</v>
      </c>
      <c r="D217">
        <v>440000</v>
      </c>
      <c r="E217" s="188"/>
    </row>
    <row r="218" spans="1:5" x14ac:dyDescent="0.25">
      <c r="A218" t="s">
        <v>1079</v>
      </c>
      <c r="B218" t="s">
        <v>576</v>
      </c>
      <c r="D218">
        <v>15470328</v>
      </c>
      <c r="E218" s="188"/>
    </row>
    <row r="219" spans="1:5" x14ac:dyDescent="0.25">
      <c r="A219" t="s">
        <v>1080</v>
      </c>
      <c r="B219" t="s">
        <v>1081</v>
      </c>
      <c r="D219">
        <v>2727272</v>
      </c>
      <c r="E219" s="188"/>
    </row>
    <row r="220" spans="1:5" x14ac:dyDescent="0.25">
      <c r="A220" t="s">
        <v>1082</v>
      </c>
      <c r="B220" t="s">
        <v>1083</v>
      </c>
      <c r="D220">
        <v>48636364</v>
      </c>
      <c r="E220" s="188"/>
    </row>
    <row r="221" spans="1:5" x14ac:dyDescent="0.25">
      <c r="A221" t="s">
        <v>1084</v>
      </c>
      <c r="B221" t="s">
        <v>1085</v>
      </c>
      <c r="D221">
        <v>22272728</v>
      </c>
      <c r="E221" s="188"/>
    </row>
    <row r="222" spans="1:5" x14ac:dyDescent="0.25">
      <c r="A222" t="s">
        <v>1086</v>
      </c>
      <c r="B222" t="s">
        <v>579</v>
      </c>
      <c r="D222">
        <v>11055341</v>
      </c>
      <c r="E222" s="188"/>
    </row>
    <row r="223" spans="1:5" x14ac:dyDescent="0.25">
      <c r="A223" t="s">
        <v>1087</v>
      </c>
      <c r="B223" t="s">
        <v>1088</v>
      </c>
      <c r="D223">
        <v>21818183</v>
      </c>
      <c r="E223" s="188"/>
    </row>
    <row r="224" spans="1:5" x14ac:dyDescent="0.25">
      <c r="A224" t="s">
        <v>1089</v>
      </c>
      <c r="B224" t="s">
        <v>1090</v>
      </c>
      <c r="D224">
        <v>9981061</v>
      </c>
      <c r="E224" s="188"/>
    </row>
    <row r="225" spans="1:5" x14ac:dyDescent="0.25">
      <c r="A225" t="s">
        <v>1091</v>
      </c>
      <c r="B225" t="s">
        <v>580</v>
      </c>
      <c r="D225">
        <v>9854545</v>
      </c>
      <c r="E225" s="188"/>
    </row>
    <row r="226" spans="1:5" x14ac:dyDescent="0.25">
      <c r="A226" t="s">
        <v>1092</v>
      </c>
      <c r="B226" t="s">
        <v>1093</v>
      </c>
      <c r="D226">
        <v>458542</v>
      </c>
      <c r="E226" s="188"/>
    </row>
    <row r="227" spans="1:5" x14ac:dyDescent="0.25">
      <c r="A227" t="s">
        <v>1094</v>
      </c>
      <c r="B227" t="s">
        <v>1095</v>
      </c>
      <c r="D227">
        <v>242818</v>
      </c>
      <c r="E227" s="188"/>
    </row>
    <row r="228" spans="1:5" x14ac:dyDescent="0.25">
      <c r="A228" t="s">
        <v>1096</v>
      </c>
      <c r="B228" t="s">
        <v>1097</v>
      </c>
      <c r="D228">
        <v>2316081</v>
      </c>
      <c r="E228" s="188"/>
    </row>
    <row r="229" spans="1:5" x14ac:dyDescent="0.25">
      <c r="A229" t="s">
        <v>1098</v>
      </c>
      <c r="B229" t="s">
        <v>1099</v>
      </c>
      <c r="D229">
        <v>5710907</v>
      </c>
      <c r="E229" s="188"/>
    </row>
    <row r="230" spans="1:5" x14ac:dyDescent="0.25">
      <c r="A230" t="s">
        <v>1100</v>
      </c>
      <c r="B230" t="s">
        <v>1101</v>
      </c>
      <c r="D230">
        <v>1778822</v>
      </c>
      <c r="E230" s="188"/>
    </row>
    <row r="231" spans="1:5" x14ac:dyDescent="0.25">
      <c r="A231" t="s">
        <v>1102</v>
      </c>
      <c r="B231" t="s">
        <v>1103</v>
      </c>
      <c r="D231">
        <v>124611</v>
      </c>
      <c r="E231" s="188"/>
    </row>
    <row r="232" spans="1:5" x14ac:dyDescent="0.25">
      <c r="A232" t="s">
        <v>1104</v>
      </c>
      <c r="B232" t="s">
        <v>1105</v>
      </c>
      <c r="D232">
        <v>1202900</v>
      </c>
      <c r="E232" s="188"/>
    </row>
    <row r="233" spans="1:5" x14ac:dyDescent="0.25">
      <c r="A233" t="s">
        <v>1106</v>
      </c>
      <c r="B233" t="s">
        <v>1107</v>
      </c>
      <c r="D233">
        <v>8800000</v>
      </c>
      <c r="E233" s="188"/>
    </row>
    <row r="234" spans="1:5" x14ac:dyDescent="0.25">
      <c r="A234" t="s">
        <v>1108</v>
      </c>
      <c r="B234" t="s">
        <v>1109</v>
      </c>
      <c r="D234">
        <v>145455</v>
      </c>
      <c r="E234" s="188"/>
    </row>
    <row r="235" spans="1:5" x14ac:dyDescent="0.25">
      <c r="A235" t="s">
        <v>1110</v>
      </c>
      <c r="B235" t="s">
        <v>1111</v>
      </c>
      <c r="D235">
        <v>1284137</v>
      </c>
      <c r="E235" s="188"/>
    </row>
    <row r="236" spans="1:5" x14ac:dyDescent="0.25">
      <c r="A236" t="s">
        <v>1112</v>
      </c>
      <c r="B236" t="s">
        <v>1113</v>
      </c>
      <c r="D236">
        <v>3818382</v>
      </c>
      <c r="E236" s="188"/>
    </row>
    <row r="237" spans="1:5" x14ac:dyDescent="0.25">
      <c r="A237" t="s">
        <v>1114</v>
      </c>
      <c r="B237" t="s">
        <v>584</v>
      </c>
      <c r="D237">
        <v>1976233</v>
      </c>
      <c r="E237" s="188"/>
    </row>
    <row r="238" spans="1:5" x14ac:dyDescent="0.25">
      <c r="A238" t="s">
        <v>1115</v>
      </c>
      <c r="B238" t="s">
        <v>585</v>
      </c>
      <c r="D238">
        <v>640908</v>
      </c>
      <c r="E238" s="188"/>
    </row>
    <row r="239" spans="1:5" x14ac:dyDescent="0.25">
      <c r="A239" t="s">
        <v>1116</v>
      </c>
      <c r="B239" t="s">
        <v>1131</v>
      </c>
      <c r="D239">
        <v>12952371</v>
      </c>
      <c r="E239" s="188"/>
    </row>
    <row r="240" spans="1:5" x14ac:dyDescent="0.25">
      <c r="A240" t="s">
        <v>1117</v>
      </c>
      <c r="B240" t="s">
        <v>587</v>
      </c>
      <c r="D240">
        <v>11039427</v>
      </c>
      <c r="E240" s="188"/>
    </row>
    <row r="241" spans="1:5" x14ac:dyDescent="0.25">
      <c r="A241" t="s">
        <v>1118</v>
      </c>
      <c r="B241" t="s">
        <v>588</v>
      </c>
      <c r="D241">
        <v>829246</v>
      </c>
      <c r="E241" s="188"/>
    </row>
    <row r="242" spans="1:5" x14ac:dyDescent="0.25">
      <c r="A242" t="s">
        <v>1119</v>
      </c>
      <c r="B242" t="s">
        <v>589</v>
      </c>
      <c r="D242">
        <v>10287600</v>
      </c>
      <c r="E242" s="188"/>
    </row>
    <row r="243" spans="1:5" x14ac:dyDescent="0.25">
      <c r="A243" t="s">
        <v>1120</v>
      </c>
      <c r="B243" t="s">
        <v>1121</v>
      </c>
      <c r="D243">
        <v>5651426</v>
      </c>
      <c r="E243" s="188"/>
    </row>
    <row r="244" spans="1:5" x14ac:dyDescent="0.25">
      <c r="A244" t="s">
        <v>1122</v>
      </c>
      <c r="B244" t="s">
        <v>1123</v>
      </c>
      <c r="D244">
        <v>45173</v>
      </c>
      <c r="E244" s="188"/>
    </row>
    <row r="245" spans="1:5" x14ac:dyDescent="0.25">
      <c r="A245" t="s">
        <v>1124</v>
      </c>
      <c r="B245" t="s">
        <v>590</v>
      </c>
      <c r="D245">
        <v>858474</v>
      </c>
      <c r="E245" s="188"/>
    </row>
    <row r="246" spans="1:5" x14ac:dyDescent="0.25">
      <c r="A246" t="s">
        <v>1125</v>
      </c>
      <c r="B246" t="s">
        <v>275</v>
      </c>
      <c r="D246">
        <v>57499048</v>
      </c>
      <c r="E246" s="188"/>
    </row>
    <row r="247" spans="1:5" x14ac:dyDescent="0.25">
      <c r="B247" t="s">
        <v>1126</v>
      </c>
      <c r="D247">
        <v>492617852</v>
      </c>
      <c r="E247" s="188"/>
    </row>
    <row r="248" spans="1:5" x14ac:dyDescent="0.25">
      <c r="A248" t="s">
        <v>1127</v>
      </c>
      <c r="B248" t="s">
        <v>594</v>
      </c>
      <c r="D248">
        <v>481835197</v>
      </c>
      <c r="E248" s="188"/>
    </row>
    <row r="249" spans="1:5" x14ac:dyDescent="0.25">
      <c r="B249" t="s">
        <v>1128</v>
      </c>
      <c r="D249">
        <v>481835197</v>
      </c>
      <c r="E249" s="188"/>
    </row>
    <row r="250" spans="1:5" x14ac:dyDescent="0.25">
      <c r="A250" t="s">
        <v>1129</v>
      </c>
      <c r="B250" t="s">
        <v>1130</v>
      </c>
      <c r="D250">
        <v>378637548</v>
      </c>
      <c r="E250" s="188"/>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B2:N104"/>
  <sheetViews>
    <sheetView topLeftCell="A55" workbookViewId="0">
      <selection activeCell="D81" sqref="D81"/>
    </sheetView>
  </sheetViews>
  <sheetFormatPr baseColWidth="10" defaultRowHeight="15" x14ac:dyDescent="0.25"/>
  <cols>
    <col min="2" max="2" width="53.85546875" customWidth="1"/>
    <col min="3" max="3" width="18.28515625" customWidth="1"/>
    <col min="4" max="4" width="20.7109375" customWidth="1"/>
    <col min="5" max="5" width="23" bestFit="1" customWidth="1"/>
    <col min="6" max="6" width="12.7109375" customWidth="1"/>
    <col min="7" max="7" width="13.28515625" bestFit="1" customWidth="1"/>
    <col min="8" max="8" width="15.42578125" customWidth="1"/>
    <col min="9" max="9" width="13.28515625" bestFit="1" customWidth="1"/>
  </cols>
  <sheetData>
    <row r="2" spans="2:5" ht="30" customHeight="1" x14ac:dyDescent="0.25">
      <c r="B2" s="78" t="s">
        <v>389</v>
      </c>
    </row>
    <row r="3" spans="2:5" x14ac:dyDescent="0.25">
      <c r="B3" s="518" t="s">
        <v>390</v>
      </c>
      <c r="C3" s="518"/>
      <c r="D3" s="518"/>
      <c r="E3" s="518"/>
    </row>
    <row r="4" spans="2:5" ht="15.75" thickBot="1" x14ac:dyDescent="0.3"/>
    <row r="5" spans="2:5" x14ac:dyDescent="0.25">
      <c r="B5" s="529" t="s">
        <v>391</v>
      </c>
      <c r="C5" s="531" t="s">
        <v>392</v>
      </c>
      <c r="D5" s="499" t="s">
        <v>393</v>
      </c>
    </row>
    <row r="6" spans="2:5" ht="15.75" thickBot="1" x14ac:dyDescent="0.3">
      <c r="B6" s="530"/>
      <c r="C6" s="532"/>
      <c r="D6" s="501"/>
    </row>
    <row r="7" spans="2:5" ht="15.75" thickBot="1" x14ac:dyDescent="0.3">
      <c r="B7" s="106" t="s">
        <v>394</v>
      </c>
      <c r="C7" s="395">
        <v>0</v>
      </c>
      <c r="D7" s="395">
        <v>568967</v>
      </c>
    </row>
    <row r="8" spans="2:5" ht="15.75" thickBot="1" x14ac:dyDescent="0.3">
      <c r="B8" s="107" t="s">
        <v>395</v>
      </c>
      <c r="C8" s="395">
        <v>0</v>
      </c>
      <c r="D8" s="395">
        <v>0</v>
      </c>
    </row>
    <row r="9" spans="2:5" ht="15.75" thickBot="1" x14ac:dyDescent="0.3">
      <c r="B9" s="107" t="s">
        <v>396</v>
      </c>
      <c r="C9" s="386">
        <v>0</v>
      </c>
      <c r="D9" s="388">
        <v>0</v>
      </c>
    </row>
    <row r="10" spans="2:5" ht="15.75" thickBot="1" x14ac:dyDescent="0.3">
      <c r="B10" s="107" t="s">
        <v>397</v>
      </c>
      <c r="C10" s="386">
        <v>0</v>
      </c>
      <c r="D10" s="388">
        <v>0</v>
      </c>
    </row>
    <row r="11" spans="2:5" ht="15.75" thickBot="1" x14ac:dyDescent="0.3">
      <c r="B11" s="107" t="s">
        <v>398</v>
      </c>
      <c r="C11" s="386">
        <v>0</v>
      </c>
      <c r="D11" s="388">
        <v>0</v>
      </c>
    </row>
    <row r="12" spans="2:5" ht="15.75" thickBot="1" x14ac:dyDescent="0.3">
      <c r="B12" s="107" t="s">
        <v>399</v>
      </c>
      <c r="C12" s="386">
        <v>0</v>
      </c>
      <c r="D12" s="388">
        <v>0</v>
      </c>
    </row>
    <row r="13" spans="2:5" ht="15.75" thickBot="1" x14ac:dyDescent="0.3">
      <c r="B13" s="107" t="s">
        <v>400</v>
      </c>
      <c r="C13" s="409">
        <v>36102670</v>
      </c>
      <c r="D13" s="388">
        <f>+HT!D7</f>
        <v>6984632</v>
      </c>
    </row>
    <row r="14" spans="2:5" ht="15.75" thickBot="1" x14ac:dyDescent="0.3">
      <c r="B14" s="107" t="s">
        <v>401</v>
      </c>
      <c r="C14" s="409">
        <v>82214234</v>
      </c>
      <c r="D14" s="388">
        <f>+HT!D8</f>
        <v>13233895</v>
      </c>
    </row>
    <row r="15" spans="2:5" ht="15.75" thickBot="1" x14ac:dyDescent="0.3">
      <c r="B15" s="107" t="s">
        <v>402</v>
      </c>
      <c r="C15" s="386"/>
      <c r="D15" s="388">
        <f>+HT!D9</f>
        <v>102026898</v>
      </c>
    </row>
    <row r="16" spans="2:5" ht="15.75" thickBot="1" x14ac:dyDescent="0.3">
      <c r="B16" s="107" t="s">
        <v>403</v>
      </c>
      <c r="C16" s="386"/>
      <c r="D16" s="388">
        <f>+HT!D10</f>
        <v>8466965</v>
      </c>
    </row>
    <row r="17" spans="2:9" ht="15.75" thickBot="1" x14ac:dyDescent="0.3">
      <c r="B17" s="107" t="s">
        <v>404</v>
      </c>
      <c r="C17" s="409">
        <v>338729376</v>
      </c>
      <c r="D17" s="388">
        <f>+HT!D11</f>
        <v>410840968</v>
      </c>
    </row>
    <row r="18" spans="2:9" ht="15.75" thickBot="1" x14ac:dyDescent="0.3">
      <c r="B18" s="107" t="s">
        <v>663</v>
      </c>
      <c r="C18" s="409">
        <v>200000</v>
      </c>
      <c r="D18" s="388">
        <v>0</v>
      </c>
    </row>
    <row r="19" spans="2:9" ht="15.75" thickBot="1" x14ac:dyDescent="0.3">
      <c r="B19" s="107" t="s">
        <v>664</v>
      </c>
      <c r="C19" s="409">
        <v>627754</v>
      </c>
      <c r="D19" s="388">
        <v>0</v>
      </c>
    </row>
    <row r="20" spans="2:9" ht="15.75" thickBot="1" x14ac:dyDescent="0.3">
      <c r="B20" s="107" t="s">
        <v>675</v>
      </c>
      <c r="C20" s="409">
        <v>512730</v>
      </c>
      <c r="D20" s="388">
        <v>0</v>
      </c>
    </row>
    <row r="21" spans="2:9" ht="15.75" thickBot="1" x14ac:dyDescent="0.3">
      <c r="B21" s="108" t="s">
        <v>405</v>
      </c>
      <c r="C21" s="387">
        <f>SUM(C7:C20)</f>
        <v>458386764</v>
      </c>
      <c r="D21" s="389">
        <f>SUM(D7:D20)</f>
        <v>542122325</v>
      </c>
    </row>
    <row r="22" spans="2:9" ht="15.75" thickTop="1" x14ac:dyDescent="0.25"/>
    <row r="24" spans="2:9" x14ac:dyDescent="0.25">
      <c r="B24" s="78" t="s">
        <v>406</v>
      </c>
    </row>
    <row r="25" spans="2:9" x14ac:dyDescent="0.25">
      <c r="B25" s="518" t="s">
        <v>407</v>
      </c>
      <c r="C25" s="518"/>
      <c r="D25" s="518"/>
    </row>
    <row r="26" spans="2:9" ht="15.75" thickBot="1" x14ac:dyDescent="0.3"/>
    <row r="27" spans="2:9" x14ac:dyDescent="0.25">
      <c r="B27" s="527"/>
      <c r="C27" s="503"/>
      <c r="D27" s="503"/>
      <c r="E27" s="503"/>
      <c r="F27" s="504"/>
      <c r="G27" s="502"/>
      <c r="H27" s="503"/>
      <c r="I27" s="504"/>
    </row>
    <row r="28" spans="2:9" ht="15.75" thickBot="1" x14ac:dyDescent="0.3">
      <c r="B28" s="528" t="s">
        <v>408</v>
      </c>
      <c r="C28" s="506"/>
      <c r="D28" s="506"/>
      <c r="E28" s="506"/>
      <c r="F28" s="507"/>
      <c r="G28" s="505" t="s">
        <v>409</v>
      </c>
      <c r="H28" s="506"/>
      <c r="I28" s="507"/>
    </row>
    <row r="29" spans="2:9" ht="18" customHeight="1" x14ac:dyDescent="0.25">
      <c r="B29" s="109"/>
      <c r="C29" s="110" t="s">
        <v>410</v>
      </c>
      <c r="D29" s="508" t="s">
        <v>411</v>
      </c>
      <c r="E29" s="508" t="s">
        <v>412</v>
      </c>
      <c r="F29" s="110" t="s">
        <v>413</v>
      </c>
      <c r="G29" s="111"/>
      <c r="H29" s="111"/>
      <c r="I29" s="110" t="s">
        <v>415</v>
      </c>
    </row>
    <row r="30" spans="2:9" ht="15.75" thickBot="1" x14ac:dyDescent="0.3">
      <c r="B30" s="112" t="s">
        <v>416</v>
      </c>
      <c r="C30" s="113" t="s">
        <v>417</v>
      </c>
      <c r="D30" s="509"/>
      <c r="E30" s="509"/>
      <c r="F30" s="113" t="s">
        <v>418</v>
      </c>
      <c r="G30" s="113" t="s">
        <v>315</v>
      </c>
      <c r="H30" s="113" t="s">
        <v>414</v>
      </c>
      <c r="I30" s="113" t="s">
        <v>419</v>
      </c>
    </row>
    <row r="31" spans="2:9" ht="15.75" thickBot="1" x14ac:dyDescent="0.3">
      <c r="B31" s="114" t="s">
        <v>420</v>
      </c>
      <c r="C31" s="115"/>
      <c r="D31" s="116"/>
      <c r="E31" s="117"/>
      <c r="F31" s="117"/>
      <c r="G31" s="116"/>
      <c r="H31" s="116"/>
      <c r="I31" s="118"/>
    </row>
    <row r="32" spans="2:9" ht="15.75" thickBot="1" x14ac:dyDescent="0.3">
      <c r="B32" s="75" t="s">
        <v>421</v>
      </c>
      <c r="C32" s="68" t="s">
        <v>422</v>
      </c>
      <c r="D32" s="68" t="s">
        <v>423</v>
      </c>
      <c r="E32" s="74">
        <v>200000000</v>
      </c>
      <c r="F32" s="74">
        <v>851000000</v>
      </c>
      <c r="G32" s="224">
        <v>8800000000</v>
      </c>
      <c r="H32" s="224">
        <v>2514750077</v>
      </c>
      <c r="I32" s="224">
        <v>16243251345</v>
      </c>
    </row>
    <row r="33" spans="2:9" ht="15.75" thickBot="1" x14ac:dyDescent="0.3">
      <c r="B33" s="75" t="s">
        <v>425</v>
      </c>
      <c r="C33" s="68" t="s">
        <v>422</v>
      </c>
      <c r="D33" s="68" t="s">
        <v>423</v>
      </c>
      <c r="E33" s="71" t="s">
        <v>331</v>
      </c>
      <c r="F33" s="74">
        <v>-8982443</v>
      </c>
      <c r="G33" s="68" t="s">
        <v>424</v>
      </c>
      <c r="H33" s="68" t="s">
        <v>424</v>
      </c>
      <c r="I33" s="68" t="s">
        <v>424</v>
      </c>
    </row>
    <row r="34" spans="2:9" ht="15.75" thickBot="1" x14ac:dyDescent="0.3">
      <c r="B34" s="524" t="s">
        <v>426</v>
      </c>
      <c r="C34" s="525"/>
      <c r="D34" s="526"/>
      <c r="E34" s="119">
        <v>218101310</v>
      </c>
      <c r="F34" s="119">
        <f>SUM(F32:F33)</f>
        <v>842017557</v>
      </c>
      <c r="G34" s="120"/>
      <c r="H34" s="120"/>
      <c r="I34" s="120"/>
    </row>
    <row r="35" spans="2:9" ht="15.75" thickBot="1" x14ac:dyDescent="0.3">
      <c r="B35" s="514" t="s">
        <v>427</v>
      </c>
      <c r="C35" s="515"/>
      <c r="D35" s="516"/>
      <c r="E35" s="72">
        <v>218101310</v>
      </c>
      <c r="F35" s="121">
        <v>767782443</v>
      </c>
      <c r="G35" s="120"/>
      <c r="H35" s="120"/>
      <c r="I35" s="120"/>
    </row>
    <row r="38" spans="2:9" x14ac:dyDescent="0.25">
      <c r="B38" s="78" t="s">
        <v>428</v>
      </c>
    </row>
    <row r="39" spans="2:9" ht="39.75" customHeight="1" x14ac:dyDescent="0.25">
      <c r="B39" s="517" t="s">
        <v>666</v>
      </c>
      <c r="C39" s="517"/>
      <c r="D39" s="517"/>
      <c r="E39" s="517"/>
      <c r="F39" s="517"/>
    </row>
    <row r="41" spans="2:9" x14ac:dyDescent="0.25">
      <c r="B41" s="78" t="s">
        <v>429</v>
      </c>
    </row>
    <row r="42" spans="2:9" ht="47.25" customHeight="1" thickBot="1" x14ac:dyDescent="0.3">
      <c r="B42" s="478" t="s">
        <v>676</v>
      </c>
      <c r="C42" s="478"/>
      <c r="D42" s="478"/>
      <c r="E42" s="478"/>
      <c r="F42" s="478"/>
    </row>
    <row r="43" spans="2:9" ht="15.75" thickBot="1" x14ac:dyDescent="0.3">
      <c r="B43" s="122" t="s">
        <v>47</v>
      </c>
      <c r="C43" s="123" t="s">
        <v>430</v>
      </c>
      <c r="D43" s="123" t="s">
        <v>431</v>
      </c>
      <c r="E43" s="123" t="s">
        <v>432</v>
      </c>
    </row>
    <row r="44" spans="2:9" s="209" customFormat="1" ht="15.75" thickBot="1" x14ac:dyDescent="0.3">
      <c r="B44" s="356" t="s">
        <v>433</v>
      </c>
      <c r="C44" s="325">
        <v>200000000</v>
      </c>
      <c r="D44" s="325">
        <v>369164803</v>
      </c>
      <c r="E44" s="325">
        <v>851000000</v>
      </c>
    </row>
    <row r="45" spans="2:9" ht="15.75" thickBot="1" x14ac:dyDescent="0.3">
      <c r="B45" s="73" t="s">
        <v>434</v>
      </c>
      <c r="C45" s="124">
        <v>200000000</v>
      </c>
      <c r="D45" s="325">
        <v>369164803</v>
      </c>
      <c r="E45" s="124">
        <v>750000000</v>
      </c>
    </row>
    <row r="47" spans="2:9" x14ac:dyDescent="0.25">
      <c r="B47" s="78" t="s">
        <v>435</v>
      </c>
    </row>
    <row r="48" spans="2:9" x14ac:dyDescent="0.25">
      <c r="B48" s="518" t="s">
        <v>407</v>
      </c>
      <c r="C48" s="518"/>
      <c r="D48" s="518"/>
      <c r="E48" s="518"/>
      <c r="F48" s="518"/>
    </row>
    <row r="49" spans="2:7" x14ac:dyDescent="0.25">
      <c r="B49" s="80"/>
    </row>
    <row r="50" spans="2:7" ht="15.75" thickBot="1" x14ac:dyDescent="0.3">
      <c r="B50" s="519" t="s">
        <v>436</v>
      </c>
      <c r="C50" s="519"/>
    </row>
    <row r="51" spans="2:7" x14ac:dyDescent="0.25">
      <c r="B51" s="520" t="s">
        <v>382</v>
      </c>
      <c r="C51" s="522" t="s">
        <v>392</v>
      </c>
      <c r="D51" s="522" t="s">
        <v>437</v>
      </c>
    </row>
    <row r="52" spans="2:7" ht="15.75" thickBot="1" x14ac:dyDescent="0.3">
      <c r="B52" s="521"/>
      <c r="C52" s="523"/>
      <c r="D52" s="523"/>
    </row>
    <row r="53" spans="2:7" ht="15.75" thickBot="1" x14ac:dyDescent="0.3">
      <c r="B53" s="9" t="s">
        <v>438</v>
      </c>
      <c r="C53" s="378">
        <v>29762139</v>
      </c>
      <c r="D53" s="378">
        <v>29762139</v>
      </c>
    </row>
    <row r="54" spans="2:7" ht="15.75" thickBot="1" x14ac:dyDescent="0.3">
      <c r="B54" s="9" t="s">
        <v>439</v>
      </c>
      <c r="C54" s="378">
        <v>102225267</v>
      </c>
      <c r="D54" s="378">
        <v>102225267</v>
      </c>
    </row>
    <row r="55" spans="2:7" ht="15.75" thickBot="1" x14ac:dyDescent="0.3">
      <c r="B55" s="125" t="s">
        <v>440</v>
      </c>
      <c r="C55" s="379">
        <f>+C54+C53</f>
        <v>131987406</v>
      </c>
      <c r="D55" s="379">
        <f>+D54+D53</f>
        <v>131987406</v>
      </c>
    </row>
    <row r="57" spans="2:7" ht="15.75" thickBot="1" x14ac:dyDescent="0.3">
      <c r="B57" s="78" t="s">
        <v>441</v>
      </c>
    </row>
    <row r="58" spans="2:7" x14ac:dyDescent="0.25">
      <c r="B58" s="510" t="s">
        <v>450</v>
      </c>
      <c r="C58" s="512" t="s">
        <v>392</v>
      </c>
      <c r="D58" s="512" t="s">
        <v>437</v>
      </c>
    </row>
    <row r="59" spans="2:7" ht="15.75" thickBot="1" x14ac:dyDescent="0.3">
      <c r="B59" s="511"/>
      <c r="C59" s="513"/>
      <c r="D59" s="513"/>
    </row>
    <row r="60" spans="2:7" ht="16.5" thickBot="1" x14ac:dyDescent="0.3">
      <c r="B60" s="127" t="s">
        <v>442</v>
      </c>
      <c r="C60" s="226">
        <v>359426445</v>
      </c>
      <c r="D60" s="195">
        <v>269082905</v>
      </c>
      <c r="E60" s="380">
        <v>15</v>
      </c>
      <c r="G60" s="197"/>
    </row>
    <row r="61" spans="2:7" ht="16.5" thickBot="1" x14ac:dyDescent="0.3">
      <c r="B61" s="127" t="s">
        <v>732</v>
      </c>
      <c r="C61" s="226"/>
      <c r="D61" s="195">
        <v>90476738</v>
      </c>
      <c r="E61" s="380">
        <f>MATCH(B61,HT!B:B,0)</f>
        <v>16</v>
      </c>
      <c r="G61" s="197"/>
    </row>
    <row r="62" spans="2:7" ht="16.5" thickBot="1" x14ac:dyDescent="0.3">
      <c r="B62" s="127" t="s">
        <v>443</v>
      </c>
      <c r="C62" s="226"/>
      <c r="D62" s="195">
        <v>924479</v>
      </c>
      <c r="E62" s="380">
        <v>0</v>
      </c>
      <c r="G62" s="197"/>
    </row>
    <row r="63" spans="2:7" ht="16.5" thickBot="1" x14ac:dyDescent="0.3">
      <c r="B63" s="127" t="s">
        <v>444</v>
      </c>
      <c r="C63" s="226"/>
      <c r="D63" s="195">
        <v>0</v>
      </c>
      <c r="E63" s="380">
        <v>0</v>
      </c>
      <c r="G63" s="197"/>
    </row>
    <row r="64" spans="2:7" ht="16.5" thickBot="1" x14ac:dyDescent="0.3">
      <c r="B64" s="127" t="s">
        <v>734</v>
      </c>
      <c r="C64" s="226"/>
      <c r="D64" s="195">
        <v>106028</v>
      </c>
      <c r="E64" s="380">
        <f>MATCH(B64,HT!B:B,0)</f>
        <v>17</v>
      </c>
      <c r="G64" s="197"/>
    </row>
    <row r="65" spans="2:13" ht="16.5" thickBot="1" x14ac:dyDescent="0.3">
      <c r="B65" s="127" t="s">
        <v>445</v>
      </c>
      <c r="C65" s="226"/>
      <c r="D65" s="195">
        <v>0</v>
      </c>
      <c r="E65" s="380">
        <v>0</v>
      </c>
      <c r="G65" s="197"/>
    </row>
    <row r="66" spans="2:13" ht="16.5" thickBot="1" x14ac:dyDescent="0.3">
      <c r="B66" s="127" t="s">
        <v>736</v>
      </c>
      <c r="C66" s="226"/>
      <c r="D66" s="195">
        <v>18728734</v>
      </c>
      <c r="E66" s="380">
        <f>MATCH(B66,HT!B:B,0)</f>
        <v>18</v>
      </c>
      <c r="G66" s="197"/>
    </row>
    <row r="67" spans="2:13" ht="16.5" thickBot="1" x14ac:dyDescent="0.3">
      <c r="B67" s="127" t="s">
        <v>738</v>
      </c>
      <c r="C67" s="226"/>
      <c r="D67" s="195">
        <v>343082</v>
      </c>
      <c r="E67" s="380">
        <f>MATCH(B67,HT!B:B,0)</f>
        <v>19</v>
      </c>
      <c r="G67" s="197"/>
    </row>
    <row r="68" spans="2:13" ht="16.5" thickBot="1" x14ac:dyDescent="0.3">
      <c r="B68" s="127" t="s">
        <v>446</v>
      </c>
      <c r="C68" s="226"/>
      <c r="D68" s="195">
        <v>0</v>
      </c>
      <c r="E68" s="380">
        <v>0</v>
      </c>
      <c r="G68" s="197"/>
    </row>
    <row r="69" spans="2:13" ht="16.5" thickBot="1" x14ac:dyDescent="0.3">
      <c r="B69" s="127" t="s">
        <v>740</v>
      </c>
      <c r="C69" s="226"/>
      <c r="D69" s="195">
        <v>425744</v>
      </c>
      <c r="E69" s="380">
        <f>MATCH(B69,HT!B:B,0)</f>
        <v>20</v>
      </c>
      <c r="G69" s="197"/>
    </row>
    <row r="70" spans="2:13" ht="16.5" thickBot="1" x14ac:dyDescent="0.3">
      <c r="B70" s="127" t="s">
        <v>746</v>
      </c>
      <c r="C70" s="226"/>
      <c r="D70" s="195">
        <v>79522</v>
      </c>
      <c r="E70" s="380">
        <f>MATCH(B70,HT!B:B,0)</f>
        <v>23</v>
      </c>
      <c r="G70" s="197"/>
    </row>
    <row r="71" spans="2:13" ht="16.5" thickBot="1" x14ac:dyDescent="0.3">
      <c r="B71" s="127" t="s">
        <v>748</v>
      </c>
      <c r="C71" s="226"/>
      <c r="D71" s="195">
        <v>5848</v>
      </c>
      <c r="E71" s="380">
        <f>MATCH(B71,HT!B:B,0)</f>
        <v>24</v>
      </c>
      <c r="G71" s="197"/>
    </row>
    <row r="72" spans="2:13" ht="16.5" thickBot="1" x14ac:dyDescent="0.3">
      <c r="B72" s="127" t="s">
        <v>750</v>
      </c>
      <c r="C72" s="226"/>
      <c r="D72" s="195">
        <v>2976214</v>
      </c>
      <c r="E72" s="380">
        <f>MATCH(B72,HT!B:B,0)</f>
        <v>25</v>
      </c>
      <c r="G72" s="197"/>
    </row>
    <row r="73" spans="2:13" ht="16.5" thickBot="1" x14ac:dyDescent="0.3">
      <c r="B73" s="127" t="s">
        <v>447</v>
      </c>
      <c r="C73" s="226"/>
      <c r="D73" s="195">
        <v>0</v>
      </c>
      <c r="E73" s="380">
        <v>0</v>
      </c>
      <c r="G73" s="197"/>
    </row>
    <row r="74" spans="2:13" ht="16.5" thickBot="1" x14ac:dyDescent="0.3">
      <c r="B74" s="127" t="s">
        <v>752</v>
      </c>
      <c r="C74" s="226"/>
      <c r="D74" s="195">
        <v>1940803</v>
      </c>
      <c r="E74" s="380">
        <f>MATCH(B74,HT!B:B,0)</f>
        <v>26</v>
      </c>
      <c r="G74" s="197"/>
    </row>
    <row r="75" spans="2:13" ht="16.5" thickBot="1" x14ac:dyDescent="0.3">
      <c r="B75" s="127" t="s">
        <v>448</v>
      </c>
      <c r="C75" s="226"/>
      <c r="D75" s="195">
        <v>0</v>
      </c>
      <c r="E75" s="380">
        <v>0</v>
      </c>
      <c r="G75" s="197"/>
    </row>
    <row r="76" spans="2:13" ht="16.5" thickBot="1" x14ac:dyDescent="0.3">
      <c r="B76" s="127" t="s">
        <v>449</v>
      </c>
      <c r="C76" s="226"/>
      <c r="D76" s="195">
        <v>1161901</v>
      </c>
      <c r="E76" s="380">
        <f>MATCH(B76,HT!B:B,0)</f>
        <v>28</v>
      </c>
      <c r="G76" s="197"/>
    </row>
    <row r="77" spans="2:13" ht="16.5" thickBot="1" x14ac:dyDescent="0.3">
      <c r="B77" s="127" t="s">
        <v>759</v>
      </c>
      <c r="C77" s="226"/>
      <c r="D77" s="195">
        <v>476804</v>
      </c>
      <c r="E77" s="380">
        <f>MATCH(B77,HT!B:B,0)</f>
        <v>30</v>
      </c>
      <c r="G77" s="197"/>
      <c r="I77" s="209"/>
      <c r="J77" s="209"/>
      <c r="K77" s="209"/>
      <c r="L77" s="209"/>
      <c r="M77" s="209"/>
    </row>
    <row r="78" spans="2:13" ht="16.5" thickBot="1" x14ac:dyDescent="0.3">
      <c r="B78" s="127" t="s">
        <v>667</v>
      </c>
      <c r="C78" s="226"/>
      <c r="D78" s="195">
        <v>0</v>
      </c>
      <c r="E78" s="380">
        <v>0</v>
      </c>
      <c r="G78" s="197"/>
      <c r="I78" s="209"/>
      <c r="J78" s="209"/>
      <c r="K78" s="209"/>
      <c r="L78" s="209"/>
      <c r="M78" s="209"/>
    </row>
    <row r="79" spans="2:13" ht="16.5" thickBot="1" x14ac:dyDescent="0.3">
      <c r="B79" s="127" t="s">
        <v>761</v>
      </c>
      <c r="C79" s="226"/>
      <c r="D79" s="195">
        <v>22917</v>
      </c>
      <c r="E79" s="380">
        <f>MATCH(B79,HT!B:B,0)</f>
        <v>31</v>
      </c>
      <c r="G79" s="197"/>
      <c r="I79" s="209"/>
      <c r="J79" s="209"/>
      <c r="K79" s="209"/>
      <c r="L79" s="209"/>
      <c r="M79" s="209"/>
    </row>
    <row r="80" spans="2:13" ht="16.5" thickBot="1" x14ac:dyDescent="0.3">
      <c r="B80" s="127" t="s">
        <v>1021</v>
      </c>
      <c r="C80" s="226"/>
      <c r="D80" s="195">
        <v>17175</v>
      </c>
      <c r="E80" s="380">
        <f>MATCH(B80,HT!B:B,0)</f>
        <v>33</v>
      </c>
      <c r="G80" s="197"/>
      <c r="I80" s="209"/>
      <c r="J80" s="209"/>
      <c r="K80" s="209"/>
      <c r="L80" s="209"/>
      <c r="M80" s="209"/>
    </row>
    <row r="81" spans="2:14" ht="16.5" thickBot="1" x14ac:dyDescent="0.3">
      <c r="B81" s="128" t="s">
        <v>440</v>
      </c>
      <c r="C81" s="196">
        <f>SUM(C60:C80)</f>
        <v>359426445</v>
      </c>
      <c r="D81" s="196">
        <f>SUM(D60:D80)</f>
        <v>386768894</v>
      </c>
      <c r="E81" s="278"/>
      <c r="G81" s="198"/>
      <c r="I81" s="209"/>
      <c r="J81" s="209"/>
      <c r="K81" s="209"/>
      <c r="L81" s="209"/>
      <c r="M81" s="209"/>
    </row>
    <row r="83" spans="2:14" ht="15.75" thickBot="1" x14ac:dyDescent="0.3">
      <c r="B83" s="78" t="s">
        <v>451</v>
      </c>
    </row>
    <row r="84" spans="2:14" ht="15.75" thickBot="1" x14ac:dyDescent="0.3">
      <c r="B84" s="492" t="s">
        <v>452</v>
      </c>
      <c r="C84" s="495" t="s">
        <v>453</v>
      </c>
      <c r="D84" s="496"/>
      <c r="E84" s="496"/>
      <c r="F84" s="496"/>
      <c r="G84" s="497"/>
      <c r="H84" s="498" t="s">
        <v>454</v>
      </c>
      <c r="I84" s="496"/>
      <c r="J84" s="496"/>
      <c r="K84" s="496"/>
      <c r="L84" s="496"/>
      <c r="M84" s="497"/>
      <c r="N84" s="26"/>
    </row>
    <row r="85" spans="2:14" x14ac:dyDescent="0.25">
      <c r="B85" s="493"/>
      <c r="C85" s="499" t="s">
        <v>455</v>
      </c>
      <c r="D85" s="499" t="s">
        <v>456</v>
      </c>
      <c r="E85" s="499" t="s">
        <v>457</v>
      </c>
      <c r="F85" s="499" t="s">
        <v>458</v>
      </c>
      <c r="G85" s="499" t="s">
        <v>459</v>
      </c>
      <c r="H85" s="499" t="s">
        <v>460</v>
      </c>
      <c r="I85" s="499" t="s">
        <v>456</v>
      </c>
      <c r="J85" s="499" t="s">
        <v>457</v>
      </c>
      <c r="K85" s="499" t="s">
        <v>461</v>
      </c>
      <c r="L85" s="499" t="s">
        <v>462</v>
      </c>
      <c r="M85" s="499" t="s">
        <v>463</v>
      </c>
      <c r="N85" s="26"/>
    </row>
    <row r="86" spans="2:14" x14ac:dyDescent="0.25">
      <c r="B86" s="493"/>
      <c r="C86" s="500"/>
      <c r="D86" s="500"/>
      <c r="E86" s="500"/>
      <c r="F86" s="500"/>
      <c r="G86" s="500"/>
      <c r="H86" s="500"/>
      <c r="I86" s="500"/>
      <c r="J86" s="500"/>
      <c r="K86" s="500"/>
      <c r="L86" s="500"/>
      <c r="M86" s="500"/>
      <c r="N86" s="26"/>
    </row>
    <row r="87" spans="2:14" ht="15.75" thickBot="1" x14ac:dyDescent="0.3">
      <c r="B87" s="494"/>
      <c r="C87" s="501"/>
      <c r="D87" s="501"/>
      <c r="E87" s="501"/>
      <c r="F87" s="501"/>
      <c r="G87" s="501"/>
      <c r="H87" s="501"/>
      <c r="I87" s="501"/>
      <c r="J87" s="501"/>
      <c r="K87" s="501"/>
      <c r="L87" s="501"/>
      <c r="M87" s="501"/>
      <c r="N87" s="26"/>
    </row>
    <row r="88" spans="2:14" x14ac:dyDescent="0.25">
      <c r="B88" s="489" t="s">
        <v>464</v>
      </c>
      <c r="C88" s="481">
        <v>85565193</v>
      </c>
      <c r="D88" s="481">
        <v>1718182</v>
      </c>
      <c r="E88" s="491" t="s">
        <v>331</v>
      </c>
      <c r="F88" s="491"/>
      <c r="G88" s="481">
        <f>+D88+C88</f>
        <v>87283375</v>
      </c>
      <c r="H88" s="481">
        <v>83945306</v>
      </c>
      <c r="I88" s="483" t="s">
        <v>331</v>
      </c>
      <c r="J88" s="483" t="s">
        <v>331</v>
      </c>
      <c r="K88" s="486">
        <v>0</v>
      </c>
      <c r="L88" s="488">
        <f>SUM(H88:K89)</f>
        <v>83945306</v>
      </c>
      <c r="M88" s="483"/>
      <c r="N88" s="26"/>
    </row>
    <row r="89" spans="2:14" x14ac:dyDescent="0.25">
      <c r="B89" s="490"/>
      <c r="C89" s="482"/>
      <c r="D89" s="482"/>
      <c r="E89" s="485"/>
      <c r="F89" s="485"/>
      <c r="G89" s="485"/>
      <c r="H89" s="482"/>
      <c r="I89" s="484"/>
      <c r="J89" s="484"/>
      <c r="K89" s="487"/>
      <c r="L89" s="484"/>
      <c r="M89" s="484"/>
      <c r="N89" s="26"/>
    </row>
    <row r="90" spans="2:14" x14ac:dyDescent="0.25">
      <c r="B90" s="129" t="s">
        <v>691</v>
      </c>
      <c r="C90" s="130">
        <v>133054394</v>
      </c>
      <c r="D90" s="131" t="s">
        <v>331</v>
      </c>
      <c r="E90" s="131" t="s">
        <v>331</v>
      </c>
      <c r="F90" s="131"/>
      <c r="G90" s="130">
        <f>SUM(C90:F90)</f>
        <v>133054394</v>
      </c>
      <c r="H90" s="130">
        <v>120173656</v>
      </c>
      <c r="I90" s="276" t="s">
        <v>331</v>
      </c>
      <c r="J90" s="276" t="s">
        <v>331</v>
      </c>
      <c r="K90" s="324">
        <v>0</v>
      </c>
      <c r="L90" s="323">
        <f>SUM(H90:K90)</f>
        <v>120173656</v>
      </c>
      <c r="M90" s="276"/>
      <c r="N90" s="26"/>
    </row>
    <row r="91" spans="2:14" x14ac:dyDescent="0.25">
      <c r="B91" s="129" t="s">
        <v>692</v>
      </c>
      <c r="C91" s="130">
        <v>40406607</v>
      </c>
      <c r="D91" s="130">
        <v>0</v>
      </c>
      <c r="E91" s="131" t="s">
        <v>331</v>
      </c>
      <c r="F91" s="131"/>
      <c r="G91" s="130">
        <f>SUM(C91:F91)</f>
        <v>40406607</v>
      </c>
      <c r="H91" s="130">
        <f>SUM(D91:G91)</f>
        <v>40406607</v>
      </c>
      <c r="I91" s="276" t="s">
        <v>331</v>
      </c>
      <c r="J91" s="276" t="s">
        <v>331</v>
      </c>
      <c r="K91" s="324"/>
      <c r="L91" s="323">
        <f>SUM(H91:K91)</f>
        <v>40406607</v>
      </c>
      <c r="M91" s="276"/>
      <c r="N91" s="26"/>
    </row>
    <row r="92" spans="2:14" ht="15.75" thickBot="1" x14ac:dyDescent="0.3">
      <c r="B92" s="132"/>
      <c r="C92" s="133"/>
      <c r="D92" s="133"/>
      <c r="E92" s="133"/>
      <c r="F92" s="133"/>
      <c r="G92" s="133">
        <f>SUM(C92:F92)</f>
        <v>0</v>
      </c>
      <c r="H92" s="133"/>
      <c r="I92" s="237"/>
      <c r="J92" s="237"/>
      <c r="K92" s="237"/>
      <c r="L92" s="237"/>
      <c r="M92" s="237"/>
      <c r="N92" s="26"/>
    </row>
    <row r="93" spans="2:14" ht="15.75" thickBot="1" x14ac:dyDescent="0.3">
      <c r="B93" s="134" t="s">
        <v>465</v>
      </c>
      <c r="C93" s="135">
        <f>SUM(C88:C91)</f>
        <v>259026194</v>
      </c>
      <c r="D93" s="136"/>
      <c r="E93" s="136"/>
      <c r="F93" s="136"/>
      <c r="G93" s="135">
        <f>SUM(G88:G92)</f>
        <v>260744376</v>
      </c>
      <c r="H93" s="135">
        <f>SUM(H88:H92)</f>
        <v>244525569</v>
      </c>
      <c r="I93" s="277"/>
      <c r="J93" s="277"/>
      <c r="K93" s="238">
        <f>SUM(K88:K92)</f>
        <v>0</v>
      </c>
      <c r="L93" s="238">
        <f>SUM(L88:L92)</f>
        <v>244525569</v>
      </c>
      <c r="M93" s="238">
        <f>+G93-L93</f>
        <v>16218807</v>
      </c>
      <c r="N93" s="26"/>
    </row>
    <row r="94" spans="2:14" ht="15.75" thickBot="1" x14ac:dyDescent="0.3">
      <c r="B94" s="134" t="s">
        <v>466</v>
      </c>
      <c r="C94" s="135">
        <v>218165042</v>
      </c>
      <c r="D94" s="135">
        <v>0</v>
      </c>
      <c r="E94" s="135" t="s">
        <v>331</v>
      </c>
      <c r="F94" s="135">
        <v>0</v>
      </c>
      <c r="G94" s="135">
        <f>+C94</f>
        <v>218165042</v>
      </c>
      <c r="H94" s="135">
        <v>199217742</v>
      </c>
      <c r="I94" s="135" t="s">
        <v>331</v>
      </c>
      <c r="J94" s="135" t="s">
        <v>331</v>
      </c>
      <c r="K94" s="135">
        <v>0</v>
      </c>
      <c r="L94" s="135">
        <f>+G94</f>
        <v>218165042</v>
      </c>
      <c r="M94" s="135">
        <f>+L94-H94</f>
        <v>18947300</v>
      </c>
      <c r="N94" s="26"/>
    </row>
    <row r="97" spans="2:13" x14ac:dyDescent="0.25">
      <c r="B97" s="1" t="s">
        <v>467</v>
      </c>
      <c r="I97" s="209"/>
      <c r="J97" s="209"/>
      <c r="K97" s="209"/>
      <c r="L97" s="209"/>
      <c r="M97" s="209"/>
    </row>
    <row r="98" spans="2:13" x14ac:dyDescent="0.25">
      <c r="B98" s="80" t="s">
        <v>468</v>
      </c>
      <c r="I98" s="209"/>
      <c r="J98" s="209"/>
      <c r="K98" s="209"/>
      <c r="L98" s="209"/>
      <c r="M98" s="209"/>
    </row>
    <row r="99" spans="2:13" x14ac:dyDescent="0.25">
      <c r="I99" s="209"/>
      <c r="J99" s="209"/>
      <c r="K99" s="209"/>
      <c r="L99" s="209"/>
      <c r="M99" s="209"/>
    </row>
    <row r="100" spans="2:13" x14ac:dyDescent="0.25">
      <c r="I100" s="209"/>
      <c r="J100" s="209"/>
      <c r="K100" s="209"/>
      <c r="L100" s="209"/>
      <c r="M100" s="209"/>
    </row>
    <row r="101" spans="2:13" x14ac:dyDescent="0.25">
      <c r="I101" s="209"/>
      <c r="J101" s="209"/>
      <c r="K101" s="209"/>
      <c r="L101" s="209"/>
      <c r="M101" s="209"/>
    </row>
    <row r="103" spans="2:13" x14ac:dyDescent="0.25">
      <c r="B103" s="46" t="s">
        <v>239</v>
      </c>
      <c r="D103" s="458"/>
      <c r="E103" s="458"/>
      <c r="G103" s="459" t="s">
        <v>1133</v>
      </c>
      <c r="H103" s="459"/>
      <c r="I103" s="459"/>
    </row>
    <row r="104" spans="2:13" x14ac:dyDescent="0.25">
      <c r="B104" s="46" t="s">
        <v>240</v>
      </c>
      <c r="D104" s="429"/>
      <c r="E104" s="429"/>
      <c r="G104" s="429" t="s">
        <v>1011</v>
      </c>
      <c r="H104" s="429"/>
    </row>
  </sheetData>
  <mergeCells count="53">
    <mergeCell ref="B27:F27"/>
    <mergeCell ref="B28:F28"/>
    <mergeCell ref="B3:E3"/>
    <mergeCell ref="B5:B6"/>
    <mergeCell ref="C5:C6"/>
    <mergeCell ref="D5:D6"/>
    <mergeCell ref="B25:D25"/>
    <mergeCell ref="G27:I27"/>
    <mergeCell ref="G28:I28"/>
    <mergeCell ref="D29:D30"/>
    <mergeCell ref="E29:E30"/>
    <mergeCell ref="B58:B59"/>
    <mergeCell ref="C58:C59"/>
    <mergeCell ref="D58:D59"/>
    <mergeCell ref="B35:D35"/>
    <mergeCell ref="B39:F39"/>
    <mergeCell ref="B42:F42"/>
    <mergeCell ref="B48:F48"/>
    <mergeCell ref="B50:C50"/>
    <mergeCell ref="B51:B52"/>
    <mergeCell ref="C51:C52"/>
    <mergeCell ref="D51:D52"/>
    <mergeCell ref="B34:D34"/>
    <mergeCell ref="B84:B87"/>
    <mergeCell ref="C84:G84"/>
    <mergeCell ref="H84:M84"/>
    <mergeCell ref="C85:C87"/>
    <mergeCell ref="D85:D87"/>
    <mergeCell ref="E85:E87"/>
    <mergeCell ref="F85:F87"/>
    <mergeCell ref="G85:G87"/>
    <mergeCell ref="H85:H87"/>
    <mergeCell ref="I85:I87"/>
    <mergeCell ref="J85:J87"/>
    <mergeCell ref="K85:K87"/>
    <mergeCell ref="L85:L87"/>
    <mergeCell ref="M85:M87"/>
    <mergeCell ref="B88:B89"/>
    <mergeCell ref="C88:C89"/>
    <mergeCell ref="D88:D89"/>
    <mergeCell ref="E88:E89"/>
    <mergeCell ref="F88:F89"/>
    <mergeCell ref="J88:J89"/>
    <mergeCell ref="G88:G89"/>
    <mergeCell ref="K88:K89"/>
    <mergeCell ref="L88:L89"/>
    <mergeCell ref="M88:M89"/>
    <mergeCell ref="D103:E103"/>
    <mergeCell ref="D104:E104"/>
    <mergeCell ref="G104:H104"/>
    <mergeCell ref="H88:H89"/>
    <mergeCell ref="G103:I103"/>
    <mergeCell ref="I88:I89"/>
  </mergeCells>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B2:I98"/>
  <sheetViews>
    <sheetView topLeftCell="A13" workbookViewId="0">
      <selection activeCell="D37" sqref="D37"/>
    </sheetView>
  </sheetViews>
  <sheetFormatPr baseColWidth="10" defaultRowHeight="15" x14ac:dyDescent="0.25"/>
  <cols>
    <col min="2" max="2" width="40.5703125" bestFit="1" customWidth="1"/>
    <col min="3" max="3" width="17.42578125" bestFit="1" customWidth="1"/>
    <col min="4" max="4" width="19.28515625" bestFit="1" customWidth="1"/>
    <col min="5" max="5" width="18.28515625" customWidth="1"/>
    <col min="7" max="7" width="16.85546875" customWidth="1"/>
  </cols>
  <sheetData>
    <row r="2" spans="2:6" x14ac:dyDescent="0.25">
      <c r="B2" s="1" t="s">
        <v>469</v>
      </c>
    </row>
    <row r="3" spans="2:6" ht="15.75" thickBot="1" x14ac:dyDescent="0.3"/>
    <row r="4" spans="2:6" x14ac:dyDescent="0.25">
      <c r="B4" s="137"/>
      <c r="C4" s="138" t="s">
        <v>470</v>
      </c>
      <c r="D4" s="138"/>
      <c r="E4" s="138"/>
      <c r="F4" s="138" t="s">
        <v>470</v>
      </c>
    </row>
    <row r="5" spans="2:6" ht="15.75" thickBot="1" x14ac:dyDescent="0.3">
      <c r="B5" s="139" t="s">
        <v>382</v>
      </c>
      <c r="C5" s="140" t="s">
        <v>471</v>
      </c>
      <c r="D5" s="140" t="s">
        <v>472</v>
      </c>
      <c r="E5" s="140" t="s">
        <v>473</v>
      </c>
      <c r="F5" s="140" t="s">
        <v>474</v>
      </c>
    </row>
    <row r="6" spans="2:6" ht="15.75" thickBot="1" x14ac:dyDescent="0.3">
      <c r="B6" s="73" t="s">
        <v>226</v>
      </c>
      <c r="C6" s="227">
        <v>2091038</v>
      </c>
      <c r="D6" s="74">
        <v>13575757</v>
      </c>
      <c r="E6" s="74">
        <v>-2091038</v>
      </c>
      <c r="F6" s="74">
        <f>+C6+D6+E6</f>
        <v>13575757</v>
      </c>
    </row>
    <row r="7" spans="2:6" ht="15.75" thickBot="1" x14ac:dyDescent="0.3">
      <c r="B7" s="70" t="s">
        <v>475</v>
      </c>
      <c r="C7" s="228">
        <v>2091038</v>
      </c>
      <c r="D7" s="69" t="s">
        <v>331</v>
      </c>
      <c r="E7" s="72">
        <v>-2091038</v>
      </c>
      <c r="F7" s="74">
        <v>0</v>
      </c>
    </row>
    <row r="8" spans="2:6" ht="15.75" thickBot="1" x14ac:dyDescent="0.3">
      <c r="B8" s="73" t="s">
        <v>476</v>
      </c>
      <c r="C8" s="74">
        <v>2091038</v>
      </c>
      <c r="D8" s="71" t="s">
        <v>331</v>
      </c>
      <c r="E8" s="74">
        <v>-2091038</v>
      </c>
      <c r="F8" s="71" t="s">
        <v>331</v>
      </c>
    </row>
    <row r="11" spans="2:6" x14ac:dyDescent="0.25">
      <c r="B11" s="1" t="s">
        <v>477</v>
      </c>
    </row>
    <row r="12" spans="2:6" x14ac:dyDescent="0.25">
      <c r="B12" s="478" t="s">
        <v>407</v>
      </c>
      <c r="C12" s="478"/>
      <c r="D12" s="478"/>
      <c r="E12" s="478"/>
      <c r="F12" s="478"/>
    </row>
    <row r="14" spans="2:6" x14ac:dyDescent="0.25">
      <c r="B14" s="533" t="s">
        <v>478</v>
      </c>
      <c r="C14" s="533"/>
      <c r="D14" s="533"/>
      <c r="E14" s="533"/>
    </row>
    <row r="15" spans="2:6" ht="15.75" thickBot="1" x14ac:dyDescent="0.3"/>
    <row r="16" spans="2:6" x14ac:dyDescent="0.25">
      <c r="B16" s="405" t="s">
        <v>485</v>
      </c>
      <c r="C16" s="410" t="s">
        <v>392</v>
      </c>
      <c r="D16" s="410" t="s">
        <v>437</v>
      </c>
    </row>
    <row r="17" spans="2:6" x14ac:dyDescent="0.25">
      <c r="B17" s="411" t="s">
        <v>767</v>
      </c>
      <c r="C17" s="409">
        <v>31072432</v>
      </c>
      <c r="D17" s="412">
        <v>21340093</v>
      </c>
      <c r="E17" s="380">
        <f>MATCH(B17,HT!B:B,0)</f>
        <v>35</v>
      </c>
      <c r="F17" s="199"/>
    </row>
    <row r="18" spans="2:6" x14ac:dyDescent="0.25">
      <c r="B18" s="411" t="s">
        <v>769</v>
      </c>
      <c r="C18" s="412"/>
      <c r="D18" s="412">
        <v>549788</v>
      </c>
      <c r="E18" s="380">
        <f>MATCH(B18,HT!B:B,0)</f>
        <v>36</v>
      </c>
      <c r="F18" s="199"/>
    </row>
    <row r="19" spans="2:6" x14ac:dyDescent="0.25">
      <c r="B19" s="411" t="s">
        <v>771</v>
      </c>
      <c r="C19" s="409">
        <v>68480265</v>
      </c>
      <c r="D19" s="412">
        <v>66537615</v>
      </c>
      <c r="E19" s="380">
        <f>MATCH(B19,HT!B:B,0)</f>
        <v>37</v>
      </c>
      <c r="F19" s="199"/>
    </row>
    <row r="20" spans="2:6" x14ac:dyDescent="0.25">
      <c r="B20" s="411" t="s">
        <v>773</v>
      </c>
      <c r="C20" s="409">
        <v>11406282</v>
      </c>
      <c r="D20" s="412">
        <v>8138301</v>
      </c>
      <c r="E20" s="380">
        <f>MATCH(B20,HT!B:B,0)</f>
        <v>38</v>
      </c>
      <c r="F20" s="199"/>
    </row>
    <row r="21" spans="2:6" x14ac:dyDescent="0.25">
      <c r="B21" s="411" t="s">
        <v>669</v>
      </c>
      <c r="C21" s="412">
        <v>468416</v>
      </c>
      <c r="D21" s="412">
        <v>346613</v>
      </c>
      <c r="E21" s="380">
        <v>0</v>
      </c>
      <c r="F21" s="199"/>
    </row>
    <row r="22" spans="2:6" x14ac:dyDescent="0.25">
      <c r="B22" s="411" t="s">
        <v>479</v>
      </c>
      <c r="C22" s="412">
        <v>0</v>
      </c>
      <c r="D22" s="412">
        <v>38629</v>
      </c>
      <c r="E22" s="380">
        <f>MATCH(B22,HT!B:B,0)</f>
        <v>39</v>
      </c>
      <c r="F22" s="199"/>
    </row>
    <row r="23" spans="2:6" x14ac:dyDescent="0.25">
      <c r="B23" s="411" t="s">
        <v>814</v>
      </c>
      <c r="C23" s="409">
        <v>72367964</v>
      </c>
      <c r="D23" s="412"/>
      <c r="E23" s="380"/>
      <c r="F23" s="199"/>
    </row>
    <row r="24" spans="2:6" x14ac:dyDescent="0.25">
      <c r="B24" s="411" t="s">
        <v>479</v>
      </c>
      <c r="C24" s="412">
        <v>0</v>
      </c>
      <c r="D24" s="412"/>
      <c r="E24" s="380">
        <f>MATCH(B24,HT!B:B,0)</f>
        <v>39</v>
      </c>
      <c r="F24" s="199"/>
    </row>
    <row r="25" spans="2:6" x14ac:dyDescent="0.25">
      <c r="B25" s="411" t="s">
        <v>480</v>
      </c>
      <c r="C25" s="412">
        <v>0</v>
      </c>
      <c r="D25" s="412"/>
      <c r="E25" s="380">
        <f>MATCH(B25,HT!B:B,0)</f>
        <v>40</v>
      </c>
      <c r="F25" s="199"/>
    </row>
    <row r="26" spans="2:6" x14ac:dyDescent="0.25">
      <c r="B26" s="411" t="s">
        <v>481</v>
      </c>
      <c r="C26" s="412">
        <v>0</v>
      </c>
      <c r="D26" s="412">
        <v>40566437</v>
      </c>
      <c r="E26" s="380">
        <f>MATCH(B26,HT!B:B,0)</f>
        <v>45</v>
      </c>
      <c r="F26" s="199"/>
    </row>
    <row r="27" spans="2:6" x14ac:dyDescent="0.25">
      <c r="B27" s="411" t="s">
        <v>482</v>
      </c>
      <c r="C27" s="412"/>
      <c r="D27" s="412">
        <v>6140906</v>
      </c>
      <c r="E27" s="380">
        <f>MATCH(B27,HT!B:B,0)</f>
        <v>44</v>
      </c>
      <c r="F27" s="199"/>
    </row>
    <row r="28" spans="2:6" x14ac:dyDescent="0.25">
      <c r="B28" s="411" t="s">
        <v>1135</v>
      </c>
      <c r="C28" s="409">
        <v>77687776</v>
      </c>
      <c r="D28" s="412"/>
      <c r="E28" s="380"/>
      <c r="F28" s="199"/>
    </row>
    <row r="29" spans="2:6" x14ac:dyDescent="0.25">
      <c r="B29" s="411" t="s">
        <v>1134</v>
      </c>
      <c r="C29" s="409">
        <v>105112454</v>
      </c>
      <c r="D29" s="412"/>
      <c r="E29" s="380"/>
      <c r="F29" s="199"/>
    </row>
    <row r="30" spans="2:6" x14ac:dyDescent="0.25">
      <c r="B30" s="411" t="s">
        <v>1136</v>
      </c>
      <c r="C30" s="409">
        <v>26169323</v>
      </c>
      <c r="D30" s="412"/>
      <c r="E30" s="380"/>
      <c r="F30" s="199"/>
    </row>
    <row r="31" spans="2:6" x14ac:dyDescent="0.25">
      <c r="B31" s="411" t="s">
        <v>668</v>
      </c>
      <c r="C31" s="412"/>
      <c r="D31" s="412">
        <v>2336000</v>
      </c>
      <c r="E31" s="380">
        <v>0</v>
      </c>
      <c r="F31" s="199"/>
    </row>
    <row r="32" spans="2:6" x14ac:dyDescent="0.25">
      <c r="B32" s="411" t="s">
        <v>785</v>
      </c>
      <c r="C32" s="412"/>
      <c r="D32" s="412">
        <v>22389801</v>
      </c>
      <c r="E32" s="380">
        <f>MATCH(B32,HT!B:B,0)</f>
        <v>47</v>
      </c>
      <c r="F32" s="199"/>
    </row>
    <row r="33" spans="2:6" x14ac:dyDescent="0.25">
      <c r="B33" s="411" t="s">
        <v>805</v>
      </c>
      <c r="C33" s="409">
        <v>2227271.8199999998</v>
      </c>
      <c r="D33" s="412"/>
      <c r="E33" s="380">
        <f>MATCH(B33,HT!B:B,0)</f>
        <v>58</v>
      </c>
      <c r="F33" s="199"/>
    </row>
    <row r="34" spans="2:6" x14ac:dyDescent="0.25">
      <c r="B34" s="411" t="s">
        <v>483</v>
      </c>
      <c r="C34" s="412"/>
      <c r="D34" s="412">
        <v>10500000</v>
      </c>
      <c r="E34" s="380">
        <v>0</v>
      </c>
      <c r="F34" s="199"/>
    </row>
    <row r="35" spans="2:6" x14ac:dyDescent="0.25">
      <c r="B35" s="411" t="s">
        <v>814</v>
      </c>
      <c r="C35" s="412"/>
      <c r="D35" s="412">
        <v>85943721</v>
      </c>
      <c r="E35" s="380">
        <f>MATCH(B35,HT!B:B,0)</f>
        <v>63</v>
      </c>
      <c r="F35" s="199"/>
    </row>
    <row r="36" spans="2:6" x14ac:dyDescent="0.25">
      <c r="B36" s="411" t="s">
        <v>484</v>
      </c>
      <c r="C36" s="412">
        <v>0</v>
      </c>
      <c r="D36" s="412"/>
      <c r="E36" s="380">
        <f>MATCH(B36,HT!B:B,0)</f>
        <v>64</v>
      </c>
      <c r="F36" s="199"/>
    </row>
    <row r="37" spans="2:6" x14ac:dyDescent="0.25">
      <c r="B37" s="413" t="s">
        <v>440</v>
      </c>
      <c r="C37" s="414">
        <f>SUM(C17:C36)</f>
        <v>394992183.81999999</v>
      </c>
      <c r="D37" s="427">
        <f>SUM(D17:D36)</f>
        <v>264827904</v>
      </c>
      <c r="F37" s="184"/>
    </row>
    <row r="39" spans="2:6" x14ac:dyDescent="0.25">
      <c r="B39" s="1" t="s">
        <v>486</v>
      </c>
    </row>
    <row r="40" spans="2:6" x14ac:dyDescent="0.25">
      <c r="B40" s="518" t="s">
        <v>407</v>
      </c>
      <c r="C40" s="518"/>
      <c r="D40" s="518"/>
    </row>
    <row r="41" spans="2:6" x14ac:dyDescent="0.25">
      <c r="B41" s="78"/>
    </row>
    <row r="42" spans="2:6" ht="15.75" thickBot="1" x14ac:dyDescent="0.3">
      <c r="B42" s="78" t="s">
        <v>487</v>
      </c>
    </row>
    <row r="43" spans="2:6" ht="26.25" thickBot="1" x14ac:dyDescent="0.3">
      <c r="B43" s="141" t="s">
        <v>488</v>
      </c>
      <c r="C43" s="123" t="s">
        <v>489</v>
      </c>
      <c r="D43" s="142" t="s">
        <v>490</v>
      </c>
    </row>
    <row r="44" spans="2:6" ht="15.75" thickBot="1" x14ac:dyDescent="0.3">
      <c r="B44" s="9" t="s">
        <v>1137</v>
      </c>
      <c r="C44" s="229">
        <v>123076920</v>
      </c>
      <c r="D44" s="200">
        <v>150000000</v>
      </c>
    </row>
    <row r="45" spans="2:6" ht="15.75" thickBot="1" x14ac:dyDescent="0.3">
      <c r="B45" s="125" t="s">
        <v>440</v>
      </c>
      <c r="C45" s="201">
        <f>+C44</f>
        <v>123076920</v>
      </c>
      <c r="D45" s="202">
        <f>+D44</f>
        <v>150000000</v>
      </c>
    </row>
    <row r="47" spans="2:6" ht="15.75" thickBot="1" x14ac:dyDescent="0.3">
      <c r="B47" s="78" t="s">
        <v>491</v>
      </c>
    </row>
    <row r="48" spans="2:6" ht="26.25" thickBot="1" x14ac:dyDescent="0.3">
      <c r="B48" s="141" t="s">
        <v>492</v>
      </c>
      <c r="C48" s="123" t="s">
        <v>489</v>
      </c>
      <c r="D48" s="142" t="s">
        <v>490</v>
      </c>
    </row>
    <row r="49" spans="2:6" ht="15.75" thickBot="1" x14ac:dyDescent="0.3">
      <c r="B49" s="9" t="s">
        <v>1138</v>
      </c>
      <c r="C49" s="229">
        <v>26877013</v>
      </c>
      <c r="D49" s="200">
        <v>10499333</v>
      </c>
    </row>
    <row r="50" spans="2:6" ht="15.75" thickBot="1" x14ac:dyDescent="0.3">
      <c r="B50" s="125" t="s">
        <v>440</v>
      </c>
      <c r="C50" s="201">
        <f>+C49</f>
        <v>26877013</v>
      </c>
      <c r="D50" s="202">
        <f>+D49</f>
        <v>10499333</v>
      </c>
    </row>
    <row r="52" spans="2:6" ht="15.75" thickBot="1" x14ac:dyDescent="0.3">
      <c r="B52" s="78" t="s">
        <v>493</v>
      </c>
    </row>
    <row r="53" spans="2:6" ht="26.25" thickBot="1" x14ac:dyDescent="0.3">
      <c r="B53" s="141" t="s">
        <v>494</v>
      </c>
      <c r="C53" s="123" t="s">
        <v>489</v>
      </c>
      <c r="D53" s="142" t="s">
        <v>490</v>
      </c>
    </row>
    <row r="54" spans="2:6" ht="15.75" thickBot="1" x14ac:dyDescent="0.3">
      <c r="B54" s="9" t="s">
        <v>495</v>
      </c>
      <c r="C54" s="71" t="s">
        <v>331</v>
      </c>
      <c r="D54" s="105" t="s">
        <v>331</v>
      </c>
    </row>
    <row r="55" spans="2:6" ht="15.75" thickBot="1" x14ac:dyDescent="0.3">
      <c r="B55" s="125" t="s">
        <v>440</v>
      </c>
      <c r="C55" s="69" t="s">
        <v>331</v>
      </c>
      <c r="D55" s="126" t="s">
        <v>331</v>
      </c>
    </row>
    <row r="57" spans="2:6" ht="15.75" thickBot="1" x14ac:dyDescent="0.3">
      <c r="B57" s="78" t="s">
        <v>1144</v>
      </c>
    </row>
    <row r="58" spans="2:6" ht="26.25" thickBot="1" x14ac:dyDescent="0.3">
      <c r="B58" s="141" t="s">
        <v>488</v>
      </c>
      <c r="C58" s="123" t="s">
        <v>489</v>
      </c>
      <c r="D58" s="142" t="s">
        <v>490</v>
      </c>
    </row>
    <row r="59" spans="2:6" ht="15.75" thickBot="1" x14ac:dyDescent="0.3">
      <c r="B59" s="9" t="s">
        <v>1143</v>
      </c>
      <c r="C59" s="229">
        <v>76923080</v>
      </c>
      <c r="D59" s="200">
        <f>+HT!D142</f>
        <v>0</v>
      </c>
    </row>
    <row r="60" spans="2:6" ht="15.75" thickBot="1" x14ac:dyDescent="0.3">
      <c r="B60" s="125" t="s">
        <v>440</v>
      </c>
      <c r="C60" s="201">
        <f>+C59</f>
        <v>76923080</v>
      </c>
      <c r="D60" s="202">
        <f>+D59</f>
        <v>0</v>
      </c>
    </row>
    <row r="63" spans="2:6" x14ac:dyDescent="0.25">
      <c r="B63" s="533" t="s">
        <v>496</v>
      </c>
      <c r="C63" s="533"/>
      <c r="D63" s="533"/>
    </row>
    <row r="64" spans="2:6" ht="15.75" thickBot="1" x14ac:dyDescent="0.3">
      <c r="B64" s="518" t="s">
        <v>407</v>
      </c>
      <c r="C64" s="518"/>
      <c r="D64" s="518"/>
      <c r="E64" s="518"/>
      <c r="F64" s="190"/>
    </row>
    <row r="65" spans="2:6" ht="15.75" thickBot="1" x14ac:dyDescent="0.3">
      <c r="B65" s="404" t="s">
        <v>382</v>
      </c>
      <c r="C65" s="145" t="s">
        <v>392</v>
      </c>
      <c r="D65" s="145" t="s">
        <v>497</v>
      </c>
      <c r="F65" s="190"/>
    </row>
    <row r="66" spans="2:6" x14ac:dyDescent="0.25">
      <c r="B66" s="418" t="s">
        <v>1028</v>
      </c>
      <c r="C66" s="419"/>
      <c r="D66" s="420">
        <v>25175059</v>
      </c>
      <c r="F66" s="203"/>
    </row>
    <row r="67" spans="2:6" x14ac:dyDescent="0.25">
      <c r="B67" s="421" t="s">
        <v>498</v>
      </c>
      <c r="C67" s="417">
        <v>12054597</v>
      </c>
      <c r="D67" s="422">
        <v>12054597</v>
      </c>
      <c r="F67" s="203"/>
    </row>
    <row r="68" spans="2:6" x14ac:dyDescent="0.25">
      <c r="B68" s="421" t="s">
        <v>499</v>
      </c>
      <c r="C68" s="415">
        <v>360000</v>
      </c>
      <c r="D68" s="422">
        <v>720000</v>
      </c>
      <c r="F68" s="203"/>
    </row>
    <row r="69" spans="2:6" x14ac:dyDescent="0.25">
      <c r="B69" s="421" t="s">
        <v>1140</v>
      </c>
      <c r="C69" s="415">
        <v>8050000</v>
      </c>
      <c r="D69" s="422">
        <v>0</v>
      </c>
      <c r="F69" s="203"/>
    </row>
    <row r="70" spans="2:6" s="426" customFormat="1" x14ac:dyDescent="0.25">
      <c r="B70" s="421" t="s">
        <v>500</v>
      </c>
      <c r="C70" s="415"/>
      <c r="D70" s="422">
        <v>2890066</v>
      </c>
      <c r="F70" s="203"/>
    </row>
    <row r="71" spans="2:6" x14ac:dyDescent="0.25">
      <c r="B71" s="421" t="s">
        <v>1025</v>
      </c>
      <c r="C71" s="417"/>
      <c r="D71" s="422"/>
      <c r="F71" s="203"/>
    </row>
    <row r="72" spans="2:6" x14ac:dyDescent="0.25">
      <c r="B72" s="421" t="s">
        <v>1024</v>
      </c>
      <c r="C72" s="415">
        <v>300000</v>
      </c>
      <c r="D72" s="422">
        <v>150000</v>
      </c>
      <c r="F72" s="203"/>
    </row>
    <row r="73" spans="2:6" x14ac:dyDescent="0.25">
      <c r="B73" s="421" t="s">
        <v>501</v>
      </c>
      <c r="C73" s="417"/>
      <c r="D73" s="422"/>
      <c r="F73" s="203"/>
    </row>
    <row r="74" spans="2:6" x14ac:dyDescent="0.25">
      <c r="B74" s="421" t="s">
        <v>502</v>
      </c>
      <c r="C74" s="417"/>
      <c r="D74" s="422">
        <v>610908</v>
      </c>
      <c r="F74" s="203"/>
    </row>
    <row r="75" spans="2:6" x14ac:dyDescent="0.25">
      <c r="B75" s="421" t="s">
        <v>1026</v>
      </c>
      <c r="C75" s="417"/>
      <c r="D75" s="422"/>
      <c r="F75" s="203"/>
    </row>
    <row r="76" spans="2:6" x14ac:dyDescent="0.25">
      <c r="B76" s="421" t="s">
        <v>1029</v>
      </c>
      <c r="C76" s="417"/>
      <c r="D76" s="422">
        <v>230000</v>
      </c>
      <c r="F76" s="203"/>
    </row>
    <row r="77" spans="2:6" x14ac:dyDescent="0.25">
      <c r="B77" s="421" t="s">
        <v>915</v>
      </c>
      <c r="C77" s="415">
        <v>98000</v>
      </c>
      <c r="D77" s="422"/>
      <c r="F77" s="203"/>
    </row>
    <row r="78" spans="2:6" x14ac:dyDescent="0.25">
      <c r="B78" s="421" t="s">
        <v>504</v>
      </c>
      <c r="C78" s="417"/>
      <c r="D78" s="422">
        <v>8250000</v>
      </c>
      <c r="F78" s="203"/>
    </row>
    <row r="79" spans="2:6" x14ac:dyDescent="0.25">
      <c r="B79" s="421" t="s">
        <v>1139</v>
      </c>
      <c r="C79" s="415">
        <v>1485000</v>
      </c>
      <c r="D79" s="422"/>
      <c r="F79" s="203"/>
    </row>
    <row r="80" spans="2:6" x14ac:dyDescent="0.25">
      <c r="B80" s="421" t="s">
        <v>505</v>
      </c>
      <c r="C80" s="417"/>
      <c r="D80" s="422">
        <v>9166666</v>
      </c>
      <c r="F80" s="203"/>
    </row>
    <row r="81" spans="2:6" x14ac:dyDescent="0.25">
      <c r="B81" s="421" t="s">
        <v>651</v>
      </c>
      <c r="C81" s="417"/>
      <c r="D81" s="422">
        <v>5707664</v>
      </c>
      <c r="F81" s="203"/>
    </row>
    <row r="82" spans="2:6" x14ac:dyDescent="0.25">
      <c r="B82" s="421" t="s">
        <v>506</v>
      </c>
      <c r="C82" s="417"/>
      <c r="D82" s="422">
        <v>2717549</v>
      </c>
      <c r="F82" s="203"/>
    </row>
    <row r="83" spans="2:6" x14ac:dyDescent="0.25">
      <c r="B83" s="421" t="s">
        <v>507</v>
      </c>
      <c r="C83" s="417"/>
      <c r="D83" s="422">
        <v>495764</v>
      </c>
      <c r="F83" s="203"/>
    </row>
    <row r="84" spans="2:6" x14ac:dyDescent="0.25">
      <c r="B84" s="421" t="s">
        <v>508</v>
      </c>
      <c r="C84" s="417"/>
      <c r="D84" s="422">
        <v>1750000</v>
      </c>
      <c r="F84" s="203"/>
    </row>
    <row r="85" spans="2:6" x14ac:dyDescent="0.25">
      <c r="B85" s="421" t="s">
        <v>917</v>
      </c>
      <c r="C85" s="415">
        <v>2000000</v>
      </c>
      <c r="D85" s="422"/>
      <c r="F85" s="203"/>
    </row>
    <row r="86" spans="2:6" x14ac:dyDescent="0.25">
      <c r="B86" s="421" t="s">
        <v>1141</v>
      </c>
      <c r="C86" s="415">
        <v>2100000</v>
      </c>
      <c r="D86" s="422"/>
      <c r="F86" s="203"/>
    </row>
    <row r="87" spans="2:6" x14ac:dyDescent="0.25">
      <c r="B87" s="421" t="s">
        <v>891</v>
      </c>
      <c r="C87" s="417">
        <v>55504390.719999999</v>
      </c>
      <c r="D87" s="422">
        <v>2100000</v>
      </c>
      <c r="F87" s="203"/>
    </row>
    <row r="88" spans="2:6" ht="15.75" thickBot="1" x14ac:dyDescent="0.3">
      <c r="B88" s="423" t="s">
        <v>440</v>
      </c>
      <c r="C88" s="424">
        <f>SUM(C66:C87)</f>
        <v>81951987.719999999</v>
      </c>
      <c r="D88" s="425">
        <f>SUM(D66:D87)</f>
        <v>72018273</v>
      </c>
      <c r="F88" s="204"/>
    </row>
    <row r="90" spans="2:6" ht="15.75" thickBot="1" x14ac:dyDescent="0.3">
      <c r="B90" s="1" t="s">
        <v>511</v>
      </c>
    </row>
    <row r="91" spans="2:6" ht="15.75" thickBot="1" x14ac:dyDescent="0.3">
      <c r="B91" s="143" t="s">
        <v>382</v>
      </c>
      <c r="C91" s="144" t="s">
        <v>392</v>
      </c>
      <c r="D91" s="144" t="s">
        <v>497</v>
      </c>
    </row>
    <row r="92" spans="2:6" ht="15.75" thickBot="1" x14ac:dyDescent="0.3">
      <c r="B92" s="9" t="s">
        <v>512</v>
      </c>
      <c r="C92" s="415">
        <v>64751120.990000002</v>
      </c>
      <c r="D92" s="200">
        <v>54265687</v>
      </c>
    </row>
    <row r="93" spans="2:6" ht="15.75" thickBot="1" x14ac:dyDescent="0.3">
      <c r="B93" s="125" t="s">
        <v>440</v>
      </c>
      <c r="C93" s="202">
        <f>+C92</f>
        <v>64751120.990000002</v>
      </c>
      <c r="D93" s="202">
        <f>+D92</f>
        <v>54265687</v>
      </c>
      <c r="E93" s="222"/>
      <c r="F93" s="222"/>
    </row>
    <row r="95" spans="2:6" x14ac:dyDescent="0.25">
      <c r="C95" s="222"/>
    </row>
    <row r="97" spans="2:9" x14ac:dyDescent="0.25">
      <c r="B97" s="46" t="s">
        <v>239</v>
      </c>
      <c r="D97" s="458"/>
      <c r="E97" s="458"/>
      <c r="G97" s="459" t="s">
        <v>1133</v>
      </c>
      <c r="H97" s="459"/>
      <c r="I97" s="459"/>
    </row>
    <row r="98" spans="2:9" x14ac:dyDescent="0.25">
      <c r="B98" s="46" t="s">
        <v>240</v>
      </c>
      <c r="D98" s="429"/>
      <c r="E98" s="429"/>
      <c r="G98" s="429" t="s">
        <v>1011</v>
      </c>
      <c r="H98" s="429"/>
    </row>
  </sheetData>
  <mergeCells count="9">
    <mergeCell ref="G98:H98"/>
    <mergeCell ref="B12:F12"/>
    <mergeCell ref="B14:E14"/>
    <mergeCell ref="B40:D40"/>
    <mergeCell ref="B63:D63"/>
    <mergeCell ref="B64:E64"/>
    <mergeCell ref="D97:E97"/>
    <mergeCell ref="D98:E98"/>
    <mergeCell ref="G97:I9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B3:I56"/>
  <sheetViews>
    <sheetView topLeftCell="A10" workbookViewId="0">
      <selection activeCell="D36" sqref="D36"/>
    </sheetView>
  </sheetViews>
  <sheetFormatPr baseColWidth="10" defaultColWidth="11.42578125" defaultRowHeight="15" x14ac:dyDescent="0.25"/>
  <cols>
    <col min="1" max="1" width="11.42578125" style="209"/>
    <col min="2" max="2" width="68.42578125" style="209" bestFit="1" customWidth="1"/>
    <col min="3" max="3" width="17.7109375" style="209" bestFit="1" customWidth="1"/>
    <col min="4" max="4" width="19.28515625" style="209" bestFit="1" customWidth="1"/>
    <col min="5" max="6" width="11.42578125" style="209"/>
    <col min="7" max="7" width="22.140625" style="209" customWidth="1"/>
    <col min="8" max="16384" width="11.42578125" style="209"/>
  </cols>
  <sheetData>
    <row r="3" spans="2:5" x14ac:dyDescent="0.25">
      <c r="B3" s="535" t="s">
        <v>513</v>
      </c>
      <c r="C3" s="535"/>
      <c r="D3" s="535"/>
      <c r="E3" s="535"/>
    </row>
    <row r="4" spans="2:5" x14ac:dyDescent="0.25">
      <c r="B4" s="209" t="s">
        <v>468</v>
      </c>
      <c r="C4" s="335"/>
      <c r="D4" s="335"/>
      <c r="E4" s="335"/>
    </row>
    <row r="6" spans="2:5" x14ac:dyDescent="0.25">
      <c r="B6" s="536" t="s">
        <v>514</v>
      </c>
      <c r="C6" s="536"/>
      <c r="D6" s="536"/>
    </row>
    <row r="7" spans="2:5" ht="15.75" thickBot="1" x14ac:dyDescent="0.3">
      <c r="B7" s="336"/>
      <c r="C7" s="336"/>
      <c r="D7" s="336"/>
    </row>
    <row r="8" spans="2:5" ht="15.75" thickBot="1" x14ac:dyDescent="0.3">
      <c r="B8" s="337" t="s">
        <v>515</v>
      </c>
      <c r="C8" s="338">
        <f>SUM(C9:C17)</f>
        <v>69682016</v>
      </c>
      <c r="D8" s="338">
        <f>SUM(D9:D17)</f>
        <v>69682016</v>
      </c>
    </row>
    <row r="9" spans="2:5" ht="15.75" thickBot="1" x14ac:dyDescent="0.3">
      <c r="B9" s="339" t="s">
        <v>516</v>
      </c>
      <c r="C9" s="235">
        <v>17651657</v>
      </c>
      <c r="D9" s="235">
        <v>17651657</v>
      </c>
    </row>
    <row r="10" spans="2:5" ht="15.75" thickBot="1" x14ac:dyDescent="0.3">
      <c r="B10" s="339" t="s">
        <v>517</v>
      </c>
      <c r="C10" s="235">
        <v>12608326</v>
      </c>
      <c r="D10" s="235">
        <v>12608326</v>
      </c>
    </row>
    <row r="11" spans="2:5" ht="15.75" thickBot="1" x14ac:dyDescent="0.3">
      <c r="B11" s="339" t="s">
        <v>659</v>
      </c>
      <c r="C11" s="235">
        <v>12608326</v>
      </c>
      <c r="D11" s="235">
        <v>12608326</v>
      </c>
    </row>
    <row r="12" spans="2:5" ht="15.75" thickBot="1" x14ac:dyDescent="0.3">
      <c r="B12" s="339" t="s">
        <v>518</v>
      </c>
      <c r="C12" s="235">
        <v>12019938</v>
      </c>
      <c r="D12" s="235">
        <v>12019938</v>
      </c>
    </row>
    <row r="13" spans="2:5" ht="15.75" thickBot="1" x14ac:dyDescent="0.3">
      <c r="B13" s="339" t="s">
        <v>519</v>
      </c>
      <c r="C13" s="235">
        <v>9246106</v>
      </c>
      <c r="D13" s="235">
        <v>9246106</v>
      </c>
    </row>
    <row r="14" spans="2:5" ht="15.75" thickBot="1" x14ac:dyDescent="0.3">
      <c r="B14" s="339" t="s">
        <v>520</v>
      </c>
      <c r="C14" s="235">
        <v>2521665</v>
      </c>
      <c r="D14" s="235">
        <v>2521665</v>
      </c>
    </row>
    <row r="15" spans="2:5" ht="15.75" thickBot="1" x14ac:dyDescent="0.3">
      <c r="B15" s="339" t="s">
        <v>521</v>
      </c>
      <c r="C15" s="235">
        <v>1344888</v>
      </c>
      <c r="D15" s="235">
        <v>1344888</v>
      </c>
    </row>
    <row r="16" spans="2:5" ht="15.75" thickBot="1" x14ac:dyDescent="0.3">
      <c r="B16" s="339" t="s">
        <v>522</v>
      </c>
      <c r="C16" s="235">
        <v>840555</v>
      </c>
      <c r="D16" s="235">
        <v>840555</v>
      </c>
    </row>
    <row r="17" spans="2:6" ht="15.75" thickBot="1" x14ac:dyDescent="0.3">
      <c r="B17" s="339" t="s">
        <v>523</v>
      </c>
      <c r="C17" s="235">
        <v>840555</v>
      </c>
      <c r="D17" s="235">
        <v>840555</v>
      </c>
    </row>
    <row r="19" spans="2:6" x14ac:dyDescent="0.25">
      <c r="B19" s="340" t="s">
        <v>524</v>
      </c>
    </row>
    <row r="20" spans="2:6" x14ac:dyDescent="0.25">
      <c r="B20" s="209" t="s">
        <v>468</v>
      </c>
    </row>
    <row r="22" spans="2:6" x14ac:dyDescent="0.25">
      <c r="B22" s="535" t="s">
        <v>525</v>
      </c>
      <c r="C22" s="535"/>
    </row>
    <row r="23" spans="2:6" ht="15.75" thickBot="1" x14ac:dyDescent="0.3">
      <c r="B23" s="208" t="s">
        <v>526</v>
      </c>
    </row>
    <row r="24" spans="2:6" ht="15.75" thickBot="1" x14ac:dyDescent="0.3">
      <c r="B24" s="341" t="s">
        <v>527</v>
      </c>
      <c r="C24" s="342" t="s">
        <v>489</v>
      </c>
      <c r="D24" s="342" t="s">
        <v>490</v>
      </c>
    </row>
    <row r="25" spans="2:6" ht="15.75" thickBot="1" x14ac:dyDescent="0.3">
      <c r="B25" s="343" t="s">
        <v>1008</v>
      </c>
      <c r="C25" s="232">
        <v>26023822</v>
      </c>
      <c r="D25" s="381">
        <v>0</v>
      </c>
    </row>
    <row r="26" spans="2:6" ht="15.75" thickBot="1" x14ac:dyDescent="0.3">
      <c r="B26" s="344" t="s">
        <v>528</v>
      </c>
      <c r="C26" s="230">
        <v>69682017</v>
      </c>
      <c r="D26" s="230">
        <v>69682017</v>
      </c>
    </row>
    <row r="27" spans="2:6" ht="15.75" thickBot="1" x14ac:dyDescent="0.3">
      <c r="B27" s="344" t="s">
        <v>529</v>
      </c>
      <c r="C27" s="230">
        <v>0</v>
      </c>
      <c r="D27" s="230">
        <v>20484404</v>
      </c>
    </row>
    <row r="28" spans="2:6" ht="15.75" thickBot="1" x14ac:dyDescent="0.3">
      <c r="B28" s="344" t="s">
        <v>530</v>
      </c>
      <c r="C28" s="345">
        <f>SUM(C25:C27)</f>
        <v>95705839</v>
      </c>
      <c r="D28" s="345">
        <f>SUM(D25:D27)</f>
        <v>90166421</v>
      </c>
    </row>
    <row r="30" spans="2:6" x14ac:dyDescent="0.25">
      <c r="B30" s="340" t="s">
        <v>531</v>
      </c>
    </row>
    <row r="31" spans="2:6" ht="15.75" thickBot="1" x14ac:dyDescent="0.3">
      <c r="B31" s="209" t="s">
        <v>532</v>
      </c>
    </row>
    <row r="32" spans="2:6" ht="15.75" thickBot="1" x14ac:dyDescent="0.3">
      <c r="B32" s="341" t="s">
        <v>534</v>
      </c>
      <c r="C32" s="342" t="s">
        <v>489</v>
      </c>
      <c r="D32" s="342" t="s">
        <v>490</v>
      </c>
      <c r="F32" s="211"/>
    </row>
    <row r="33" spans="2:9" ht="15.75" thickBot="1" x14ac:dyDescent="0.3">
      <c r="B33" s="346" t="s">
        <v>193</v>
      </c>
      <c r="C33" s="231">
        <v>11663725</v>
      </c>
      <c r="D33" s="231">
        <v>11161862</v>
      </c>
      <c r="F33" s="216"/>
    </row>
    <row r="34" spans="2:9" ht="15.75" thickBot="1" x14ac:dyDescent="0.3">
      <c r="B34" s="347" t="s">
        <v>957</v>
      </c>
      <c r="C34" s="231">
        <v>0</v>
      </c>
      <c r="D34" s="231">
        <v>0</v>
      </c>
      <c r="F34" s="216"/>
    </row>
    <row r="35" spans="2:9" ht="15.75" thickBot="1" x14ac:dyDescent="0.3">
      <c r="B35" s="349" t="s">
        <v>533</v>
      </c>
      <c r="C35" s="231">
        <f>+C36+C37+C38</f>
        <v>588266769</v>
      </c>
      <c r="D35" s="231">
        <f>+D36+D37+D38</f>
        <v>205493543</v>
      </c>
      <c r="F35" s="348"/>
    </row>
    <row r="36" spans="2:9" ht="15.75" thickBot="1" x14ac:dyDescent="0.3">
      <c r="B36" s="349" t="s">
        <v>969</v>
      </c>
      <c r="C36" s="232">
        <v>588266769</v>
      </c>
      <c r="D36" s="232">
        <v>79493364</v>
      </c>
      <c r="F36" s="219"/>
    </row>
    <row r="37" spans="2:9" ht="15.75" thickBot="1" x14ac:dyDescent="0.3">
      <c r="B37" s="349" t="s">
        <v>972</v>
      </c>
      <c r="C37" s="233">
        <v>0</v>
      </c>
      <c r="D37" s="232">
        <v>46506815</v>
      </c>
      <c r="F37" s="219"/>
    </row>
    <row r="38" spans="2:9" ht="15.75" thickBot="1" x14ac:dyDescent="0.3">
      <c r="B38" s="349" t="s">
        <v>682</v>
      </c>
      <c r="C38" s="233">
        <v>0</v>
      </c>
      <c r="D38" s="233">
        <v>79493364</v>
      </c>
      <c r="F38" s="350"/>
    </row>
    <row r="39" spans="2:9" ht="15.75" hidden="1" thickBot="1" x14ac:dyDescent="0.3">
      <c r="B39" s="351" t="s">
        <v>652</v>
      </c>
      <c r="C39" s="231"/>
      <c r="D39" s="231"/>
      <c r="F39" s="350"/>
    </row>
    <row r="40" spans="2:9" ht="15.75" hidden="1" thickBot="1" x14ac:dyDescent="0.3">
      <c r="B40" s="351" t="s">
        <v>653</v>
      </c>
      <c r="C40" s="231"/>
      <c r="D40" s="231"/>
      <c r="F40" s="350"/>
    </row>
    <row r="41" spans="2:9" ht="15.75" hidden="1" thickBot="1" x14ac:dyDescent="0.3">
      <c r="B41" s="351" t="s">
        <v>654</v>
      </c>
      <c r="C41" s="231"/>
      <c r="D41" s="231"/>
      <c r="F41" s="350"/>
    </row>
    <row r="42" spans="2:9" x14ac:dyDescent="0.25">
      <c r="B42" s="352"/>
      <c r="C42" s="234"/>
      <c r="D42" s="234"/>
      <c r="F42" s="350"/>
    </row>
    <row r="44" spans="2:9" x14ac:dyDescent="0.25">
      <c r="B44" s="537" t="s">
        <v>535</v>
      </c>
      <c r="C44" s="537"/>
      <c r="D44" s="537"/>
    </row>
    <row r="45" spans="2:9" x14ac:dyDescent="0.25">
      <c r="B45" s="208" t="s">
        <v>671</v>
      </c>
    </row>
    <row r="46" spans="2:9" x14ac:dyDescent="0.25">
      <c r="F46" s="353"/>
      <c r="G46" s="354"/>
      <c r="H46" s="354"/>
      <c r="I46" s="354"/>
    </row>
    <row r="47" spans="2:9" x14ac:dyDescent="0.25">
      <c r="B47" s="210"/>
      <c r="C47" s="211"/>
      <c r="D47" s="211"/>
      <c r="F47" s="353"/>
    </row>
    <row r="48" spans="2:9" x14ac:dyDescent="0.25">
      <c r="B48" s="212"/>
      <c r="C48" s="213"/>
      <c r="D48" s="214"/>
      <c r="F48" s="353"/>
    </row>
    <row r="49" spans="2:8" x14ac:dyDescent="0.25">
      <c r="B49" s="215"/>
      <c r="C49" s="216"/>
      <c r="D49" s="217"/>
    </row>
    <row r="50" spans="2:8" x14ac:dyDescent="0.25">
      <c r="B50" s="215"/>
      <c r="C50" s="216"/>
      <c r="D50" s="217"/>
    </row>
    <row r="51" spans="2:8" x14ac:dyDescent="0.25">
      <c r="B51" s="218"/>
      <c r="C51" s="219"/>
      <c r="D51" s="220"/>
    </row>
    <row r="55" spans="2:8" x14ac:dyDescent="0.25">
      <c r="B55" s="355" t="s">
        <v>239</v>
      </c>
      <c r="C55" s="538"/>
      <c r="D55" s="538"/>
      <c r="F55" s="539" t="s">
        <v>1133</v>
      </c>
      <c r="G55" s="539"/>
      <c r="H55" s="539"/>
    </row>
    <row r="56" spans="2:8" x14ac:dyDescent="0.25">
      <c r="B56" s="355" t="s">
        <v>240</v>
      </c>
      <c r="C56" s="534"/>
      <c r="D56" s="534"/>
      <c r="E56" s="355"/>
      <c r="F56" s="534" t="s">
        <v>1011</v>
      </c>
      <c r="G56" s="534"/>
    </row>
  </sheetData>
  <mergeCells count="8">
    <mergeCell ref="F56:G56"/>
    <mergeCell ref="B3:E3"/>
    <mergeCell ref="B6:D6"/>
    <mergeCell ref="B22:C22"/>
    <mergeCell ref="B44:D44"/>
    <mergeCell ref="C55:D55"/>
    <mergeCell ref="C56:D56"/>
    <mergeCell ref="F55:H5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B2:I102"/>
  <sheetViews>
    <sheetView topLeftCell="A62" workbookViewId="0">
      <selection activeCell="B45" sqref="B45"/>
    </sheetView>
  </sheetViews>
  <sheetFormatPr baseColWidth="10" defaultColWidth="11.42578125" defaultRowHeight="12.75" x14ac:dyDescent="0.2"/>
  <cols>
    <col min="1" max="1" width="11.42578125" style="245"/>
    <col min="2" max="2" width="55.28515625" style="245" bestFit="1" customWidth="1"/>
    <col min="3" max="3" width="15.5703125" style="245" bestFit="1" customWidth="1"/>
    <col min="4" max="4" width="19.7109375" style="245" bestFit="1" customWidth="1"/>
    <col min="5" max="5" width="15.42578125" style="245" customWidth="1"/>
    <col min="6" max="6" width="14.5703125" style="245" customWidth="1"/>
    <col min="7" max="7" width="17.7109375" style="245" bestFit="1" customWidth="1"/>
    <col min="8" max="8" width="19.5703125" style="245" customWidth="1"/>
    <col min="9" max="16384" width="11.42578125" style="245"/>
  </cols>
  <sheetData>
    <row r="2" spans="2:7" x14ac:dyDescent="0.2">
      <c r="B2" s="243" t="s">
        <v>536</v>
      </c>
      <c r="C2" s="243"/>
      <c r="D2" s="243"/>
      <c r="E2" s="243"/>
      <c r="F2" s="182"/>
      <c r="G2" s="244"/>
    </row>
    <row r="3" spans="2:7" x14ac:dyDescent="0.2">
      <c r="B3" s="540" t="s">
        <v>468</v>
      </c>
      <c r="C3" s="540"/>
      <c r="D3" s="540"/>
      <c r="E3" s="540"/>
    </row>
    <row r="4" spans="2:7" x14ac:dyDescent="0.2">
      <c r="C4" s="372"/>
    </row>
    <row r="5" spans="2:7" ht="13.5" thickBot="1" x14ac:dyDescent="0.25">
      <c r="B5" s="541" t="s">
        <v>537</v>
      </c>
      <c r="C5" s="541"/>
      <c r="D5" s="541"/>
      <c r="E5" s="541"/>
      <c r="F5" s="541"/>
    </row>
    <row r="6" spans="2:7" ht="39" thickBot="1" x14ac:dyDescent="0.25">
      <c r="B6" s="122" t="s">
        <v>382</v>
      </c>
      <c r="C6" s="123" t="s">
        <v>538</v>
      </c>
      <c r="D6" s="123" t="s">
        <v>472</v>
      </c>
      <c r="E6" s="123" t="s">
        <v>539</v>
      </c>
      <c r="F6" s="123" t="s">
        <v>540</v>
      </c>
    </row>
    <row r="7" spans="2:7" ht="13.5" thickBot="1" x14ac:dyDescent="0.25">
      <c r="B7" s="223" t="s">
        <v>231</v>
      </c>
      <c r="C7" s="227">
        <v>3332300000</v>
      </c>
      <c r="D7" s="227"/>
      <c r="E7" s="229">
        <v>0</v>
      </c>
      <c r="F7" s="227">
        <f>SUM(C7:E7)</f>
        <v>3332300000</v>
      </c>
      <c r="G7" s="246"/>
    </row>
    <row r="8" spans="2:7" ht="13.5" thickBot="1" x14ac:dyDescent="0.25">
      <c r="B8" s="223" t="s">
        <v>678</v>
      </c>
      <c r="C8" s="227">
        <v>651000000</v>
      </c>
      <c r="D8" s="227"/>
      <c r="E8" s="229"/>
      <c r="F8" s="227">
        <f>SUM(C8:E8)</f>
        <v>651000000</v>
      </c>
      <c r="G8" s="246"/>
    </row>
    <row r="9" spans="2:7" ht="13.5" thickBot="1" x14ac:dyDescent="0.25">
      <c r="B9" s="223" t="s">
        <v>541</v>
      </c>
      <c r="C9" s="227">
        <v>9484301</v>
      </c>
      <c r="D9" s="229"/>
      <c r="E9" s="239"/>
      <c r="F9" s="227">
        <f>SUM(C9:E9)</f>
        <v>9484301</v>
      </c>
      <c r="G9" s="246"/>
    </row>
    <row r="10" spans="2:7" ht="13.5" thickBot="1" x14ac:dyDescent="0.25">
      <c r="B10" s="223" t="s">
        <v>542</v>
      </c>
      <c r="C10" s="227">
        <v>105846338.14</v>
      </c>
      <c r="D10" s="227"/>
      <c r="E10" s="239">
        <v>0</v>
      </c>
      <c r="F10" s="227">
        <f>SUM(C10:E10)</f>
        <v>105846338.14</v>
      </c>
      <c r="G10" s="246"/>
    </row>
    <row r="11" spans="2:7" ht="18.75" customHeight="1" thickBot="1" x14ac:dyDescent="0.25">
      <c r="B11" s="223" t="s">
        <v>543</v>
      </c>
      <c r="C11" s="227">
        <v>-1454149464.0799999</v>
      </c>
      <c r="D11" s="373"/>
      <c r="E11" s="239"/>
      <c r="F11" s="227">
        <f t="shared" ref="F11:F12" si="0">SUM(C11:E11)</f>
        <v>-1454149464.0799999</v>
      </c>
      <c r="G11" s="246"/>
    </row>
    <row r="12" spans="2:7" ht="13.5" thickBot="1" x14ac:dyDescent="0.25">
      <c r="B12" s="223" t="s">
        <v>544</v>
      </c>
      <c r="C12" s="373">
        <v>93132745.960000038</v>
      </c>
      <c r="D12" s="227"/>
      <c r="E12" s="239"/>
      <c r="F12" s="227">
        <f t="shared" si="0"/>
        <v>93132745.960000038</v>
      </c>
      <c r="G12" s="246"/>
    </row>
    <row r="13" spans="2:7" ht="13.5" thickBot="1" x14ac:dyDescent="0.25">
      <c r="B13" s="70" t="s">
        <v>545</v>
      </c>
      <c r="C13" s="228">
        <f>SUM(C7:C12)</f>
        <v>2737613921.02</v>
      </c>
      <c r="D13" s="228">
        <f>SUM(D7:D12)</f>
        <v>0</v>
      </c>
      <c r="E13" s="228">
        <f>SUM(E7:E12)</f>
        <v>0</v>
      </c>
      <c r="F13" s="228">
        <f>SUM(F7:F12)</f>
        <v>2737613921.02</v>
      </c>
      <c r="G13" s="246"/>
    </row>
    <row r="16" spans="2:7" x14ac:dyDescent="0.2">
      <c r="B16" s="247" t="s">
        <v>546</v>
      </c>
    </row>
    <row r="17" spans="2:6" x14ac:dyDescent="0.2">
      <c r="B17" s="248" t="s">
        <v>468</v>
      </c>
    </row>
    <row r="19" spans="2:6" x14ac:dyDescent="0.2">
      <c r="B19" s="541" t="s">
        <v>547</v>
      </c>
      <c r="C19" s="541"/>
      <c r="D19" s="541"/>
      <c r="E19" s="541"/>
      <c r="F19" s="541"/>
    </row>
    <row r="20" spans="2:6" x14ac:dyDescent="0.2">
      <c r="B20" s="247" t="s">
        <v>548</v>
      </c>
    </row>
    <row r="21" spans="2:6" x14ac:dyDescent="0.2">
      <c r="B21" s="249" t="s">
        <v>468</v>
      </c>
    </row>
    <row r="23" spans="2:6" x14ac:dyDescent="0.2">
      <c r="B23" s="250" t="s">
        <v>549</v>
      </c>
    </row>
    <row r="24" spans="2:6" ht="13.5" thickBot="1" x14ac:dyDescent="0.25">
      <c r="B24" s="249" t="s">
        <v>407</v>
      </c>
    </row>
    <row r="25" spans="2:6" x14ac:dyDescent="0.2">
      <c r="B25" s="520" t="s">
        <v>382</v>
      </c>
      <c r="C25" s="145" t="s">
        <v>550</v>
      </c>
      <c r="D25" s="145" t="s">
        <v>552</v>
      </c>
    </row>
    <row r="26" spans="2:6" ht="13.5" thickBot="1" x14ac:dyDescent="0.25">
      <c r="B26" s="521"/>
      <c r="C26" s="225" t="s">
        <v>551</v>
      </c>
      <c r="D26" s="225" t="s">
        <v>553</v>
      </c>
    </row>
    <row r="27" spans="2:6" ht="13.5" thickBot="1" x14ac:dyDescent="0.25">
      <c r="B27" s="10" t="s">
        <v>554</v>
      </c>
      <c r="C27" s="231">
        <v>157761045.2845</v>
      </c>
      <c r="D27" s="205">
        <f>VLOOKUP(B27,HT!B:D,3,0)</f>
        <v>300520599</v>
      </c>
      <c r="E27" s="394"/>
      <c r="F27" s="251"/>
    </row>
    <row r="28" spans="2:6" ht="13.5" thickBot="1" x14ac:dyDescent="0.25">
      <c r="B28" s="9" t="s">
        <v>555</v>
      </c>
      <c r="C28" s="230">
        <v>180298337.46800002</v>
      </c>
      <c r="D28" s="205">
        <f>VLOOKUP(B28,HT!B:D,3,0)</f>
        <v>490765429</v>
      </c>
      <c r="F28" s="251"/>
    </row>
    <row r="29" spans="2:6" ht="13.5" thickBot="1" x14ac:dyDescent="0.25">
      <c r="B29" s="9" t="s">
        <v>1032</v>
      </c>
      <c r="C29" s="230">
        <v>112686460.9175</v>
      </c>
      <c r="D29" s="205">
        <f>VLOOKUP(B29,HT!B:D,3,0)</f>
        <v>254000000</v>
      </c>
      <c r="E29" s="394"/>
      <c r="F29" s="251"/>
    </row>
    <row r="30" spans="2:6" ht="13.5" thickBot="1" x14ac:dyDescent="0.25">
      <c r="B30" s="9" t="s">
        <v>1045</v>
      </c>
      <c r="C30" s="230">
        <v>35194</v>
      </c>
      <c r="D30" s="205">
        <f>VLOOKUP(B30,HT!B:D,3,0)</f>
        <v>101630090</v>
      </c>
      <c r="F30" s="251"/>
    </row>
    <row r="31" spans="2:6" ht="13.5" thickBot="1" x14ac:dyDescent="0.25">
      <c r="B31" s="9" t="s">
        <v>1043</v>
      </c>
      <c r="C31" s="230">
        <v>23502631.159999967</v>
      </c>
      <c r="D31" s="205">
        <f>VLOOKUP(B31,HT!B:D,3,0)</f>
        <v>47600101</v>
      </c>
      <c r="F31" s="251"/>
    </row>
    <row r="32" spans="2:6" ht="13.5" thickBot="1" x14ac:dyDescent="0.25">
      <c r="B32" s="9" t="s">
        <v>556</v>
      </c>
      <c r="C32" s="230">
        <v>70285079.609999999</v>
      </c>
      <c r="D32" s="205">
        <v>0</v>
      </c>
      <c r="F32" s="251"/>
    </row>
    <row r="33" spans="2:6" ht="13.5" thickBot="1" x14ac:dyDescent="0.25">
      <c r="B33" s="125" t="s">
        <v>440</v>
      </c>
      <c r="C33" s="200">
        <f>SUM(C27:C32)</f>
        <v>544568748.44000006</v>
      </c>
      <c r="D33" s="205">
        <f>SUM(D27:D32)</f>
        <v>1194516219</v>
      </c>
      <c r="F33" s="252"/>
    </row>
    <row r="36" spans="2:6" x14ac:dyDescent="0.2">
      <c r="B36" s="247" t="s">
        <v>557</v>
      </c>
    </row>
    <row r="37" spans="2:6" x14ac:dyDescent="0.2">
      <c r="B37" s="253" t="s">
        <v>558</v>
      </c>
    </row>
    <row r="38" spans="2:6" ht="13.5" thickBot="1" x14ac:dyDescent="0.25">
      <c r="B38" s="248" t="s">
        <v>407</v>
      </c>
    </row>
    <row r="39" spans="2:6" x14ac:dyDescent="0.2">
      <c r="B39" s="542" t="s">
        <v>527</v>
      </c>
      <c r="C39" s="84" t="s">
        <v>559</v>
      </c>
      <c r="D39" s="254" t="s">
        <v>564</v>
      </c>
    </row>
    <row r="40" spans="2:6" ht="13.5" thickBot="1" x14ac:dyDescent="0.25">
      <c r="B40" s="543"/>
      <c r="C40" s="85" t="s">
        <v>362</v>
      </c>
      <c r="D40" s="255" t="s">
        <v>560</v>
      </c>
    </row>
    <row r="41" spans="2:6" ht="13.5" thickBot="1" x14ac:dyDescent="0.25">
      <c r="B41" s="75" t="s">
        <v>561</v>
      </c>
      <c r="C41" s="229">
        <v>83388000</v>
      </c>
      <c r="D41" s="256">
        <f>+HT!D202</f>
        <v>77902680</v>
      </c>
      <c r="F41" s="257"/>
    </row>
    <row r="42" spans="2:6" ht="13.5" thickBot="1" x14ac:dyDescent="0.25">
      <c r="B42" s="75" t="s">
        <v>655</v>
      </c>
      <c r="C42" s="229">
        <v>0</v>
      </c>
      <c r="D42" s="256">
        <f>+HT!D203</f>
        <v>1314046</v>
      </c>
      <c r="F42" s="257"/>
    </row>
    <row r="43" spans="2:6" ht="13.5" thickBot="1" x14ac:dyDescent="0.25">
      <c r="B43" s="75" t="s">
        <v>562</v>
      </c>
      <c r="C43" s="229">
        <v>0</v>
      </c>
      <c r="D43" s="256">
        <v>0</v>
      </c>
      <c r="F43" s="257"/>
    </row>
    <row r="44" spans="2:6" ht="13.5" thickBot="1" x14ac:dyDescent="0.25">
      <c r="B44" s="75" t="s">
        <v>563</v>
      </c>
      <c r="C44" s="229">
        <v>2530200</v>
      </c>
      <c r="D44" s="256">
        <v>0</v>
      </c>
      <c r="F44" s="257"/>
    </row>
    <row r="45" spans="2:6" ht="13.5" thickBot="1" x14ac:dyDescent="0.25">
      <c r="B45" s="258" t="s">
        <v>545</v>
      </c>
      <c r="C45" s="201">
        <f>SUM(C41:C44)</f>
        <v>85918200</v>
      </c>
      <c r="D45" s="201">
        <f>SUM(D41:D44)</f>
        <v>79216726</v>
      </c>
      <c r="F45" s="259"/>
    </row>
    <row r="48" spans="2:6" x14ac:dyDescent="0.2">
      <c r="B48" s="253" t="s">
        <v>565</v>
      </c>
    </row>
    <row r="49" spans="2:6" ht="13.5" thickBot="1" x14ac:dyDescent="0.25">
      <c r="B49" s="248" t="s">
        <v>407</v>
      </c>
    </row>
    <row r="50" spans="2:6" x14ac:dyDescent="0.2">
      <c r="B50" s="544" t="s">
        <v>527</v>
      </c>
      <c r="C50" s="260" t="s">
        <v>559</v>
      </c>
      <c r="D50" s="261" t="s">
        <v>564</v>
      </c>
    </row>
    <row r="51" spans="2:6" ht="13.5" thickBot="1" x14ac:dyDescent="0.25">
      <c r="B51" s="545"/>
      <c r="C51" s="262" t="s">
        <v>362</v>
      </c>
      <c r="D51" s="263" t="s">
        <v>560</v>
      </c>
    </row>
    <row r="52" spans="2:6" ht="13.5" thickBot="1" x14ac:dyDescent="0.25">
      <c r="B52" s="264" t="s">
        <v>566</v>
      </c>
      <c r="C52" s="265">
        <v>0</v>
      </c>
      <c r="D52" s="266">
        <f>+HT!D199</f>
        <v>272882165</v>
      </c>
      <c r="F52" s="259"/>
    </row>
    <row r="53" spans="2:6" ht="13.5" thickBot="1" x14ac:dyDescent="0.25">
      <c r="B53" s="264" t="s">
        <v>656</v>
      </c>
      <c r="C53" s="265">
        <v>0</v>
      </c>
      <c r="D53" s="266">
        <f>+HT!D200</f>
        <v>246000000</v>
      </c>
      <c r="F53" s="257"/>
    </row>
    <row r="54" spans="2:6" ht="13.5" thickBot="1" x14ac:dyDescent="0.25">
      <c r="B54" s="264" t="s">
        <v>567</v>
      </c>
      <c r="C54" s="265">
        <v>0</v>
      </c>
      <c r="D54" s="266">
        <f>+HT!D201</f>
        <v>484991174</v>
      </c>
      <c r="F54" s="259"/>
    </row>
    <row r="55" spans="2:6" ht="13.5" thickBot="1" x14ac:dyDescent="0.25">
      <c r="B55" s="258" t="s">
        <v>545</v>
      </c>
      <c r="C55" s="265">
        <f>+C52+C54+C53</f>
        <v>0</v>
      </c>
      <c r="D55" s="201">
        <f>+D52+D54+D53</f>
        <v>1003873339</v>
      </c>
      <c r="F55" s="259"/>
    </row>
    <row r="56" spans="2:6" x14ac:dyDescent="0.2">
      <c r="C56" s="267"/>
      <c r="F56" s="268"/>
    </row>
    <row r="57" spans="2:6" x14ac:dyDescent="0.2">
      <c r="F57" s="268"/>
    </row>
    <row r="58" spans="2:6" x14ac:dyDescent="0.2">
      <c r="B58" s="253" t="s">
        <v>568</v>
      </c>
      <c r="F58" s="268"/>
    </row>
    <row r="59" spans="2:6" ht="13.5" thickBot="1" x14ac:dyDescent="0.25">
      <c r="B59" s="248" t="s">
        <v>407</v>
      </c>
    </row>
    <row r="60" spans="2:6" x14ac:dyDescent="0.2">
      <c r="B60" s="542" t="s">
        <v>527</v>
      </c>
      <c r="C60" s="84" t="s">
        <v>559</v>
      </c>
      <c r="D60" s="254" t="s">
        <v>564</v>
      </c>
    </row>
    <row r="61" spans="2:6" ht="13.5" thickBot="1" x14ac:dyDescent="0.25">
      <c r="B61" s="543"/>
      <c r="C61" s="85" t="s">
        <v>362</v>
      </c>
      <c r="D61" s="255" t="s">
        <v>560</v>
      </c>
    </row>
    <row r="62" spans="2:6" ht="13.5" thickBot="1" x14ac:dyDescent="0.25">
      <c r="B62" s="75" t="s">
        <v>569</v>
      </c>
      <c r="C62" s="229">
        <v>160000</v>
      </c>
      <c r="D62" s="256">
        <f>+HT!D227</f>
        <v>242818</v>
      </c>
    </row>
    <row r="63" spans="2:6" ht="13.5" thickBot="1" x14ac:dyDescent="0.25">
      <c r="B63" s="75" t="s">
        <v>581</v>
      </c>
      <c r="C63" s="229">
        <v>1181475.44</v>
      </c>
      <c r="D63" s="256">
        <f>+HT!D235</f>
        <v>1284137</v>
      </c>
    </row>
    <row r="64" spans="2:6" ht="13.5" thickBot="1" x14ac:dyDescent="0.25">
      <c r="B64" s="75" t="s">
        <v>570</v>
      </c>
      <c r="C64" s="229">
        <v>20000</v>
      </c>
      <c r="D64" s="256">
        <f>+HT!D228</f>
        <v>2316081</v>
      </c>
    </row>
    <row r="65" spans="2:7" ht="13.5" thickBot="1" x14ac:dyDescent="0.25">
      <c r="B65" s="258" t="s">
        <v>545</v>
      </c>
      <c r="C65" s="201">
        <f>SUM(C62:C64)</f>
        <v>1361475.44</v>
      </c>
      <c r="D65" s="201">
        <f>SUM(D62:D64)</f>
        <v>3843036</v>
      </c>
    </row>
    <row r="67" spans="2:7" x14ac:dyDescent="0.2">
      <c r="B67" s="253" t="s">
        <v>571</v>
      </c>
    </row>
    <row r="68" spans="2:7" ht="13.5" thickBot="1" x14ac:dyDescent="0.25">
      <c r="B68" s="248" t="s">
        <v>407</v>
      </c>
      <c r="G68" s="372"/>
    </row>
    <row r="69" spans="2:7" x14ac:dyDescent="0.2">
      <c r="B69" s="546" t="s">
        <v>527</v>
      </c>
      <c r="C69" s="269" t="s">
        <v>559</v>
      </c>
      <c r="D69" s="270" t="s">
        <v>564</v>
      </c>
      <c r="G69" s="372"/>
    </row>
    <row r="70" spans="2:7" ht="13.5" thickBot="1" x14ac:dyDescent="0.25">
      <c r="B70" s="547"/>
      <c r="C70" s="271" t="s">
        <v>362</v>
      </c>
      <c r="D70" s="272" t="s">
        <v>560</v>
      </c>
      <c r="G70" s="372"/>
    </row>
    <row r="71" spans="2:7" ht="13.5" thickBot="1" x14ac:dyDescent="0.25">
      <c r="B71" s="9" t="s">
        <v>572</v>
      </c>
      <c r="C71" s="230">
        <v>128824546</v>
      </c>
      <c r="D71" s="200">
        <f>VLOOKUP(B71,HT!B:D,3,0)</f>
        <v>182319007</v>
      </c>
      <c r="G71" s="372"/>
    </row>
    <row r="72" spans="2:7" ht="13.5" thickBot="1" x14ac:dyDescent="0.25">
      <c r="B72" s="9" t="s">
        <v>573</v>
      </c>
      <c r="C72" s="230">
        <v>21271830</v>
      </c>
      <c r="D72" s="200">
        <f>VLOOKUP(B72,HT!B:D,3,0)</f>
        <v>29076175</v>
      </c>
      <c r="G72" s="372"/>
    </row>
    <row r="73" spans="2:7" ht="13.5" thickBot="1" x14ac:dyDescent="0.25">
      <c r="B73" s="9" t="s">
        <v>574</v>
      </c>
      <c r="C73" s="230">
        <v>3473349</v>
      </c>
      <c r="D73" s="200">
        <f>VLOOKUP(B73,HT!B:D,3,0)</f>
        <v>3237015</v>
      </c>
      <c r="G73" s="372"/>
    </row>
    <row r="74" spans="2:7" ht="13.5" thickBot="1" x14ac:dyDescent="0.25">
      <c r="B74" s="9" t="s">
        <v>575</v>
      </c>
      <c r="C74" s="230">
        <v>7937241</v>
      </c>
      <c r="D74" s="200">
        <f>VLOOKUP(B74,HT!B:D,3,0)</f>
        <v>440000</v>
      </c>
      <c r="G74" s="372"/>
    </row>
    <row r="75" spans="2:7" ht="13.5" thickBot="1" x14ac:dyDescent="0.25">
      <c r="B75" s="9" t="s">
        <v>576</v>
      </c>
      <c r="C75" s="230"/>
      <c r="D75" s="200">
        <f>VLOOKUP(B75,HT!B:D,3,0)</f>
        <v>15470328</v>
      </c>
    </row>
    <row r="76" spans="2:7" ht="13.5" thickBot="1" x14ac:dyDescent="0.25">
      <c r="B76" s="9" t="s">
        <v>577</v>
      </c>
      <c r="C76" s="230">
        <v>14545454.539999999</v>
      </c>
      <c r="D76" s="200">
        <f>+HT!D219+HT!D220+HT!D221</f>
        <v>73636364</v>
      </c>
    </row>
    <row r="77" spans="2:7" ht="13.5" thickBot="1" x14ac:dyDescent="0.25">
      <c r="B77" s="9" t="s">
        <v>578</v>
      </c>
      <c r="C77" s="230"/>
      <c r="D77" s="200">
        <f>+HT!D223</f>
        <v>21818183</v>
      </c>
    </row>
    <row r="78" spans="2:7" ht="13.5" thickBot="1" x14ac:dyDescent="0.25">
      <c r="B78" s="9" t="s">
        <v>579</v>
      </c>
      <c r="C78" s="230"/>
      <c r="D78" s="200">
        <f>VLOOKUP(B78,HT!B:D,3,0)</f>
        <v>11055341</v>
      </c>
    </row>
    <row r="79" spans="2:7" ht="13.5" thickBot="1" x14ac:dyDescent="0.25">
      <c r="B79" s="9" t="s">
        <v>677</v>
      </c>
      <c r="C79" s="230"/>
      <c r="D79" s="200">
        <v>0</v>
      </c>
      <c r="F79" s="396"/>
    </row>
    <row r="80" spans="2:7" ht="13.5" thickBot="1" x14ac:dyDescent="0.25">
      <c r="B80" s="9" t="s">
        <v>580</v>
      </c>
      <c r="C80" s="230">
        <v>22281817.989999998</v>
      </c>
      <c r="D80" s="200">
        <f>VLOOKUP(B80,HT!B:D,3,0)</f>
        <v>9854545</v>
      </c>
    </row>
    <row r="81" spans="2:4" ht="13.5" thickBot="1" x14ac:dyDescent="0.25">
      <c r="B81" s="9" t="s">
        <v>1093</v>
      </c>
      <c r="C81" s="230">
        <v>6890962.71</v>
      </c>
      <c r="D81" s="200">
        <f>VLOOKUP(B81,HT!B:D,3,0)+HT!D236</f>
        <v>4276924</v>
      </c>
    </row>
    <row r="82" spans="2:4" ht="13.5" thickBot="1" x14ac:dyDescent="0.25">
      <c r="B82" s="9" t="s">
        <v>582</v>
      </c>
      <c r="C82" s="230">
        <v>422219.64</v>
      </c>
      <c r="D82" s="200">
        <f>VLOOKUP(B82,HT!B:D,3,0)</f>
        <v>1778822</v>
      </c>
    </row>
    <row r="83" spans="2:4" ht="13.5" thickBot="1" x14ac:dyDescent="0.25">
      <c r="B83" s="9" t="s">
        <v>583</v>
      </c>
      <c r="C83" s="230">
        <v>43101893.200000107</v>
      </c>
      <c r="D83" s="200">
        <f>VLOOKUP(B83,HT!B:D,3,0)</f>
        <v>124611</v>
      </c>
    </row>
    <row r="84" spans="2:4" ht="13.5" thickBot="1" x14ac:dyDescent="0.25">
      <c r="B84" s="9" t="s">
        <v>672</v>
      </c>
      <c r="C84" s="230"/>
      <c r="D84" s="200"/>
    </row>
    <row r="85" spans="2:4" ht="13.5" thickBot="1" x14ac:dyDescent="0.25">
      <c r="B85" s="9" t="s">
        <v>584</v>
      </c>
      <c r="C85" s="230"/>
      <c r="D85" s="200">
        <f>VLOOKUP(B85,HT!B:D,3,0)</f>
        <v>1976233</v>
      </c>
    </row>
    <row r="86" spans="2:4" ht="13.5" thickBot="1" x14ac:dyDescent="0.25">
      <c r="B86" s="9" t="s">
        <v>1132</v>
      </c>
      <c r="C86" s="230"/>
      <c r="D86" s="200">
        <f>+HT!D244</f>
        <v>45173</v>
      </c>
    </row>
    <row r="87" spans="2:4" ht="13.5" thickBot="1" x14ac:dyDescent="0.25">
      <c r="B87" s="9" t="s">
        <v>673</v>
      </c>
      <c r="C87" s="230"/>
      <c r="D87" s="200">
        <v>0</v>
      </c>
    </row>
    <row r="88" spans="2:4" ht="13.5" thickBot="1" x14ac:dyDescent="0.25">
      <c r="B88" s="9" t="s">
        <v>585</v>
      </c>
      <c r="C88" s="230"/>
      <c r="D88" s="200">
        <f>VLOOKUP(B88,HT!B:D,3,0)</f>
        <v>640908</v>
      </c>
    </row>
    <row r="89" spans="2:4" ht="13.5" thickBot="1" x14ac:dyDescent="0.25">
      <c r="B89" s="9" t="s">
        <v>586</v>
      </c>
      <c r="C89" s="230"/>
      <c r="D89" s="200">
        <f>+HT!D239</f>
        <v>12952371</v>
      </c>
    </row>
    <row r="90" spans="2:4" ht="13.5" thickBot="1" x14ac:dyDescent="0.25">
      <c r="B90" s="9" t="s">
        <v>587</v>
      </c>
      <c r="C90" s="230"/>
      <c r="D90" s="200">
        <f>VLOOKUP(B90,HT!B:D,3,0)</f>
        <v>11039427</v>
      </c>
    </row>
    <row r="91" spans="2:4" ht="13.5" thickBot="1" x14ac:dyDescent="0.25">
      <c r="B91" s="9" t="s">
        <v>588</v>
      </c>
      <c r="C91" s="230"/>
      <c r="D91" s="200">
        <f>VLOOKUP(B91,HT!B:D,3,0)</f>
        <v>829246</v>
      </c>
    </row>
    <row r="92" spans="2:4" ht="13.5" thickBot="1" x14ac:dyDescent="0.25">
      <c r="B92" s="9" t="s">
        <v>589</v>
      </c>
      <c r="C92" s="230">
        <v>0</v>
      </c>
      <c r="D92" s="200">
        <f>VLOOKUP(B92,HT!B:D,3,0)</f>
        <v>10287600</v>
      </c>
    </row>
    <row r="93" spans="2:4" ht="13.5" thickBot="1" x14ac:dyDescent="0.25">
      <c r="B93" s="9" t="s">
        <v>590</v>
      </c>
      <c r="C93" s="230">
        <v>2613013.64</v>
      </c>
      <c r="D93" s="200">
        <f>VLOOKUP(B93,HT!B:D,3,0)</f>
        <v>858474</v>
      </c>
    </row>
    <row r="94" spans="2:4" ht="13.5" thickBot="1" x14ac:dyDescent="0.25">
      <c r="B94" s="125" t="s">
        <v>545</v>
      </c>
      <c r="C94" s="202">
        <f>SUM(C71:C93)</f>
        <v>251362327.72000009</v>
      </c>
      <c r="D94" s="202">
        <f>SUM(D71:D93)</f>
        <v>391716747</v>
      </c>
    </row>
    <row r="95" spans="2:4" x14ac:dyDescent="0.2">
      <c r="B95" s="273"/>
      <c r="C95" s="204"/>
      <c r="D95" s="204"/>
    </row>
    <row r="96" spans="2:4" x14ac:dyDescent="0.2">
      <c r="B96" s="273"/>
      <c r="C96" s="204"/>
      <c r="D96" s="204"/>
    </row>
    <row r="97" spans="2:9" x14ac:dyDescent="0.2">
      <c r="B97" s="273"/>
      <c r="C97" s="204"/>
      <c r="D97" s="204"/>
    </row>
    <row r="98" spans="2:9" x14ac:dyDescent="0.2">
      <c r="B98" s="273"/>
      <c r="C98" s="204"/>
      <c r="D98" s="204"/>
    </row>
    <row r="101" spans="2:9" x14ac:dyDescent="0.2">
      <c r="B101" s="274" t="s">
        <v>239</v>
      </c>
      <c r="C101" s="275"/>
      <c r="D101" s="467"/>
      <c r="E101" s="467"/>
      <c r="G101" s="467" t="s">
        <v>1133</v>
      </c>
      <c r="H101" s="467"/>
      <c r="I101" s="382"/>
    </row>
    <row r="102" spans="2:9" x14ac:dyDescent="0.2">
      <c r="B102" s="274" t="s">
        <v>240</v>
      </c>
      <c r="C102" s="274"/>
      <c r="D102" s="469"/>
      <c r="E102" s="469"/>
      <c r="G102" s="469" t="s">
        <v>1011</v>
      </c>
      <c r="H102" s="469"/>
    </row>
  </sheetData>
  <mergeCells count="12">
    <mergeCell ref="G102:H102"/>
    <mergeCell ref="B3:E3"/>
    <mergeCell ref="B5:F5"/>
    <mergeCell ref="B19:F19"/>
    <mergeCell ref="B25:B26"/>
    <mergeCell ref="B39:B40"/>
    <mergeCell ref="B50:B51"/>
    <mergeCell ref="B60:B61"/>
    <mergeCell ref="B69:B70"/>
    <mergeCell ref="D101:E101"/>
    <mergeCell ref="D102:E102"/>
    <mergeCell ref="G101:H10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B2:I44"/>
  <sheetViews>
    <sheetView topLeftCell="A22" workbookViewId="0">
      <selection activeCell="C27" sqref="C27"/>
    </sheetView>
  </sheetViews>
  <sheetFormatPr baseColWidth="10" defaultRowHeight="15" x14ac:dyDescent="0.25"/>
  <cols>
    <col min="2" max="2" width="32.28515625" customWidth="1"/>
    <col min="3" max="4" width="11.140625" bestFit="1" customWidth="1"/>
    <col min="5" max="5" width="16.140625" customWidth="1"/>
    <col min="8" max="8" width="16.5703125" customWidth="1"/>
    <col min="9" max="9" width="15.5703125" customWidth="1"/>
  </cols>
  <sheetData>
    <row r="2" spans="2:6" x14ac:dyDescent="0.25">
      <c r="B2" s="519" t="s">
        <v>591</v>
      </c>
      <c r="C2" s="519"/>
      <c r="D2" s="519"/>
      <c r="E2" s="519"/>
      <c r="F2" s="519"/>
    </row>
    <row r="3" spans="2:6" x14ac:dyDescent="0.25">
      <c r="B3" s="518" t="s">
        <v>407</v>
      </c>
      <c r="C3" s="518"/>
      <c r="D3" s="518"/>
      <c r="E3" s="518"/>
      <c r="F3" s="518"/>
    </row>
    <row r="4" spans="2:6" x14ac:dyDescent="0.25">
      <c r="B4" s="533" t="s">
        <v>592</v>
      </c>
      <c r="C4" s="533"/>
      <c r="D4" s="533"/>
      <c r="E4" s="533"/>
    </row>
    <row r="5" spans="2:6" ht="15.75" thickBot="1" x14ac:dyDescent="0.3">
      <c r="B5" s="533"/>
      <c r="C5" s="533"/>
      <c r="D5" s="533"/>
      <c r="E5" s="533"/>
    </row>
    <row r="6" spans="2:6" ht="75.75" thickBot="1" x14ac:dyDescent="0.3">
      <c r="B6" s="149" t="s">
        <v>527</v>
      </c>
      <c r="C6" s="150" t="s">
        <v>489</v>
      </c>
      <c r="D6" s="150" t="s">
        <v>593</v>
      </c>
    </row>
    <row r="7" spans="2:6" x14ac:dyDescent="0.25">
      <c r="B7" s="151" t="s">
        <v>594</v>
      </c>
      <c r="C7" s="240">
        <v>0</v>
      </c>
      <c r="D7" s="152">
        <f>VLOOKUP(B7,HT!B:D,3,0)</f>
        <v>481835197</v>
      </c>
    </row>
    <row r="8" spans="2:6" x14ac:dyDescent="0.25">
      <c r="B8" s="151" t="s">
        <v>595</v>
      </c>
      <c r="C8" s="240">
        <v>0</v>
      </c>
      <c r="D8" s="152">
        <f>VLOOKUP(B8,HT!B:D,3,0)</f>
        <v>16129777</v>
      </c>
    </row>
    <row r="9" spans="2:6" x14ac:dyDescent="0.25">
      <c r="B9" s="151" t="s">
        <v>657</v>
      </c>
      <c r="C9" s="240">
        <v>0</v>
      </c>
      <c r="D9" s="152">
        <f>VLOOKUP(B9,HT!B:D,3,0)</f>
        <v>10429302</v>
      </c>
    </row>
    <row r="10" spans="2:6" x14ac:dyDescent="0.25">
      <c r="B10" s="151" t="s">
        <v>674</v>
      </c>
      <c r="C10" s="240">
        <v>0</v>
      </c>
      <c r="D10" s="152">
        <v>0</v>
      </c>
    </row>
    <row r="11" spans="2:6" ht="15.75" thickBot="1" x14ac:dyDescent="0.3">
      <c r="B11" s="153" t="s">
        <v>596</v>
      </c>
      <c r="C11" s="241">
        <v>0</v>
      </c>
      <c r="D11" s="152">
        <f>VLOOKUP(B11,HT!B:D,3,0)</f>
        <v>1401400</v>
      </c>
    </row>
    <row r="12" spans="2:6" ht="15.75" thickBot="1" x14ac:dyDescent="0.3">
      <c r="B12" s="154" t="s">
        <v>597</v>
      </c>
      <c r="C12" s="242">
        <f>SUM(C7:C11)</f>
        <v>0</v>
      </c>
      <c r="D12" s="206">
        <f>SUM(D7:D11)</f>
        <v>509795676</v>
      </c>
    </row>
    <row r="14" spans="2:6" ht="15.75" thickBot="1" x14ac:dyDescent="0.3">
      <c r="B14" s="78" t="s">
        <v>598</v>
      </c>
    </row>
    <row r="15" spans="2:6" ht="75.75" thickBot="1" x14ac:dyDescent="0.3">
      <c r="B15" s="155" t="s">
        <v>600</v>
      </c>
      <c r="C15" s="156" t="s">
        <v>489</v>
      </c>
      <c r="D15" s="157" t="s">
        <v>593</v>
      </c>
    </row>
    <row r="16" spans="2:6" ht="15.75" thickBot="1" x14ac:dyDescent="0.3">
      <c r="B16" s="158" t="s">
        <v>599</v>
      </c>
      <c r="C16" s="159">
        <v>0</v>
      </c>
      <c r="D16" s="160">
        <v>0</v>
      </c>
    </row>
    <row r="17" spans="2:6" ht="15.75" thickBot="1" x14ac:dyDescent="0.3">
      <c r="B17" s="161" t="s">
        <v>597</v>
      </c>
      <c r="C17" s="136">
        <v>0</v>
      </c>
      <c r="D17" s="136">
        <v>0</v>
      </c>
    </row>
    <row r="19" spans="2:6" x14ac:dyDescent="0.25">
      <c r="B19" s="1" t="s">
        <v>601</v>
      </c>
    </row>
    <row r="20" spans="2:6" x14ac:dyDescent="0.25">
      <c r="B20" s="518" t="s">
        <v>407</v>
      </c>
      <c r="C20" s="518"/>
      <c r="D20" s="518"/>
      <c r="E20" s="518"/>
      <c r="F20" s="518"/>
    </row>
    <row r="22" spans="2:6" ht="15.75" thickBot="1" x14ac:dyDescent="0.3">
      <c r="B22" s="78" t="s">
        <v>602</v>
      </c>
    </row>
    <row r="23" spans="2:6" ht="75.75" thickBot="1" x14ac:dyDescent="0.3">
      <c r="B23" s="163" t="s">
        <v>605</v>
      </c>
      <c r="C23" s="146" t="s">
        <v>489</v>
      </c>
      <c r="D23" s="146" t="s">
        <v>593</v>
      </c>
    </row>
    <row r="24" spans="2:6" ht="15.75" thickBot="1" x14ac:dyDescent="0.3">
      <c r="B24" s="87" t="s">
        <v>603</v>
      </c>
      <c r="C24" s="236">
        <v>12730</v>
      </c>
      <c r="D24" s="148">
        <f>+HT!D205</f>
        <v>452877</v>
      </c>
    </row>
    <row r="25" spans="2:6" ht="15.75" thickBot="1" x14ac:dyDescent="0.3">
      <c r="B25" s="87" t="s">
        <v>604</v>
      </c>
      <c r="C25" s="237">
        <v>0</v>
      </c>
      <c r="D25" s="148">
        <v>0</v>
      </c>
    </row>
    <row r="26" spans="2:6" ht="15.75" thickBot="1" x14ac:dyDescent="0.3">
      <c r="B26" s="87" t="s">
        <v>658</v>
      </c>
      <c r="C26" s="236">
        <v>0</v>
      </c>
      <c r="D26" s="148">
        <f>+HT!D207</f>
        <v>987288</v>
      </c>
    </row>
    <row r="27" spans="2:6" ht="15.75" thickBot="1" x14ac:dyDescent="0.3">
      <c r="B27" s="87" t="s">
        <v>1012</v>
      </c>
      <c r="C27" s="236">
        <v>5745600</v>
      </c>
      <c r="D27" s="148">
        <f>+HT!D206</f>
        <v>208425</v>
      </c>
    </row>
    <row r="28" spans="2:6" ht="15.75" thickBot="1" x14ac:dyDescent="0.3">
      <c r="B28" s="147" t="s">
        <v>597</v>
      </c>
      <c r="C28" s="238">
        <f>SUM(C24:C27)</f>
        <v>5758330</v>
      </c>
      <c r="D28" s="135">
        <f>SUM(D24:D27)</f>
        <v>1648590</v>
      </c>
    </row>
    <row r="30" spans="2:6" ht="15.75" thickBot="1" x14ac:dyDescent="0.3">
      <c r="B30" s="78" t="s">
        <v>606</v>
      </c>
    </row>
    <row r="31" spans="2:6" ht="51.75" thickBot="1" x14ac:dyDescent="0.3">
      <c r="B31" s="162" t="s">
        <v>527</v>
      </c>
      <c r="C31" s="123" t="s">
        <v>489</v>
      </c>
      <c r="D31" s="123" t="s">
        <v>593</v>
      </c>
    </row>
    <row r="32" spans="2:6" ht="15.75" thickBot="1" x14ac:dyDescent="0.3">
      <c r="B32" s="73" t="s">
        <v>607</v>
      </c>
      <c r="C32" s="227">
        <v>38163197</v>
      </c>
      <c r="D32" s="74">
        <f>+HT!D243</f>
        <v>5651426</v>
      </c>
    </row>
    <row r="33" spans="2:9" ht="15.75" thickBot="1" x14ac:dyDescent="0.3">
      <c r="B33" s="73" t="s">
        <v>201</v>
      </c>
      <c r="C33" s="227">
        <v>0</v>
      </c>
      <c r="D33" s="71">
        <v>0</v>
      </c>
    </row>
    <row r="34" spans="2:9" ht="15.75" thickBot="1" x14ac:dyDescent="0.3">
      <c r="B34" s="73" t="s">
        <v>608</v>
      </c>
      <c r="C34" s="239">
        <v>0</v>
      </c>
      <c r="D34" s="71">
        <v>0</v>
      </c>
    </row>
    <row r="35" spans="2:9" ht="15.75" thickBot="1" x14ac:dyDescent="0.3">
      <c r="B35" s="70" t="s">
        <v>597</v>
      </c>
      <c r="C35" s="228">
        <f>SUM(C32:C34)</f>
        <v>38163197</v>
      </c>
      <c r="D35" s="72">
        <f>SUM(D32:D34)</f>
        <v>5651426</v>
      </c>
    </row>
    <row r="37" spans="2:9" x14ac:dyDescent="0.25">
      <c r="B37" s="78" t="s">
        <v>609</v>
      </c>
    </row>
    <row r="38" spans="2:9" x14ac:dyDescent="0.25">
      <c r="B38" s="80" t="s">
        <v>468</v>
      </c>
    </row>
    <row r="42" spans="2:9" x14ac:dyDescent="0.25">
      <c r="B42" s="11"/>
    </row>
    <row r="43" spans="2:9" x14ac:dyDescent="0.25">
      <c r="B43" s="46" t="s">
        <v>239</v>
      </c>
      <c r="C43" s="27"/>
      <c r="D43" s="458"/>
      <c r="E43" s="458"/>
      <c r="G43" s="459" t="s">
        <v>1133</v>
      </c>
      <c r="H43" s="459"/>
      <c r="I43" s="459"/>
    </row>
    <row r="44" spans="2:9" x14ac:dyDescent="0.25">
      <c r="B44" s="46" t="s">
        <v>240</v>
      </c>
      <c r="C44" s="46"/>
      <c r="D44" s="429"/>
      <c r="E44" s="429"/>
      <c r="G44" s="429" t="s">
        <v>1011</v>
      </c>
      <c r="H44" s="429"/>
    </row>
  </sheetData>
  <mergeCells count="8">
    <mergeCell ref="G44:H44"/>
    <mergeCell ref="B2:F2"/>
    <mergeCell ref="B3:F3"/>
    <mergeCell ref="B4:E5"/>
    <mergeCell ref="B20:F20"/>
    <mergeCell ref="D43:E43"/>
    <mergeCell ref="D44:E44"/>
    <mergeCell ref="G43:I4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B2:H46"/>
  <sheetViews>
    <sheetView topLeftCell="A19" workbookViewId="0">
      <selection activeCell="B40" sqref="B40"/>
    </sheetView>
  </sheetViews>
  <sheetFormatPr baseColWidth="10" defaultRowHeight="15" x14ac:dyDescent="0.25"/>
  <cols>
    <col min="3" max="3" width="103.7109375" bestFit="1" customWidth="1"/>
    <col min="4" max="4" width="42.28515625" bestFit="1" customWidth="1"/>
    <col min="6" max="6" width="14.28515625" customWidth="1"/>
  </cols>
  <sheetData>
    <row r="2" spans="2:6" ht="35.25" customHeight="1" x14ac:dyDescent="0.25">
      <c r="B2" s="78" t="s">
        <v>610</v>
      </c>
      <c r="C2" s="519" t="s">
        <v>611</v>
      </c>
      <c r="D2" s="519"/>
      <c r="E2" s="519"/>
      <c r="F2" s="519"/>
    </row>
    <row r="3" spans="2:6" x14ac:dyDescent="0.25">
      <c r="C3" s="533" t="s">
        <v>612</v>
      </c>
      <c r="D3" s="533"/>
      <c r="E3" s="533"/>
      <c r="F3" s="533"/>
    </row>
    <row r="4" spans="2:6" x14ac:dyDescent="0.25">
      <c r="C4" s="518" t="s">
        <v>468</v>
      </c>
      <c r="D4" s="518"/>
      <c r="E4" s="518"/>
      <c r="F4" s="518"/>
    </row>
    <row r="6" spans="2:6" x14ac:dyDescent="0.25">
      <c r="C6" s="533" t="s">
        <v>613</v>
      </c>
      <c r="D6" s="533"/>
      <c r="E6" s="533"/>
      <c r="F6" s="533"/>
    </row>
    <row r="7" spans="2:6" x14ac:dyDescent="0.25">
      <c r="C7" s="518" t="s">
        <v>614</v>
      </c>
      <c r="D7" s="518"/>
      <c r="E7" s="518"/>
    </row>
    <row r="9" spans="2:6" ht="33" customHeight="1" x14ac:dyDescent="0.25">
      <c r="C9" s="519" t="s">
        <v>615</v>
      </c>
      <c r="D9" s="519"/>
      <c r="E9" s="519"/>
      <c r="F9" s="519"/>
    </row>
    <row r="11" spans="2:6" x14ac:dyDescent="0.25">
      <c r="C11" s="548" t="s">
        <v>616</v>
      </c>
      <c r="D11" s="548"/>
      <c r="E11" s="164"/>
      <c r="F11" s="164"/>
    </row>
    <row r="12" spans="2:6" x14ac:dyDescent="0.25">
      <c r="C12" s="165" t="s">
        <v>617</v>
      </c>
      <c r="D12" s="397" t="s">
        <v>1013</v>
      </c>
    </row>
    <row r="13" spans="2:6" x14ac:dyDescent="0.25">
      <c r="C13" s="165" t="s">
        <v>618</v>
      </c>
      <c r="D13" s="397">
        <v>1514002911</v>
      </c>
    </row>
    <row r="14" spans="2:6" x14ac:dyDescent="0.25">
      <c r="C14" s="165" t="s">
        <v>619</v>
      </c>
      <c r="D14" s="397" t="s">
        <v>620</v>
      </c>
    </row>
    <row r="15" spans="2:6" x14ac:dyDescent="0.25">
      <c r="C15" s="165" t="s">
        <v>621</v>
      </c>
      <c r="D15" s="397" t="s">
        <v>622</v>
      </c>
    </row>
    <row r="16" spans="2:6" x14ac:dyDescent="0.25">
      <c r="C16" s="165" t="s">
        <v>623</v>
      </c>
      <c r="D16" s="398">
        <v>44246</v>
      </c>
    </row>
    <row r="17" spans="2:6" x14ac:dyDescent="0.25">
      <c r="C17" s="165" t="s">
        <v>624</v>
      </c>
      <c r="D17" s="398">
        <v>44256</v>
      </c>
    </row>
    <row r="18" spans="2:6" x14ac:dyDescent="0.25">
      <c r="C18" s="165" t="s">
        <v>625</v>
      </c>
      <c r="D18" s="398">
        <v>44621</v>
      </c>
    </row>
    <row r="19" spans="2:6" x14ac:dyDescent="0.25">
      <c r="C19" s="165" t="s">
        <v>626</v>
      </c>
      <c r="D19" s="397">
        <v>366</v>
      </c>
    </row>
    <row r="20" spans="2:6" x14ac:dyDescent="0.25">
      <c r="C20" s="165" t="s">
        <v>627</v>
      </c>
      <c r="D20" s="397" t="s">
        <v>628</v>
      </c>
    </row>
    <row r="24" spans="2:6" x14ac:dyDescent="0.25">
      <c r="B24" s="357"/>
    </row>
    <row r="27" spans="2:6" x14ac:dyDescent="0.25">
      <c r="B27" s="78" t="s">
        <v>1014</v>
      </c>
      <c r="C27" s="533" t="s">
        <v>629</v>
      </c>
      <c r="D27" s="533"/>
    </row>
    <row r="28" spans="2:6" ht="32.25" customHeight="1" x14ac:dyDescent="0.25">
      <c r="C28" s="550" t="s">
        <v>700</v>
      </c>
      <c r="D28" s="550"/>
      <c r="E28" s="550"/>
      <c r="F28" s="550"/>
    </row>
    <row r="30" spans="2:6" x14ac:dyDescent="0.25">
      <c r="B30" s="1" t="s">
        <v>630</v>
      </c>
      <c r="C30" s="1" t="s">
        <v>631</v>
      </c>
    </row>
    <row r="31" spans="2:6" x14ac:dyDescent="0.25">
      <c r="C31" s="278" t="s">
        <v>699</v>
      </c>
    </row>
    <row r="33" spans="2:8" x14ac:dyDescent="0.25">
      <c r="B33" s="78" t="s">
        <v>1015</v>
      </c>
      <c r="C33" s="78" t="s">
        <v>632</v>
      </c>
    </row>
    <row r="34" spans="2:8" x14ac:dyDescent="0.25">
      <c r="C34" s="80" t="s">
        <v>468</v>
      </c>
    </row>
    <row r="36" spans="2:8" x14ac:dyDescent="0.25">
      <c r="B36" s="78" t="s">
        <v>633</v>
      </c>
      <c r="C36" s="549" t="s">
        <v>634</v>
      </c>
      <c r="D36" s="549"/>
    </row>
    <row r="37" spans="2:8" x14ac:dyDescent="0.25">
      <c r="C37" s="80" t="s">
        <v>468</v>
      </c>
    </row>
    <row r="39" spans="2:8" x14ac:dyDescent="0.25">
      <c r="B39" s="78" t="s">
        <v>635</v>
      </c>
      <c r="C39" s="78" t="s">
        <v>636</v>
      </c>
    </row>
    <row r="40" spans="2:8" x14ac:dyDescent="0.25">
      <c r="C40" s="278" t="s">
        <v>698</v>
      </c>
    </row>
    <row r="45" spans="2:8" x14ac:dyDescent="0.25">
      <c r="B45" s="46" t="s">
        <v>239</v>
      </c>
      <c r="C45" s="27"/>
      <c r="D45" s="458"/>
      <c r="E45" s="458"/>
      <c r="F45" s="459" t="s">
        <v>1133</v>
      </c>
      <c r="G45" s="459"/>
      <c r="H45" s="459"/>
    </row>
    <row r="46" spans="2:8" x14ac:dyDescent="0.25">
      <c r="B46" s="46" t="s">
        <v>240</v>
      </c>
      <c r="C46" s="46"/>
      <c r="D46" s="429"/>
      <c r="E46" s="429"/>
      <c r="G46" s="183" t="s">
        <v>1011</v>
      </c>
    </row>
  </sheetData>
  <mergeCells count="13">
    <mergeCell ref="C9:F9"/>
    <mergeCell ref="C2:F2"/>
    <mergeCell ref="C3:F3"/>
    <mergeCell ref="C4:F4"/>
    <mergeCell ref="C6:F6"/>
    <mergeCell ref="C7:E7"/>
    <mergeCell ref="D46:E46"/>
    <mergeCell ref="C11:D11"/>
    <mergeCell ref="C27:D27"/>
    <mergeCell ref="C36:D36"/>
    <mergeCell ref="F45:H45"/>
    <mergeCell ref="D45:E45"/>
    <mergeCell ref="C28:F2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4:I50"/>
  <sheetViews>
    <sheetView tabSelected="1" topLeftCell="A10" workbookViewId="0">
      <selection activeCell="F10" sqref="F10"/>
    </sheetView>
  </sheetViews>
  <sheetFormatPr baseColWidth="10" defaultRowHeight="15" x14ac:dyDescent="0.25"/>
  <cols>
    <col min="3" max="3" width="23.7109375" customWidth="1"/>
    <col min="4" max="4" width="32" customWidth="1"/>
    <col min="5" max="5" width="23.7109375" customWidth="1"/>
    <col min="7" max="7" width="25.5703125" customWidth="1"/>
  </cols>
  <sheetData>
    <row r="4" spans="2:9" ht="15.75" x14ac:dyDescent="0.25">
      <c r="E4" s="3"/>
    </row>
    <row r="7" spans="2:9" x14ac:dyDescent="0.25">
      <c r="D7" s="2" t="s">
        <v>0</v>
      </c>
    </row>
    <row r="9" spans="2:9" x14ac:dyDescent="0.25">
      <c r="F9" s="430" t="s">
        <v>1148</v>
      </c>
      <c r="G9" s="430"/>
    </row>
    <row r="11" spans="2:9" x14ac:dyDescent="0.25">
      <c r="C11" s="4" t="s">
        <v>1</v>
      </c>
    </row>
    <row r="12" spans="2:9" x14ac:dyDescent="0.25">
      <c r="B12" s="5" t="s">
        <v>2</v>
      </c>
    </row>
    <row r="13" spans="2:9" x14ac:dyDescent="0.25">
      <c r="B13" s="5" t="s">
        <v>622</v>
      </c>
    </row>
    <row r="14" spans="2:9" x14ac:dyDescent="0.25">
      <c r="B14" s="5" t="s">
        <v>3</v>
      </c>
    </row>
    <row r="15" spans="2:9" x14ac:dyDescent="0.25">
      <c r="B15" s="5" t="s">
        <v>4</v>
      </c>
    </row>
    <row r="16" spans="2:9" x14ac:dyDescent="0.25">
      <c r="C16" s="428" t="s">
        <v>5</v>
      </c>
      <c r="D16" s="428"/>
      <c r="E16" s="428"/>
      <c r="F16" s="428"/>
      <c r="G16" s="428"/>
      <c r="H16" s="428"/>
      <c r="I16" s="428"/>
    </row>
    <row r="17" spans="2:4" x14ac:dyDescent="0.25">
      <c r="B17" s="5" t="s">
        <v>6</v>
      </c>
    </row>
    <row r="18" spans="2:4" x14ac:dyDescent="0.25">
      <c r="B18" s="5" t="s">
        <v>7</v>
      </c>
    </row>
    <row r="19" spans="2:4" x14ac:dyDescent="0.25">
      <c r="B19" s="5" t="s">
        <v>8</v>
      </c>
    </row>
    <row r="20" spans="2:4" x14ac:dyDescent="0.25">
      <c r="B20" s="5" t="s">
        <v>9</v>
      </c>
    </row>
    <row r="21" spans="2:4" x14ac:dyDescent="0.25">
      <c r="B21" s="5" t="s">
        <v>10</v>
      </c>
    </row>
    <row r="22" spans="2:4" x14ac:dyDescent="0.25">
      <c r="B22" s="5" t="s">
        <v>11</v>
      </c>
    </row>
    <row r="23" spans="2:4" x14ac:dyDescent="0.25">
      <c r="B23" s="5" t="s">
        <v>12</v>
      </c>
    </row>
    <row r="24" spans="2:4" x14ac:dyDescent="0.25">
      <c r="B24" s="5" t="s">
        <v>13</v>
      </c>
    </row>
    <row r="25" spans="2:4" x14ac:dyDescent="0.25">
      <c r="B25" s="6" t="s">
        <v>14</v>
      </c>
    </row>
    <row r="26" spans="2:4" x14ac:dyDescent="0.25">
      <c r="B26" s="6" t="s">
        <v>15</v>
      </c>
    </row>
    <row r="27" spans="2:4" x14ac:dyDescent="0.25">
      <c r="B27" s="4"/>
    </row>
    <row r="29" spans="2:4" x14ac:dyDescent="0.25">
      <c r="C29" s="4" t="s">
        <v>16</v>
      </c>
    </row>
    <row r="30" spans="2:4" ht="15.75" thickBot="1" x14ac:dyDescent="0.3">
      <c r="B30" s="4"/>
    </row>
    <row r="31" spans="2:4" ht="15.75" thickBot="1" x14ac:dyDescent="0.3">
      <c r="B31" s="8"/>
      <c r="C31" s="166" t="s">
        <v>17</v>
      </c>
      <c r="D31" s="167" t="s">
        <v>18</v>
      </c>
    </row>
    <row r="32" spans="2:4" ht="15.75" thickBot="1" x14ac:dyDescent="0.3">
      <c r="C32" s="168" t="s">
        <v>19</v>
      </c>
      <c r="D32" s="169" t="s">
        <v>20</v>
      </c>
    </row>
    <row r="33" spans="3:7" ht="15.75" thickBot="1" x14ac:dyDescent="0.3">
      <c r="C33" s="170" t="s">
        <v>21</v>
      </c>
      <c r="D33" s="107" t="s">
        <v>22</v>
      </c>
    </row>
    <row r="34" spans="3:7" ht="15.75" thickBot="1" x14ac:dyDescent="0.3">
      <c r="C34" s="170" t="s">
        <v>23</v>
      </c>
      <c r="D34" s="107" t="s">
        <v>24</v>
      </c>
    </row>
    <row r="35" spans="3:7" ht="15.75" thickBot="1" x14ac:dyDescent="0.3">
      <c r="C35" s="170" t="s">
        <v>25</v>
      </c>
      <c r="D35" s="107" t="s">
        <v>26</v>
      </c>
    </row>
    <row r="36" spans="3:7" ht="15.75" thickBot="1" x14ac:dyDescent="0.3">
      <c r="C36" s="171" t="s">
        <v>27</v>
      </c>
      <c r="D36" s="172" t="s">
        <v>28</v>
      </c>
    </row>
    <row r="37" spans="3:7" ht="15.75" thickBot="1" x14ac:dyDescent="0.3">
      <c r="C37" s="173" t="s">
        <v>27</v>
      </c>
      <c r="D37" s="174" t="s">
        <v>29</v>
      </c>
    </row>
    <row r="38" spans="3:7" ht="15.75" thickBot="1" x14ac:dyDescent="0.3">
      <c r="C38" s="173" t="s">
        <v>30</v>
      </c>
      <c r="D38" s="174" t="s">
        <v>31</v>
      </c>
    </row>
    <row r="39" spans="3:7" ht="15.75" thickBot="1" x14ac:dyDescent="0.3">
      <c r="C39" s="173" t="s">
        <v>32</v>
      </c>
      <c r="D39" s="174" t="s">
        <v>33</v>
      </c>
    </row>
    <row r="40" spans="3:7" ht="15.75" thickBot="1" x14ac:dyDescent="0.3">
      <c r="C40" s="175" t="s">
        <v>34</v>
      </c>
      <c r="D40" s="174"/>
    </row>
    <row r="41" spans="3:7" ht="15.75" thickBot="1" x14ac:dyDescent="0.3">
      <c r="C41" s="173" t="s">
        <v>21</v>
      </c>
      <c r="D41" s="174" t="s">
        <v>35</v>
      </c>
    </row>
    <row r="42" spans="3:7" ht="15.75" thickBot="1" x14ac:dyDescent="0.3">
      <c r="C42" s="176" t="s">
        <v>23</v>
      </c>
      <c r="D42" s="106" t="s">
        <v>24</v>
      </c>
    </row>
    <row r="48" spans="3:7" x14ac:dyDescent="0.25">
      <c r="C48" s="11"/>
      <c r="E48" s="190"/>
      <c r="G48" s="11"/>
    </row>
    <row r="49" spans="3:8" x14ac:dyDescent="0.25">
      <c r="C49" s="27" t="s">
        <v>239</v>
      </c>
      <c r="E49" s="399"/>
      <c r="G49" s="429" t="s">
        <v>1133</v>
      </c>
      <c r="H49" s="429"/>
    </row>
    <row r="50" spans="3:8" x14ac:dyDescent="0.25">
      <c r="C50" s="27" t="s">
        <v>240</v>
      </c>
      <c r="E50" s="32"/>
      <c r="G50" s="429" t="s">
        <v>1011</v>
      </c>
      <c r="H50" s="429"/>
    </row>
  </sheetData>
  <mergeCells count="4">
    <mergeCell ref="C16:I16"/>
    <mergeCell ref="G49:H49"/>
    <mergeCell ref="F9:G9"/>
    <mergeCell ref="G50:H50"/>
  </mergeCells>
  <hyperlinks>
    <hyperlink ref="B25" r:id="rId1" display="mailto:info@capitalmarkets.com.py" xr:uid="{00000000-0004-0000-0100-000000000000}"/>
    <hyperlink ref="B26" r:id="rId2" display="http://www.capitalmarkets.com.py/" xr:uid="{00000000-0004-0000-0100-000001000000}"/>
  </hyperlink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229"/>
  <sheetViews>
    <sheetView workbookViewId="0">
      <selection activeCell="D54" sqref="D54"/>
    </sheetView>
  </sheetViews>
  <sheetFormatPr baseColWidth="10" defaultRowHeight="15" x14ac:dyDescent="0.25"/>
  <cols>
    <col min="2" max="2" width="27.5703125" bestFit="1" customWidth="1"/>
    <col min="3" max="3" width="20.28515625" customWidth="1"/>
    <col min="4" max="4" width="21.28515625" customWidth="1"/>
    <col min="6" max="6" width="22.28515625" customWidth="1"/>
    <col min="7" max="7" width="12.7109375" bestFit="1" customWidth="1"/>
    <col min="8" max="8" width="22.28515625" style="187" customWidth="1"/>
  </cols>
  <sheetData>
    <row r="2" spans="2:8" x14ac:dyDescent="0.25">
      <c r="B2" s="4" t="s">
        <v>36</v>
      </c>
    </row>
    <row r="3" spans="2:8" ht="63" customHeight="1" x14ac:dyDescent="0.25">
      <c r="B3" s="433" t="s">
        <v>704</v>
      </c>
      <c r="C3" s="433"/>
      <c r="D3" s="433"/>
      <c r="E3" s="433"/>
    </row>
    <row r="4" spans="2:8" x14ac:dyDescent="0.25">
      <c r="B4" s="12" t="s">
        <v>37</v>
      </c>
      <c r="C4" s="369" t="s">
        <v>703</v>
      </c>
    </row>
    <row r="5" spans="2:8" x14ac:dyDescent="0.25">
      <c r="B5" s="12" t="s">
        <v>38</v>
      </c>
      <c r="C5" s="12" t="s">
        <v>705</v>
      </c>
    </row>
    <row r="6" spans="2:8" x14ac:dyDescent="0.25">
      <c r="B6" s="12" t="s">
        <v>39</v>
      </c>
      <c r="C6" s="12" t="s">
        <v>705</v>
      </c>
    </row>
    <row r="7" spans="2:8" x14ac:dyDescent="0.25">
      <c r="B7" s="428" t="s">
        <v>40</v>
      </c>
      <c r="C7" s="428"/>
      <c r="D7" s="428"/>
    </row>
    <row r="9" spans="2:8" ht="15.75" x14ac:dyDescent="0.25">
      <c r="B9" s="434" t="s">
        <v>41</v>
      </c>
      <c r="C9" s="434"/>
      <c r="D9" s="434"/>
    </row>
    <row r="10" spans="2:8" ht="15.75" thickBot="1" x14ac:dyDescent="0.3"/>
    <row r="11" spans="2:8" x14ac:dyDescent="0.25">
      <c r="B11" s="431" t="s">
        <v>42</v>
      </c>
      <c r="C11" s="431" t="s">
        <v>43</v>
      </c>
      <c r="D11" s="431" t="s">
        <v>44</v>
      </c>
      <c r="E11" s="431" t="s">
        <v>45</v>
      </c>
      <c r="F11" s="431" t="s">
        <v>46</v>
      </c>
      <c r="G11" s="431" t="s">
        <v>47</v>
      </c>
      <c r="H11" s="358"/>
    </row>
    <row r="12" spans="2:8" ht="15.75" thickBot="1" x14ac:dyDescent="0.3">
      <c r="B12" s="432"/>
      <c r="C12" s="432"/>
      <c r="D12" s="432"/>
      <c r="E12" s="432"/>
      <c r="F12" s="432"/>
      <c r="G12" s="432"/>
      <c r="H12" s="359" t="s">
        <v>48</v>
      </c>
    </row>
    <row r="13" spans="2:8" ht="15.75" thickBot="1" x14ac:dyDescent="0.3">
      <c r="B13" s="13" t="s">
        <v>49</v>
      </c>
      <c r="C13" s="14" t="s">
        <v>50</v>
      </c>
      <c r="D13" s="14" t="s">
        <v>51</v>
      </c>
      <c r="E13" s="14">
        <v>151</v>
      </c>
      <c r="F13" s="14">
        <v>160</v>
      </c>
      <c r="G13" s="14">
        <v>10</v>
      </c>
      <c r="H13" s="360">
        <v>1000000</v>
      </c>
    </row>
    <row r="14" spans="2:8" ht="15.75" thickBot="1" x14ac:dyDescent="0.3">
      <c r="B14" s="13" t="s">
        <v>49</v>
      </c>
      <c r="C14" s="14" t="s">
        <v>52</v>
      </c>
      <c r="D14" s="14" t="s">
        <v>51</v>
      </c>
      <c r="E14" s="14">
        <v>182</v>
      </c>
      <c r="F14" s="14">
        <v>200</v>
      </c>
      <c r="G14" s="14">
        <v>19</v>
      </c>
      <c r="H14" s="360">
        <v>1900000</v>
      </c>
    </row>
    <row r="15" spans="2:8" ht="15.75" thickBot="1" x14ac:dyDescent="0.3">
      <c r="B15" s="13" t="s">
        <v>49</v>
      </c>
      <c r="C15" s="14" t="s">
        <v>53</v>
      </c>
      <c r="D15" s="14" t="s">
        <v>54</v>
      </c>
      <c r="E15" s="14">
        <v>1</v>
      </c>
      <c r="F15" s="14">
        <v>12</v>
      </c>
      <c r="G15" s="14">
        <v>12</v>
      </c>
      <c r="H15" s="360">
        <v>1200000</v>
      </c>
    </row>
    <row r="16" spans="2:8" ht="15.75" thickBot="1" x14ac:dyDescent="0.3">
      <c r="B16" s="15" t="s">
        <v>49</v>
      </c>
      <c r="C16" s="16"/>
      <c r="D16" s="16"/>
      <c r="E16" s="16"/>
      <c r="F16" s="16"/>
      <c r="G16" s="17">
        <f>SUM(G13:G15)</f>
        <v>41</v>
      </c>
      <c r="H16" s="361">
        <f>SUM(H13:H15)</f>
        <v>4100000</v>
      </c>
    </row>
    <row r="17" spans="2:8" ht="15.75" thickBot="1" x14ac:dyDescent="0.3">
      <c r="B17" s="13" t="s">
        <v>60</v>
      </c>
      <c r="C17" s="14" t="s">
        <v>52</v>
      </c>
      <c r="D17" s="14" t="s">
        <v>61</v>
      </c>
      <c r="E17" s="14">
        <v>1</v>
      </c>
      <c r="F17" s="14">
        <v>2</v>
      </c>
      <c r="G17" s="14">
        <v>2</v>
      </c>
      <c r="H17" s="360">
        <v>200000</v>
      </c>
    </row>
    <row r="18" spans="2:8" ht="15.75" thickBot="1" x14ac:dyDescent="0.3">
      <c r="B18" s="13" t="s">
        <v>60</v>
      </c>
      <c r="C18" s="14" t="s">
        <v>58</v>
      </c>
      <c r="D18" s="14" t="s">
        <v>61</v>
      </c>
      <c r="E18" s="14">
        <v>103</v>
      </c>
      <c r="F18" s="14">
        <v>200</v>
      </c>
      <c r="G18" s="14">
        <v>98</v>
      </c>
      <c r="H18" s="360">
        <v>9800000</v>
      </c>
    </row>
    <row r="19" spans="2:8" ht="15.75" thickBot="1" x14ac:dyDescent="0.3">
      <c r="B19" s="13" t="s">
        <v>60</v>
      </c>
      <c r="C19" s="14" t="s">
        <v>52</v>
      </c>
      <c r="D19" s="14" t="s">
        <v>62</v>
      </c>
      <c r="E19" s="14">
        <v>3</v>
      </c>
      <c r="F19" s="14">
        <v>52</v>
      </c>
      <c r="G19" s="14">
        <v>50</v>
      </c>
      <c r="H19" s="360">
        <v>5000000</v>
      </c>
    </row>
    <row r="20" spans="2:8" ht="15.75" thickBot="1" x14ac:dyDescent="0.3">
      <c r="B20" s="13" t="s">
        <v>60</v>
      </c>
      <c r="C20" s="14" t="s">
        <v>52</v>
      </c>
      <c r="D20" s="14" t="s">
        <v>63</v>
      </c>
      <c r="E20" s="14">
        <v>53</v>
      </c>
      <c r="F20" s="14">
        <v>102</v>
      </c>
      <c r="G20" s="14">
        <v>50</v>
      </c>
      <c r="H20" s="360">
        <v>5000000</v>
      </c>
    </row>
    <row r="21" spans="2:8" ht="15.75" thickBot="1" x14ac:dyDescent="0.3">
      <c r="B21" s="13" t="s">
        <v>60</v>
      </c>
      <c r="C21" s="14" t="s">
        <v>52</v>
      </c>
      <c r="D21" s="14" t="s">
        <v>64</v>
      </c>
      <c r="E21" s="14">
        <v>103</v>
      </c>
      <c r="F21" s="14">
        <v>107</v>
      </c>
      <c r="G21" s="14">
        <v>5</v>
      </c>
      <c r="H21" s="360">
        <v>500000</v>
      </c>
    </row>
    <row r="22" spans="2:8" ht="15.75" thickBot="1" x14ac:dyDescent="0.3">
      <c r="B22" s="13" t="s">
        <v>60</v>
      </c>
      <c r="C22" s="14" t="s">
        <v>52</v>
      </c>
      <c r="D22" s="14" t="s">
        <v>65</v>
      </c>
      <c r="E22" s="14">
        <v>108</v>
      </c>
      <c r="F22" s="14">
        <v>112</v>
      </c>
      <c r="G22" s="14">
        <v>5</v>
      </c>
      <c r="H22" s="360">
        <v>500000</v>
      </c>
    </row>
    <row r="23" spans="2:8" ht="15.75" thickBot="1" x14ac:dyDescent="0.3">
      <c r="B23" s="13" t="s">
        <v>60</v>
      </c>
      <c r="C23" s="14" t="s">
        <v>66</v>
      </c>
      <c r="D23" s="14" t="s">
        <v>63</v>
      </c>
      <c r="E23" s="14">
        <v>25</v>
      </c>
      <c r="F23" s="14">
        <v>230</v>
      </c>
      <c r="G23" s="14">
        <v>206</v>
      </c>
      <c r="H23" s="360">
        <v>20600000</v>
      </c>
    </row>
    <row r="24" spans="2:8" ht="15.75" thickBot="1" x14ac:dyDescent="0.3">
      <c r="B24" s="13" t="s">
        <v>60</v>
      </c>
      <c r="C24" s="14" t="s">
        <v>67</v>
      </c>
      <c r="D24" s="14" t="s">
        <v>68</v>
      </c>
      <c r="E24" s="14">
        <v>64</v>
      </c>
      <c r="F24" s="14">
        <v>269</v>
      </c>
      <c r="G24" s="14">
        <v>206</v>
      </c>
      <c r="H24" s="360">
        <v>20600000</v>
      </c>
    </row>
    <row r="25" spans="2:8" ht="15.75" thickBot="1" x14ac:dyDescent="0.3">
      <c r="B25" s="13" t="s">
        <v>60</v>
      </c>
      <c r="C25" s="14" t="s">
        <v>69</v>
      </c>
      <c r="D25" s="14" t="s">
        <v>70</v>
      </c>
      <c r="E25" s="14">
        <v>113</v>
      </c>
      <c r="F25" s="14">
        <v>200</v>
      </c>
      <c r="G25" s="14">
        <v>88</v>
      </c>
      <c r="H25" s="360">
        <v>8800000</v>
      </c>
    </row>
    <row r="26" spans="2:8" ht="15.75" thickBot="1" x14ac:dyDescent="0.3">
      <c r="B26" s="13" t="s">
        <v>60</v>
      </c>
      <c r="C26" s="14" t="s">
        <v>71</v>
      </c>
      <c r="D26" s="14" t="s">
        <v>72</v>
      </c>
      <c r="E26" s="14">
        <v>1</v>
      </c>
      <c r="F26" s="14">
        <v>112</v>
      </c>
      <c r="G26" s="14">
        <v>112</v>
      </c>
      <c r="H26" s="360">
        <v>11200000</v>
      </c>
    </row>
    <row r="27" spans="2:8" ht="15.75" thickBot="1" x14ac:dyDescent="0.3">
      <c r="B27" s="15" t="s">
        <v>60</v>
      </c>
      <c r="C27" s="16"/>
      <c r="D27" s="16"/>
      <c r="E27" s="16"/>
      <c r="F27" s="16"/>
      <c r="G27" s="17">
        <f>SUM(G17:G26)</f>
        <v>822</v>
      </c>
      <c r="H27" s="361">
        <f>SUM(H17:H26)</f>
        <v>82200000</v>
      </c>
    </row>
    <row r="28" spans="2:8" ht="15.75" thickBot="1" x14ac:dyDescent="0.3">
      <c r="B28" s="13" t="s">
        <v>73</v>
      </c>
      <c r="C28" s="14" t="s">
        <v>74</v>
      </c>
      <c r="D28" s="14" t="s">
        <v>55</v>
      </c>
      <c r="E28" s="14">
        <v>191</v>
      </c>
      <c r="F28" s="14">
        <v>200</v>
      </c>
      <c r="G28" s="14">
        <v>10</v>
      </c>
      <c r="H28" s="360">
        <v>1000000</v>
      </c>
    </row>
    <row r="29" spans="2:8" ht="15.75" thickBot="1" x14ac:dyDescent="0.3">
      <c r="B29" s="13" t="s">
        <v>73</v>
      </c>
      <c r="C29" s="14" t="s">
        <v>52</v>
      </c>
      <c r="D29" s="14" t="s">
        <v>55</v>
      </c>
      <c r="E29" s="14">
        <v>113</v>
      </c>
      <c r="F29" s="14">
        <v>131</v>
      </c>
      <c r="G29" s="14">
        <v>19</v>
      </c>
      <c r="H29" s="360">
        <v>1900000</v>
      </c>
    </row>
    <row r="30" spans="2:8" ht="15.75" thickBot="1" x14ac:dyDescent="0.3">
      <c r="B30" s="13" t="s">
        <v>73</v>
      </c>
      <c r="C30" s="14" t="s">
        <v>53</v>
      </c>
      <c r="D30" s="14" t="s">
        <v>75</v>
      </c>
      <c r="E30" s="18">
        <v>2622</v>
      </c>
      <c r="F30" s="18">
        <v>2633</v>
      </c>
      <c r="G30" s="14">
        <v>12</v>
      </c>
      <c r="H30" s="360">
        <v>1200000</v>
      </c>
    </row>
    <row r="31" spans="2:8" ht="15.75" thickBot="1" x14ac:dyDescent="0.3">
      <c r="B31" s="15" t="s">
        <v>73</v>
      </c>
      <c r="C31" s="16"/>
      <c r="D31" s="16"/>
      <c r="E31" s="16"/>
      <c r="F31" s="16"/>
      <c r="G31" s="17">
        <f>SUM(G28:G30)</f>
        <v>41</v>
      </c>
      <c r="H31" s="361">
        <f>SUM(H28:H30)</f>
        <v>4100000</v>
      </c>
    </row>
    <row r="32" spans="2:8" ht="15.75" thickBot="1" x14ac:dyDescent="0.3">
      <c r="B32" s="13" t="s">
        <v>76</v>
      </c>
      <c r="C32" s="19" t="s">
        <v>77</v>
      </c>
      <c r="D32" s="19" t="s">
        <v>56</v>
      </c>
      <c r="E32" s="19">
        <v>181</v>
      </c>
      <c r="F32" s="19">
        <v>190</v>
      </c>
      <c r="G32" s="14">
        <v>10</v>
      </c>
      <c r="H32" s="360">
        <v>1000000</v>
      </c>
    </row>
    <row r="33" spans="2:8" ht="15.75" thickBot="1" x14ac:dyDescent="0.3">
      <c r="B33" s="13" t="s">
        <v>76</v>
      </c>
      <c r="C33" s="20" t="s">
        <v>74</v>
      </c>
      <c r="D33" s="20" t="s">
        <v>56</v>
      </c>
      <c r="E33" s="20">
        <v>1</v>
      </c>
      <c r="F33" s="20">
        <v>100</v>
      </c>
      <c r="G33" s="14">
        <v>100</v>
      </c>
      <c r="H33" s="360">
        <v>10000000</v>
      </c>
    </row>
    <row r="34" spans="2:8" ht="15.75" thickBot="1" x14ac:dyDescent="0.3">
      <c r="B34" s="13" t="s">
        <v>76</v>
      </c>
      <c r="C34" s="20" t="s">
        <v>78</v>
      </c>
      <c r="D34" s="20" t="s">
        <v>56</v>
      </c>
      <c r="E34" s="20">
        <v>105</v>
      </c>
      <c r="F34" s="20">
        <v>119</v>
      </c>
      <c r="G34" s="14">
        <v>15</v>
      </c>
      <c r="H34" s="360">
        <v>1500000</v>
      </c>
    </row>
    <row r="35" spans="2:8" ht="15.75" thickBot="1" x14ac:dyDescent="0.3">
      <c r="B35" s="13" t="s">
        <v>76</v>
      </c>
      <c r="C35" s="20" t="s">
        <v>79</v>
      </c>
      <c r="D35" s="20" t="s">
        <v>56</v>
      </c>
      <c r="E35" s="20">
        <v>1</v>
      </c>
      <c r="F35" s="20">
        <v>200</v>
      </c>
      <c r="G35" s="14">
        <v>200</v>
      </c>
      <c r="H35" s="360">
        <v>20000000</v>
      </c>
    </row>
    <row r="36" spans="2:8" ht="15.75" thickBot="1" x14ac:dyDescent="0.3">
      <c r="B36" s="13" t="s">
        <v>76</v>
      </c>
      <c r="C36" s="20" t="s">
        <v>53</v>
      </c>
      <c r="D36" s="20" t="s">
        <v>80</v>
      </c>
      <c r="E36" s="21">
        <v>2634</v>
      </c>
      <c r="F36" s="21">
        <v>2761</v>
      </c>
      <c r="G36" s="14">
        <v>128</v>
      </c>
      <c r="H36" s="360">
        <v>12800000</v>
      </c>
    </row>
    <row r="37" spans="2:8" ht="15.75" thickBot="1" x14ac:dyDescent="0.3">
      <c r="B37" s="15" t="s">
        <v>76</v>
      </c>
      <c r="C37" s="22"/>
      <c r="D37" s="22"/>
      <c r="E37" s="22"/>
      <c r="F37" s="22"/>
      <c r="G37" s="17">
        <f>SUM(G32:G36)</f>
        <v>453</v>
      </c>
      <c r="H37" s="361">
        <f>SUM(H32:H36)</f>
        <v>45300000</v>
      </c>
    </row>
    <row r="38" spans="2:8" ht="15.75" thickBot="1" x14ac:dyDescent="0.3">
      <c r="B38" s="13" t="s">
        <v>96</v>
      </c>
      <c r="C38" s="14" t="s">
        <v>51</v>
      </c>
      <c r="D38" s="14" t="s">
        <v>57</v>
      </c>
      <c r="E38" s="14">
        <v>101</v>
      </c>
      <c r="F38" s="14">
        <v>200</v>
      </c>
      <c r="G38" s="14">
        <v>100</v>
      </c>
      <c r="H38" s="360">
        <f>+G38*100000</f>
        <v>10000000</v>
      </c>
    </row>
    <row r="39" spans="2:8" ht="15.75" thickBot="1" x14ac:dyDescent="0.3">
      <c r="B39" s="13" t="s">
        <v>96</v>
      </c>
      <c r="C39" s="14" t="s">
        <v>50</v>
      </c>
      <c r="D39" s="14" t="s">
        <v>57</v>
      </c>
      <c r="E39" s="14">
        <v>51</v>
      </c>
      <c r="F39" s="14">
        <v>150</v>
      </c>
      <c r="G39" s="14">
        <v>100</v>
      </c>
      <c r="H39" s="360">
        <f t="shared" ref="H39:H82" si="0">+G39*100000</f>
        <v>10000000</v>
      </c>
    </row>
    <row r="40" spans="2:8" ht="15.75" thickBot="1" x14ac:dyDescent="0.3">
      <c r="B40" s="13" t="s">
        <v>96</v>
      </c>
      <c r="C40" s="14" t="s">
        <v>50</v>
      </c>
      <c r="D40" s="14" t="s">
        <v>57</v>
      </c>
      <c r="E40" s="14">
        <v>161</v>
      </c>
      <c r="F40" s="14">
        <v>165</v>
      </c>
      <c r="G40" s="14">
        <v>5</v>
      </c>
      <c r="H40" s="360">
        <f t="shared" si="0"/>
        <v>500000</v>
      </c>
    </row>
    <row r="41" spans="2:8" ht="15.75" thickBot="1" x14ac:dyDescent="0.3">
      <c r="B41" s="13" t="s">
        <v>96</v>
      </c>
      <c r="C41" s="14" t="s">
        <v>50</v>
      </c>
      <c r="D41" s="14" t="s">
        <v>57</v>
      </c>
      <c r="E41" s="14">
        <v>181</v>
      </c>
      <c r="F41" s="14">
        <v>195</v>
      </c>
      <c r="G41" s="14">
        <v>15</v>
      </c>
      <c r="H41" s="360">
        <f t="shared" si="0"/>
        <v>1500000</v>
      </c>
    </row>
    <row r="42" spans="2:8" ht="15.75" thickBot="1" x14ac:dyDescent="0.3">
      <c r="B42" s="13" t="s">
        <v>96</v>
      </c>
      <c r="C42" s="14" t="s">
        <v>50</v>
      </c>
      <c r="D42" s="14" t="s">
        <v>57</v>
      </c>
      <c r="E42" s="14">
        <v>200</v>
      </c>
      <c r="F42" s="14">
        <v>200</v>
      </c>
      <c r="G42" s="14">
        <v>1</v>
      </c>
      <c r="H42" s="360">
        <f t="shared" si="0"/>
        <v>100000</v>
      </c>
    </row>
    <row r="43" spans="2:8" ht="15.75" thickBot="1" x14ac:dyDescent="0.3">
      <c r="B43" s="13" t="s">
        <v>96</v>
      </c>
      <c r="C43" s="14" t="s">
        <v>77</v>
      </c>
      <c r="D43" s="14" t="s">
        <v>57</v>
      </c>
      <c r="E43" s="14">
        <v>1</v>
      </c>
      <c r="F43" s="14">
        <v>100</v>
      </c>
      <c r="G43" s="14">
        <v>100</v>
      </c>
      <c r="H43" s="360">
        <f t="shared" si="0"/>
        <v>10000000</v>
      </c>
    </row>
    <row r="44" spans="2:8" ht="15.75" thickBot="1" x14ac:dyDescent="0.3">
      <c r="B44" s="13" t="s">
        <v>96</v>
      </c>
      <c r="C44" s="14" t="s">
        <v>77</v>
      </c>
      <c r="D44" s="14" t="s">
        <v>58</v>
      </c>
      <c r="E44" s="14">
        <v>151</v>
      </c>
      <c r="F44" s="14">
        <v>180</v>
      </c>
      <c r="G44" s="14">
        <v>30</v>
      </c>
      <c r="H44" s="360">
        <f t="shared" si="0"/>
        <v>3000000</v>
      </c>
    </row>
    <row r="45" spans="2:8" ht="15.75" thickBot="1" x14ac:dyDescent="0.3">
      <c r="B45" s="13" t="s">
        <v>96</v>
      </c>
      <c r="C45" s="14" t="s">
        <v>77</v>
      </c>
      <c r="D45" s="14" t="s">
        <v>58</v>
      </c>
      <c r="E45" s="14">
        <v>191</v>
      </c>
      <c r="F45" s="14">
        <v>199</v>
      </c>
      <c r="G45" s="14">
        <v>9</v>
      </c>
      <c r="H45" s="360">
        <f t="shared" si="0"/>
        <v>900000</v>
      </c>
    </row>
    <row r="46" spans="2:8" ht="15.75" thickBot="1" x14ac:dyDescent="0.3">
      <c r="B46" s="13" t="s">
        <v>96</v>
      </c>
      <c r="C46" s="14" t="s">
        <v>74</v>
      </c>
      <c r="D46" s="14" t="s">
        <v>58</v>
      </c>
      <c r="E46" s="14">
        <v>101</v>
      </c>
      <c r="F46" s="14">
        <v>190</v>
      </c>
      <c r="G46" s="14">
        <v>90</v>
      </c>
      <c r="H46" s="360">
        <f t="shared" si="0"/>
        <v>9000000</v>
      </c>
    </row>
    <row r="47" spans="2:8" ht="15.75" thickBot="1" x14ac:dyDescent="0.3">
      <c r="B47" s="13" t="s">
        <v>96</v>
      </c>
      <c r="C47" s="14" t="s">
        <v>81</v>
      </c>
      <c r="D47" s="14" t="s">
        <v>58</v>
      </c>
      <c r="E47" s="14">
        <v>101</v>
      </c>
      <c r="F47" s="14">
        <v>170</v>
      </c>
      <c r="G47" s="14">
        <v>70</v>
      </c>
      <c r="H47" s="360">
        <f t="shared" si="0"/>
        <v>7000000</v>
      </c>
    </row>
    <row r="48" spans="2:8" ht="15.75" thickBot="1" x14ac:dyDescent="0.3">
      <c r="B48" s="13" t="s">
        <v>96</v>
      </c>
      <c r="C48" s="14" t="s">
        <v>82</v>
      </c>
      <c r="D48" s="14" t="s">
        <v>58</v>
      </c>
      <c r="E48" s="14">
        <v>1</v>
      </c>
      <c r="F48" s="14">
        <v>50</v>
      </c>
      <c r="G48" s="14">
        <v>50</v>
      </c>
      <c r="H48" s="360">
        <f t="shared" si="0"/>
        <v>5000000</v>
      </c>
    </row>
    <row r="49" spans="2:8" ht="15.75" thickBot="1" x14ac:dyDescent="0.3">
      <c r="B49" s="13" t="s">
        <v>96</v>
      </c>
      <c r="C49" s="14" t="s">
        <v>67</v>
      </c>
      <c r="D49" s="14" t="s">
        <v>58</v>
      </c>
      <c r="E49" s="14">
        <v>1</v>
      </c>
      <c r="F49" s="14">
        <v>200</v>
      </c>
      <c r="G49" s="14">
        <v>200</v>
      </c>
      <c r="H49" s="360">
        <f t="shared" si="0"/>
        <v>20000000</v>
      </c>
    </row>
    <row r="50" spans="2:8" ht="15.75" thickBot="1" x14ac:dyDescent="0.3">
      <c r="B50" s="13" t="s">
        <v>96</v>
      </c>
      <c r="C50" s="14" t="s">
        <v>80</v>
      </c>
      <c r="D50" s="14" t="s">
        <v>52</v>
      </c>
      <c r="E50" s="14">
        <v>1</v>
      </c>
      <c r="F50" s="14">
        <v>200</v>
      </c>
      <c r="G50" s="14">
        <v>200</v>
      </c>
      <c r="H50" s="360">
        <f t="shared" si="0"/>
        <v>20000000</v>
      </c>
    </row>
    <row r="51" spans="2:8" ht="15.75" thickBot="1" x14ac:dyDescent="0.3">
      <c r="B51" s="13" t="s">
        <v>96</v>
      </c>
      <c r="C51" s="14" t="s">
        <v>83</v>
      </c>
      <c r="D51" s="14" t="s">
        <v>52</v>
      </c>
      <c r="E51" s="14">
        <v>1</v>
      </c>
      <c r="F51" s="14">
        <v>200</v>
      </c>
      <c r="G51" s="14">
        <v>200</v>
      </c>
      <c r="H51" s="360">
        <f t="shared" si="0"/>
        <v>20000000</v>
      </c>
    </row>
    <row r="52" spans="2:8" ht="15.75" thickBot="1" x14ac:dyDescent="0.3">
      <c r="B52" s="13" t="s">
        <v>96</v>
      </c>
      <c r="C52" s="14" t="s">
        <v>84</v>
      </c>
      <c r="D52" s="14" t="s">
        <v>52</v>
      </c>
      <c r="E52" s="14">
        <v>1</v>
      </c>
      <c r="F52" s="14">
        <v>200</v>
      </c>
      <c r="G52" s="14">
        <v>200</v>
      </c>
      <c r="H52" s="360">
        <f t="shared" si="0"/>
        <v>20000000</v>
      </c>
    </row>
    <row r="53" spans="2:8" ht="15.75" thickBot="1" x14ac:dyDescent="0.3">
      <c r="B53" s="13" t="s">
        <v>96</v>
      </c>
      <c r="C53" s="14" t="s">
        <v>85</v>
      </c>
      <c r="D53" s="14" t="s">
        <v>52</v>
      </c>
      <c r="E53" s="14">
        <v>1</v>
      </c>
      <c r="F53" s="14">
        <v>200</v>
      </c>
      <c r="G53" s="14">
        <v>200</v>
      </c>
      <c r="H53" s="360">
        <f t="shared" si="0"/>
        <v>20000000</v>
      </c>
    </row>
    <row r="54" spans="2:8" ht="15.75" thickBot="1" x14ac:dyDescent="0.3">
      <c r="B54" s="13" t="s">
        <v>96</v>
      </c>
      <c r="C54" s="14" t="s">
        <v>86</v>
      </c>
      <c r="D54" s="14" t="s">
        <v>52</v>
      </c>
      <c r="E54" s="14">
        <v>1</v>
      </c>
      <c r="F54" s="14">
        <v>200</v>
      </c>
      <c r="G54" s="14">
        <v>200</v>
      </c>
      <c r="H54" s="360">
        <f t="shared" si="0"/>
        <v>20000000</v>
      </c>
    </row>
    <row r="55" spans="2:8" ht="15.75" thickBot="1" x14ac:dyDescent="0.3">
      <c r="B55" s="13" t="s">
        <v>96</v>
      </c>
      <c r="C55" s="14" t="s">
        <v>87</v>
      </c>
      <c r="D55" s="14" t="s">
        <v>52</v>
      </c>
      <c r="E55" s="14">
        <v>1</v>
      </c>
      <c r="F55" s="14">
        <v>200</v>
      </c>
      <c r="G55" s="14">
        <v>200</v>
      </c>
      <c r="H55" s="360">
        <f t="shared" si="0"/>
        <v>20000000</v>
      </c>
    </row>
    <row r="56" spans="2:8" ht="15.75" thickBot="1" x14ac:dyDescent="0.3">
      <c r="B56" s="13" t="s">
        <v>96</v>
      </c>
      <c r="C56" s="14" t="s">
        <v>88</v>
      </c>
      <c r="D56" s="14" t="s">
        <v>59</v>
      </c>
      <c r="E56" s="14">
        <v>1</v>
      </c>
      <c r="F56" s="14">
        <v>200</v>
      </c>
      <c r="G56" s="14">
        <v>200</v>
      </c>
      <c r="H56" s="360">
        <f t="shared" si="0"/>
        <v>20000000</v>
      </c>
    </row>
    <row r="57" spans="2:8" ht="15.75" thickBot="1" x14ac:dyDescent="0.3">
      <c r="B57" s="13" t="s">
        <v>96</v>
      </c>
      <c r="C57" s="14" t="s">
        <v>89</v>
      </c>
      <c r="D57" s="14" t="s">
        <v>59</v>
      </c>
      <c r="E57" s="14">
        <v>1</v>
      </c>
      <c r="F57" s="14">
        <v>192</v>
      </c>
      <c r="G57" s="14">
        <v>192</v>
      </c>
      <c r="H57" s="360">
        <f t="shared" si="0"/>
        <v>19200000</v>
      </c>
    </row>
    <row r="58" spans="2:8" ht="15.75" thickBot="1" x14ac:dyDescent="0.3">
      <c r="B58" s="13" t="s">
        <v>96</v>
      </c>
      <c r="C58" s="14" t="s">
        <v>90</v>
      </c>
      <c r="D58" s="14" t="s">
        <v>59</v>
      </c>
      <c r="E58" s="14">
        <v>1</v>
      </c>
      <c r="F58" s="14">
        <v>200</v>
      </c>
      <c r="G58" s="14">
        <v>200</v>
      </c>
      <c r="H58" s="360">
        <f t="shared" si="0"/>
        <v>20000000</v>
      </c>
    </row>
    <row r="59" spans="2:8" ht="15.75" thickBot="1" x14ac:dyDescent="0.3">
      <c r="B59" s="13" t="s">
        <v>96</v>
      </c>
      <c r="C59" s="14" t="s">
        <v>91</v>
      </c>
      <c r="D59" s="14" t="s">
        <v>59</v>
      </c>
      <c r="E59" s="14">
        <v>1</v>
      </c>
      <c r="F59" s="14">
        <v>200</v>
      </c>
      <c r="G59" s="14">
        <v>200</v>
      </c>
      <c r="H59" s="360">
        <f t="shared" si="0"/>
        <v>20000000</v>
      </c>
    </row>
    <row r="60" spans="2:8" ht="15.75" thickBot="1" x14ac:dyDescent="0.3">
      <c r="B60" s="13" t="s">
        <v>96</v>
      </c>
      <c r="C60" s="14" t="s">
        <v>92</v>
      </c>
      <c r="D60" s="14" t="s">
        <v>59</v>
      </c>
      <c r="E60" s="14">
        <v>1</v>
      </c>
      <c r="F60" s="14">
        <v>200</v>
      </c>
      <c r="G60" s="14">
        <v>200</v>
      </c>
      <c r="H60" s="360">
        <f t="shared" si="0"/>
        <v>20000000</v>
      </c>
    </row>
    <row r="61" spans="2:8" ht="15.75" thickBot="1" x14ac:dyDescent="0.3">
      <c r="B61" s="13" t="s">
        <v>96</v>
      </c>
      <c r="C61" s="14" t="s">
        <v>93</v>
      </c>
      <c r="D61" s="14" t="s">
        <v>59</v>
      </c>
      <c r="E61" s="14">
        <v>1</v>
      </c>
      <c r="F61" s="14">
        <v>200</v>
      </c>
      <c r="G61" s="14">
        <v>200</v>
      </c>
      <c r="H61" s="360">
        <f t="shared" si="0"/>
        <v>20000000</v>
      </c>
    </row>
    <row r="62" spans="2:8" ht="15.75" thickBot="1" x14ac:dyDescent="0.3">
      <c r="B62" s="13" t="s">
        <v>96</v>
      </c>
      <c r="C62" s="14" t="s">
        <v>94</v>
      </c>
      <c r="D62" s="14" t="s">
        <v>70</v>
      </c>
      <c r="E62" s="14">
        <v>1</v>
      </c>
      <c r="F62" s="14">
        <v>200</v>
      </c>
      <c r="G62" s="14">
        <v>200</v>
      </c>
      <c r="H62" s="360">
        <f t="shared" si="0"/>
        <v>20000000</v>
      </c>
    </row>
    <row r="63" spans="2:8" ht="15.75" thickBot="1" x14ac:dyDescent="0.3">
      <c r="B63" s="13" t="s">
        <v>96</v>
      </c>
      <c r="C63" s="14" t="s">
        <v>95</v>
      </c>
      <c r="D63" s="14" t="s">
        <v>70</v>
      </c>
      <c r="E63" s="14">
        <v>1</v>
      </c>
      <c r="F63" s="14">
        <v>200</v>
      </c>
      <c r="G63" s="14">
        <v>200</v>
      </c>
      <c r="H63" s="360">
        <f t="shared" si="0"/>
        <v>20000000</v>
      </c>
    </row>
    <row r="64" spans="2:8" ht="15.75" thickBot="1" x14ac:dyDescent="0.3">
      <c r="B64" s="13" t="s">
        <v>96</v>
      </c>
      <c r="C64" s="14" t="s">
        <v>53</v>
      </c>
      <c r="D64" s="14" t="s">
        <v>83</v>
      </c>
      <c r="E64" s="18">
        <v>2762</v>
      </c>
      <c r="F64" s="18">
        <v>5000</v>
      </c>
      <c r="G64" s="18">
        <v>2238</v>
      </c>
      <c r="H64" s="360">
        <f t="shared" si="0"/>
        <v>223800000</v>
      </c>
    </row>
    <row r="65" spans="2:8" ht="15.75" thickBot="1" x14ac:dyDescent="0.3">
      <c r="B65" s="13" t="s">
        <v>96</v>
      </c>
      <c r="C65" s="14" t="s">
        <v>97</v>
      </c>
      <c r="D65" s="14" t="s">
        <v>83</v>
      </c>
      <c r="E65" s="14">
        <v>1</v>
      </c>
      <c r="F65" s="14">
        <v>170</v>
      </c>
      <c r="G65" s="14">
        <v>170</v>
      </c>
      <c r="H65" s="360">
        <f t="shared" si="0"/>
        <v>17000000</v>
      </c>
    </row>
    <row r="66" spans="2:8" ht="15.75" thickBot="1" x14ac:dyDescent="0.3">
      <c r="B66" s="13" t="s">
        <v>96</v>
      </c>
      <c r="C66" s="14" t="s">
        <v>72</v>
      </c>
      <c r="D66" s="14" t="s">
        <v>77</v>
      </c>
      <c r="E66" s="14">
        <v>1</v>
      </c>
      <c r="F66" s="14">
        <v>200</v>
      </c>
      <c r="G66" s="14">
        <v>200</v>
      </c>
      <c r="H66" s="360">
        <f t="shared" si="0"/>
        <v>20000000</v>
      </c>
    </row>
    <row r="67" spans="2:8" ht="15.75" thickBot="1" x14ac:dyDescent="0.3">
      <c r="B67" s="13" t="s">
        <v>96</v>
      </c>
      <c r="C67" s="14" t="s">
        <v>98</v>
      </c>
      <c r="D67" s="14" t="s">
        <v>77</v>
      </c>
      <c r="E67" s="14">
        <v>1</v>
      </c>
      <c r="F67" s="14">
        <v>200</v>
      </c>
      <c r="G67" s="14">
        <v>200</v>
      </c>
      <c r="H67" s="360">
        <f t="shared" si="0"/>
        <v>20000000</v>
      </c>
    </row>
    <row r="68" spans="2:8" ht="15.75" thickBot="1" x14ac:dyDescent="0.3">
      <c r="B68" s="13" t="s">
        <v>96</v>
      </c>
      <c r="C68" s="14" t="s">
        <v>99</v>
      </c>
      <c r="D68" s="14" t="s">
        <v>77</v>
      </c>
      <c r="E68" s="14">
        <v>1</v>
      </c>
      <c r="F68" s="14">
        <v>200</v>
      </c>
      <c r="G68" s="14">
        <v>200</v>
      </c>
      <c r="H68" s="360">
        <f t="shared" si="0"/>
        <v>20000000</v>
      </c>
    </row>
    <row r="69" spans="2:8" ht="15.75" thickBot="1" x14ac:dyDescent="0.3">
      <c r="B69" s="13" t="s">
        <v>96</v>
      </c>
      <c r="C69" s="14" t="s">
        <v>100</v>
      </c>
      <c r="D69" s="14" t="s">
        <v>77</v>
      </c>
      <c r="E69" s="14">
        <v>1</v>
      </c>
      <c r="F69" s="14">
        <v>200</v>
      </c>
      <c r="G69" s="14">
        <v>200</v>
      </c>
      <c r="H69" s="360">
        <f t="shared" si="0"/>
        <v>20000000</v>
      </c>
    </row>
    <row r="70" spans="2:8" ht="15.75" thickBot="1" x14ac:dyDescent="0.3">
      <c r="B70" s="13" t="s">
        <v>96</v>
      </c>
      <c r="C70" s="14" t="s">
        <v>66</v>
      </c>
      <c r="D70" s="14" t="s">
        <v>77</v>
      </c>
      <c r="E70" s="14">
        <v>1</v>
      </c>
      <c r="F70" s="14">
        <v>200</v>
      </c>
      <c r="G70" s="14">
        <v>200</v>
      </c>
      <c r="H70" s="360">
        <f t="shared" si="0"/>
        <v>20000000</v>
      </c>
    </row>
    <row r="71" spans="2:8" ht="15.75" thickBot="1" x14ac:dyDescent="0.3">
      <c r="B71" s="13" t="s">
        <v>96</v>
      </c>
      <c r="C71" s="14" t="s">
        <v>101</v>
      </c>
      <c r="D71" s="14" t="s">
        <v>77</v>
      </c>
      <c r="E71" s="14">
        <v>1</v>
      </c>
      <c r="F71" s="14">
        <v>200</v>
      </c>
      <c r="G71" s="14">
        <v>200</v>
      </c>
      <c r="H71" s="360">
        <f t="shared" si="0"/>
        <v>20000000</v>
      </c>
    </row>
    <row r="72" spans="2:8" ht="15.75" thickBot="1" x14ac:dyDescent="0.3">
      <c r="B72" s="13" t="s">
        <v>96</v>
      </c>
      <c r="C72" s="14" t="s">
        <v>102</v>
      </c>
      <c r="D72" s="14" t="s">
        <v>74</v>
      </c>
      <c r="E72" s="14">
        <v>1</v>
      </c>
      <c r="F72" s="14">
        <v>200</v>
      </c>
      <c r="G72" s="14">
        <v>200</v>
      </c>
      <c r="H72" s="360">
        <f t="shared" si="0"/>
        <v>20000000</v>
      </c>
    </row>
    <row r="73" spans="2:8" ht="15.75" thickBot="1" x14ac:dyDescent="0.3">
      <c r="B73" s="13" t="s">
        <v>96</v>
      </c>
      <c r="C73" s="14" t="s">
        <v>54</v>
      </c>
      <c r="D73" s="14" t="s">
        <v>74</v>
      </c>
      <c r="E73" s="14">
        <v>1</v>
      </c>
      <c r="F73" s="14">
        <v>200</v>
      </c>
      <c r="G73" s="14">
        <v>200</v>
      </c>
      <c r="H73" s="360">
        <f t="shared" si="0"/>
        <v>20000000</v>
      </c>
    </row>
    <row r="74" spans="2:8" ht="15.75" thickBot="1" x14ac:dyDescent="0.3">
      <c r="B74" s="13" t="s">
        <v>96</v>
      </c>
      <c r="C74" s="14" t="s">
        <v>103</v>
      </c>
      <c r="D74" s="14" t="s">
        <v>74</v>
      </c>
      <c r="E74" s="14">
        <v>1</v>
      </c>
      <c r="F74" s="14">
        <v>200</v>
      </c>
      <c r="G74" s="14">
        <v>200</v>
      </c>
      <c r="H74" s="360">
        <f t="shared" si="0"/>
        <v>20000000</v>
      </c>
    </row>
    <row r="75" spans="2:8" ht="15.75" thickBot="1" x14ac:dyDescent="0.3">
      <c r="B75" s="13" t="s">
        <v>96</v>
      </c>
      <c r="C75" s="14" t="s">
        <v>104</v>
      </c>
      <c r="D75" s="14" t="s">
        <v>74</v>
      </c>
      <c r="E75" s="14">
        <v>1</v>
      </c>
      <c r="F75" s="14">
        <v>200</v>
      </c>
      <c r="G75" s="14">
        <v>200</v>
      </c>
      <c r="H75" s="360">
        <f t="shared" si="0"/>
        <v>20000000</v>
      </c>
    </row>
    <row r="76" spans="2:8" ht="15.75" thickBot="1" x14ac:dyDescent="0.3">
      <c r="B76" s="13" t="s">
        <v>96</v>
      </c>
      <c r="C76" s="14" t="s">
        <v>75</v>
      </c>
      <c r="D76" s="14" t="s">
        <v>74</v>
      </c>
      <c r="E76" s="14">
        <v>1</v>
      </c>
      <c r="F76" s="14">
        <v>200</v>
      </c>
      <c r="G76" s="14">
        <v>200</v>
      </c>
      <c r="H76" s="360">
        <f t="shared" si="0"/>
        <v>20000000</v>
      </c>
    </row>
    <row r="77" spans="2:8" ht="15.75" thickBot="1" x14ac:dyDescent="0.3">
      <c r="B77" s="13" t="s">
        <v>96</v>
      </c>
      <c r="C77" s="14" t="s">
        <v>78</v>
      </c>
      <c r="D77" s="14" t="s">
        <v>81</v>
      </c>
      <c r="E77" s="14">
        <v>1</v>
      </c>
      <c r="F77" s="14">
        <v>92</v>
      </c>
      <c r="G77" s="14">
        <v>92</v>
      </c>
      <c r="H77" s="360">
        <f t="shared" si="0"/>
        <v>9200000</v>
      </c>
    </row>
    <row r="78" spans="2:8" ht="15.75" thickBot="1" x14ac:dyDescent="0.3">
      <c r="B78" s="13" t="s">
        <v>96</v>
      </c>
      <c r="C78" s="14" t="s">
        <v>105</v>
      </c>
      <c r="D78" s="14" t="s">
        <v>81</v>
      </c>
      <c r="E78" s="14">
        <v>101</v>
      </c>
      <c r="F78" s="14">
        <v>200</v>
      </c>
      <c r="G78" s="14">
        <v>100</v>
      </c>
      <c r="H78" s="360">
        <f t="shared" si="0"/>
        <v>10000000</v>
      </c>
    </row>
    <row r="79" spans="2:8" ht="15.75" thickBot="1" x14ac:dyDescent="0.3">
      <c r="B79" s="13" t="s">
        <v>96</v>
      </c>
      <c r="C79" s="14" t="s">
        <v>106</v>
      </c>
      <c r="D79" s="14" t="s">
        <v>81</v>
      </c>
      <c r="E79" s="14">
        <v>1</v>
      </c>
      <c r="F79" s="14">
        <v>200</v>
      </c>
      <c r="G79" s="14">
        <v>200</v>
      </c>
      <c r="H79" s="360">
        <f t="shared" si="0"/>
        <v>20000000</v>
      </c>
    </row>
    <row r="80" spans="2:8" ht="15.75" thickBot="1" x14ac:dyDescent="0.3">
      <c r="B80" s="13" t="s">
        <v>96</v>
      </c>
      <c r="C80" s="14" t="s">
        <v>55</v>
      </c>
      <c r="D80" s="14" t="s">
        <v>102</v>
      </c>
      <c r="E80" s="14">
        <v>138</v>
      </c>
      <c r="F80" s="14">
        <v>200</v>
      </c>
      <c r="G80" s="14">
        <v>63</v>
      </c>
      <c r="H80" s="360">
        <f t="shared" si="0"/>
        <v>6300000</v>
      </c>
    </row>
    <row r="81" spans="2:8" ht="15.75" thickBot="1" x14ac:dyDescent="0.3">
      <c r="B81" s="13" t="s">
        <v>96</v>
      </c>
      <c r="C81" s="14" t="s">
        <v>70</v>
      </c>
      <c r="D81" s="14" t="s">
        <v>102</v>
      </c>
      <c r="E81" s="14">
        <v>1</v>
      </c>
      <c r="F81" s="14">
        <v>200</v>
      </c>
      <c r="G81" s="14">
        <v>200</v>
      </c>
      <c r="H81" s="360">
        <f t="shared" si="0"/>
        <v>20000000</v>
      </c>
    </row>
    <row r="82" spans="2:8" ht="15.75" thickBot="1" x14ac:dyDescent="0.3">
      <c r="B82" s="13" t="s">
        <v>96</v>
      </c>
      <c r="C82" s="14" t="s">
        <v>53</v>
      </c>
      <c r="D82" s="14" t="s">
        <v>103</v>
      </c>
      <c r="E82" s="14">
        <v>13</v>
      </c>
      <c r="F82" s="14">
        <v>2421</v>
      </c>
      <c r="G82" s="14">
        <v>2408</v>
      </c>
      <c r="H82" s="360">
        <f t="shared" si="0"/>
        <v>240800000</v>
      </c>
    </row>
    <row r="83" spans="2:8" ht="15.75" thickBot="1" x14ac:dyDescent="0.3">
      <c r="B83" s="15" t="s">
        <v>96</v>
      </c>
      <c r="C83" s="16"/>
      <c r="D83" s="16"/>
      <c r="E83" s="16"/>
      <c r="F83" s="16"/>
      <c r="G83" s="186">
        <f>SUM(G38:G82)</f>
        <v>11233</v>
      </c>
      <c r="H83" s="361">
        <f>SUM(H38:H82)</f>
        <v>1123300000</v>
      </c>
    </row>
    <row r="84" spans="2:8" ht="15.75" thickBot="1" x14ac:dyDescent="0.3">
      <c r="B84" s="13" t="s">
        <v>107</v>
      </c>
      <c r="C84" s="14" t="s">
        <v>50</v>
      </c>
      <c r="D84" s="14" t="s">
        <v>72</v>
      </c>
      <c r="E84" s="14">
        <v>166</v>
      </c>
      <c r="F84" s="14">
        <v>180</v>
      </c>
      <c r="G84" s="14">
        <v>15</v>
      </c>
      <c r="H84" s="360">
        <v>1500000</v>
      </c>
    </row>
    <row r="85" spans="2:8" ht="15.75" thickBot="1" x14ac:dyDescent="0.3">
      <c r="B85" s="13" t="s">
        <v>107</v>
      </c>
      <c r="C85" s="14" t="s">
        <v>77</v>
      </c>
      <c r="D85" s="14" t="s">
        <v>72</v>
      </c>
      <c r="E85" s="14">
        <v>200</v>
      </c>
      <c r="F85" s="14">
        <v>200</v>
      </c>
      <c r="G85" s="14">
        <v>1</v>
      </c>
      <c r="H85" s="360">
        <v>100000</v>
      </c>
    </row>
    <row r="86" spans="2:8" ht="15.75" thickBot="1" x14ac:dyDescent="0.3">
      <c r="B86" s="13" t="s">
        <v>107</v>
      </c>
      <c r="C86" s="14" t="s">
        <v>89</v>
      </c>
      <c r="D86" s="14" t="s">
        <v>72</v>
      </c>
      <c r="E86" s="14">
        <v>193</v>
      </c>
      <c r="F86" s="14">
        <v>200</v>
      </c>
      <c r="G86" s="14">
        <v>8</v>
      </c>
      <c r="H86" s="360">
        <v>800000</v>
      </c>
    </row>
    <row r="87" spans="2:8" ht="15.75" thickBot="1" x14ac:dyDescent="0.3">
      <c r="B87" s="13" t="s">
        <v>107</v>
      </c>
      <c r="C87" s="14" t="s">
        <v>108</v>
      </c>
      <c r="D87" s="14" t="s">
        <v>72</v>
      </c>
      <c r="E87" s="14">
        <v>184</v>
      </c>
      <c r="F87" s="14">
        <v>200</v>
      </c>
      <c r="G87" s="14">
        <v>17</v>
      </c>
      <c r="H87" s="360">
        <v>1700000</v>
      </c>
    </row>
    <row r="88" spans="2:8" ht="15.75" thickBot="1" x14ac:dyDescent="0.3">
      <c r="B88" s="13" t="s">
        <v>107</v>
      </c>
      <c r="C88" s="14" t="s">
        <v>105</v>
      </c>
      <c r="D88" s="14" t="s">
        <v>72</v>
      </c>
      <c r="E88" s="14">
        <v>1</v>
      </c>
      <c r="F88" s="14">
        <v>6</v>
      </c>
      <c r="G88" s="14">
        <v>6</v>
      </c>
      <c r="H88" s="360">
        <v>600000</v>
      </c>
    </row>
    <row r="89" spans="2:8" ht="15.75" thickBot="1" x14ac:dyDescent="0.3">
      <c r="B89" s="13" t="s">
        <v>107</v>
      </c>
      <c r="C89" s="14" t="s">
        <v>97</v>
      </c>
      <c r="D89" s="14" t="s">
        <v>84</v>
      </c>
      <c r="E89" s="14">
        <v>171</v>
      </c>
      <c r="F89" s="14">
        <v>189</v>
      </c>
      <c r="G89" s="14">
        <v>19</v>
      </c>
      <c r="H89" s="360">
        <v>1900000</v>
      </c>
    </row>
    <row r="90" spans="2:8" ht="15.75" thickBot="1" x14ac:dyDescent="0.3">
      <c r="B90" s="15" t="s">
        <v>107</v>
      </c>
      <c r="C90" s="16"/>
      <c r="D90" s="16"/>
      <c r="E90" s="16"/>
      <c r="F90" s="16"/>
      <c r="G90" s="17">
        <f>SUM(G84:G89)</f>
        <v>66</v>
      </c>
      <c r="H90" s="361">
        <f>SUM(H84:H89)</f>
        <v>6600000</v>
      </c>
    </row>
    <row r="91" spans="2:8" ht="15.75" thickBot="1" x14ac:dyDescent="0.3">
      <c r="B91" s="13" t="s">
        <v>109</v>
      </c>
      <c r="C91" s="14" t="s">
        <v>50</v>
      </c>
      <c r="D91" s="14" t="s">
        <v>102</v>
      </c>
      <c r="E91" s="14">
        <v>196</v>
      </c>
      <c r="F91" s="14">
        <v>196</v>
      </c>
      <c r="G91" s="14">
        <v>1</v>
      </c>
      <c r="H91" s="360">
        <v>100000</v>
      </c>
    </row>
    <row r="92" spans="2:8" ht="15.75" thickBot="1" x14ac:dyDescent="0.3">
      <c r="B92" s="13" t="s">
        <v>109</v>
      </c>
      <c r="C92" s="14" t="s">
        <v>50</v>
      </c>
      <c r="D92" s="14" t="s">
        <v>54</v>
      </c>
      <c r="E92" s="14">
        <v>197</v>
      </c>
      <c r="F92" s="14">
        <v>197</v>
      </c>
      <c r="G92" s="14">
        <v>1</v>
      </c>
      <c r="H92" s="360">
        <v>100000</v>
      </c>
    </row>
    <row r="93" spans="2:8" ht="15.75" thickBot="1" x14ac:dyDescent="0.3">
      <c r="B93" s="13" t="s">
        <v>109</v>
      </c>
      <c r="C93" s="14" t="s">
        <v>82</v>
      </c>
      <c r="D93" s="14" t="s">
        <v>110</v>
      </c>
      <c r="E93" s="14">
        <v>51</v>
      </c>
      <c r="F93" s="14">
        <v>100</v>
      </c>
      <c r="G93" s="14">
        <v>50</v>
      </c>
      <c r="H93" s="360">
        <v>5000000</v>
      </c>
    </row>
    <row r="94" spans="2:8" ht="15.75" thickBot="1" x14ac:dyDescent="0.3">
      <c r="B94" s="13" t="s">
        <v>109</v>
      </c>
      <c r="C94" s="14" t="s">
        <v>82</v>
      </c>
      <c r="D94" s="14" t="s">
        <v>111</v>
      </c>
      <c r="E94" s="14">
        <v>101</v>
      </c>
      <c r="F94" s="14">
        <v>110</v>
      </c>
      <c r="G94" s="14">
        <v>10</v>
      </c>
      <c r="H94" s="360">
        <v>1000000</v>
      </c>
    </row>
    <row r="95" spans="2:8" ht="15.75" thickBot="1" x14ac:dyDescent="0.3">
      <c r="B95" s="13" t="s">
        <v>109</v>
      </c>
      <c r="C95" s="14" t="s">
        <v>82</v>
      </c>
      <c r="D95" s="14" t="s">
        <v>112</v>
      </c>
      <c r="E95" s="14">
        <v>111</v>
      </c>
      <c r="F95" s="14">
        <v>120</v>
      </c>
      <c r="G95" s="14">
        <v>10</v>
      </c>
      <c r="H95" s="360">
        <v>1000000</v>
      </c>
    </row>
    <row r="96" spans="2:8" ht="15.75" thickBot="1" x14ac:dyDescent="0.3">
      <c r="B96" s="13" t="s">
        <v>109</v>
      </c>
      <c r="C96" s="14" t="s">
        <v>82</v>
      </c>
      <c r="D96" s="14" t="s">
        <v>113</v>
      </c>
      <c r="E96" s="14">
        <v>121</v>
      </c>
      <c r="F96" s="14">
        <v>125</v>
      </c>
      <c r="G96" s="14">
        <v>5</v>
      </c>
      <c r="H96" s="360">
        <v>500000</v>
      </c>
    </row>
    <row r="97" spans="2:8" ht="15.75" thickBot="1" x14ac:dyDescent="0.3">
      <c r="B97" s="13" t="s">
        <v>109</v>
      </c>
      <c r="C97" s="14" t="s">
        <v>82</v>
      </c>
      <c r="D97" s="14" t="s">
        <v>114</v>
      </c>
      <c r="E97" s="14">
        <v>126</v>
      </c>
      <c r="F97" s="14">
        <v>135</v>
      </c>
      <c r="G97" s="14">
        <v>10</v>
      </c>
      <c r="H97" s="360">
        <v>1000000</v>
      </c>
    </row>
    <row r="98" spans="2:8" ht="15.75" thickBot="1" x14ac:dyDescent="0.3">
      <c r="B98" s="13" t="s">
        <v>109</v>
      </c>
      <c r="C98" s="14" t="s">
        <v>82</v>
      </c>
      <c r="D98" s="14" t="s">
        <v>115</v>
      </c>
      <c r="E98" s="14">
        <v>136</v>
      </c>
      <c r="F98" s="14">
        <v>145</v>
      </c>
      <c r="G98" s="14">
        <v>10</v>
      </c>
      <c r="H98" s="360">
        <v>1000000</v>
      </c>
    </row>
    <row r="99" spans="2:8" ht="15.75" thickBot="1" x14ac:dyDescent="0.3">
      <c r="B99" s="13" t="s">
        <v>109</v>
      </c>
      <c r="C99" s="14" t="s">
        <v>82</v>
      </c>
      <c r="D99" s="14" t="s">
        <v>116</v>
      </c>
      <c r="E99" s="14">
        <v>146</v>
      </c>
      <c r="F99" s="14">
        <v>155</v>
      </c>
      <c r="G99" s="14">
        <v>10</v>
      </c>
      <c r="H99" s="360">
        <v>1000000</v>
      </c>
    </row>
    <row r="100" spans="2:8" ht="15.75" thickBot="1" x14ac:dyDescent="0.3">
      <c r="B100" s="13" t="s">
        <v>109</v>
      </c>
      <c r="C100" s="14" t="s">
        <v>82</v>
      </c>
      <c r="D100" s="14" t="s">
        <v>117</v>
      </c>
      <c r="E100" s="14">
        <v>156</v>
      </c>
      <c r="F100" s="14">
        <v>160</v>
      </c>
      <c r="G100" s="14">
        <v>5</v>
      </c>
      <c r="H100" s="360">
        <v>500000</v>
      </c>
    </row>
    <row r="101" spans="2:8" ht="15.75" thickBot="1" x14ac:dyDescent="0.3">
      <c r="B101" s="13" t="s">
        <v>109</v>
      </c>
      <c r="C101" s="14" t="s">
        <v>82</v>
      </c>
      <c r="D101" s="14" t="s">
        <v>118</v>
      </c>
      <c r="E101" s="14">
        <v>161</v>
      </c>
      <c r="F101" s="14">
        <v>161</v>
      </c>
      <c r="G101" s="14">
        <v>1</v>
      </c>
      <c r="H101" s="360">
        <v>100000</v>
      </c>
    </row>
    <row r="102" spans="2:8" ht="15.75" thickBot="1" x14ac:dyDescent="0.3">
      <c r="B102" s="13" t="s">
        <v>109</v>
      </c>
      <c r="C102" s="14" t="s">
        <v>82</v>
      </c>
      <c r="D102" s="14" t="s">
        <v>119</v>
      </c>
      <c r="E102" s="14">
        <v>162</v>
      </c>
      <c r="F102" s="14">
        <v>162</v>
      </c>
      <c r="G102" s="14">
        <v>1</v>
      </c>
      <c r="H102" s="360">
        <v>100000</v>
      </c>
    </row>
    <row r="103" spans="2:8" ht="15.75" thickBot="1" x14ac:dyDescent="0.3">
      <c r="B103" s="13" t="s">
        <v>109</v>
      </c>
      <c r="C103" s="14" t="s">
        <v>82</v>
      </c>
      <c r="D103" s="14" t="s">
        <v>120</v>
      </c>
      <c r="E103" s="14">
        <v>163</v>
      </c>
      <c r="F103" s="14">
        <v>163</v>
      </c>
      <c r="G103" s="14">
        <v>1</v>
      </c>
      <c r="H103" s="360">
        <v>100000</v>
      </c>
    </row>
    <row r="104" spans="2:8" ht="15.75" thickBot="1" x14ac:dyDescent="0.3">
      <c r="B104" s="13" t="s">
        <v>109</v>
      </c>
      <c r="C104" s="14" t="s">
        <v>82</v>
      </c>
      <c r="D104" s="14" t="s">
        <v>121</v>
      </c>
      <c r="E104" s="14">
        <v>164</v>
      </c>
      <c r="F104" s="14">
        <v>164</v>
      </c>
      <c r="G104" s="14">
        <v>1</v>
      </c>
      <c r="H104" s="360">
        <v>100000</v>
      </c>
    </row>
    <row r="105" spans="2:8" ht="15.75" thickBot="1" x14ac:dyDescent="0.3">
      <c r="B105" s="13" t="s">
        <v>109</v>
      </c>
      <c r="C105" s="14" t="s">
        <v>82</v>
      </c>
      <c r="D105" s="14" t="s">
        <v>122</v>
      </c>
      <c r="E105" s="14">
        <v>165</v>
      </c>
      <c r="F105" s="14">
        <v>174</v>
      </c>
      <c r="G105" s="14">
        <v>10</v>
      </c>
      <c r="H105" s="360">
        <v>1000000</v>
      </c>
    </row>
    <row r="106" spans="2:8" ht="15.75" thickBot="1" x14ac:dyDescent="0.3">
      <c r="B106" s="13" t="s">
        <v>109</v>
      </c>
      <c r="C106" s="14" t="s">
        <v>82</v>
      </c>
      <c r="D106" s="14" t="s">
        <v>123</v>
      </c>
      <c r="E106" s="14">
        <v>175</v>
      </c>
      <c r="F106" s="14">
        <v>179</v>
      </c>
      <c r="G106" s="14">
        <v>5</v>
      </c>
      <c r="H106" s="360">
        <v>500000</v>
      </c>
    </row>
    <row r="107" spans="2:8" ht="15.75" thickBot="1" x14ac:dyDescent="0.3">
      <c r="B107" s="13" t="s">
        <v>109</v>
      </c>
      <c r="C107" s="14" t="s">
        <v>82</v>
      </c>
      <c r="D107" s="14" t="s">
        <v>124</v>
      </c>
      <c r="E107" s="14">
        <v>180</v>
      </c>
      <c r="F107" s="14">
        <v>180</v>
      </c>
      <c r="G107" s="14">
        <v>1</v>
      </c>
      <c r="H107" s="360">
        <v>100000</v>
      </c>
    </row>
    <row r="108" spans="2:8" ht="15.75" thickBot="1" x14ac:dyDescent="0.3">
      <c r="B108" s="13" t="s">
        <v>109</v>
      </c>
      <c r="C108" s="14" t="s">
        <v>82</v>
      </c>
      <c r="D108" s="14" t="s">
        <v>125</v>
      </c>
      <c r="E108" s="14">
        <v>181</v>
      </c>
      <c r="F108" s="14">
        <v>181</v>
      </c>
      <c r="G108" s="14">
        <v>1</v>
      </c>
      <c r="H108" s="360">
        <v>100000</v>
      </c>
    </row>
    <row r="109" spans="2:8" ht="15.75" thickBot="1" x14ac:dyDescent="0.3">
      <c r="B109" s="13" t="s">
        <v>109</v>
      </c>
      <c r="C109" s="14" t="s">
        <v>82</v>
      </c>
      <c r="D109" s="14" t="s">
        <v>126</v>
      </c>
      <c r="E109" s="14">
        <v>182</v>
      </c>
      <c r="F109" s="14">
        <v>191</v>
      </c>
      <c r="G109" s="14">
        <v>10</v>
      </c>
      <c r="H109" s="360">
        <v>1000000</v>
      </c>
    </row>
    <row r="110" spans="2:8" ht="15.75" thickBot="1" x14ac:dyDescent="0.3">
      <c r="B110" s="13" t="s">
        <v>109</v>
      </c>
      <c r="C110" s="14" t="s">
        <v>80</v>
      </c>
      <c r="D110" s="14" t="s">
        <v>127</v>
      </c>
      <c r="E110" s="14">
        <v>77</v>
      </c>
      <c r="F110" s="14">
        <v>216</v>
      </c>
      <c r="G110" s="14">
        <v>140</v>
      </c>
      <c r="H110" s="360">
        <v>14000000</v>
      </c>
    </row>
    <row r="111" spans="2:8" ht="15.75" thickBot="1" x14ac:dyDescent="0.3">
      <c r="B111" s="13" t="s">
        <v>109</v>
      </c>
      <c r="C111" s="14" t="s">
        <v>128</v>
      </c>
      <c r="D111" s="14" t="s">
        <v>129</v>
      </c>
      <c r="E111" s="14">
        <v>78</v>
      </c>
      <c r="F111" s="14">
        <v>217</v>
      </c>
      <c r="G111" s="14">
        <v>140</v>
      </c>
      <c r="H111" s="360">
        <v>14000000</v>
      </c>
    </row>
    <row r="112" spans="2:8" ht="15.75" thickBot="1" x14ac:dyDescent="0.3">
      <c r="B112" s="13" t="s">
        <v>109</v>
      </c>
      <c r="C112" s="14" t="s">
        <v>130</v>
      </c>
      <c r="D112" s="14" t="s">
        <v>131</v>
      </c>
      <c r="E112" s="14">
        <v>55</v>
      </c>
      <c r="F112" s="14">
        <v>56</v>
      </c>
      <c r="G112" s="14">
        <v>2</v>
      </c>
      <c r="H112" s="360">
        <v>200000</v>
      </c>
    </row>
    <row r="113" spans="2:10" ht="15.75" thickBot="1" x14ac:dyDescent="0.3">
      <c r="B113" s="13" t="s">
        <v>109</v>
      </c>
      <c r="C113" s="14" t="s">
        <v>132</v>
      </c>
      <c r="D113" s="14" t="s">
        <v>133</v>
      </c>
      <c r="E113" s="14">
        <v>202</v>
      </c>
      <c r="F113" s="14">
        <v>300</v>
      </c>
      <c r="G113" s="14">
        <v>99</v>
      </c>
      <c r="H113" s="360">
        <v>9900000</v>
      </c>
    </row>
    <row r="114" spans="2:10" ht="15.75" thickBot="1" x14ac:dyDescent="0.3">
      <c r="B114" s="13" t="s">
        <v>109</v>
      </c>
      <c r="C114" s="14" t="s">
        <v>134</v>
      </c>
      <c r="D114" s="14" t="s">
        <v>135</v>
      </c>
      <c r="E114" s="14">
        <v>1</v>
      </c>
      <c r="F114" s="14">
        <v>21</v>
      </c>
      <c r="G114" s="14">
        <v>21</v>
      </c>
      <c r="H114" s="360">
        <v>2100000</v>
      </c>
    </row>
    <row r="115" spans="2:10" ht="15.75" thickBot="1" x14ac:dyDescent="0.3">
      <c r="B115" s="13" t="s">
        <v>109</v>
      </c>
      <c r="C115" s="14" t="s">
        <v>136</v>
      </c>
      <c r="D115" s="14" t="s">
        <v>56</v>
      </c>
      <c r="E115" s="14">
        <v>7</v>
      </c>
      <c r="F115" s="14">
        <v>172</v>
      </c>
      <c r="G115" s="14">
        <v>166</v>
      </c>
      <c r="H115" s="360">
        <v>16600000</v>
      </c>
    </row>
    <row r="116" spans="2:10" ht="15.75" thickBot="1" x14ac:dyDescent="0.3">
      <c r="B116" s="15" t="s">
        <v>109</v>
      </c>
      <c r="C116" s="16"/>
      <c r="D116" s="16"/>
      <c r="E116" s="16"/>
      <c r="F116" s="16"/>
      <c r="G116" s="17">
        <f>SUM(G91:G115)</f>
        <v>711</v>
      </c>
      <c r="H116" s="361">
        <f>SUM(H91:H115)</f>
        <v>71100000</v>
      </c>
      <c r="J116" s="368"/>
    </row>
    <row r="117" spans="2:10" ht="15.75" thickBot="1" x14ac:dyDescent="0.3">
      <c r="B117" s="13" t="s">
        <v>137</v>
      </c>
      <c r="C117" s="14" t="s">
        <v>81</v>
      </c>
      <c r="D117" s="14">
        <v>57</v>
      </c>
      <c r="E117" s="14">
        <v>171</v>
      </c>
      <c r="F117" s="14">
        <v>180</v>
      </c>
      <c r="G117" s="14">
        <v>10</v>
      </c>
      <c r="H117" s="360">
        <v>1000000</v>
      </c>
    </row>
    <row r="118" spans="2:10" ht="15.75" thickBot="1" x14ac:dyDescent="0.3">
      <c r="B118" s="13" t="s">
        <v>137</v>
      </c>
      <c r="C118" s="14" t="s">
        <v>81</v>
      </c>
      <c r="D118" s="14">
        <v>58</v>
      </c>
      <c r="E118" s="14">
        <v>181</v>
      </c>
      <c r="F118" s="14">
        <v>190</v>
      </c>
      <c r="G118" s="14">
        <v>10</v>
      </c>
      <c r="H118" s="360">
        <v>1000000</v>
      </c>
    </row>
    <row r="119" spans="2:10" ht="15.75" thickBot="1" x14ac:dyDescent="0.3">
      <c r="B119" s="13" t="s">
        <v>137</v>
      </c>
      <c r="C119" s="14" t="s">
        <v>81</v>
      </c>
      <c r="D119" s="14">
        <v>59</v>
      </c>
      <c r="E119" s="14">
        <v>191</v>
      </c>
      <c r="F119" s="14">
        <v>200</v>
      </c>
      <c r="G119" s="14">
        <v>10</v>
      </c>
      <c r="H119" s="360">
        <v>1000000</v>
      </c>
    </row>
    <row r="120" spans="2:10" ht="15.75" thickBot="1" x14ac:dyDescent="0.3">
      <c r="B120" s="13" t="s">
        <v>137</v>
      </c>
      <c r="C120" s="14" t="s">
        <v>80</v>
      </c>
      <c r="D120" s="14">
        <v>126</v>
      </c>
      <c r="E120" s="14">
        <v>217</v>
      </c>
      <c r="F120" s="14">
        <v>245</v>
      </c>
      <c r="G120" s="14">
        <v>29</v>
      </c>
      <c r="H120" s="360">
        <v>2900000</v>
      </c>
    </row>
    <row r="121" spans="2:10" ht="15.75" thickBot="1" x14ac:dyDescent="0.3">
      <c r="B121" s="13" t="s">
        <v>137</v>
      </c>
      <c r="C121" s="14" t="s">
        <v>128</v>
      </c>
      <c r="D121" s="14">
        <v>149</v>
      </c>
      <c r="E121" s="14">
        <v>265</v>
      </c>
      <c r="F121" s="14">
        <v>293</v>
      </c>
      <c r="G121" s="14">
        <v>29</v>
      </c>
      <c r="H121" s="360">
        <v>2900000</v>
      </c>
    </row>
    <row r="122" spans="2:10" ht="15.75" thickBot="1" x14ac:dyDescent="0.3">
      <c r="B122" s="13" t="s">
        <v>137</v>
      </c>
      <c r="C122" s="14" t="s">
        <v>138</v>
      </c>
      <c r="D122" s="14">
        <v>4</v>
      </c>
      <c r="E122" s="14">
        <v>26</v>
      </c>
      <c r="F122" s="14">
        <v>60</v>
      </c>
      <c r="G122" s="14">
        <v>35</v>
      </c>
      <c r="H122" s="360">
        <v>3500000</v>
      </c>
    </row>
    <row r="123" spans="2:10" ht="15.75" thickBot="1" x14ac:dyDescent="0.3">
      <c r="B123" s="15" t="s">
        <v>137</v>
      </c>
      <c r="C123" s="16"/>
      <c r="D123" s="16"/>
      <c r="E123" s="16"/>
      <c r="F123" s="16"/>
      <c r="G123" s="17">
        <f>SUM(G117:G122)</f>
        <v>123</v>
      </c>
      <c r="H123" s="361">
        <f>SUM(H117:H122)</f>
        <v>12300000</v>
      </c>
    </row>
    <row r="124" spans="2:10" ht="15.75" thickBot="1" x14ac:dyDescent="0.3">
      <c r="B124" s="13" t="s">
        <v>139</v>
      </c>
      <c r="C124" s="14" t="s">
        <v>77</v>
      </c>
      <c r="D124" s="14">
        <v>26</v>
      </c>
      <c r="E124" s="14">
        <v>101</v>
      </c>
      <c r="F124" s="14">
        <v>150</v>
      </c>
      <c r="G124" s="14">
        <v>50</v>
      </c>
      <c r="H124" s="360">
        <v>5000000</v>
      </c>
    </row>
    <row r="125" spans="2:10" ht="15.75" thickBot="1" x14ac:dyDescent="0.3">
      <c r="B125" s="13" t="s">
        <v>139</v>
      </c>
      <c r="C125" s="14" t="s">
        <v>81</v>
      </c>
      <c r="D125" s="14">
        <v>49</v>
      </c>
      <c r="E125" s="14">
        <v>1</v>
      </c>
      <c r="F125" s="14">
        <v>100</v>
      </c>
      <c r="G125" s="14">
        <v>100</v>
      </c>
      <c r="H125" s="360">
        <v>10000000</v>
      </c>
    </row>
    <row r="126" spans="2:10" ht="15.75" thickBot="1" x14ac:dyDescent="0.3">
      <c r="B126" s="13" t="s">
        <v>139</v>
      </c>
      <c r="C126" s="14" t="s">
        <v>80</v>
      </c>
      <c r="D126" s="14">
        <v>127</v>
      </c>
      <c r="E126" s="14">
        <v>245</v>
      </c>
      <c r="F126" s="14">
        <v>300</v>
      </c>
      <c r="G126" s="14">
        <v>56</v>
      </c>
      <c r="H126" s="360">
        <v>5600000</v>
      </c>
    </row>
    <row r="127" spans="2:10" ht="15.75" thickBot="1" x14ac:dyDescent="0.3">
      <c r="B127" s="13" t="s">
        <v>139</v>
      </c>
      <c r="C127" s="14" t="s">
        <v>83</v>
      </c>
      <c r="D127" s="14">
        <v>128</v>
      </c>
      <c r="E127" s="14">
        <v>1</v>
      </c>
      <c r="F127" s="14">
        <v>91</v>
      </c>
      <c r="G127" s="14">
        <v>91</v>
      </c>
      <c r="H127" s="360">
        <v>9100000</v>
      </c>
    </row>
    <row r="128" spans="2:10" ht="15.75" thickBot="1" x14ac:dyDescent="0.3">
      <c r="B128" s="13" t="s">
        <v>139</v>
      </c>
      <c r="C128" s="14" t="s">
        <v>128</v>
      </c>
      <c r="D128" s="14">
        <v>150</v>
      </c>
      <c r="E128" s="14">
        <v>217</v>
      </c>
      <c r="F128" s="14">
        <v>300</v>
      </c>
      <c r="G128" s="14">
        <v>84</v>
      </c>
      <c r="H128" s="360">
        <v>8400000</v>
      </c>
    </row>
    <row r="129" spans="2:8" ht="15.75" thickBot="1" x14ac:dyDescent="0.3">
      <c r="B129" s="13" t="s">
        <v>139</v>
      </c>
      <c r="C129" s="14" t="s">
        <v>140</v>
      </c>
      <c r="D129" s="14">
        <v>151</v>
      </c>
      <c r="E129" s="14">
        <v>1</v>
      </c>
      <c r="F129" s="14">
        <v>63</v>
      </c>
      <c r="G129" s="14">
        <v>63</v>
      </c>
      <c r="H129" s="360">
        <v>6300000</v>
      </c>
    </row>
    <row r="130" spans="2:8" ht="15.75" thickBot="1" x14ac:dyDescent="0.3">
      <c r="B130" s="13" t="s">
        <v>139</v>
      </c>
      <c r="C130" s="14" t="s">
        <v>141</v>
      </c>
      <c r="D130" s="14">
        <v>9</v>
      </c>
      <c r="E130" s="14">
        <v>139</v>
      </c>
      <c r="F130" s="14">
        <v>200</v>
      </c>
      <c r="G130" s="14">
        <v>62</v>
      </c>
      <c r="H130" s="360">
        <v>6200000</v>
      </c>
    </row>
    <row r="131" spans="2:8" ht="15.75" thickBot="1" x14ac:dyDescent="0.3">
      <c r="B131" s="13" t="s">
        <v>139</v>
      </c>
      <c r="C131" s="14" t="s">
        <v>142</v>
      </c>
      <c r="D131" s="14">
        <v>10</v>
      </c>
      <c r="E131" s="14">
        <v>1</v>
      </c>
      <c r="F131" s="14">
        <v>112</v>
      </c>
      <c r="G131" s="14">
        <v>112</v>
      </c>
      <c r="H131" s="360">
        <v>11200000</v>
      </c>
    </row>
    <row r="132" spans="2:8" ht="15.75" thickBot="1" x14ac:dyDescent="0.3">
      <c r="B132" s="15" t="s">
        <v>139</v>
      </c>
      <c r="C132" s="16"/>
      <c r="D132" s="16"/>
      <c r="E132" s="16"/>
      <c r="F132" s="16"/>
      <c r="G132" s="17">
        <f>SUM(G124:G131)</f>
        <v>618</v>
      </c>
      <c r="H132" s="361">
        <f>SUM(H124:H131)</f>
        <v>61800000</v>
      </c>
    </row>
    <row r="133" spans="2:8" ht="15.75" thickBot="1" x14ac:dyDescent="0.3">
      <c r="B133" s="13" t="s">
        <v>143</v>
      </c>
      <c r="C133" s="14" t="s">
        <v>50</v>
      </c>
      <c r="D133" s="14">
        <v>22</v>
      </c>
      <c r="E133" s="14">
        <v>198</v>
      </c>
      <c r="F133" s="14">
        <v>198</v>
      </c>
      <c r="G133" s="14">
        <v>1</v>
      </c>
      <c r="H133" s="360">
        <v>100000</v>
      </c>
    </row>
    <row r="134" spans="2:8" ht="15.75" thickBot="1" x14ac:dyDescent="0.3">
      <c r="B134" s="13" t="s">
        <v>143</v>
      </c>
      <c r="C134" s="14" t="s">
        <v>50</v>
      </c>
      <c r="D134" s="14">
        <v>23</v>
      </c>
      <c r="E134" s="14">
        <v>199</v>
      </c>
      <c r="F134" s="14">
        <v>199</v>
      </c>
      <c r="G134" s="14">
        <v>1</v>
      </c>
      <c r="H134" s="360">
        <v>100000</v>
      </c>
    </row>
    <row r="135" spans="2:8" ht="15.75" thickBot="1" x14ac:dyDescent="0.3">
      <c r="B135" s="13" t="s">
        <v>143</v>
      </c>
      <c r="C135" s="14" t="s">
        <v>55</v>
      </c>
      <c r="D135" s="14">
        <v>78</v>
      </c>
      <c r="E135" s="14">
        <v>1</v>
      </c>
      <c r="F135" s="14">
        <v>1</v>
      </c>
      <c r="G135" s="14">
        <v>1</v>
      </c>
      <c r="H135" s="360">
        <v>100000</v>
      </c>
    </row>
    <row r="136" spans="2:8" ht="15.75" thickBot="1" x14ac:dyDescent="0.3">
      <c r="B136" s="13" t="s">
        <v>143</v>
      </c>
      <c r="C136" s="14" t="s">
        <v>82</v>
      </c>
      <c r="D136" s="14">
        <v>78</v>
      </c>
      <c r="E136" s="14">
        <v>192</v>
      </c>
      <c r="F136" s="14">
        <v>200</v>
      </c>
      <c r="G136" s="14">
        <v>9</v>
      </c>
      <c r="H136" s="360">
        <v>900000</v>
      </c>
    </row>
    <row r="137" spans="2:8" ht="15.75" thickBot="1" x14ac:dyDescent="0.3">
      <c r="B137" s="13" t="s">
        <v>143</v>
      </c>
      <c r="C137" s="14" t="s">
        <v>55</v>
      </c>
      <c r="D137" s="14">
        <v>79</v>
      </c>
      <c r="E137" s="14">
        <v>2</v>
      </c>
      <c r="F137" s="14">
        <v>11</v>
      </c>
      <c r="G137" s="14">
        <v>10</v>
      </c>
      <c r="H137" s="360">
        <v>1000000</v>
      </c>
    </row>
    <row r="138" spans="2:8" ht="15.75" thickBot="1" x14ac:dyDescent="0.3">
      <c r="B138" s="13" t="s">
        <v>143</v>
      </c>
      <c r="C138" s="14" t="s">
        <v>55</v>
      </c>
      <c r="D138" s="14">
        <v>80</v>
      </c>
      <c r="E138" s="14">
        <v>12</v>
      </c>
      <c r="F138" s="14">
        <v>21</v>
      </c>
      <c r="G138" s="14">
        <v>10</v>
      </c>
      <c r="H138" s="360">
        <v>1000000</v>
      </c>
    </row>
    <row r="139" spans="2:8" ht="15.75" thickBot="1" x14ac:dyDescent="0.3">
      <c r="B139" s="13" t="s">
        <v>143</v>
      </c>
      <c r="C139" s="14" t="s">
        <v>55</v>
      </c>
      <c r="D139" s="14">
        <v>81</v>
      </c>
      <c r="E139" s="14">
        <v>22</v>
      </c>
      <c r="F139" s="14">
        <v>71</v>
      </c>
      <c r="G139" s="14">
        <v>50</v>
      </c>
      <c r="H139" s="360">
        <v>5000000</v>
      </c>
    </row>
    <row r="140" spans="2:8" ht="15.75" thickBot="1" x14ac:dyDescent="0.3">
      <c r="B140" s="13" t="s">
        <v>143</v>
      </c>
      <c r="C140" s="14" t="s">
        <v>55</v>
      </c>
      <c r="D140" s="14">
        <v>82</v>
      </c>
      <c r="E140" s="14">
        <v>72</v>
      </c>
      <c r="F140" s="14">
        <v>72</v>
      </c>
      <c r="G140" s="14">
        <v>1</v>
      </c>
      <c r="H140" s="360">
        <v>100000</v>
      </c>
    </row>
    <row r="141" spans="2:8" ht="15.75" thickBot="1" x14ac:dyDescent="0.3">
      <c r="B141" s="13" t="s">
        <v>143</v>
      </c>
      <c r="C141" s="14" t="s">
        <v>55</v>
      </c>
      <c r="D141" s="14">
        <v>83</v>
      </c>
      <c r="E141" s="14">
        <v>73</v>
      </c>
      <c r="F141" s="14">
        <v>82</v>
      </c>
      <c r="G141" s="14">
        <v>10</v>
      </c>
      <c r="H141" s="360">
        <v>1000000</v>
      </c>
    </row>
    <row r="142" spans="2:8" ht="15.75" thickBot="1" x14ac:dyDescent="0.3">
      <c r="B142" s="13" t="s">
        <v>143</v>
      </c>
      <c r="C142" s="14" t="s">
        <v>55</v>
      </c>
      <c r="D142" s="14">
        <v>84</v>
      </c>
      <c r="E142" s="14">
        <v>83</v>
      </c>
      <c r="F142" s="14">
        <v>92</v>
      </c>
      <c r="G142" s="14">
        <v>10</v>
      </c>
      <c r="H142" s="360">
        <v>1000000</v>
      </c>
    </row>
    <row r="143" spans="2:8" ht="15.75" thickBot="1" x14ac:dyDescent="0.3">
      <c r="B143" s="13" t="s">
        <v>143</v>
      </c>
      <c r="C143" s="14" t="s">
        <v>55</v>
      </c>
      <c r="D143" s="14">
        <v>85</v>
      </c>
      <c r="E143" s="14">
        <v>93</v>
      </c>
      <c r="F143" s="14">
        <v>102</v>
      </c>
      <c r="G143" s="14">
        <v>10</v>
      </c>
      <c r="H143" s="360">
        <v>1000000</v>
      </c>
    </row>
    <row r="144" spans="2:8" ht="15.75" thickBot="1" x14ac:dyDescent="0.3">
      <c r="B144" s="13" t="s">
        <v>143</v>
      </c>
      <c r="C144" s="14" t="s">
        <v>55</v>
      </c>
      <c r="D144" s="14">
        <v>86</v>
      </c>
      <c r="E144" s="14">
        <v>103</v>
      </c>
      <c r="F144" s="14">
        <v>112</v>
      </c>
      <c r="G144" s="14">
        <v>10</v>
      </c>
      <c r="H144" s="360">
        <v>1000000</v>
      </c>
    </row>
    <row r="145" spans="2:8" ht="15.75" thickBot="1" x14ac:dyDescent="0.3">
      <c r="B145" s="13" t="s">
        <v>143</v>
      </c>
      <c r="C145" s="14" t="s">
        <v>55</v>
      </c>
      <c r="D145" s="14">
        <v>87</v>
      </c>
      <c r="E145" s="14">
        <v>113</v>
      </c>
      <c r="F145" s="14">
        <v>122</v>
      </c>
      <c r="G145" s="14">
        <v>10</v>
      </c>
      <c r="H145" s="360">
        <v>1000000</v>
      </c>
    </row>
    <row r="146" spans="2:8" ht="15.75" thickBot="1" x14ac:dyDescent="0.3">
      <c r="B146" s="13" t="s">
        <v>143</v>
      </c>
      <c r="C146" s="14" t="s">
        <v>55</v>
      </c>
      <c r="D146" s="14">
        <v>88</v>
      </c>
      <c r="E146" s="14">
        <v>123</v>
      </c>
      <c r="F146" s="14">
        <v>132</v>
      </c>
      <c r="G146" s="14">
        <v>10</v>
      </c>
      <c r="H146" s="360">
        <v>1000000</v>
      </c>
    </row>
    <row r="147" spans="2:8" ht="15.75" thickBot="1" x14ac:dyDescent="0.3">
      <c r="B147" s="13" t="s">
        <v>143</v>
      </c>
      <c r="C147" s="14" t="s">
        <v>84</v>
      </c>
      <c r="D147" s="14">
        <v>129</v>
      </c>
      <c r="E147" s="14">
        <v>92</v>
      </c>
      <c r="F147" s="14">
        <v>231</v>
      </c>
      <c r="G147" s="14">
        <v>140</v>
      </c>
      <c r="H147" s="360">
        <v>14000000</v>
      </c>
    </row>
    <row r="148" spans="2:8" ht="15.75" thickBot="1" x14ac:dyDescent="0.3">
      <c r="B148" s="13" t="s">
        <v>143</v>
      </c>
      <c r="C148" s="14" t="s">
        <v>140</v>
      </c>
      <c r="D148" s="14">
        <v>152</v>
      </c>
      <c r="E148" s="14">
        <v>64</v>
      </c>
      <c r="F148" s="14">
        <v>203</v>
      </c>
      <c r="G148" s="14">
        <v>140</v>
      </c>
      <c r="H148" s="360">
        <v>14000000</v>
      </c>
    </row>
    <row r="149" spans="2:8" ht="15.75" thickBot="1" x14ac:dyDescent="0.3">
      <c r="B149" s="13" t="s">
        <v>143</v>
      </c>
      <c r="C149" s="14" t="s">
        <v>136</v>
      </c>
      <c r="D149" s="14">
        <v>8</v>
      </c>
      <c r="E149" s="14">
        <v>173</v>
      </c>
      <c r="F149" s="14">
        <v>200</v>
      </c>
      <c r="G149" s="14">
        <v>28</v>
      </c>
      <c r="H149" s="360">
        <v>2800000</v>
      </c>
    </row>
    <row r="150" spans="2:8" ht="15.75" thickBot="1" x14ac:dyDescent="0.3">
      <c r="B150" s="13" t="s">
        <v>143</v>
      </c>
      <c r="C150" s="14" t="s">
        <v>141</v>
      </c>
      <c r="D150" s="14">
        <v>9</v>
      </c>
      <c r="E150" s="14">
        <v>1</v>
      </c>
      <c r="F150" s="14">
        <v>138</v>
      </c>
      <c r="G150" s="14">
        <v>138</v>
      </c>
      <c r="H150" s="360">
        <v>13800000</v>
      </c>
    </row>
    <row r="151" spans="2:8" ht="15.75" thickBot="1" x14ac:dyDescent="0.3">
      <c r="B151" s="15" t="s">
        <v>143</v>
      </c>
      <c r="C151" s="16"/>
      <c r="D151" s="16"/>
      <c r="E151" s="16"/>
      <c r="F151" s="16"/>
      <c r="G151" s="17">
        <f>SUM(G133:G150)</f>
        <v>589</v>
      </c>
      <c r="H151" s="361">
        <f>SUM(H133:H150)</f>
        <v>58900000</v>
      </c>
    </row>
    <row r="152" spans="2:8" ht="15.75" thickBot="1" x14ac:dyDescent="0.3">
      <c r="B152" s="13" t="s">
        <v>144</v>
      </c>
      <c r="C152" s="14" t="s">
        <v>51</v>
      </c>
      <c r="D152" s="14">
        <v>1</v>
      </c>
      <c r="E152" s="14">
        <v>1</v>
      </c>
      <c r="F152" s="14">
        <v>100</v>
      </c>
      <c r="G152" s="14">
        <v>100</v>
      </c>
      <c r="H152" s="360">
        <v>10000000</v>
      </c>
    </row>
    <row r="153" spans="2:8" ht="15.75" thickBot="1" x14ac:dyDescent="0.3">
      <c r="B153" s="13" t="s">
        <v>144</v>
      </c>
      <c r="C153" s="14" t="s">
        <v>50</v>
      </c>
      <c r="D153" s="14">
        <v>9</v>
      </c>
      <c r="E153" s="14">
        <v>1</v>
      </c>
      <c r="F153" s="14">
        <v>50</v>
      </c>
      <c r="G153" s="14">
        <v>50</v>
      </c>
      <c r="H153" s="360">
        <v>5000000</v>
      </c>
    </row>
    <row r="154" spans="2:8" ht="15.75" thickBot="1" x14ac:dyDescent="0.3">
      <c r="B154" s="13" t="s">
        <v>144</v>
      </c>
      <c r="C154" s="14" t="s">
        <v>84</v>
      </c>
      <c r="D154" s="14">
        <v>130</v>
      </c>
      <c r="E154" s="14">
        <v>232</v>
      </c>
      <c r="F154" s="14">
        <v>300</v>
      </c>
      <c r="G154" s="14">
        <v>69</v>
      </c>
      <c r="H154" s="360">
        <v>6900000</v>
      </c>
    </row>
    <row r="155" spans="2:8" ht="15.75" thickBot="1" x14ac:dyDescent="0.3">
      <c r="B155" s="13" t="s">
        <v>144</v>
      </c>
      <c r="C155" s="14" t="s">
        <v>84</v>
      </c>
      <c r="D155" s="14">
        <v>131</v>
      </c>
      <c r="E155" s="14">
        <v>1</v>
      </c>
      <c r="F155" s="14">
        <v>78</v>
      </c>
      <c r="G155" s="14">
        <v>78</v>
      </c>
      <c r="H155" s="360">
        <v>7800000</v>
      </c>
    </row>
    <row r="156" spans="2:8" ht="15.75" thickBot="1" x14ac:dyDescent="0.3">
      <c r="B156" s="13" t="s">
        <v>144</v>
      </c>
      <c r="C156" s="14" t="s">
        <v>140</v>
      </c>
      <c r="D156" s="14">
        <v>153</v>
      </c>
      <c r="E156" s="14">
        <v>204</v>
      </c>
      <c r="F156" s="14">
        <v>300</v>
      </c>
      <c r="G156" s="14">
        <v>97</v>
      </c>
      <c r="H156" s="360">
        <v>9700000</v>
      </c>
    </row>
    <row r="157" spans="2:8" ht="15.75" thickBot="1" x14ac:dyDescent="0.3">
      <c r="B157" s="13" t="s">
        <v>144</v>
      </c>
      <c r="C157" s="14" t="s">
        <v>130</v>
      </c>
      <c r="D157" s="14">
        <v>154</v>
      </c>
      <c r="E157" s="14">
        <v>1</v>
      </c>
      <c r="F157" s="14">
        <v>50</v>
      </c>
      <c r="G157" s="14">
        <v>50</v>
      </c>
      <c r="H157" s="360">
        <v>5000000</v>
      </c>
    </row>
    <row r="158" spans="2:8" ht="15.75" thickBot="1" x14ac:dyDescent="0.3">
      <c r="B158" s="13" t="s">
        <v>144</v>
      </c>
      <c r="C158" s="14" t="s">
        <v>142</v>
      </c>
      <c r="D158" s="14">
        <v>11</v>
      </c>
      <c r="E158" s="14">
        <v>113</v>
      </c>
      <c r="F158" s="14">
        <v>200</v>
      </c>
      <c r="G158" s="14">
        <v>88</v>
      </c>
      <c r="H158" s="360">
        <v>8800000</v>
      </c>
    </row>
    <row r="159" spans="2:8" ht="15.75" thickBot="1" x14ac:dyDescent="0.3">
      <c r="B159" s="13" t="s">
        <v>144</v>
      </c>
      <c r="C159" s="14" t="s">
        <v>69</v>
      </c>
      <c r="D159" s="14">
        <v>12</v>
      </c>
      <c r="E159" s="14">
        <v>1</v>
      </c>
      <c r="F159" s="14">
        <v>112</v>
      </c>
      <c r="G159" s="14">
        <v>112</v>
      </c>
      <c r="H159" s="360">
        <v>11200000</v>
      </c>
    </row>
    <row r="160" spans="2:8" ht="15.75" thickBot="1" x14ac:dyDescent="0.3">
      <c r="B160" s="15" t="s">
        <v>144</v>
      </c>
      <c r="C160" s="16"/>
      <c r="D160" s="16"/>
      <c r="E160" s="16"/>
      <c r="F160" s="16"/>
      <c r="G160" s="17">
        <f>SUM(G152:G159)</f>
        <v>644</v>
      </c>
      <c r="H160" s="361">
        <f>SUM(H152:H159)</f>
        <v>64400000</v>
      </c>
    </row>
    <row r="161" spans="2:8" ht="15.75" thickBot="1" x14ac:dyDescent="0.3">
      <c r="B161" s="13" t="s">
        <v>145</v>
      </c>
      <c r="C161" s="14" t="s">
        <v>78</v>
      </c>
      <c r="D161" s="14">
        <v>1</v>
      </c>
      <c r="E161" s="14">
        <v>1</v>
      </c>
      <c r="F161" s="14">
        <v>425</v>
      </c>
      <c r="G161" s="14">
        <v>425</v>
      </c>
      <c r="H161" s="360">
        <v>42500000</v>
      </c>
    </row>
    <row r="162" spans="2:8" ht="15.75" thickBot="1" x14ac:dyDescent="0.3">
      <c r="B162" s="13" t="s">
        <v>145</v>
      </c>
      <c r="C162" s="14" t="s">
        <v>94</v>
      </c>
      <c r="D162" s="14">
        <v>183</v>
      </c>
      <c r="E162" s="14">
        <v>102</v>
      </c>
      <c r="F162" s="14">
        <v>300</v>
      </c>
      <c r="G162" s="14">
        <v>199</v>
      </c>
      <c r="H162" s="360">
        <v>19900000</v>
      </c>
    </row>
    <row r="163" spans="2:8" ht="15.75" thickBot="1" x14ac:dyDescent="0.3">
      <c r="B163" s="13" t="s">
        <v>145</v>
      </c>
      <c r="C163" s="14" t="s">
        <v>92</v>
      </c>
      <c r="D163" s="14">
        <v>184</v>
      </c>
      <c r="E163" s="14">
        <v>1</v>
      </c>
      <c r="F163" s="14">
        <v>300</v>
      </c>
      <c r="G163" s="14">
        <v>300</v>
      </c>
      <c r="H163" s="360">
        <v>30000000</v>
      </c>
    </row>
    <row r="164" spans="2:8" ht="15.75" thickBot="1" x14ac:dyDescent="0.3">
      <c r="B164" s="13" t="s">
        <v>145</v>
      </c>
      <c r="C164" s="14" t="s">
        <v>146</v>
      </c>
      <c r="D164" s="14">
        <v>185</v>
      </c>
      <c r="E164" s="14">
        <v>1</v>
      </c>
      <c r="F164" s="14">
        <v>300</v>
      </c>
      <c r="G164" s="14">
        <v>300</v>
      </c>
      <c r="H164" s="360">
        <v>30000000</v>
      </c>
    </row>
    <row r="165" spans="2:8" ht="15.75" thickBot="1" x14ac:dyDescent="0.3">
      <c r="B165" s="13" t="s">
        <v>145</v>
      </c>
      <c r="C165" s="14" t="s">
        <v>147</v>
      </c>
      <c r="D165" s="14">
        <v>186</v>
      </c>
      <c r="E165" s="14">
        <v>1</v>
      </c>
      <c r="F165" s="14">
        <v>300</v>
      </c>
      <c r="G165" s="14">
        <v>300</v>
      </c>
      <c r="H165" s="360">
        <v>30000000</v>
      </c>
    </row>
    <row r="166" spans="2:8" ht="15.75" thickBot="1" x14ac:dyDescent="0.3">
      <c r="B166" s="13" t="s">
        <v>145</v>
      </c>
      <c r="C166" s="14" t="s">
        <v>148</v>
      </c>
      <c r="D166" s="14">
        <v>187</v>
      </c>
      <c r="E166" s="14">
        <v>1</v>
      </c>
      <c r="F166" s="14">
        <v>300</v>
      </c>
      <c r="G166" s="14">
        <v>300</v>
      </c>
      <c r="H166" s="360">
        <v>30000000</v>
      </c>
    </row>
    <row r="167" spans="2:8" ht="15.75" thickBot="1" x14ac:dyDescent="0.3">
      <c r="B167" s="13" t="s">
        <v>145</v>
      </c>
      <c r="C167" s="14" t="s">
        <v>149</v>
      </c>
      <c r="D167" s="14">
        <v>188</v>
      </c>
      <c r="E167" s="14">
        <v>1</v>
      </c>
      <c r="F167" s="14">
        <v>300</v>
      </c>
      <c r="G167" s="14">
        <v>300</v>
      </c>
      <c r="H167" s="360">
        <v>30000000</v>
      </c>
    </row>
    <row r="168" spans="2:8" ht="15.75" thickBot="1" x14ac:dyDescent="0.3">
      <c r="B168" s="13" t="s">
        <v>145</v>
      </c>
      <c r="C168" s="14" t="s">
        <v>150</v>
      </c>
      <c r="D168" s="14">
        <v>189</v>
      </c>
      <c r="E168" s="14">
        <v>1</v>
      </c>
      <c r="F168" s="14">
        <v>300</v>
      </c>
      <c r="G168" s="14">
        <v>300</v>
      </c>
      <c r="H168" s="360">
        <v>30000000</v>
      </c>
    </row>
    <row r="169" spans="2:8" ht="15.75" thickBot="1" x14ac:dyDescent="0.3">
      <c r="B169" s="13" t="s">
        <v>145</v>
      </c>
      <c r="C169" s="14" t="s">
        <v>151</v>
      </c>
      <c r="D169" s="14">
        <v>190</v>
      </c>
      <c r="E169" s="14">
        <v>1</v>
      </c>
      <c r="F169" s="14">
        <v>300</v>
      </c>
      <c r="G169" s="14">
        <v>300</v>
      </c>
      <c r="H169" s="360">
        <v>30000000</v>
      </c>
    </row>
    <row r="170" spans="2:8" ht="15.75" thickBot="1" x14ac:dyDescent="0.3">
      <c r="B170" s="13" t="s">
        <v>145</v>
      </c>
      <c r="C170" s="14" t="s">
        <v>152</v>
      </c>
      <c r="D170" s="14">
        <v>191</v>
      </c>
      <c r="E170" s="14">
        <v>1</v>
      </c>
      <c r="F170" s="14">
        <v>300</v>
      </c>
      <c r="G170" s="14">
        <v>300</v>
      </c>
      <c r="H170" s="360">
        <v>30000000</v>
      </c>
    </row>
    <row r="171" spans="2:8" ht="15.75" thickBot="1" x14ac:dyDescent="0.3">
      <c r="B171" s="13" t="s">
        <v>145</v>
      </c>
      <c r="C171" s="14" t="s">
        <v>153</v>
      </c>
      <c r="D171" s="14">
        <v>192</v>
      </c>
      <c r="E171" s="14">
        <v>1</v>
      </c>
      <c r="F171" s="14">
        <v>300</v>
      </c>
      <c r="G171" s="14">
        <v>300</v>
      </c>
      <c r="H171" s="360">
        <v>30000000</v>
      </c>
    </row>
    <row r="172" spans="2:8" ht="15.75" thickBot="1" x14ac:dyDescent="0.3">
      <c r="B172" s="13" t="s">
        <v>145</v>
      </c>
      <c r="C172" s="14" t="s">
        <v>154</v>
      </c>
      <c r="D172" s="14">
        <v>193</v>
      </c>
      <c r="E172" s="14">
        <v>1</v>
      </c>
      <c r="F172" s="14">
        <v>300</v>
      </c>
      <c r="G172" s="14">
        <v>300</v>
      </c>
      <c r="H172" s="360">
        <v>30000000</v>
      </c>
    </row>
    <row r="173" spans="2:8" ht="15.75" thickBot="1" x14ac:dyDescent="0.3">
      <c r="B173" s="13" t="s">
        <v>145</v>
      </c>
      <c r="C173" s="14" t="s">
        <v>155</v>
      </c>
      <c r="D173" s="14">
        <v>194</v>
      </c>
      <c r="E173" s="14">
        <v>1</v>
      </c>
      <c r="F173" s="14">
        <v>300</v>
      </c>
      <c r="G173" s="14">
        <v>300</v>
      </c>
      <c r="H173" s="360">
        <v>30000000</v>
      </c>
    </row>
    <row r="174" spans="2:8" ht="15.75" thickBot="1" x14ac:dyDescent="0.3">
      <c r="B174" s="13" t="s">
        <v>145</v>
      </c>
      <c r="C174" s="14" t="s">
        <v>156</v>
      </c>
      <c r="D174" s="14">
        <v>195</v>
      </c>
      <c r="E174" s="14">
        <v>1</v>
      </c>
      <c r="F174" s="14">
        <v>300</v>
      </c>
      <c r="G174" s="14">
        <v>300</v>
      </c>
      <c r="H174" s="360">
        <v>30000000</v>
      </c>
    </row>
    <row r="175" spans="2:8" ht="15.75" thickBot="1" x14ac:dyDescent="0.3">
      <c r="B175" s="13" t="s">
        <v>145</v>
      </c>
      <c r="C175" s="14" t="s">
        <v>157</v>
      </c>
      <c r="D175" s="14">
        <v>196</v>
      </c>
      <c r="E175" s="14">
        <v>1</v>
      </c>
      <c r="F175" s="14">
        <v>300</v>
      </c>
      <c r="G175" s="14">
        <v>300</v>
      </c>
      <c r="H175" s="360">
        <v>30000000</v>
      </c>
    </row>
    <row r="176" spans="2:8" ht="15.75" thickBot="1" x14ac:dyDescent="0.3">
      <c r="B176" s="13" t="s">
        <v>145</v>
      </c>
      <c r="C176" s="14" t="s">
        <v>158</v>
      </c>
      <c r="D176" s="14">
        <v>197</v>
      </c>
      <c r="E176" s="14">
        <v>1</v>
      </c>
      <c r="F176" s="14">
        <v>300</v>
      </c>
      <c r="G176" s="14">
        <v>300</v>
      </c>
      <c r="H176" s="360">
        <v>30000000</v>
      </c>
    </row>
    <row r="177" spans="2:8" ht="15.75" thickBot="1" x14ac:dyDescent="0.3">
      <c r="B177" s="13" t="s">
        <v>145</v>
      </c>
      <c r="C177" s="14" t="s">
        <v>159</v>
      </c>
      <c r="D177" s="14">
        <v>198</v>
      </c>
      <c r="E177" s="14">
        <v>1</v>
      </c>
      <c r="F177" s="14">
        <v>300</v>
      </c>
      <c r="G177" s="14">
        <v>300</v>
      </c>
      <c r="H177" s="360">
        <v>30000000</v>
      </c>
    </row>
    <row r="178" spans="2:8" ht="15.75" thickBot="1" x14ac:dyDescent="0.3">
      <c r="B178" s="13" t="s">
        <v>145</v>
      </c>
      <c r="C178" s="14" t="s">
        <v>160</v>
      </c>
      <c r="D178" s="14">
        <v>199</v>
      </c>
      <c r="E178" s="14">
        <v>1</v>
      </c>
      <c r="F178" s="14">
        <v>300</v>
      </c>
      <c r="G178" s="14">
        <v>300</v>
      </c>
      <c r="H178" s="360">
        <v>30000000</v>
      </c>
    </row>
    <row r="179" spans="2:8" ht="15.75" thickBot="1" x14ac:dyDescent="0.3">
      <c r="B179" s="13" t="s">
        <v>145</v>
      </c>
      <c r="C179" s="14" t="s">
        <v>132</v>
      </c>
      <c r="D179" s="14">
        <v>200</v>
      </c>
      <c r="E179" s="14">
        <v>1</v>
      </c>
      <c r="F179" s="14">
        <v>100</v>
      </c>
      <c r="G179" s="14">
        <v>201</v>
      </c>
      <c r="H179" s="360">
        <v>20100000</v>
      </c>
    </row>
    <row r="180" spans="2:8" ht="15.75" thickBot="1" x14ac:dyDescent="0.3">
      <c r="B180" s="13" t="s">
        <v>145</v>
      </c>
      <c r="C180" s="14" t="s">
        <v>55</v>
      </c>
      <c r="D180" s="14" t="s">
        <v>50</v>
      </c>
      <c r="E180" s="14">
        <v>133</v>
      </c>
      <c r="F180" s="14">
        <v>137</v>
      </c>
      <c r="G180" s="14">
        <v>5</v>
      </c>
      <c r="H180" s="360">
        <v>500000</v>
      </c>
    </row>
    <row r="181" spans="2:8" ht="15.75" thickBot="1" x14ac:dyDescent="0.3">
      <c r="B181" s="13" t="s">
        <v>145</v>
      </c>
      <c r="C181" s="14" t="s">
        <v>56</v>
      </c>
      <c r="D181" s="14" t="s">
        <v>50</v>
      </c>
      <c r="E181" s="14">
        <v>1</v>
      </c>
      <c r="F181" s="14">
        <v>300</v>
      </c>
      <c r="G181" s="14">
        <v>200</v>
      </c>
      <c r="H181" s="360">
        <v>20000000</v>
      </c>
    </row>
    <row r="182" spans="2:8" ht="15.75" thickBot="1" x14ac:dyDescent="0.3">
      <c r="B182" s="13" t="s">
        <v>145</v>
      </c>
      <c r="C182" s="14" t="s">
        <v>57</v>
      </c>
      <c r="D182" s="14" t="s">
        <v>50</v>
      </c>
      <c r="E182" s="14">
        <v>1</v>
      </c>
      <c r="F182" s="14">
        <v>300</v>
      </c>
      <c r="G182" s="14">
        <v>200</v>
      </c>
      <c r="H182" s="360">
        <v>20000000</v>
      </c>
    </row>
    <row r="183" spans="2:8" ht="15.75" thickBot="1" x14ac:dyDescent="0.3">
      <c r="B183" s="13" t="s">
        <v>145</v>
      </c>
      <c r="C183" s="14" t="s">
        <v>58</v>
      </c>
      <c r="D183" s="14" t="s">
        <v>50</v>
      </c>
      <c r="E183" s="14">
        <v>1</v>
      </c>
      <c r="F183" s="14">
        <v>300</v>
      </c>
      <c r="G183" s="14">
        <v>102</v>
      </c>
      <c r="H183" s="360">
        <v>10200000</v>
      </c>
    </row>
    <row r="184" spans="2:8" ht="15.75" thickBot="1" x14ac:dyDescent="0.3">
      <c r="B184" s="13" t="s">
        <v>145</v>
      </c>
      <c r="C184" s="14" t="s">
        <v>59</v>
      </c>
      <c r="D184" s="14" t="s">
        <v>50</v>
      </c>
      <c r="E184" s="14">
        <v>1</v>
      </c>
      <c r="F184" s="14">
        <v>63</v>
      </c>
      <c r="G184" s="14">
        <v>200</v>
      </c>
      <c r="H184" s="360">
        <v>20000000</v>
      </c>
    </row>
    <row r="185" spans="2:8" ht="15.75" thickBot="1" x14ac:dyDescent="0.3">
      <c r="B185" s="13" t="s">
        <v>145</v>
      </c>
      <c r="C185" s="14" t="s">
        <v>331</v>
      </c>
      <c r="D185" s="14" t="s">
        <v>331</v>
      </c>
      <c r="E185" s="14">
        <v>1</v>
      </c>
      <c r="F185" s="14">
        <v>1</v>
      </c>
      <c r="G185" s="14">
        <f>+H185/100000</f>
        <v>1830</v>
      </c>
      <c r="H185" s="360">
        <v>183000000</v>
      </c>
    </row>
    <row r="186" spans="2:8" ht="15.75" thickBot="1" x14ac:dyDescent="0.3">
      <c r="B186" s="15" t="s">
        <v>145</v>
      </c>
      <c r="C186" s="16"/>
      <c r="D186" s="16"/>
      <c r="E186" s="16"/>
      <c r="F186" s="16"/>
      <c r="G186" s="17">
        <f>SUM(G161:G185)</f>
        <v>8162</v>
      </c>
      <c r="H186" s="361">
        <f>SUM(H161:H185)</f>
        <v>816200000</v>
      </c>
    </row>
    <row r="187" spans="2:8" ht="15.75" thickBot="1" x14ac:dyDescent="0.3">
      <c r="B187" s="13" t="s">
        <v>161</v>
      </c>
      <c r="C187" s="14" t="s">
        <v>162</v>
      </c>
      <c r="D187" s="14">
        <v>169</v>
      </c>
      <c r="E187" s="14">
        <v>102</v>
      </c>
      <c r="F187" s="14">
        <v>300</v>
      </c>
      <c r="G187" s="14">
        <v>199</v>
      </c>
      <c r="H187" s="360">
        <v>19900000</v>
      </c>
    </row>
    <row r="188" spans="2:8" ht="15.75" thickBot="1" x14ac:dyDescent="0.3">
      <c r="B188" s="13" t="s">
        <v>161</v>
      </c>
      <c r="C188" s="14" t="s">
        <v>163</v>
      </c>
      <c r="D188" s="14">
        <v>170</v>
      </c>
      <c r="E188" s="14">
        <v>1</v>
      </c>
      <c r="F188" s="14">
        <v>300</v>
      </c>
      <c r="G188" s="14">
        <v>300</v>
      </c>
      <c r="H188" s="360">
        <v>30000000</v>
      </c>
    </row>
    <row r="189" spans="2:8" ht="15.75" thickBot="1" x14ac:dyDescent="0.3">
      <c r="B189" s="13" t="s">
        <v>161</v>
      </c>
      <c r="C189" s="14" t="s">
        <v>79</v>
      </c>
      <c r="D189" s="14">
        <v>180</v>
      </c>
      <c r="E189" s="14">
        <v>1</v>
      </c>
      <c r="F189" s="14">
        <v>300</v>
      </c>
      <c r="G189" s="14">
        <v>300</v>
      </c>
      <c r="H189" s="360">
        <v>30000000</v>
      </c>
    </row>
    <row r="190" spans="2:8" ht="15.75" thickBot="1" x14ac:dyDescent="0.3">
      <c r="B190" s="13" t="s">
        <v>161</v>
      </c>
      <c r="C190" s="14" t="s">
        <v>93</v>
      </c>
      <c r="D190" s="14">
        <v>181</v>
      </c>
      <c r="E190" s="14">
        <v>1</v>
      </c>
      <c r="F190" s="14">
        <v>300</v>
      </c>
      <c r="G190" s="14">
        <v>300</v>
      </c>
      <c r="H190" s="360">
        <v>30000000</v>
      </c>
    </row>
    <row r="191" spans="2:8" ht="15.75" thickBot="1" x14ac:dyDescent="0.3">
      <c r="B191" s="13" t="s">
        <v>161</v>
      </c>
      <c r="C191" s="14" t="s">
        <v>94</v>
      </c>
      <c r="D191" s="14">
        <v>182</v>
      </c>
      <c r="E191" s="14">
        <v>1</v>
      </c>
      <c r="F191" s="14">
        <v>101</v>
      </c>
      <c r="G191" s="14">
        <v>101</v>
      </c>
      <c r="H191" s="360">
        <v>10100000</v>
      </c>
    </row>
    <row r="192" spans="2:8" ht="15.75" thickBot="1" x14ac:dyDescent="0.3">
      <c r="B192" s="15" t="s">
        <v>161</v>
      </c>
      <c r="C192" s="16"/>
      <c r="D192" s="16"/>
      <c r="E192" s="16"/>
      <c r="F192" s="16"/>
      <c r="G192" s="17">
        <f>SUM(G187:G191)</f>
        <v>1200</v>
      </c>
      <c r="H192" s="361">
        <f>SUM(H187:H191)</f>
        <v>120000000</v>
      </c>
    </row>
    <row r="193" spans="2:10" ht="15.75" thickBot="1" x14ac:dyDescent="0.3">
      <c r="B193" s="13" t="s">
        <v>164</v>
      </c>
      <c r="C193" s="14"/>
      <c r="D193" s="14"/>
      <c r="E193" s="14"/>
      <c r="F193" s="14"/>
      <c r="G193" s="14">
        <v>1620</v>
      </c>
      <c r="H193" s="360">
        <f>+G193*100000</f>
        <v>162000000</v>
      </c>
    </row>
    <row r="194" spans="2:10" ht="15.75" thickBot="1" x14ac:dyDescent="0.3">
      <c r="B194" s="15" t="s">
        <v>164</v>
      </c>
      <c r="C194" s="16"/>
      <c r="D194" s="16"/>
      <c r="E194" s="16"/>
      <c r="F194" s="16"/>
      <c r="G194" s="17">
        <f>+G193</f>
        <v>1620</v>
      </c>
      <c r="H194" s="361">
        <f>+H193</f>
        <v>162000000</v>
      </c>
    </row>
    <row r="195" spans="2:10" ht="15.75" thickBot="1" x14ac:dyDescent="0.3">
      <c r="B195" s="13" t="s">
        <v>165</v>
      </c>
      <c r="C195" s="14"/>
      <c r="D195" s="14"/>
      <c r="E195" s="14"/>
      <c r="F195" s="14"/>
      <c r="G195" s="14">
        <v>290</v>
      </c>
      <c r="H195" s="360">
        <f>+G195*100000</f>
        <v>29000000</v>
      </c>
    </row>
    <row r="196" spans="2:10" ht="15.75" thickBot="1" x14ac:dyDescent="0.3">
      <c r="B196" s="13" t="s">
        <v>165</v>
      </c>
      <c r="C196" s="14"/>
      <c r="D196" s="14"/>
      <c r="E196" s="14"/>
      <c r="F196" s="14"/>
      <c r="G196" s="14">
        <v>710</v>
      </c>
      <c r="H196" s="360">
        <f>+G196*100000</f>
        <v>71000000</v>
      </c>
    </row>
    <row r="197" spans="2:10" ht="15.75" thickBot="1" x14ac:dyDescent="0.3">
      <c r="B197" s="15" t="s">
        <v>166</v>
      </c>
      <c r="C197" s="16"/>
      <c r="D197" s="16"/>
      <c r="E197" s="16"/>
      <c r="F197" s="16"/>
      <c r="G197" s="17">
        <f>+G195+G196</f>
        <v>1000</v>
      </c>
      <c r="H197" s="361">
        <f>+H195+H196</f>
        <v>100000000</v>
      </c>
    </row>
    <row r="198" spans="2:10" ht="15.75" thickBot="1" x14ac:dyDescent="0.3">
      <c r="B198" s="13" t="s">
        <v>642</v>
      </c>
      <c r="C198" s="14"/>
      <c r="D198" s="14"/>
      <c r="E198" s="14"/>
      <c r="F198" s="14"/>
      <c r="G198" s="14">
        <v>500</v>
      </c>
      <c r="H198" s="360">
        <f>+G198*100000</f>
        <v>50000000</v>
      </c>
    </row>
    <row r="199" spans="2:10" ht="15.75" thickBot="1" x14ac:dyDescent="0.3">
      <c r="B199" s="13" t="s">
        <v>642</v>
      </c>
      <c r="C199" s="14"/>
      <c r="D199" s="14"/>
      <c r="E199" s="14"/>
      <c r="F199" s="14"/>
      <c r="G199" s="14">
        <v>500</v>
      </c>
      <c r="H199" s="360">
        <f>+G199*100000</f>
        <v>50000000</v>
      </c>
    </row>
    <row r="200" spans="2:10" ht="15.75" thickBot="1" x14ac:dyDescent="0.3">
      <c r="B200" s="362" t="s">
        <v>642</v>
      </c>
      <c r="C200" s="363"/>
      <c r="D200" s="16"/>
      <c r="E200" s="16"/>
      <c r="F200" s="16"/>
      <c r="G200" s="17">
        <f>+G198+G199</f>
        <v>1000</v>
      </c>
      <c r="H200" s="361">
        <f>+H198+H199</f>
        <v>100000000</v>
      </c>
    </row>
    <row r="201" spans="2:10" ht="15.75" thickBot="1" x14ac:dyDescent="0.3">
      <c r="B201" s="13" t="s">
        <v>643</v>
      </c>
      <c r="C201" s="14"/>
      <c r="D201" s="14"/>
      <c r="E201" s="14"/>
      <c r="F201" s="14"/>
      <c r="G201" s="14">
        <v>750</v>
      </c>
      <c r="H201" s="360">
        <f>+G201*100000</f>
        <v>75000000</v>
      </c>
    </row>
    <row r="202" spans="2:10" ht="15.75" thickBot="1" x14ac:dyDescent="0.3">
      <c r="B202" s="364" t="s">
        <v>643</v>
      </c>
      <c r="C202" s="365"/>
      <c r="D202" s="365"/>
      <c r="E202" s="365"/>
      <c r="F202" s="365"/>
      <c r="G202" s="366">
        <v>750</v>
      </c>
      <c r="H202" s="367">
        <f>+G202*100000</f>
        <v>75000000</v>
      </c>
    </row>
    <row r="203" spans="2:10" ht="15.75" thickBot="1" x14ac:dyDescent="0.3">
      <c r="B203" s="13" t="s">
        <v>644</v>
      </c>
      <c r="C203" s="14"/>
      <c r="D203" s="14"/>
      <c r="E203" s="14"/>
      <c r="F203" s="14"/>
      <c r="G203" s="14">
        <v>750</v>
      </c>
      <c r="H203" s="360">
        <f>+G203*100000</f>
        <v>75000000</v>
      </c>
      <c r="J203" s="368"/>
    </row>
    <row r="204" spans="2:10" ht="15.75" thickBot="1" x14ac:dyDescent="0.3">
      <c r="B204" s="364" t="s">
        <v>644</v>
      </c>
      <c r="C204" s="365"/>
      <c r="D204" s="365"/>
      <c r="E204" s="365"/>
      <c r="F204" s="365"/>
      <c r="G204" s="366">
        <v>750</v>
      </c>
      <c r="H204" s="367">
        <f>+G204*100000</f>
        <v>75000000</v>
      </c>
    </row>
    <row r="205" spans="2:10" ht="15.75" thickBot="1" x14ac:dyDescent="0.3">
      <c r="B205" s="13" t="s">
        <v>660</v>
      </c>
      <c r="C205" s="14"/>
      <c r="D205" s="14"/>
      <c r="E205" s="14"/>
      <c r="F205" s="14"/>
      <c r="G205" s="14">
        <v>1500</v>
      </c>
      <c r="H205" s="360">
        <v>150000000</v>
      </c>
    </row>
    <row r="206" spans="2:10" ht="15.75" thickBot="1" x14ac:dyDescent="0.3">
      <c r="B206" s="15" t="str">
        <f>+B205</f>
        <v>Ivan Emanuel Eraso</v>
      </c>
      <c r="C206" s="16"/>
      <c r="D206" s="16"/>
      <c r="E206" s="16"/>
      <c r="F206" s="16"/>
      <c r="G206" s="17">
        <f>+G205</f>
        <v>1500</v>
      </c>
      <c r="H206" s="361">
        <f>+H205</f>
        <v>150000000</v>
      </c>
    </row>
    <row r="207" spans="2:10" ht="15.75" thickBot="1" x14ac:dyDescent="0.3">
      <c r="B207" s="13" t="s">
        <v>661</v>
      </c>
      <c r="C207" s="14"/>
      <c r="D207" s="14"/>
      <c r="E207" s="14"/>
      <c r="F207" s="14"/>
      <c r="G207" s="14">
        <v>2000</v>
      </c>
      <c r="H207" s="360">
        <v>200000000</v>
      </c>
    </row>
    <row r="208" spans="2:10" ht="15.75" thickBot="1" x14ac:dyDescent="0.3">
      <c r="B208" s="15" t="str">
        <f>+B207</f>
        <v>Celeste Huergo Vietto</v>
      </c>
      <c r="C208" s="16"/>
      <c r="D208" s="16"/>
      <c r="E208" s="16"/>
      <c r="F208" s="16"/>
      <c r="G208" s="17">
        <f>+G207</f>
        <v>2000</v>
      </c>
      <c r="H208" s="361">
        <f>+H207</f>
        <v>200000000</v>
      </c>
    </row>
    <row r="209" spans="2:8" ht="15.75" thickBot="1" x14ac:dyDescent="0.3">
      <c r="B209" s="7"/>
      <c r="C209" s="7"/>
      <c r="D209" s="7"/>
      <c r="E209" s="7"/>
      <c r="F209" s="7"/>
      <c r="G209" s="23">
        <f>+G16+G27+G31+G37+G83+G90+G116+G123+G132+G151+G160+G186+G192+G194+G197+G200+G202+G204+G206+G208</f>
        <v>33323</v>
      </c>
      <c r="H209" s="370">
        <f>+H208+H206+H204+H202+H200+H197+H194+H192+H186+H160+H151+H132+H123+H90+H83+H37+H16+H31+H27+H116</f>
        <v>3332300000</v>
      </c>
    </row>
    <row r="210" spans="2:8" x14ac:dyDescent="0.25">
      <c r="B210" s="7"/>
      <c r="C210" s="7"/>
      <c r="D210" s="7"/>
      <c r="E210" s="7"/>
      <c r="F210" s="7"/>
      <c r="H210"/>
    </row>
    <row r="211" spans="2:8" x14ac:dyDescent="0.25">
      <c r="H211"/>
    </row>
    <row r="212" spans="2:8" x14ac:dyDescent="0.25">
      <c r="G212" s="188"/>
    </row>
    <row r="213" spans="2:8" x14ac:dyDescent="0.25">
      <c r="B213" s="182" t="s">
        <v>641</v>
      </c>
      <c r="C213" s="24"/>
    </row>
    <row r="214" spans="2:8" x14ac:dyDescent="0.25">
      <c r="B214" s="24" t="s">
        <v>639</v>
      </c>
      <c r="C214" s="24"/>
    </row>
    <row r="215" spans="2:8" x14ac:dyDescent="0.25">
      <c r="B215" s="24" t="s">
        <v>640</v>
      </c>
      <c r="C215" s="25"/>
    </row>
    <row r="218" spans="2:8" x14ac:dyDescent="0.25">
      <c r="B218" s="182" t="s">
        <v>638</v>
      </c>
    </row>
    <row r="219" spans="2:8" x14ac:dyDescent="0.25">
      <c r="B219" s="24" t="s">
        <v>637</v>
      </c>
    </row>
    <row r="227" spans="2:7" x14ac:dyDescent="0.25">
      <c r="B227" s="11"/>
      <c r="D227" s="190"/>
      <c r="F227" s="11"/>
    </row>
    <row r="228" spans="2:7" x14ac:dyDescent="0.25">
      <c r="B228" s="27" t="s">
        <v>239</v>
      </c>
      <c r="D228" s="399"/>
      <c r="F228" s="429" t="s">
        <v>1133</v>
      </c>
      <c r="G228" s="429"/>
    </row>
    <row r="229" spans="2:7" x14ac:dyDescent="0.25">
      <c r="B229" s="27" t="s">
        <v>240</v>
      </c>
      <c r="D229" s="400"/>
      <c r="F229" s="32" t="s">
        <v>1011</v>
      </c>
    </row>
  </sheetData>
  <mergeCells count="10">
    <mergeCell ref="F228:G228"/>
    <mergeCell ref="G11:G12"/>
    <mergeCell ref="B3:E3"/>
    <mergeCell ref="B11:B12"/>
    <mergeCell ref="C11:C12"/>
    <mergeCell ref="D11:D12"/>
    <mergeCell ref="E11:E12"/>
    <mergeCell ref="F11:F12"/>
    <mergeCell ref="B9:D9"/>
    <mergeCell ref="B7:D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B9:H98"/>
  <sheetViews>
    <sheetView topLeftCell="A43" workbookViewId="0">
      <selection activeCell="E85" sqref="E85"/>
    </sheetView>
  </sheetViews>
  <sheetFormatPr baseColWidth="10" defaultRowHeight="15" x14ac:dyDescent="0.25"/>
  <cols>
    <col min="2" max="2" width="40.28515625" customWidth="1"/>
    <col min="3" max="3" width="14.85546875" style="278" customWidth="1"/>
    <col min="4" max="4" width="12.28515625" style="278" bestFit="1" customWidth="1"/>
    <col min="5" max="5" width="34.85546875" style="278" customWidth="1"/>
    <col min="6" max="6" width="12.85546875" style="278" customWidth="1"/>
    <col min="7" max="7" width="13.42578125" style="278" customWidth="1"/>
    <col min="8" max="8" width="15.140625" bestFit="1" customWidth="1"/>
  </cols>
  <sheetData>
    <row r="9" spans="2:7" x14ac:dyDescent="0.25">
      <c r="B9" s="436" t="s">
        <v>1146</v>
      </c>
      <c r="C9" s="436"/>
      <c r="D9" s="436"/>
      <c r="E9" s="436"/>
      <c r="F9" s="436"/>
      <c r="G9" s="436"/>
    </row>
    <row r="10" spans="2:7" x14ac:dyDescent="0.25">
      <c r="B10" s="436"/>
      <c r="C10" s="436"/>
      <c r="D10" s="436"/>
      <c r="E10" s="436"/>
      <c r="F10" s="436"/>
      <c r="G10" s="436"/>
    </row>
    <row r="11" spans="2:7" x14ac:dyDescent="0.25">
      <c r="B11" s="436"/>
      <c r="C11" s="436"/>
      <c r="D11" s="436"/>
      <c r="E11" s="436"/>
      <c r="F11" s="436"/>
      <c r="G11" s="436"/>
    </row>
    <row r="12" spans="2:7" ht="15.75" thickBot="1" x14ac:dyDescent="0.3"/>
    <row r="13" spans="2:7" ht="15" customHeight="1" x14ac:dyDescent="0.25">
      <c r="B13" s="453" t="s">
        <v>167</v>
      </c>
      <c r="C13" s="455" t="s">
        <v>241</v>
      </c>
      <c r="D13" s="455" t="s">
        <v>706</v>
      </c>
      <c r="E13" s="455" t="s">
        <v>169</v>
      </c>
      <c r="F13" s="455" t="s">
        <v>168</v>
      </c>
      <c r="G13" s="455" t="s">
        <v>706</v>
      </c>
    </row>
    <row r="14" spans="2:7" ht="15.75" thickBot="1" x14ac:dyDescent="0.3">
      <c r="B14" s="454"/>
      <c r="C14" s="456"/>
      <c r="D14" s="456"/>
      <c r="E14" s="456"/>
      <c r="F14" s="456"/>
      <c r="G14" s="456"/>
    </row>
    <row r="15" spans="2:7" x14ac:dyDescent="0.25">
      <c r="B15" s="185" t="s">
        <v>170</v>
      </c>
      <c r="C15" s="279"/>
      <c r="D15" s="279"/>
      <c r="E15" s="280" t="s">
        <v>178</v>
      </c>
      <c r="F15" s="279"/>
      <c r="G15" s="281"/>
    </row>
    <row r="16" spans="2:7" x14ac:dyDescent="0.25">
      <c r="B16" s="28" t="s">
        <v>234</v>
      </c>
      <c r="C16" s="371">
        <f>+SUM(C17:C19)</f>
        <v>458386764</v>
      </c>
      <c r="D16" s="31">
        <f>+SUM(D17:D19)</f>
        <v>285735284</v>
      </c>
      <c r="E16" s="282" t="s">
        <v>179</v>
      </c>
      <c r="F16" s="31">
        <f>+SUM(F17:F21)</f>
        <v>146703108.71000001</v>
      </c>
      <c r="G16" s="283">
        <f>+SUM(G17:G21)</f>
        <v>126283966</v>
      </c>
    </row>
    <row r="17" spans="2:7" x14ac:dyDescent="0.25">
      <c r="B17" s="29" t="s">
        <v>171</v>
      </c>
      <c r="C17" s="189">
        <v>0</v>
      </c>
      <c r="D17" s="189">
        <v>569217</v>
      </c>
      <c r="E17" s="284" t="s">
        <v>679</v>
      </c>
      <c r="F17" s="189">
        <f>+'Anexo 5i-5m'!C93</f>
        <v>64751120.990000002</v>
      </c>
      <c r="G17" s="285">
        <f>+'Anexo 5i-5m'!D93</f>
        <v>54265687</v>
      </c>
    </row>
    <row r="18" spans="2:7" x14ac:dyDescent="0.25">
      <c r="B18" s="29" t="s">
        <v>172</v>
      </c>
      <c r="C18" s="189">
        <f>+'Anexo 5d-5h'!C21</f>
        <v>458386764</v>
      </c>
      <c r="D18" s="189">
        <v>285166067</v>
      </c>
      <c r="E18" s="284" t="s">
        <v>650</v>
      </c>
      <c r="F18" s="189">
        <f>+'Anexo 5i-5m'!C88</f>
        <v>81951987.719999999</v>
      </c>
      <c r="G18" s="285">
        <v>72018279</v>
      </c>
    </row>
    <row r="19" spans="2:7" ht="15" hidden="1" customHeight="1" x14ac:dyDescent="0.25">
      <c r="B19" s="29" t="s">
        <v>173</v>
      </c>
      <c r="C19" s="286"/>
      <c r="D19" s="286"/>
      <c r="E19" s="284"/>
      <c r="F19" s="286"/>
      <c r="G19" s="287"/>
    </row>
    <row r="20" spans="2:7" hidden="1" x14ac:dyDescent="0.25">
      <c r="B20" s="28" t="s">
        <v>174</v>
      </c>
      <c r="C20" s="288">
        <f>SUM(C21:C23)</f>
        <v>0</v>
      </c>
      <c r="D20" s="288">
        <f>SUM(D21:D23)</f>
        <v>0</v>
      </c>
      <c r="E20" s="284" t="s">
        <v>181</v>
      </c>
      <c r="F20" s="286"/>
      <c r="G20" s="287"/>
    </row>
    <row r="21" spans="2:7" ht="24" hidden="1" x14ac:dyDescent="0.25">
      <c r="B21" s="29" t="s">
        <v>175</v>
      </c>
      <c r="C21" s="288"/>
      <c r="D21" s="288"/>
      <c r="E21" s="284" t="s">
        <v>670</v>
      </c>
      <c r="F21" s="289">
        <v>0</v>
      </c>
      <c r="G21" s="290"/>
    </row>
    <row r="22" spans="2:7" hidden="1" x14ac:dyDescent="0.25">
      <c r="B22" s="29" t="s">
        <v>176</v>
      </c>
      <c r="C22" s="288"/>
      <c r="D22" s="288"/>
      <c r="E22" s="282"/>
      <c r="F22" s="291"/>
      <c r="G22" s="290"/>
    </row>
    <row r="23" spans="2:7" x14ac:dyDescent="0.25">
      <c r="B23" s="29"/>
      <c r="C23" s="288"/>
      <c r="D23" s="288"/>
      <c r="E23" s="282" t="s">
        <v>182</v>
      </c>
      <c r="F23" s="31">
        <f>+SUM(F24:F26)</f>
        <v>149953933</v>
      </c>
      <c r="G23" s="283">
        <f>+SUM(G24:G26)</f>
        <v>160499333</v>
      </c>
    </row>
    <row r="24" spans="2:7" x14ac:dyDescent="0.25">
      <c r="B24" s="29"/>
      <c r="C24" s="288"/>
      <c r="D24" s="288"/>
      <c r="E24" s="284" t="s">
        <v>183</v>
      </c>
      <c r="F24" s="189">
        <f>+'Anexo 5i-5m'!C45</f>
        <v>123076920</v>
      </c>
      <c r="G24" s="285">
        <f>+'Anexo 5i-5m'!D45</f>
        <v>150000000</v>
      </c>
    </row>
    <row r="25" spans="2:7" x14ac:dyDescent="0.25">
      <c r="B25" s="28" t="s">
        <v>177</v>
      </c>
      <c r="C25" s="371">
        <f>+SUM(C26:C27)</f>
        <v>1757641880</v>
      </c>
      <c r="D25" s="31">
        <f>+SUM(D26:D27)</f>
        <v>1281462544</v>
      </c>
      <c r="E25" s="284" t="s">
        <v>184</v>
      </c>
      <c r="F25" s="189">
        <f>+'Anexo 5i-5m'!C50</f>
        <v>26877013</v>
      </c>
      <c r="G25" s="285">
        <f>+'Anexo 5i-5m'!D50</f>
        <v>10499333</v>
      </c>
    </row>
    <row r="26" spans="2:7" x14ac:dyDescent="0.25">
      <c r="B26" s="29" t="s">
        <v>175</v>
      </c>
      <c r="C26" s="189">
        <v>139650515</v>
      </c>
      <c r="D26" s="189">
        <v>770257898</v>
      </c>
      <c r="E26" s="284"/>
      <c r="F26" s="286"/>
      <c r="G26" s="287"/>
    </row>
    <row r="27" spans="2:7" x14ac:dyDescent="0.25">
      <c r="B27" s="29" t="s">
        <v>176</v>
      </c>
      <c r="C27" s="189">
        <v>1617991365</v>
      </c>
      <c r="D27" s="189">
        <v>511204646</v>
      </c>
      <c r="E27" s="292"/>
      <c r="F27" s="286"/>
      <c r="G27" s="287"/>
    </row>
    <row r="28" spans="2:7" x14ac:dyDescent="0.25">
      <c r="B28" s="30"/>
      <c r="C28" s="293"/>
      <c r="D28" s="293"/>
      <c r="E28" s="292"/>
      <c r="F28" s="286"/>
      <c r="G28" s="287"/>
    </row>
    <row r="29" spans="2:7" x14ac:dyDescent="0.25">
      <c r="B29" s="28" t="s">
        <v>185</v>
      </c>
      <c r="C29" s="371">
        <f>+SUM(C30:C36)</f>
        <v>491413851</v>
      </c>
      <c r="D29" s="31">
        <f>+SUM(D30:D36)</f>
        <v>518756300</v>
      </c>
      <c r="E29" s="282" t="s">
        <v>191</v>
      </c>
      <c r="F29" s="31">
        <f>+SUM(F30:F37)</f>
        <v>208151830.07000017</v>
      </c>
      <c r="G29" s="283">
        <f>+SUM(G30:G37)</f>
        <v>185869578.19999999</v>
      </c>
    </row>
    <row r="30" spans="2:7" x14ac:dyDescent="0.25">
      <c r="B30" s="29" t="s">
        <v>186</v>
      </c>
      <c r="C30" s="286"/>
      <c r="D30" s="286"/>
      <c r="E30" s="284" t="s">
        <v>192</v>
      </c>
      <c r="F30" s="189">
        <v>30992333</v>
      </c>
      <c r="G30" s="285">
        <v>38304245.200000003</v>
      </c>
    </row>
    <row r="31" spans="2:7" x14ac:dyDescent="0.25">
      <c r="B31" s="29" t="s">
        <v>187</v>
      </c>
      <c r="C31" s="189">
        <f>+'Anexo 5d-5h'!C55</f>
        <v>131987406</v>
      </c>
      <c r="D31" s="189">
        <f>+'Anexo 5d-5h'!D55</f>
        <v>131987406</v>
      </c>
      <c r="E31" s="284" t="s">
        <v>193</v>
      </c>
      <c r="F31" s="189">
        <v>5276945</v>
      </c>
      <c r="G31" s="285">
        <v>11161860</v>
      </c>
    </row>
    <row r="32" spans="2:7" x14ac:dyDescent="0.25">
      <c r="B32" s="29" t="s">
        <v>188</v>
      </c>
      <c r="C32" s="189">
        <f>+'Anexo 5d-5h'!C81</f>
        <v>359426445</v>
      </c>
      <c r="D32" s="189">
        <f>+'Anexo 5d-5h'!D81</f>
        <v>386768894</v>
      </c>
      <c r="E32" s="284" t="s">
        <v>194</v>
      </c>
      <c r="F32" s="189">
        <v>0</v>
      </c>
      <c r="G32" s="285">
        <v>0</v>
      </c>
    </row>
    <row r="33" spans="2:7" hidden="1" x14ac:dyDescent="0.25">
      <c r="B33" s="29" t="s">
        <v>235</v>
      </c>
      <c r="C33" s="293"/>
      <c r="D33" s="293"/>
    </row>
    <row r="34" spans="2:7" ht="24" hidden="1" x14ac:dyDescent="0.25">
      <c r="B34" s="29" t="s">
        <v>189</v>
      </c>
      <c r="C34" s="293"/>
      <c r="D34" s="293"/>
    </row>
    <row r="35" spans="2:7" ht="24" hidden="1" x14ac:dyDescent="0.25">
      <c r="B35" s="29" t="s">
        <v>190</v>
      </c>
      <c r="C35" s="293"/>
      <c r="D35" s="293"/>
      <c r="E35" s="284" t="s">
        <v>195</v>
      </c>
      <c r="F35" s="286"/>
      <c r="G35" s="287"/>
    </row>
    <row r="36" spans="2:7" x14ac:dyDescent="0.25">
      <c r="B36" s="29"/>
      <c r="C36" s="293"/>
      <c r="D36" s="293"/>
      <c r="E36" s="284" t="s">
        <v>196</v>
      </c>
      <c r="F36" s="189">
        <v>171882552.07000017</v>
      </c>
      <c r="G36" s="285">
        <v>136403473</v>
      </c>
    </row>
    <row r="37" spans="2:7" hidden="1" x14ac:dyDescent="0.25">
      <c r="B37" s="28"/>
      <c r="C37" s="293"/>
      <c r="D37" s="293"/>
      <c r="E37" s="284" t="s">
        <v>197</v>
      </c>
      <c r="F37" s="286">
        <v>0</v>
      </c>
      <c r="G37" s="287">
        <v>0</v>
      </c>
    </row>
    <row r="38" spans="2:7" x14ac:dyDescent="0.25">
      <c r="B38" s="28" t="s">
        <v>198</v>
      </c>
      <c r="C38" s="371">
        <f>+C39</f>
        <v>394992183.81999999</v>
      </c>
      <c r="D38" s="31">
        <f>+D39</f>
        <v>264827904</v>
      </c>
      <c r="E38" s="282" t="s">
        <v>200</v>
      </c>
      <c r="F38" s="31">
        <f>+SUM(F39:F41)</f>
        <v>111076233</v>
      </c>
      <c r="G38" s="283">
        <f>+SUM(G39:G41)</f>
        <v>90166421</v>
      </c>
    </row>
    <row r="39" spans="2:7" x14ac:dyDescent="0.25">
      <c r="B39" s="29" t="s">
        <v>199</v>
      </c>
      <c r="C39" s="189">
        <f>+'Anexo 5i-5m'!C37</f>
        <v>394992183.81999999</v>
      </c>
      <c r="D39" s="189">
        <f>+'Anexo 5i-5m'!D37</f>
        <v>264827904</v>
      </c>
      <c r="E39" s="284" t="s">
        <v>202</v>
      </c>
      <c r="F39" s="189">
        <v>80174828</v>
      </c>
      <c r="G39" s="285">
        <v>69682017</v>
      </c>
    </row>
    <row r="40" spans="2:7" x14ac:dyDescent="0.25">
      <c r="B40" s="29"/>
      <c r="C40" s="286"/>
      <c r="D40" s="286"/>
      <c r="E40" s="284" t="s">
        <v>203</v>
      </c>
      <c r="F40" s="189">
        <v>30901405</v>
      </c>
      <c r="G40" s="285">
        <f>+'Anexo 5n-5r'!D27</f>
        <v>20484404</v>
      </c>
    </row>
    <row r="41" spans="2:7" x14ac:dyDescent="0.25">
      <c r="B41" s="28"/>
      <c r="C41" s="293"/>
      <c r="D41" s="293"/>
      <c r="E41" s="284"/>
      <c r="F41" s="189"/>
      <c r="G41" s="287"/>
    </row>
    <row r="42" spans="2:7" x14ac:dyDescent="0.25">
      <c r="B42" s="28" t="s">
        <v>204</v>
      </c>
      <c r="C42" s="31">
        <f>+C16+C20+C25+C29+C38</f>
        <v>3102434678.8200002</v>
      </c>
      <c r="D42" s="31">
        <f>+D16+D20+D25+D29+D38</f>
        <v>2350782032</v>
      </c>
      <c r="E42" s="282" t="s">
        <v>205</v>
      </c>
      <c r="F42" s="31">
        <f>+F16+F23+F29+F38</f>
        <v>615885104.78000021</v>
      </c>
      <c r="G42" s="283">
        <f>+G16+G23+G29+G38</f>
        <v>562819298.20000005</v>
      </c>
    </row>
    <row r="43" spans="2:7" ht="15.75" thickBot="1" x14ac:dyDescent="0.3">
      <c r="B43" s="29"/>
      <c r="C43" s="288"/>
      <c r="D43" s="288"/>
      <c r="E43" s="284"/>
      <c r="F43" s="286"/>
      <c r="G43" s="287"/>
    </row>
    <row r="44" spans="2:7" x14ac:dyDescent="0.25">
      <c r="B44" s="28" t="s">
        <v>206</v>
      </c>
      <c r="C44" s="286"/>
      <c r="D44" s="286"/>
      <c r="E44" s="280" t="s">
        <v>1142</v>
      </c>
      <c r="F44" s="286"/>
      <c r="G44" s="287"/>
    </row>
    <row r="45" spans="2:7" x14ac:dyDescent="0.25">
      <c r="B45" s="28" t="s">
        <v>207</v>
      </c>
      <c r="C45" s="31">
        <f>+SUM(C46:C49)</f>
        <v>842017557</v>
      </c>
      <c r="D45" s="31">
        <f>+SUM(D46:D49)</f>
        <v>842017557</v>
      </c>
      <c r="E45" s="282" t="s">
        <v>182</v>
      </c>
      <c r="F45" s="31">
        <f>+'Anexo 5i-5m'!C60</f>
        <v>76923080</v>
      </c>
      <c r="G45" s="285"/>
    </row>
    <row r="46" spans="2:7" x14ac:dyDescent="0.25">
      <c r="B46" s="29" t="s">
        <v>175</v>
      </c>
      <c r="C46" s="189">
        <v>0</v>
      </c>
      <c r="D46" s="189">
        <v>0</v>
      </c>
      <c r="E46" s="284" t="s">
        <v>183</v>
      </c>
      <c r="F46" s="189">
        <f>+F45</f>
        <v>76923080</v>
      </c>
      <c r="G46" s="287"/>
    </row>
    <row r="47" spans="2:7" hidden="1" x14ac:dyDescent="0.25">
      <c r="B47" s="29" t="s">
        <v>176</v>
      </c>
      <c r="C47" s="286"/>
      <c r="D47" s="286"/>
      <c r="E47" s="284"/>
      <c r="F47" s="189"/>
      <c r="G47" s="285"/>
    </row>
    <row r="48" spans="2:7" x14ac:dyDescent="0.25">
      <c r="B48" s="29" t="s">
        <v>208</v>
      </c>
      <c r="C48" s="189">
        <v>851000000</v>
      </c>
      <c r="D48" s="189">
        <v>851000000</v>
      </c>
      <c r="E48" s="284"/>
      <c r="F48" s="189"/>
      <c r="G48" s="285"/>
    </row>
    <row r="49" spans="2:7" ht="18.75" customHeight="1" x14ac:dyDescent="0.25">
      <c r="B49" s="29" t="s">
        <v>209</v>
      </c>
      <c r="C49" s="189">
        <v>-8982443</v>
      </c>
      <c r="D49" s="189">
        <v>-8982443</v>
      </c>
      <c r="E49" s="284"/>
      <c r="F49" s="293"/>
      <c r="G49" s="294"/>
    </row>
    <row r="50" spans="2:7" hidden="1" x14ac:dyDescent="0.25">
      <c r="B50" s="28"/>
      <c r="C50" s="293"/>
      <c r="D50" s="293"/>
      <c r="E50" s="284" t="s">
        <v>180</v>
      </c>
      <c r="F50" s="293"/>
      <c r="G50" s="294"/>
    </row>
    <row r="51" spans="2:7" hidden="1" x14ac:dyDescent="0.25">
      <c r="B51" s="28" t="s">
        <v>210</v>
      </c>
      <c r="C51" s="293">
        <f>+SUM(C52:C58)</f>
        <v>0</v>
      </c>
      <c r="D51" s="293"/>
      <c r="E51" s="284" t="s">
        <v>213</v>
      </c>
      <c r="F51" s="293"/>
      <c r="G51" s="294"/>
    </row>
    <row r="52" spans="2:7" hidden="1" x14ac:dyDescent="0.25">
      <c r="B52" s="29" t="s">
        <v>186</v>
      </c>
      <c r="C52" s="293"/>
      <c r="D52" s="293"/>
      <c r="E52" s="284"/>
      <c r="F52" s="293"/>
      <c r="G52" s="294"/>
    </row>
    <row r="53" spans="2:7" hidden="1" x14ac:dyDescent="0.25">
      <c r="B53" s="29" t="s">
        <v>188</v>
      </c>
      <c r="C53" s="293"/>
      <c r="D53" s="293"/>
      <c r="E53" s="282" t="s">
        <v>214</v>
      </c>
      <c r="F53" s="293">
        <f>+SUM(F54:F55)</f>
        <v>0</v>
      </c>
      <c r="G53" s="294">
        <f>+SUM(G54:G55)</f>
        <v>0</v>
      </c>
    </row>
    <row r="54" spans="2:7" hidden="1" x14ac:dyDescent="0.25">
      <c r="B54" s="29" t="s">
        <v>211</v>
      </c>
      <c r="C54" s="293"/>
      <c r="D54" s="293"/>
      <c r="E54" s="284" t="s">
        <v>215</v>
      </c>
      <c r="F54" s="293"/>
      <c r="G54" s="294"/>
    </row>
    <row r="55" spans="2:7" hidden="1" x14ac:dyDescent="0.25">
      <c r="B55" s="29" t="s">
        <v>236</v>
      </c>
      <c r="C55" s="293"/>
      <c r="D55" s="293"/>
      <c r="E55" s="284" t="s">
        <v>680</v>
      </c>
      <c r="F55" s="293"/>
      <c r="G55" s="294"/>
    </row>
    <row r="56" spans="2:7" ht="24" hidden="1" x14ac:dyDescent="0.25">
      <c r="B56" s="29" t="s">
        <v>189</v>
      </c>
      <c r="C56" s="293"/>
      <c r="D56" s="293"/>
      <c r="E56" s="284"/>
      <c r="F56" s="293"/>
      <c r="G56" s="294"/>
    </row>
    <row r="57" spans="2:7" ht="24" hidden="1" x14ac:dyDescent="0.25">
      <c r="B57" s="29" t="s">
        <v>190</v>
      </c>
      <c r="C57" s="293"/>
      <c r="D57" s="293"/>
      <c r="E57" s="282" t="s">
        <v>216</v>
      </c>
      <c r="F57" s="293">
        <f>+SUM(F58:F60)</f>
        <v>297091325.25999999</v>
      </c>
      <c r="G57" s="294">
        <f>+SUM(G58:G60)</f>
        <v>0</v>
      </c>
    </row>
    <row r="58" spans="2:7" ht="24" hidden="1" x14ac:dyDescent="0.25">
      <c r="B58" s="29" t="s">
        <v>212</v>
      </c>
      <c r="C58" s="293"/>
      <c r="D58" s="293"/>
      <c r="E58" s="284" t="s">
        <v>217</v>
      </c>
      <c r="F58" s="293"/>
      <c r="G58" s="294"/>
    </row>
    <row r="59" spans="2:7" x14ac:dyDescent="0.25">
      <c r="B59" s="30"/>
      <c r="C59" s="293"/>
      <c r="D59" s="293"/>
      <c r="E59" s="284" t="s">
        <v>218</v>
      </c>
      <c r="F59" s="416">
        <v>297091325.25999999</v>
      </c>
      <c r="G59" s="294"/>
    </row>
    <row r="60" spans="2:7" x14ac:dyDescent="0.25">
      <c r="B60" s="30"/>
      <c r="C60" s="293"/>
      <c r="D60" s="293"/>
      <c r="E60" s="284" t="s">
        <v>681</v>
      </c>
      <c r="F60" s="293"/>
      <c r="G60" s="294"/>
    </row>
    <row r="61" spans="2:7" x14ac:dyDescent="0.25">
      <c r="B61" s="30"/>
      <c r="C61" s="293"/>
      <c r="D61" s="293"/>
      <c r="E61" s="282" t="s">
        <v>219</v>
      </c>
      <c r="F61" s="31">
        <f>+F45+F53+F57</f>
        <v>374014405.25999999</v>
      </c>
      <c r="G61" s="283">
        <f>+G45+G53+G57</f>
        <v>0</v>
      </c>
    </row>
    <row r="62" spans="2:7" x14ac:dyDescent="0.25">
      <c r="B62" s="30"/>
      <c r="C62" s="293"/>
      <c r="D62" s="293"/>
      <c r="E62" s="282"/>
      <c r="F62" s="189"/>
      <c r="G62" s="285"/>
    </row>
    <row r="63" spans="2:7" x14ac:dyDescent="0.25">
      <c r="B63" s="28" t="s">
        <v>220</v>
      </c>
      <c r="C63" s="31">
        <f>+'Anexo 5d-5h'!G93</f>
        <v>260744376</v>
      </c>
      <c r="D63" s="31">
        <v>259026194</v>
      </c>
      <c r="E63" s="282"/>
      <c r="F63" s="286"/>
      <c r="G63" s="287"/>
    </row>
    <row r="64" spans="2:7" x14ac:dyDescent="0.25">
      <c r="B64" s="29" t="s">
        <v>221</v>
      </c>
      <c r="C64" s="189">
        <f>-'Anexo 5d-5h'!H93</f>
        <v>-244525569</v>
      </c>
      <c r="D64" s="189">
        <v>-244525569</v>
      </c>
      <c r="E64" s="282" t="s">
        <v>222</v>
      </c>
      <c r="F64" s="31">
        <f>+F42+F61</f>
        <v>989899510.0400002</v>
      </c>
      <c r="G64" s="283">
        <f>+G42+G61</f>
        <v>562819298.20000005</v>
      </c>
    </row>
    <row r="65" spans="2:8" x14ac:dyDescent="0.25">
      <c r="B65" s="29"/>
      <c r="C65" s="293"/>
      <c r="D65" s="293"/>
      <c r="E65" s="282"/>
      <c r="F65" s="291"/>
      <c r="G65" s="290"/>
    </row>
    <row r="66" spans="2:8" x14ac:dyDescent="0.25">
      <c r="B66" s="29"/>
      <c r="C66" s="293"/>
      <c r="D66" s="293"/>
      <c r="E66" s="282" t="s">
        <v>223</v>
      </c>
      <c r="F66" s="31"/>
      <c r="G66" s="283"/>
    </row>
    <row r="67" spans="2:8" x14ac:dyDescent="0.25">
      <c r="B67" s="30"/>
      <c r="C67" s="293"/>
      <c r="D67" s="293"/>
      <c r="E67" s="282" t="s">
        <v>231</v>
      </c>
      <c r="F67" s="31">
        <v>3332300000</v>
      </c>
      <c r="G67" s="285">
        <v>3332300000</v>
      </c>
    </row>
    <row r="68" spans="2:8" hidden="1" x14ac:dyDescent="0.25">
      <c r="B68" s="28" t="s">
        <v>224</v>
      </c>
      <c r="C68" s="286">
        <f>+SUM(C69:C76)</f>
        <v>13575757</v>
      </c>
      <c r="D68" s="286">
        <f>+SUM(D69:D76)</f>
        <v>0</v>
      </c>
      <c r="E68" s="288"/>
      <c r="F68" s="189"/>
      <c r="G68" s="285"/>
    </row>
    <row r="69" spans="2:8" x14ac:dyDescent="0.25">
      <c r="B69" s="28" t="s">
        <v>225</v>
      </c>
      <c r="C69" s="286"/>
      <c r="D69" s="286"/>
      <c r="E69" s="284" t="s">
        <v>333</v>
      </c>
      <c r="F69" s="189">
        <v>95004536.140000001</v>
      </c>
      <c r="G69" s="285">
        <v>95004536.140000001</v>
      </c>
    </row>
    <row r="70" spans="2:8" x14ac:dyDescent="0.25">
      <c r="B70" s="29" t="s">
        <v>226</v>
      </c>
      <c r="C70" s="189">
        <f>13575757+2091038</f>
        <v>15666795</v>
      </c>
      <c r="D70" s="189">
        <v>2091038</v>
      </c>
      <c r="E70" s="284" t="s">
        <v>232</v>
      </c>
      <c r="F70" s="189">
        <v>57662078</v>
      </c>
      <c r="G70" s="285">
        <v>0</v>
      </c>
    </row>
    <row r="71" spans="2:8" x14ac:dyDescent="0.25">
      <c r="B71" s="29" t="s">
        <v>227</v>
      </c>
      <c r="C71" s="189">
        <v>-2091038</v>
      </c>
      <c r="D71" s="189">
        <v>-2091038</v>
      </c>
      <c r="E71" s="284" t="s">
        <v>998</v>
      </c>
      <c r="F71" s="189">
        <v>10841802</v>
      </c>
      <c r="G71" s="285">
        <f>VLOOKUP(E71,HT!B:D,3,0)</f>
        <v>10841802</v>
      </c>
    </row>
    <row r="72" spans="2:8" x14ac:dyDescent="0.25">
      <c r="B72" s="29"/>
      <c r="C72" s="189"/>
      <c r="D72" s="189"/>
      <c r="E72" s="284" t="s">
        <v>694</v>
      </c>
      <c r="F72" s="189">
        <v>16484301</v>
      </c>
      <c r="G72" s="285">
        <f>VLOOKUP(E72,HT!B:D,3,0)</f>
        <v>9484301</v>
      </c>
    </row>
    <row r="73" spans="2:8" x14ac:dyDescent="0.25">
      <c r="B73" s="29"/>
      <c r="C73" s="189"/>
      <c r="D73" s="189"/>
      <c r="E73" s="284" t="s">
        <v>701</v>
      </c>
      <c r="F73" s="189">
        <v>651000000</v>
      </c>
      <c r="G73" s="285">
        <v>651000000</v>
      </c>
    </row>
    <row r="74" spans="2:8" x14ac:dyDescent="0.25">
      <c r="B74" s="29"/>
      <c r="C74" s="286"/>
      <c r="D74" s="286"/>
      <c r="E74" s="284" t="s">
        <v>543</v>
      </c>
      <c r="F74" s="189">
        <v>-1528230865.0799999</v>
      </c>
      <c r="G74" s="285">
        <v>-1761562145</v>
      </c>
      <c r="H74" s="188"/>
    </row>
    <row r="75" spans="2:8" x14ac:dyDescent="0.25">
      <c r="B75" s="29"/>
      <c r="C75" s="189"/>
      <c r="D75" s="189"/>
      <c r="E75" s="284" t="s">
        <v>1004</v>
      </c>
      <c r="F75" s="189">
        <v>349285437.42000008</v>
      </c>
      <c r="G75" s="285">
        <v>307412421.66000003</v>
      </c>
      <c r="H75" s="188"/>
    </row>
    <row r="76" spans="2:8" hidden="1" x14ac:dyDescent="0.25">
      <c r="B76" s="29"/>
      <c r="C76" s="189"/>
      <c r="D76" s="189"/>
      <c r="E76" s="284"/>
      <c r="F76" s="293"/>
      <c r="G76" s="294"/>
    </row>
    <row r="77" spans="2:8" hidden="1" x14ac:dyDescent="0.25">
      <c r="B77" s="28"/>
      <c r="C77" s="286"/>
      <c r="D77" s="286"/>
      <c r="E77" s="284"/>
      <c r="F77" s="189"/>
      <c r="G77" s="285"/>
      <c r="H77" s="188"/>
    </row>
    <row r="78" spans="2:8" hidden="1" x14ac:dyDescent="0.25">
      <c r="B78" s="28" t="s">
        <v>228</v>
      </c>
      <c r="C78" s="286">
        <f>+C79</f>
        <v>0</v>
      </c>
      <c r="D78" s="286">
        <f>+D79</f>
        <v>0</v>
      </c>
      <c r="E78" s="284"/>
      <c r="F78" s="189"/>
      <c r="G78" s="285"/>
      <c r="H78" s="221"/>
    </row>
    <row r="79" spans="2:8" hidden="1" x14ac:dyDescent="0.25">
      <c r="B79" s="29" t="s">
        <v>229</v>
      </c>
      <c r="C79" s="286"/>
      <c r="D79" s="286"/>
      <c r="E79" s="284"/>
      <c r="F79" s="293"/>
      <c r="G79" s="294"/>
      <c r="H79" s="222"/>
    </row>
    <row r="80" spans="2:8" hidden="1" x14ac:dyDescent="0.25">
      <c r="B80" s="29"/>
      <c r="C80" s="286"/>
      <c r="D80" s="286"/>
      <c r="E80" s="292"/>
      <c r="F80" s="293"/>
      <c r="G80" s="294"/>
      <c r="H80" s="222"/>
    </row>
    <row r="81" spans="2:8" ht="15.75" thickBot="1" x14ac:dyDescent="0.3">
      <c r="B81" s="28" t="s">
        <v>230</v>
      </c>
      <c r="C81" s="31">
        <f>+C45+C51+C63+C64+C68+C78</f>
        <v>871812121</v>
      </c>
      <c r="D81" s="31">
        <f>+D45+D51+D63+D64+D68+D78</f>
        <v>856518182</v>
      </c>
      <c r="E81" s="295" t="s">
        <v>645</v>
      </c>
      <c r="F81" s="31">
        <f>SUM(F67:F75)</f>
        <v>2984347289.48</v>
      </c>
      <c r="G81" s="283">
        <f>SUM(G67:G75)</f>
        <v>2644480915.7999997</v>
      </c>
      <c r="H81" s="222"/>
    </row>
    <row r="82" spans="2:8" x14ac:dyDescent="0.25">
      <c r="B82" s="445" t="s">
        <v>237</v>
      </c>
      <c r="C82" s="447">
        <f>+C42+C81</f>
        <v>3974246799.8200002</v>
      </c>
      <c r="D82" s="447">
        <f>+D42+D81</f>
        <v>3207300214</v>
      </c>
      <c r="E82" s="449" t="s">
        <v>233</v>
      </c>
      <c r="F82" s="447">
        <f>+F64+F81</f>
        <v>3974246799.5200005</v>
      </c>
      <c r="G82" s="451">
        <f>+G64+G81</f>
        <v>3207300214</v>
      </c>
      <c r="H82" s="188"/>
    </row>
    <row r="83" spans="2:8" ht="15.75" thickBot="1" x14ac:dyDescent="0.3">
      <c r="B83" s="446"/>
      <c r="C83" s="448"/>
      <c r="D83" s="448"/>
      <c r="E83" s="450"/>
      <c r="F83" s="448"/>
      <c r="G83" s="452"/>
    </row>
    <row r="84" spans="2:8" x14ac:dyDescent="0.25">
      <c r="F84" s="296"/>
    </row>
    <row r="85" spans="2:8" ht="15.75" thickBot="1" x14ac:dyDescent="0.3">
      <c r="H85" s="188"/>
    </row>
    <row r="86" spans="2:8" ht="15" customHeight="1" x14ac:dyDescent="0.25">
      <c r="B86" s="437"/>
      <c r="C86" s="439" t="s">
        <v>168</v>
      </c>
      <c r="D86" s="439" t="s">
        <v>238</v>
      </c>
      <c r="E86" s="441"/>
      <c r="F86" s="439" t="s">
        <v>168</v>
      </c>
      <c r="G86" s="443" t="s">
        <v>238</v>
      </c>
    </row>
    <row r="87" spans="2:8" x14ac:dyDescent="0.25">
      <c r="B87" s="438"/>
      <c r="C87" s="440"/>
      <c r="D87" s="440"/>
      <c r="E87" s="442"/>
      <c r="F87" s="440"/>
      <c r="G87" s="444"/>
    </row>
    <row r="88" spans="2:8" x14ac:dyDescent="0.25">
      <c r="B88" s="298" t="s">
        <v>685</v>
      </c>
      <c r="C88" s="299"/>
      <c r="D88" s="299"/>
      <c r="E88" s="300" t="s">
        <v>686</v>
      </c>
      <c r="F88" s="299"/>
      <c r="G88" s="301"/>
    </row>
    <row r="89" spans="2:8" ht="24" x14ac:dyDescent="0.25">
      <c r="B89" s="302" t="s">
        <v>683</v>
      </c>
      <c r="C89" s="303">
        <v>633204989.24539995</v>
      </c>
      <c r="D89" s="304">
        <v>200000000</v>
      </c>
      <c r="E89" s="304" t="s">
        <v>687</v>
      </c>
      <c r="F89" s="303">
        <v>0</v>
      </c>
      <c r="G89" s="305">
        <v>200000000</v>
      </c>
    </row>
    <row r="90" spans="2:8" ht="24.75" thickBot="1" x14ac:dyDescent="0.3">
      <c r="B90" s="306" t="s">
        <v>684</v>
      </c>
      <c r="C90" s="307">
        <v>183487339</v>
      </c>
      <c r="D90" s="308">
        <v>700000000</v>
      </c>
      <c r="E90" s="308" t="s">
        <v>688</v>
      </c>
      <c r="F90" s="307">
        <v>816692328.24539995</v>
      </c>
      <c r="G90" s="309">
        <v>700000000</v>
      </c>
    </row>
    <row r="95" spans="2:8" x14ac:dyDescent="0.25">
      <c r="B95" s="11"/>
      <c r="D95" s="401"/>
      <c r="E95" s="401"/>
      <c r="G95" s="297"/>
    </row>
    <row r="96" spans="2:8" x14ac:dyDescent="0.25">
      <c r="B96" s="27" t="s">
        <v>239</v>
      </c>
      <c r="D96" s="435"/>
      <c r="E96" s="435"/>
      <c r="G96" s="326" t="s">
        <v>1133</v>
      </c>
    </row>
    <row r="97" spans="2:5" x14ac:dyDescent="0.25">
      <c r="B97" s="27" t="s">
        <v>240</v>
      </c>
      <c r="D97" s="435"/>
      <c r="E97" s="435"/>
    </row>
    <row r="98" spans="2:5" x14ac:dyDescent="0.25">
      <c r="D98" s="401"/>
      <c r="E98" s="401"/>
    </row>
  </sheetData>
  <mergeCells count="21">
    <mergeCell ref="D13:D14"/>
    <mergeCell ref="E13:E14"/>
    <mergeCell ref="F13:F14"/>
    <mergeCell ref="G13:G14"/>
    <mergeCell ref="D96:E96"/>
    <mergeCell ref="D97:E97"/>
    <mergeCell ref="B9:G11"/>
    <mergeCell ref="B86:B87"/>
    <mergeCell ref="C86:C87"/>
    <mergeCell ref="D86:D87"/>
    <mergeCell ref="E86:E87"/>
    <mergeCell ref="F86:F87"/>
    <mergeCell ref="G86:G87"/>
    <mergeCell ref="B82:B83"/>
    <mergeCell ref="C82:C83"/>
    <mergeCell ref="D82:D83"/>
    <mergeCell ref="E82:E83"/>
    <mergeCell ref="F82:F83"/>
    <mergeCell ref="G82:G83"/>
    <mergeCell ref="B13:B14"/>
    <mergeCell ref="C13:C1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B10:I61"/>
  <sheetViews>
    <sheetView topLeftCell="A25" workbookViewId="0">
      <selection activeCell="C49" sqref="C49"/>
    </sheetView>
  </sheetViews>
  <sheetFormatPr baseColWidth="10" defaultRowHeight="15" x14ac:dyDescent="0.25"/>
  <cols>
    <col min="2" max="2" width="47" bestFit="1" customWidth="1"/>
    <col min="3" max="3" width="16.85546875" customWidth="1"/>
    <col min="4" max="4" width="21.42578125" customWidth="1"/>
    <col min="6" max="6" width="12.85546875" bestFit="1" customWidth="1"/>
    <col min="8" max="8" width="17.28515625" customWidth="1"/>
  </cols>
  <sheetData>
    <row r="10" spans="2:4" x14ac:dyDescent="0.25">
      <c r="B10" s="457" t="s">
        <v>1018</v>
      </c>
      <c r="C10" s="457"/>
      <c r="D10" s="457"/>
    </row>
    <row r="11" spans="2:4" x14ac:dyDescent="0.25">
      <c r="B11" s="457"/>
      <c r="C11" s="457"/>
      <c r="D11" s="457"/>
    </row>
    <row r="12" spans="2:4" ht="15.75" thickBot="1" x14ac:dyDescent="0.3"/>
    <row r="13" spans="2:4" ht="23.25" thickBot="1" x14ac:dyDescent="0.3">
      <c r="B13" s="177"/>
      <c r="C13" s="207" t="s">
        <v>241</v>
      </c>
      <c r="D13" s="178" t="s">
        <v>242</v>
      </c>
    </row>
    <row r="14" spans="2:4" x14ac:dyDescent="0.25">
      <c r="B14" s="33" t="s">
        <v>243</v>
      </c>
      <c r="C14" s="34">
        <f>+SUM(C15:C22)</f>
        <v>879041731.85000014</v>
      </c>
      <c r="D14" s="34">
        <f>+SUM(D15:D22)</f>
        <v>1392502855</v>
      </c>
    </row>
    <row r="15" spans="2:4" x14ac:dyDescent="0.25">
      <c r="B15" s="35" t="s">
        <v>244</v>
      </c>
      <c r="C15" s="36"/>
      <c r="D15" s="36"/>
    </row>
    <row r="16" spans="2:4" x14ac:dyDescent="0.25">
      <c r="B16" s="37" t="s">
        <v>245</v>
      </c>
      <c r="C16" s="38">
        <v>148121300</v>
      </c>
      <c r="D16" s="38">
        <v>0</v>
      </c>
    </row>
    <row r="17" spans="2:6" x14ac:dyDescent="0.25">
      <c r="B17" s="37" t="s">
        <v>246</v>
      </c>
      <c r="C17" s="38">
        <v>23488508</v>
      </c>
      <c r="D17" s="38">
        <v>19530260</v>
      </c>
    </row>
    <row r="18" spans="2:6" x14ac:dyDescent="0.25">
      <c r="B18" s="35" t="s">
        <v>247</v>
      </c>
      <c r="C18" s="36"/>
      <c r="D18" s="36"/>
    </row>
    <row r="19" spans="2:6" x14ac:dyDescent="0.25">
      <c r="B19" s="37" t="s">
        <v>248</v>
      </c>
      <c r="C19" s="38">
        <v>125163650</v>
      </c>
      <c r="D19" s="38">
        <v>49833764</v>
      </c>
    </row>
    <row r="20" spans="2:6" x14ac:dyDescent="0.25">
      <c r="B20" s="37" t="s">
        <v>249</v>
      </c>
      <c r="C20" s="38">
        <v>37699525.410000004</v>
      </c>
      <c r="D20" s="38">
        <v>58719946</v>
      </c>
    </row>
    <row r="21" spans="2:6" x14ac:dyDescent="0.25">
      <c r="B21" s="39" t="s">
        <v>250</v>
      </c>
      <c r="C21" s="38"/>
      <c r="D21" s="38">
        <v>69902666</v>
      </c>
    </row>
    <row r="22" spans="2:6" x14ac:dyDescent="0.25">
      <c r="B22" s="39" t="s">
        <v>251</v>
      </c>
      <c r="C22" s="38">
        <f>+'Anexo 5s-5w'!C33</f>
        <v>544568748.44000006</v>
      </c>
      <c r="D22" s="38">
        <f>+'Anexo 5s-5w'!D33</f>
        <v>1194516219</v>
      </c>
    </row>
    <row r="23" spans="2:6" x14ac:dyDescent="0.25">
      <c r="B23" s="33" t="s">
        <v>252</v>
      </c>
      <c r="C23" s="34">
        <f>-SUM(C24:C26)</f>
        <v>-83388000</v>
      </c>
      <c r="D23" s="34">
        <f>-SUM(D24:D26)</f>
        <v>-1083090065</v>
      </c>
    </row>
    <row r="24" spans="2:6" x14ac:dyDescent="0.25">
      <c r="B24" s="39" t="s">
        <v>253</v>
      </c>
      <c r="C24" s="374">
        <v>0</v>
      </c>
      <c r="D24" s="40">
        <v>0</v>
      </c>
    </row>
    <row r="25" spans="2:6" x14ac:dyDescent="0.25">
      <c r="B25" s="39" t="s">
        <v>254</v>
      </c>
      <c r="C25" s="312">
        <v>83388000</v>
      </c>
      <c r="D25" s="40">
        <f>+'Anexo 5s-5w'!D45</f>
        <v>79216726</v>
      </c>
    </row>
    <row r="26" spans="2:6" x14ac:dyDescent="0.25">
      <c r="B26" s="39" t="s">
        <v>255</v>
      </c>
      <c r="C26" s="312">
        <f>+'Anexo 5s-5w'!C55</f>
        <v>0</v>
      </c>
      <c r="D26" s="40">
        <f>+'Anexo 5s-5w'!D55</f>
        <v>1003873339</v>
      </c>
      <c r="F26" s="188"/>
    </row>
    <row r="27" spans="2:6" x14ac:dyDescent="0.25">
      <c r="B27" s="33" t="s">
        <v>256</v>
      </c>
      <c r="C27" s="34">
        <f>+C14+C23</f>
        <v>795653731.85000014</v>
      </c>
      <c r="D27" s="34">
        <f>+D14+D23</f>
        <v>309412790</v>
      </c>
    </row>
    <row r="28" spans="2:6" x14ac:dyDescent="0.25">
      <c r="B28" s="35" t="s">
        <v>257</v>
      </c>
      <c r="C28" s="41">
        <f>-SUM(C29:C31)</f>
        <v>-15400566.359999999</v>
      </c>
      <c r="D28" s="41">
        <f>-SUM(D29:D31)</f>
        <v>-20855763</v>
      </c>
    </row>
    <row r="29" spans="2:6" x14ac:dyDescent="0.25">
      <c r="B29" s="39" t="s">
        <v>258</v>
      </c>
      <c r="C29" s="312">
        <v>14039090.92</v>
      </c>
      <c r="D29" s="40">
        <f>+HT!D213+HT!D233</f>
        <v>16867272</v>
      </c>
    </row>
    <row r="30" spans="2:6" x14ac:dyDescent="0.25">
      <c r="B30" s="39" t="s">
        <v>259</v>
      </c>
      <c r="C30" s="312">
        <v>0</v>
      </c>
      <c r="D30" s="40">
        <f>+HT!D234</f>
        <v>145455</v>
      </c>
    </row>
    <row r="31" spans="2:6" x14ac:dyDescent="0.25">
      <c r="B31" s="39" t="s">
        <v>260</v>
      </c>
      <c r="C31" s="312">
        <f>+'Anexo 5s-5w'!C65</f>
        <v>1361475.44</v>
      </c>
      <c r="D31" s="40">
        <f>+'Anexo 5s-5w'!D65</f>
        <v>3843036</v>
      </c>
    </row>
    <row r="32" spans="2:6" x14ac:dyDescent="0.25">
      <c r="B32" s="35" t="s">
        <v>261</v>
      </c>
      <c r="C32" s="41">
        <f>-SUM(C33:C38)</f>
        <v>-405135543.55000007</v>
      </c>
      <c r="D32" s="41">
        <f>-SUM(D33:D38)</f>
        <v>-408611615</v>
      </c>
    </row>
    <row r="33" spans="2:4" x14ac:dyDescent="0.25">
      <c r="B33" s="39" t="s">
        <v>262</v>
      </c>
      <c r="C33" s="312">
        <v>89576757.280000001</v>
      </c>
      <c r="D33" s="40">
        <f>+HT!D224</f>
        <v>9981061</v>
      </c>
    </row>
    <row r="34" spans="2:4" x14ac:dyDescent="0.25">
      <c r="B34" s="39" t="s">
        <v>263</v>
      </c>
      <c r="C34" s="312">
        <v>0</v>
      </c>
      <c r="D34" s="36">
        <v>0</v>
      </c>
    </row>
    <row r="35" spans="2:4" x14ac:dyDescent="0.25">
      <c r="B35" s="39" t="s">
        <v>264</v>
      </c>
      <c r="C35" s="312">
        <v>45610807.549999997</v>
      </c>
      <c r="D35" s="36">
        <v>0</v>
      </c>
    </row>
    <row r="36" spans="2:4" x14ac:dyDescent="0.25">
      <c r="B36" s="39" t="s">
        <v>265</v>
      </c>
      <c r="C36" s="312">
        <v>1590910</v>
      </c>
      <c r="D36" s="40">
        <f>+HT!D229</f>
        <v>5710907</v>
      </c>
    </row>
    <row r="37" spans="2:4" x14ac:dyDescent="0.25">
      <c r="B37" s="39" t="s">
        <v>266</v>
      </c>
      <c r="C37" s="312">
        <v>16994741</v>
      </c>
      <c r="D37" s="40">
        <f>+HT!D232</f>
        <v>1202900</v>
      </c>
    </row>
    <row r="38" spans="2:4" x14ac:dyDescent="0.25">
      <c r="B38" s="39" t="s">
        <v>267</v>
      </c>
      <c r="C38" s="312">
        <f>+'Anexo 5s-5w'!C94</f>
        <v>251362327.72000009</v>
      </c>
      <c r="D38" s="40">
        <f>+'Anexo 5s-5w'!D94</f>
        <v>391716747</v>
      </c>
    </row>
    <row r="39" spans="2:4" x14ac:dyDescent="0.25">
      <c r="B39" s="33" t="s">
        <v>268</v>
      </c>
      <c r="C39" s="375">
        <f>+C27+C28+C32</f>
        <v>375117621.94000006</v>
      </c>
      <c r="D39" s="34">
        <f>+D27+D28+D32</f>
        <v>-120054588</v>
      </c>
    </row>
    <row r="40" spans="2:4" x14ac:dyDescent="0.25">
      <c r="B40" s="35" t="s">
        <v>269</v>
      </c>
      <c r="C40" s="311"/>
      <c r="D40" s="42"/>
    </row>
    <row r="41" spans="2:4" x14ac:dyDescent="0.25">
      <c r="B41" s="39" t="s">
        <v>270</v>
      </c>
      <c r="C41" s="312">
        <v>2739868.4800000191</v>
      </c>
      <c r="D41" s="40">
        <f>+'Anexo 5x-5z'!D12</f>
        <v>509795676</v>
      </c>
    </row>
    <row r="42" spans="2:4" x14ac:dyDescent="0.25">
      <c r="B42" s="39" t="s">
        <v>271</v>
      </c>
      <c r="C42" s="312">
        <v>0</v>
      </c>
      <c r="D42" s="40">
        <v>0</v>
      </c>
    </row>
    <row r="43" spans="2:4" x14ac:dyDescent="0.25">
      <c r="B43" s="35" t="s">
        <v>272</v>
      </c>
      <c r="C43" s="311"/>
      <c r="D43" s="42"/>
    </row>
    <row r="44" spans="2:4" x14ac:dyDescent="0.25">
      <c r="B44" s="35" t="s">
        <v>273</v>
      </c>
      <c r="C44" s="311"/>
      <c r="D44" s="42"/>
    </row>
    <row r="45" spans="2:4" x14ac:dyDescent="0.25">
      <c r="B45" s="39" t="s">
        <v>274</v>
      </c>
      <c r="C45" s="312">
        <f>+'Anexo 5x-5z'!C28</f>
        <v>5758330</v>
      </c>
      <c r="D45" s="40">
        <f>+'Anexo 5x-5z'!D28</f>
        <v>1648590</v>
      </c>
    </row>
    <row r="46" spans="2:4" x14ac:dyDescent="0.25">
      <c r="B46" s="39" t="s">
        <v>275</v>
      </c>
      <c r="C46" s="312">
        <v>4688724.88</v>
      </c>
      <c r="D46" s="40">
        <f>+HT!D208</f>
        <v>50398344</v>
      </c>
    </row>
    <row r="47" spans="2:4" x14ac:dyDescent="0.25">
      <c r="B47" s="35" t="s">
        <v>276</v>
      </c>
      <c r="C47" s="311"/>
      <c r="D47" s="42"/>
    </row>
    <row r="48" spans="2:4" x14ac:dyDescent="0.25">
      <c r="B48" s="39" t="s">
        <v>277</v>
      </c>
      <c r="C48" s="312">
        <f>-'Anexo 5x-5z'!C35</f>
        <v>-38163197</v>
      </c>
      <c r="D48" s="40">
        <f>-'Anexo 5x-5z'!D35</f>
        <v>-5651426</v>
      </c>
    </row>
    <row r="49" spans="2:9" x14ac:dyDescent="0.25">
      <c r="B49" s="39" t="s">
        <v>275</v>
      </c>
      <c r="C49" s="312">
        <v>-855910.88</v>
      </c>
      <c r="D49" s="40">
        <f>-HT!D246</f>
        <v>-57499048</v>
      </c>
    </row>
    <row r="50" spans="2:9" x14ac:dyDescent="0.25">
      <c r="B50" s="33" t="s">
        <v>278</v>
      </c>
      <c r="C50" s="34">
        <f>SUM(C39:C49)</f>
        <v>349285437.42000008</v>
      </c>
      <c r="D50" s="34">
        <f>SUM(D39:D49)</f>
        <v>378637548</v>
      </c>
    </row>
    <row r="51" spans="2:9" x14ac:dyDescent="0.25">
      <c r="B51" s="43" t="s">
        <v>279</v>
      </c>
      <c r="C51" s="34">
        <v>0</v>
      </c>
      <c r="D51" s="42">
        <v>0</v>
      </c>
    </row>
    <row r="52" spans="2:9" x14ac:dyDescent="0.25">
      <c r="B52" s="43" t="s">
        <v>280</v>
      </c>
      <c r="C52" s="34">
        <v>0</v>
      </c>
      <c r="D52" s="42">
        <v>0</v>
      </c>
    </row>
    <row r="53" spans="2:9" ht="15.75" thickBot="1" x14ac:dyDescent="0.3">
      <c r="B53" s="44" t="s">
        <v>281</v>
      </c>
      <c r="C53" s="45">
        <f>+C50-C51-C52</f>
        <v>349285437.42000008</v>
      </c>
      <c r="D53" s="45">
        <f>SUM(D50:D52)</f>
        <v>378637548</v>
      </c>
      <c r="E53" s="188"/>
    </row>
    <row r="54" spans="2:9" ht="15.75" thickTop="1" x14ac:dyDescent="0.25"/>
    <row r="55" spans="2:9" x14ac:dyDescent="0.25">
      <c r="C55" s="188"/>
    </row>
    <row r="56" spans="2:9" x14ac:dyDescent="0.25">
      <c r="C56" s="328"/>
    </row>
    <row r="57" spans="2:9" x14ac:dyDescent="0.25">
      <c r="B57" s="27"/>
      <c r="C57" s="188"/>
      <c r="D57" s="27"/>
      <c r="F57" s="429"/>
      <c r="G57" s="429"/>
    </row>
    <row r="58" spans="2:9" x14ac:dyDescent="0.25">
      <c r="B58" s="27"/>
      <c r="D58" s="27"/>
      <c r="F58" s="32"/>
    </row>
    <row r="59" spans="2:9" x14ac:dyDescent="0.25">
      <c r="B59" s="11"/>
      <c r="D59" s="190"/>
      <c r="E59" s="190"/>
      <c r="G59" s="11"/>
      <c r="H59" s="11"/>
      <c r="I59" s="11"/>
    </row>
    <row r="60" spans="2:9" x14ac:dyDescent="0.25">
      <c r="B60" s="46" t="s">
        <v>239</v>
      </c>
      <c r="D60" s="458"/>
      <c r="E60" s="458"/>
      <c r="G60" s="459" t="s">
        <v>1133</v>
      </c>
      <c r="H60" s="459"/>
      <c r="I60" s="459"/>
    </row>
    <row r="61" spans="2:9" x14ac:dyDescent="0.25">
      <c r="B61" s="46" t="s">
        <v>240</v>
      </c>
      <c r="D61" s="458"/>
      <c r="E61" s="458"/>
      <c r="G61" s="458" t="s">
        <v>1011</v>
      </c>
      <c r="H61" s="458"/>
      <c r="I61" s="458"/>
    </row>
  </sheetData>
  <mergeCells count="6">
    <mergeCell ref="B10:D11"/>
    <mergeCell ref="F57:G57"/>
    <mergeCell ref="D60:E60"/>
    <mergeCell ref="D61:E61"/>
    <mergeCell ref="G60:I60"/>
    <mergeCell ref="G61:I61"/>
  </mergeCells>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8:P37"/>
  <sheetViews>
    <sheetView topLeftCell="B7" workbookViewId="0">
      <selection activeCell="D38" sqref="D38"/>
    </sheetView>
  </sheetViews>
  <sheetFormatPr baseColWidth="10" defaultRowHeight="15" x14ac:dyDescent="0.25"/>
  <cols>
    <col min="2" max="2" width="17.5703125" customWidth="1"/>
    <col min="3" max="3" width="16.42578125" customWidth="1"/>
    <col min="4" max="4" width="15" bestFit="1" customWidth="1"/>
    <col min="5" max="5" width="12.42578125" bestFit="1" customWidth="1"/>
    <col min="6" max="6" width="15" customWidth="1"/>
    <col min="7" max="7" width="16.85546875" customWidth="1"/>
    <col min="8" max="8" width="14.140625" bestFit="1" customWidth="1"/>
    <col min="9" max="9" width="14.140625" style="426" customWidth="1"/>
    <col min="10" max="10" width="14.140625" bestFit="1" customWidth="1"/>
    <col min="11" max="11" width="15.42578125" customWidth="1"/>
    <col min="12" max="12" width="16.140625" customWidth="1"/>
    <col min="13" max="13" width="15" bestFit="1" customWidth="1"/>
    <col min="14" max="14" width="14.140625" bestFit="1" customWidth="1"/>
    <col min="15" max="16" width="13.5703125" bestFit="1" customWidth="1"/>
  </cols>
  <sheetData>
    <row r="8" spans="1:15" ht="15.75" x14ac:dyDescent="0.25">
      <c r="B8" s="460" t="s">
        <v>312</v>
      </c>
      <c r="C8" s="460"/>
      <c r="D8" s="460"/>
      <c r="E8" s="460"/>
      <c r="F8" s="460"/>
      <c r="G8" s="460"/>
      <c r="H8" s="460"/>
      <c r="I8" s="460"/>
      <c r="J8" s="460"/>
      <c r="K8" s="460"/>
      <c r="L8" s="460"/>
      <c r="M8" s="460"/>
      <c r="N8" s="460"/>
    </row>
    <row r="9" spans="1:15" ht="15.75" x14ac:dyDescent="0.25">
      <c r="A9" s="77"/>
      <c r="B9" s="460" t="s">
        <v>1147</v>
      </c>
      <c r="C9" s="460"/>
      <c r="D9" s="460"/>
      <c r="E9" s="460"/>
      <c r="F9" s="460"/>
      <c r="G9" s="460"/>
      <c r="H9" s="460"/>
      <c r="I9" s="460"/>
      <c r="J9" s="460"/>
      <c r="K9" s="460"/>
      <c r="L9" s="460"/>
      <c r="M9" s="460"/>
      <c r="N9" s="460"/>
    </row>
    <row r="10" spans="1:15" ht="15.75" x14ac:dyDescent="0.25">
      <c r="A10" s="77"/>
      <c r="B10" s="460" t="s">
        <v>313</v>
      </c>
      <c r="C10" s="460"/>
      <c r="D10" s="460"/>
      <c r="E10" s="460"/>
      <c r="F10" s="460"/>
      <c r="G10" s="460"/>
      <c r="H10" s="460"/>
      <c r="I10" s="460"/>
      <c r="J10" s="460"/>
      <c r="K10" s="460"/>
      <c r="L10" s="460"/>
      <c r="M10" s="460"/>
      <c r="N10" s="460"/>
    </row>
    <row r="11" spans="1:15" ht="16.5" thickBot="1" x14ac:dyDescent="0.3">
      <c r="A11" s="77"/>
      <c r="B11" s="327"/>
      <c r="C11" s="327"/>
      <c r="D11" s="327"/>
      <c r="E11" s="327"/>
      <c r="F11" s="327"/>
      <c r="G11" s="327"/>
      <c r="H11" s="327"/>
      <c r="I11" s="408"/>
      <c r="J11" s="327"/>
      <c r="K11" s="327"/>
      <c r="L11" s="327"/>
      <c r="M11" s="327"/>
      <c r="N11" s="327"/>
    </row>
    <row r="12" spans="1:15" ht="15.75" thickBot="1" x14ac:dyDescent="0.3">
      <c r="B12" s="461" t="s">
        <v>314</v>
      </c>
      <c r="C12" s="464" t="s">
        <v>315</v>
      </c>
      <c r="D12" s="465"/>
      <c r="E12" s="465"/>
      <c r="F12" s="466"/>
      <c r="G12" s="464" t="s">
        <v>316</v>
      </c>
      <c r="H12" s="465"/>
      <c r="I12" s="465"/>
      <c r="J12" s="466"/>
      <c r="K12" s="464" t="s">
        <v>317</v>
      </c>
      <c r="L12" s="466"/>
      <c r="M12" s="464" t="s">
        <v>318</v>
      </c>
      <c r="N12" s="466"/>
    </row>
    <row r="13" spans="1:15" x14ac:dyDescent="0.25">
      <c r="B13" s="462"/>
      <c r="C13" s="461" t="s">
        <v>319</v>
      </c>
      <c r="D13" s="461" t="s">
        <v>320</v>
      </c>
      <c r="E13" s="461" t="s">
        <v>321</v>
      </c>
      <c r="F13" s="461" t="s">
        <v>322</v>
      </c>
      <c r="G13" s="461" t="s">
        <v>323</v>
      </c>
      <c r="H13" s="461" t="s">
        <v>696</v>
      </c>
      <c r="I13" s="461" t="s">
        <v>1145</v>
      </c>
      <c r="J13" s="461" t="s">
        <v>324</v>
      </c>
      <c r="K13" s="461" t="s">
        <v>326</v>
      </c>
      <c r="L13" s="461" t="s">
        <v>327</v>
      </c>
      <c r="M13" s="193" t="s">
        <v>328</v>
      </c>
      <c r="N13" s="461" t="s">
        <v>330</v>
      </c>
    </row>
    <row r="14" spans="1:15" ht="15.75" thickBot="1" x14ac:dyDescent="0.3">
      <c r="B14" s="463"/>
      <c r="C14" s="463"/>
      <c r="D14" s="463"/>
      <c r="E14" s="463"/>
      <c r="F14" s="463"/>
      <c r="G14" s="463"/>
      <c r="H14" s="463"/>
      <c r="I14" s="463"/>
      <c r="J14" s="463"/>
      <c r="K14" s="463"/>
      <c r="L14" s="463"/>
      <c r="M14" s="194" t="s">
        <v>329</v>
      </c>
      <c r="N14" s="463"/>
      <c r="O14" s="188"/>
    </row>
    <row r="15" spans="1:15" ht="26.25" thickBot="1" x14ac:dyDescent="0.3">
      <c r="B15" s="192" t="s">
        <v>646</v>
      </c>
      <c r="C15" s="314">
        <v>0</v>
      </c>
      <c r="D15" s="314">
        <v>0</v>
      </c>
      <c r="E15" s="314">
        <f>+'Balance General'!G72</f>
        <v>9484301</v>
      </c>
      <c r="F15" s="314">
        <f>+'Balance General'!G67</f>
        <v>3332300000</v>
      </c>
      <c r="G15" s="314">
        <f>+'Balance General'!G69</f>
        <v>95004536.140000001</v>
      </c>
      <c r="H15" s="314">
        <f>+'Balance General'!G73</f>
        <v>651000000</v>
      </c>
      <c r="I15" s="314"/>
      <c r="J15" s="314">
        <f>+'Balance General'!G71</f>
        <v>10841802</v>
      </c>
      <c r="K15" s="314">
        <f>+'Balance General'!G74</f>
        <v>-1761562145</v>
      </c>
      <c r="L15" s="314">
        <f>+'Balance General'!G75</f>
        <v>307412421.66000003</v>
      </c>
      <c r="M15" s="314">
        <v>0</v>
      </c>
      <c r="N15" s="314">
        <f>SUM(C15:L15)</f>
        <v>2644480915.7999997</v>
      </c>
    </row>
    <row r="16" spans="1:15" ht="26.25" thickBot="1" x14ac:dyDescent="0.3">
      <c r="B16" s="70" t="s">
        <v>332</v>
      </c>
      <c r="C16" s="317">
        <v>0</v>
      </c>
      <c r="D16" s="317">
        <v>0</v>
      </c>
      <c r="E16" s="318"/>
      <c r="F16" s="74"/>
      <c r="G16" s="74">
        <v>0</v>
      </c>
      <c r="H16" s="319">
        <v>0</v>
      </c>
      <c r="I16" s="319"/>
      <c r="J16" s="320">
        <v>0</v>
      </c>
      <c r="K16" s="72">
        <f>+'Balance General'!F74-'Balance General'!G74</f>
        <v>233331279.92000008</v>
      </c>
      <c r="L16" s="72">
        <f>-L15</f>
        <v>-307412421.66000003</v>
      </c>
      <c r="M16" s="191">
        <v>0</v>
      </c>
      <c r="N16" s="314">
        <f>SUM(C16:L16)</f>
        <v>-74081141.73999995</v>
      </c>
    </row>
    <row r="17" spans="2:16" ht="34.5" customHeight="1" thickBot="1" x14ac:dyDescent="0.3">
      <c r="B17" s="76" t="s">
        <v>325</v>
      </c>
      <c r="C17" s="334">
        <v>0</v>
      </c>
      <c r="D17" s="334">
        <v>0</v>
      </c>
      <c r="E17" s="334">
        <f>+'Balance General'!F72-'Balance General'!G72</f>
        <v>7000000</v>
      </c>
      <c r="F17" s="334">
        <f>+'Balance General'!F67-'Balance General'!G67</f>
        <v>0</v>
      </c>
      <c r="G17" s="316">
        <v>0</v>
      </c>
      <c r="H17" s="316">
        <v>0</v>
      </c>
      <c r="I17" s="316"/>
      <c r="J17" s="316">
        <v>0</v>
      </c>
      <c r="K17" s="316">
        <v>0</v>
      </c>
      <c r="L17" s="316">
        <v>0</v>
      </c>
      <c r="M17" s="191">
        <f>+F17</f>
        <v>0</v>
      </c>
      <c r="N17" s="314">
        <f>SUM(C17:L17)</f>
        <v>7000000</v>
      </c>
    </row>
    <row r="18" spans="2:16" ht="27" customHeight="1" thickBot="1" x14ac:dyDescent="0.3">
      <c r="B18" s="192" t="s">
        <v>333</v>
      </c>
      <c r="C18" s="331">
        <v>0</v>
      </c>
      <c r="D18" s="331">
        <v>0</v>
      </c>
      <c r="E18" s="331">
        <v>0</v>
      </c>
      <c r="F18" s="331">
        <v>0</v>
      </c>
      <c r="G18" s="332">
        <f>+'Balance General'!F69-'Balance General'!G69</f>
        <v>0</v>
      </c>
      <c r="H18" s="331">
        <v>0</v>
      </c>
      <c r="I18" s="331">
        <f>+'Balance General'!F70-'Balance General'!G70</f>
        <v>57662078</v>
      </c>
      <c r="J18" s="331">
        <v>0</v>
      </c>
      <c r="K18" s="331">
        <v>0</v>
      </c>
      <c r="L18" s="331">
        <v>0</v>
      </c>
      <c r="M18" s="191">
        <f>+G18</f>
        <v>0</v>
      </c>
      <c r="N18" s="314">
        <v>0</v>
      </c>
    </row>
    <row r="19" spans="2:16" ht="27" customHeight="1" thickBot="1" x14ac:dyDescent="0.3">
      <c r="B19" s="192" t="s">
        <v>695</v>
      </c>
      <c r="C19" s="316">
        <v>0</v>
      </c>
      <c r="D19" s="316">
        <v>0</v>
      </c>
      <c r="E19" s="316">
        <v>0</v>
      </c>
      <c r="F19" s="316">
        <v>0</v>
      </c>
      <c r="G19" s="333">
        <v>0</v>
      </c>
      <c r="H19" s="332">
        <f>+'Balance General'!F73-'Balance General'!G73</f>
        <v>0</v>
      </c>
      <c r="I19" s="332"/>
      <c r="J19" s="331">
        <v>0</v>
      </c>
      <c r="K19" s="330">
        <v>0</v>
      </c>
      <c r="L19" s="316">
        <v>0</v>
      </c>
      <c r="M19" s="191">
        <f>SUM(H19:L19)</f>
        <v>0</v>
      </c>
      <c r="N19" s="314">
        <v>0</v>
      </c>
    </row>
    <row r="20" spans="2:16" ht="26.25" thickBot="1" x14ac:dyDescent="0.3">
      <c r="B20" s="192" t="s">
        <v>647</v>
      </c>
      <c r="C20" s="316">
        <v>0</v>
      </c>
      <c r="D20" s="316">
        <v>0</v>
      </c>
      <c r="E20" s="316">
        <v>0</v>
      </c>
      <c r="F20" s="316">
        <v>0</v>
      </c>
      <c r="G20" s="313">
        <v>0</v>
      </c>
      <c r="H20" s="329">
        <v>0</v>
      </c>
      <c r="I20" s="329"/>
      <c r="J20" s="329">
        <v>0</v>
      </c>
      <c r="K20" s="188">
        <v>0</v>
      </c>
      <c r="L20" s="316">
        <f>+'Balance General'!F75</f>
        <v>349285437.42000008</v>
      </c>
      <c r="M20" s="191">
        <f>+L20</f>
        <v>349285437.42000008</v>
      </c>
      <c r="N20" s="314">
        <v>0</v>
      </c>
    </row>
    <row r="21" spans="2:16" ht="27" customHeight="1" thickBot="1" x14ac:dyDescent="0.3">
      <c r="B21" s="258" t="s">
        <v>689</v>
      </c>
      <c r="C21" s="313">
        <f>SUM(C15:C20)</f>
        <v>0</v>
      </c>
      <c r="D21" s="313">
        <f t="shared" ref="D21:L21" si="0">SUM(D15:D20)</f>
        <v>0</v>
      </c>
      <c r="E21" s="313">
        <f t="shared" si="0"/>
        <v>16484301</v>
      </c>
      <c r="F21" s="313">
        <f t="shared" si="0"/>
        <v>3332300000</v>
      </c>
      <c r="G21" s="313">
        <f t="shared" si="0"/>
        <v>95004536.140000001</v>
      </c>
      <c r="H21" s="313">
        <f t="shared" si="0"/>
        <v>651000000</v>
      </c>
      <c r="I21" s="313">
        <f t="shared" si="0"/>
        <v>57662078</v>
      </c>
      <c r="J21" s="313">
        <f t="shared" si="0"/>
        <v>10841802</v>
      </c>
      <c r="K21" s="313">
        <f>SUM(K15:K20)</f>
        <v>-1528230865.0799999</v>
      </c>
      <c r="L21" s="313">
        <f t="shared" si="0"/>
        <v>349285437.42000008</v>
      </c>
      <c r="M21" s="313">
        <f>SUM(C21:L21)</f>
        <v>2984347289.48</v>
      </c>
      <c r="N21" s="314">
        <v>0</v>
      </c>
      <c r="O21" s="188"/>
      <c r="P21" s="188"/>
    </row>
    <row r="22" spans="2:16" ht="26.25" thickBot="1" x14ac:dyDescent="0.3">
      <c r="B22" s="258" t="s">
        <v>690</v>
      </c>
      <c r="C22" s="314">
        <f>+C15</f>
        <v>0</v>
      </c>
      <c r="D22" s="314">
        <f>+D15</f>
        <v>0</v>
      </c>
      <c r="E22" s="315">
        <f>+E15</f>
        <v>9484301</v>
      </c>
      <c r="F22" s="315">
        <f>+F15</f>
        <v>3332300000</v>
      </c>
      <c r="G22" s="314">
        <f>+G15</f>
        <v>95004536.140000001</v>
      </c>
      <c r="H22" s="314">
        <v>0</v>
      </c>
      <c r="I22" s="314">
        <v>0</v>
      </c>
      <c r="J22" s="314">
        <f>+J15</f>
        <v>10841802</v>
      </c>
      <c r="K22" s="314">
        <f>+K15</f>
        <v>-1761562145</v>
      </c>
      <c r="L22" s="314">
        <f>+L15</f>
        <v>307412421.66000003</v>
      </c>
      <c r="M22" s="314">
        <f>+M15</f>
        <v>0</v>
      </c>
      <c r="N22" s="314">
        <f>+N15</f>
        <v>2644480915.7999997</v>
      </c>
    </row>
    <row r="23" spans="2:16" x14ac:dyDescent="0.25">
      <c r="F23" s="188"/>
    </row>
    <row r="24" spans="2:16" s="426" customFormat="1" x14ac:dyDescent="0.25">
      <c r="F24" s="188"/>
    </row>
    <row r="25" spans="2:16" s="426" customFormat="1" x14ac:dyDescent="0.25">
      <c r="F25" s="188"/>
    </row>
    <row r="26" spans="2:16" s="426" customFormat="1" x14ac:dyDescent="0.25">
      <c r="F26" s="188"/>
    </row>
    <row r="28" spans="2:16" ht="16.5" customHeight="1" x14ac:dyDescent="0.25">
      <c r="D28" s="188"/>
    </row>
    <row r="29" spans="2:16" x14ac:dyDescent="0.25">
      <c r="B29" s="245"/>
      <c r="C29" s="245"/>
      <c r="D29" s="245"/>
      <c r="E29" s="245"/>
      <c r="F29" s="245"/>
      <c r="G29" s="245"/>
      <c r="H29" s="245"/>
      <c r="I29" s="245"/>
      <c r="J29" s="245"/>
      <c r="K29" s="245"/>
      <c r="L29" s="245"/>
      <c r="M29" s="245"/>
    </row>
    <row r="30" spans="2:16" x14ac:dyDescent="0.25">
      <c r="B30" s="322"/>
      <c r="C30" s="322"/>
      <c r="D30" s="322"/>
      <c r="E30" s="245"/>
      <c r="F30" s="245"/>
      <c r="G30" s="268"/>
      <c r="H30" s="268"/>
      <c r="I30" s="268"/>
      <c r="J30" s="245"/>
      <c r="K30" s="322"/>
      <c r="L30" s="322"/>
      <c r="M30" s="245"/>
    </row>
    <row r="31" spans="2:16" x14ac:dyDescent="0.25">
      <c r="B31" s="245"/>
      <c r="C31" s="274" t="s">
        <v>239</v>
      </c>
      <c r="D31" s="245"/>
      <c r="E31" s="245"/>
      <c r="F31" s="245"/>
      <c r="G31" s="467"/>
      <c r="H31" s="467"/>
      <c r="I31" s="407"/>
      <c r="J31" s="245"/>
      <c r="K31" s="468" t="s">
        <v>1133</v>
      </c>
      <c r="L31" s="468"/>
      <c r="M31" s="468"/>
    </row>
    <row r="32" spans="2:16" x14ac:dyDescent="0.25">
      <c r="B32" s="245"/>
      <c r="C32" s="274" t="s">
        <v>240</v>
      </c>
      <c r="D32" s="245"/>
      <c r="E32" s="245"/>
      <c r="F32" s="245"/>
      <c r="G32" s="467"/>
      <c r="H32" s="467"/>
      <c r="I32" s="407"/>
      <c r="J32" s="245"/>
      <c r="K32" s="469" t="s">
        <v>1011</v>
      </c>
      <c r="L32" s="469"/>
      <c r="M32" s="469"/>
    </row>
    <row r="33" spans="2:13" x14ac:dyDescent="0.25">
      <c r="B33" s="245"/>
      <c r="C33" s="245"/>
      <c r="D33" s="245"/>
      <c r="E33" s="245"/>
      <c r="F33" s="245"/>
      <c r="G33" s="245"/>
      <c r="H33" s="245"/>
      <c r="I33" s="245"/>
      <c r="J33" s="245"/>
      <c r="K33" s="245"/>
      <c r="L33" s="245"/>
      <c r="M33" s="245"/>
    </row>
    <row r="34" spans="2:13" x14ac:dyDescent="0.25">
      <c r="B34" s="245"/>
      <c r="C34" s="245"/>
      <c r="D34" s="245"/>
      <c r="E34" s="245"/>
      <c r="F34" s="245"/>
      <c r="G34" s="245"/>
      <c r="H34" s="245"/>
      <c r="I34" s="245"/>
      <c r="J34" s="245"/>
      <c r="K34" s="245"/>
      <c r="L34" s="245"/>
      <c r="M34" s="245"/>
    </row>
    <row r="35" spans="2:13" x14ac:dyDescent="0.25">
      <c r="B35" s="245"/>
      <c r="C35" s="245"/>
      <c r="D35" s="245"/>
      <c r="E35" s="245"/>
      <c r="F35" s="245"/>
      <c r="G35" s="245"/>
      <c r="H35" s="245"/>
      <c r="I35" s="245"/>
      <c r="J35" s="245"/>
      <c r="K35" s="245"/>
      <c r="L35" s="245"/>
      <c r="M35" s="245"/>
    </row>
    <row r="36" spans="2:13" x14ac:dyDescent="0.25">
      <c r="B36" s="245"/>
      <c r="C36" s="245"/>
      <c r="D36" s="245"/>
      <c r="E36" s="245"/>
      <c r="F36" s="245"/>
      <c r="G36" s="245"/>
      <c r="H36" s="245"/>
      <c r="I36" s="245"/>
      <c r="J36" s="245"/>
      <c r="K36" s="245"/>
      <c r="L36" s="245"/>
      <c r="M36" s="245"/>
    </row>
    <row r="37" spans="2:13" x14ac:dyDescent="0.25">
      <c r="B37" s="245"/>
      <c r="C37" s="245"/>
      <c r="D37" s="245"/>
      <c r="E37" s="245"/>
      <c r="F37" s="245"/>
      <c r="G37" s="245"/>
      <c r="H37" s="245"/>
      <c r="I37" s="245"/>
      <c r="J37" s="245"/>
      <c r="K37" s="245"/>
      <c r="L37" s="245"/>
      <c r="M37" s="245"/>
    </row>
  </sheetData>
  <mergeCells count="23">
    <mergeCell ref="G31:H31"/>
    <mergeCell ref="K31:M31"/>
    <mergeCell ref="G32:H32"/>
    <mergeCell ref="K32:M32"/>
    <mergeCell ref="K13:K14"/>
    <mergeCell ref="L13:L14"/>
    <mergeCell ref="I13:I14"/>
    <mergeCell ref="B8:N8"/>
    <mergeCell ref="B9:N9"/>
    <mergeCell ref="B10:N10"/>
    <mergeCell ref="B12:B14"/>
    <mergeCell ref="C12:F12"/>
    <mergeCell ref="G12:J12"/>
    <mergeCell ref="K12:L12"/>
    <mergeCell ref="M12:N12"/>
    <mergeCell ref="C13:C14"/>
    <mergeCell ref="D13:D14"/>
    <mergeCell ref="E13:E14"/>
    <mergeCell ref="F13:F14"/>
    <mergeCell ref="G13:G14"/>
    <mergeCell ref="H13:H14"/>
    <mergeCell ref="J13:J14"/>
    <mergeCell ref="N13:N1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B8:H51"/>
  <sheetViews>
    <sheetView topLeftCell="A10" workbookViewId="0">
      <selection activeCell="C50" sqref="C50:D50"/>
    </sheetView>
  </sheetViews>
  <sheetFormatPr baseColWidth="10" defaultRowHeight="15" x14ac:dyDescent="0.25"/>
  <cols>
    <col min="2" max="2" width="74.85546875" bestFit="1" customWidth="1"/>
    <col min="3" max="3" width="14.5703125" bestFit="1" customWidth="1"/>
    <col min="4" max="4" width="16.5703125" customWidth="1"/>
    <col min="7" max="7" width="15.28515625" customWidth="1"/>
  </cols>
  <sheetData>
    <row r="8" spans="2:5" x14ac:dyDescent="0.25">
      <c r="B8" s="470" t="s">
        <v>282</v>
      </c>
      <c r="C8" s="470"/>
      <c r="D8" s="470"/>
    </row>
    <row r="9" spans="2:5" x14ac:dyDescent="0.25">
      <c r="B9" s="470" t="s">
        <v>1019</v>
      </c>
      <c r="C9" s="470"/>
      <c r="D9" s="470"/>
    </row>
    <row r="10" spans="2:5" x14ac:dyDescent="0.25">
      <c r="B10" s="470" t="s">
        <v>283</v>
      </c>
      <c r="C10" s="470"/>
      <c r="D10" s="470"/>
    </row>
    <row r="12" spans="2:5" ht="15.75" thickBot="1" x14ac:dyDescent="0.3"/>
    <row r="13" spans="2:5" ht="24.75" thickBot="1" x14ac:dyDescent="0.3">
      <c r="B13" s="179"/>
      <c r="C13" s="180" t="s">
        <v>241</v>
      </c>
      <c r="D13" s="181" t="s">
        <v>242</v>
      </c>
      <c r="E13" s="26"/>
    </row>
    <row r="14" spans="2:5" ht="15.75" thickBot="1" x14ac:dyDescent="0.3">
      <c r="B14" s="47" t="s">
        <v>284</v>
      </c>
      <c r="C14" s="48"/>
      <c r="D14" s="49"/>
      <c r="E14" s="26"/>
    </row>
    <row r="15" spans="2:5" x14ac:dyDescent="0.25">
      <c r="B15" s="50" t="s">
        <v>285</v>
      </c>
      <c r="C15" s="51">
        <v>690586025.65000033</v>
      </c>
      <c r="D15" s="51">
        <v>871255400</v>
      </c>
      <c r="E15" s="26"/>
    </row>
    <row r="16" spans="2:5" x14ac:dyDescent="0.25">
      <c r="B16" s="50" t="s">
        <v>286</v>
      </c>
      <c r="C16" s="51">
        <v>-155707427.53999999</v>
      </c>
      <c r="D16" s="51">
        <v>-179081992</v>
      </c>
      <c r="E16" s="26"/>
    </row>
    <row r="17" spans="2:6" ht="15.75" thickBot="1" x14ac:dyDescent="0.3">
      <c r="B17" s="50" t="s">
        <v>287</v>
      </c>
      <c r="C17" s="51">
        <v>-300204028.29999989</v>
      </c>
      <c r="D17" s="52">
        <v>-1001367039</v>
      </c>
      <c r="E17" s="26"/>
    </row>
    <row r="18" spans="2:6" x14ac:dyDescent="0.25">
      <c r="B18" s="471" t="s">
        <v>288</v>
      </c>
      <c r="C18" s="473">
        <f>SUM(C15:C17)</f>
        <v>234674569.81000048</v>
      </c>
      <c r="D18" s="473">
        <f>SUM(D15:D17)</f>
        <v>-309193631</v>
      </c>
      <c r="E18" s="26"/>
    </row>
    <row r="19" spans="2:6" ht="15.75" thickBot="1" x14ac:dyDescent="0.3">
      <c r="B19" s="472"/>
      <c r="C19" s="474"/>
      <c r="D19" s="474"/>
      <c r="E19" s="26"/>
      <c r="F19" s="26"/>
    </row>
    <row r="20" spans="2:6" x14ac:dyDescent="0.25">
      <c r="B20" s="54" t="s">
        <v>289</v>
      </c>
      <c r="C20" s="55"/>
      <c r="D20" s="56"/>
      <c r="E20" s="26"/>
    </row>
    <row r="21" spans="2:6" x14ac:dyDescent="0.25">
      <c r="B21" s="50" t="s">
        <v>290</v>
      </c>
      <c r="C21" s="57">
        <v>0</v>
      </c>
      <c r="D21" s="56">
        <v>0</v>
      </c>
      <c r="E21" s="26"/>
    </row>
    <row r="22" spans="2:6" x14ac:dyDescent="0.25">
      <c r="B22" s="54" t="s">
        <v>291</v>
      </c>
      <c r="C22" s="58"/>
      <c r="D22" s="58"/>
      <c r="E22" s="26"/>
    </row>
    <row r="23" spans="2:6" x14ac:dyDescent="0.25">
      <c r="B23" s="50" t="s">
        <v>292</v>
      </c>
      <c r="C23" s="57">
        <v>-55034865.689999998</v>
      </c>
      <c r="D23" s="57">
        <v>0</v>
      </c>
      <c r="E23" s="26"/>
    </row>
    <row r="24" spans="2:6" x14ac:dyDescent="0.25">
      <c r="B24" s="54" t="s">
        <v>293</v>
      </c>
      <c r="C24" s="57"/>
      <c r="D24" s="57"/>
      <c r="E24" s="26"/>
    </row>
    <row r="25" spans="2:6" ht="15.75" thickBot="1" x14ac:dyDescent="0.3">
      <c r="B25" s="59" t="s">
        <v>697</v>
      </c>
      <c r="C25" s="52">
        <v>-22258075.959999993</v>
      </c>
      <c r="D25" s="52">
        <v>-1202900</v>
      </c>
      <c r="E25" s="26"/>
    </row>
    <row r="26" spans="2:6" ht="15.75" thickBot="1" x14ac:dyDescent="0.3">
      <c r="B26" s="60" t="s">
        <v>294</v>
      </c>
      <c r="C26" s="61">
        <f>SUM(C20:C25)</f>
        <v>-77292941.649999991</v>
      </c>
      <c r="D26" s="61">
        <f>SUM(D20:D25)</f>
        <v>-1202900</v>
      </c>
      <c r="E26" s="26"/>
    </row>
    <row r="27" spans="2:6" ht="15.75" thickBot="1" x14ac:dyDescent="0.3">
      <c r="B27" s="62" t="s">
        <v>295</v>
      </c>
      <c r="C27" s="63"/>
      <c r="D27" s="64"/>
      <c r="E27" s="26"/>
    </row>
    <row r="28" spans="2:6" x14ac:dyDescent="0.25">
      <c r="B28" s="50" t="s">
        <v>296</v>
      </c>
      <c r="C28" s="51">
        <v>-102750926</v>
      </c>
      <c r="D28" s="51">
        <v>0</v>
      </c>
      <c r="E28" s="26"/>
    </row>
    <row r="29" spans="2:6" x14ac:dyDescent="0.25">
      <c r="B29" s="50" t="s">
        <v>297</v>
      </c>
      <c r="C29" s="51">
        <v>-139357374</v>
      </c>
      <c r="D29" s="51">
        <v>0</v>
      </c>
      <c r="E29" s="26"/>
    </row>
    <row r="30" spans="2:6" x14ac:dyDescent="0.25">
      <c r="B30" s="50" t="s">
        <v>298</v>
      </c>
      <c r="C30" s="51">
        <v>0</v>
      </c>
      <c r="D30" s="51">
        <v>0</v>
      </c>
      <c r="E30" s="26"/>
    </row>
    <row r="31" spans="2:6" x14ac:dyDescent="0.25">
      <c r="B31" s="50" t="s">
        <v>693</v>
      </c>
      <c r="C31" s="51">
        <v>-1718181.8199999928</v>
      </c>
      <c r="D31" s="51">
        <v>0</v>
      </c>
      <c r="E31" s="26"/>
    </row>
    <row r="32" spans="2:6" ht="15.75" customHeight="1" x14ac:dyDescent="0.25">
      <c r="B32" s="50" t="s">
        <v>299</v>
      </c>
      <c r="C32" s="51">
        <v>0</v>
      </c>
      <c r="D32" s="51">
        <v>0</v>
      </c>
      <c r="E32" s="26"/>
    </row>
    <row r="33" spans="2:5" x14ac:dyDescent="0.25">
      <c r="B33" s="50" t="s">
        <v>300</v>
      </c>
      <c r="C33" s="51">
        <v>0</v>
      </c>
      <c r="D33" s="51">
        <v>0</v>
      </c>
      <c r="E33" s="26"/>
    </row>
    <row r="34" spans="2:5" ht="15.75" thickBot="1" x14ac:dyDescent="0.3">
      <c r="B34" s="59" t="s">
        <v>301</v>
      </c>
      <c r="C34" s="52">
        <v>0</v>
      </c>
      <c r="D34" s="52">
        <v>0</v>
      </c>
      <c r="E34" s="26"/>
    </row>
    <row r="35" spans="2:5" ht="15.75" thickBot="1" x14ac:dyDescent="0.3">
      <c r="B35" s="60" t="s">
        <v>302</v>
      </c>
      <c r="C35" s="61">
        <f>SUM(C28:C34)</f>
        <v>-243826481.81999999</v>
      </c>
      <c r="D35" s="61">
        <f>SUM(D28:D34)</f>
        <v>0</v>
      </c>
      <c r="E35" s="26"/>
    </row>
    <row r="36" spans="2:5" ht="15.75" thickBot="1" x14ac:dyDescent="0.3">
      <c r="B36" s="62" t="s">
        <v>303</v>
      </c>
      <c r="C36" s="63"/>
      <c r="D36" s="64"/>
      <c r="E36" s="26"/>
    </row>
    <row r="37" spans="2:5" x14ac:dyDescent="0.25">
      <c r="B37" s="50" t="s">
        <v>304</v>
      </c>
      <c r="C37" s="51">
        <v>57662078</v>
      </c>
      <c r="D37" s="51">
        <v>506537534</v>
      </c>
      <c r="E37" s="26"/>
    </row>
    <row r="38" spans="2:5" x14ac:dyDescent="0.25">
      <c r="B38" s="50" t="s">
        <v>305</v>
      </c>
      <c r="C38" s="310">
        <v>-58785599</v>
      </c>
      <c r="D38" s="57">
        <v>0</v>
      </c>
      <c r="E38" s="26"/>
    </row>
    <row r="39" spans="2:5" hidden="1" x14ac:dyDescent="0.25">
      <c r="B39" s="50" t="s">
        <v>306</v>
      </c>
      <c r="C39" s="57">
        <v>0</v>
      </c>
      <c r="D39" s="57">
        <v>0</v>
      </c>
      <c r="E39" s="26"/>
    </row>
    <row r="40" spans="2:5" ht="15.75" thickBot="1" x14ac:dyDescent="0.3">
      <c r="B40" s="59" t="s">
        <v>307</v>
      </c>
      <c r="C40" s="321">
        <v>0</v>
      </c>
      <c r="D40" s="65">
        <v>0</v>
      </c>
      <c r="E40" s="26"/>
    </row>
    <row r="41" spans="2:5" ht="15.75" thickBot="1" x14ac:dyDescent="0.3">
      <c r="B41" s="60" t="s">
        <v>308</v>
      </c>
      <c r="C41" s="61">
        <f>SUM(C37:C40)</f>
        <v>-1123521</v>
      </c>
      <c r="D41" s="61">
        <f>SUM(D37:D40)</f>
        <v>506537534</v>
      </c>
      <c r="E41" s="26"/>
    </row>
    <row r="42" spans="2:5" x14ac:dyDescent="0.25">
      <c r="B42" s="54" t="s">
        <v>702</v>
      </c>
      <c r="C42" s="53">
        <v>3832814</v>
      </c>
      <c r="D42" s="53">
        <v>0</v>
      </c>
      <c r="E42" s="26"/>
    </row>
    <row r="43" spans="2:5" x14ac:dyDescent="0.25">
      <c r="B43" s="54" t="s">
        <v>309</v>
      </c>
      <c r="C43" s="53">
        <f>+C42+C41+C35+C26+C18</f>
        <v>-83735560.65999949</v>
      </c>
      <c r="D43" s="53">
        <f>+D18+D26+D35+D41</f>
        <v>196141003</v>
      </c>
      <c r="E43" s="26"/>
    </row>
    <row r="44" spans="2:5" x14ac:dyDescent="0.25">
      <c r="B44" s="54" t="s">
        <v>310</v>
      </c>
      <c r="C44" s="51">
        <v>542122325</v>
      </c>
      <c r="D44" s="51">
        <v>345981322</v>
      </c>
      <c r="E44" s="26"/>
    </row>
    <row r="45" spans="2:5" ht="15.75" thickBot="1" x14ac:dyDescent="0.3">
      <c r="B45" s="60" t="s">
        <v>311</v>
      </c>
      <c r="C45" s="52">
        <f>+C43+C44</f>
        <v>458386764.34000051</v>
      </c>
      <c r="D45" s="383">
        <f>+D43+D44</f>
        <v>542122325</v>
      </c>
      <c r="E45" s="26"/>
    </row>
    <row r="47" spans="2:5" x14ac:dyDescent="0.25">
      <c r="C47" s="188"/>
    </row>
    <row r="49" spans="2:8" x14ac:dyDescent="0.25">
      <c r="C49" s="190"/>
      <c r="D49" s="190"/>
    </row>
    <row r="50" spans="2:8" x14ac:dyDescent="0.25">
      <c r="B50" s="46" t="s">
        <v>239</v>
      </c>
      <c r="C50" s="458"/>
      <c r="D50" s="458"/>
      <c r="F50" s="459" t="s">
        <v>1133</v>
      </c>
      <c r="G50" s="459"/>
      <c r="H50" s="459"/>
    </row>
    <row r="51" spans="2:8" x14ac:dyDescent="0.25">
      <c r="B51" s="46" t="s">
        <v>240</v>
      </c>
      <c r="C51" s="458"/>
      <c r="D51" s="458"/>
      <c r="F51" s="429" t="s">
        <v>1011</v>
      </c>
      <c r="G51" s="429"/>
    </row>
  </sheetData>
  <mergeCells count="10">
    <mergeCell ref="B9:D9"/>
    <mergeCell ref="B8:D8"/>
    <mergeCell ref="B10:D10"/>
    <mergeCell ref="F51:G51"/>
    <mergeCell ref="B18:B19"/>
    <mergeCell ref="C18:C19"/>
    <mergeCell ref="D18:D19"/>
    <mergeCell ref="C50:D50"/>
    <mergeCell ref="C51:D51"/>
    <mergeCell ref="F50:H50"/>
  </mergeCells>
  <pageMargins left="0.7" right="0.7" top="0.75" bottom="0.75" header="0.3" footer="0.3"/>
  <pageSetup orientation="portrait" horizontalDpi="360" verticalDpi="36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9:H49"/>
  <sheetViews>
    <sheetView topLeftCell="A16" workbookViewId="0">
      <selection activeCell="C52" sqref="C52"/>
    </sheetView>
  </sheetViews>
  <sheetFormatPr baseColWidth="10" defaultRowHeight="15" x14ac:dyDescent="0.25"/>
  <cols>
    <col min="2" max="2" width="89.28515625" customWidth="1"/>
    <col min="4" max="4" width="14.42578125" customWidth="1"/>
    <col min="6" max="6" width="15.42578125" customWidth="1"/>
  </cols>
  <sheetData>
    <row r="9" spans="1:2" x14ac:dyDescent="0.25">
      <c r="B9" s="81" t="s">
        <v>334</v>
      </c>
    </row>
    <row r="11" spans="1:2" x14ac:dyDescent="0.25">
      <c r="A11" s="78" t="s">
        <v>335</v>
      </c>
      <c r="B11" s="79" t="s">
        <v>336</v>
      </c>
    </row>
    <row r="12" spans="1:2" x14ac:dyDescent="0.25">
      <c r="A12" s="80"/>
    </row>
    <row r="13" spans="1:2" ht="30" x14ac:dyDescent="0.25">
      <c r="B13" s="208" t="s">
        <v>1016</v>
      </c>
    </row>
    <row r="14" spans="1:2" x14ac:dyDescent="0.25">
      <c r="B14" s="208" t="s">
        <v>20</v>
      </c>
    </row>
    <row r="16" spans="1:2" x14ac:dyDescent="0.25">
      <c r="A16" s="78" t="s">
        <v>337</v>
      </c>
      <c r="B16" s="79" t="s">
        <v>338</v>
      </c>
    </row>
    <row r="18" spans="1:2" x14ac:dyDescent="0.25">
      <c r="B18" s="78" t="s">
        <v>339</v>
      </c>
    </row>
    <row r="19" spans="1:2" ht="30" x14ac:dyDescent="0.25">
      <c r="B19" s="78" t="s">
        <v>340</v>
      </c>
    </row>
    <row r="20" spans="1:2" ht="90" x14ac:dyDescent="0.25">
      <c r="B20" s="80" t="s">
        <v>341</v>
      </c>
    </row>
    <row r="21" spans="1:2" ht="30" x14ac:dyDescent="0.25">
      <c r="B21" s="80" t="s">
        <v>342</v>
      </c>
    </row>
    <row r="22" spans="1:2" ht="90" x14ac:dyDescent="0.25">
      <c r="B22" s="80" t="s">
        <v>343</v>
      </c>
    </row>
    <row r="24" spans="1:2" x14ac:dyDescent="0.25">
      <c r="B24" s="78" t="s">
        <v>344</v>
      </c>
    </row>
    <row r="25" spans="1:2" x14ac:dyDescent="0.25">
      <c r="B25" s="80" t="s">
        <v>345</v>
      </c>
    </row>
    <row r="28" spans="1:2" x14ac:dyDescent="0.25">
      <c r="A28" s="78" t="s">
        <v>346</v>
      </c>
      <c r="B28" s="79" t="s">
        <v>347</v>
      </c>
    </row>
    <row r="29" spans="1:2" ht="45" x14ac:dyDescent="0.25">
      <c r="B29" s="80" t="s">
        <v>1017</v>
      </c>
    </row>
    <row r="31" spans="1:2" ht="120" x14ac:dyDescent="0.25">
      <c r="B31" s="80" t="s">
        <v>348</v>
      </c>
    </row>
    <row r="33" spans="1:8" ht="30" x14ac:dyDescent="0.25">
      <c r="B33" s="80" t="s">
        <v>350</v>
      </c>
    </row>
    <row r="34" spans="1:8" ht="30" x14ac:dyDescent="0.25">
      <c r="B34" s="80" t="s">
        <v>349</v>
      </c>
    </row>
    <row r="36" spans="1:8" ht="30" x14ac:dyDescent="0.25">
      <c r="B36" s="80" t="s">
        <v>351</v>
      </c>
    </row>
    <row r="37" spans="1:8" x14ac:dyDescent="0.25">
      <c r="B37" s="80"/>
    </row>
    <row r="38" spans="1:8" ht="90" x14ac:dyDescent="0.25">
      <c r="B38" s="80" t="s">
        <v>352</v>
      </c>
    </row>
    <row r="40" spans="1:8" x14ac:dyDescent="0.25">
      <c r="B40" s="80" t="s">
        <v>353</v>
      </c>
    </row>
    <row r="42" spans="1:8" x14ac:dyDescent="0.25">
      <c r="A42" s="78" t="s">
        <v>354</v>
      </c>
      <c r="B42" s="79" t="s">
        <v>355</v>
      </c>
    </row>
    <row r="43" spans="1:8" x14ac:dyDescent="0.25">
      <c r="B43" s="80" t="s">
        <v>356</v>
      </c>
    </row>
    <row r="45" spans="1:8" x14ac:dyDescent="0.25">
      <c r="A45" s="78"/>
      <c r="B45" s="79"/>
    </row>
    <row r="48" spans="1:8" x14ac:dyDescent="0.25">
      <c r="B48" s="46" t="s">
        <v>239</v>
      </c>
      <c r="C48" s="458"/>
      <c r="D48" s="458"/>
      <c r="F48" s="458" t="s">
        <v>1133</v>
      </c>
      <c r="G48" s="458"/>
      <c r="H48" s="458"/>
    </row>
    <row r="49" spans="2:8" x14ac:dyDescent="0.25">
      <c r="B49" s="46" t="s">
        <v>240</v>
      </c>
      <c r="C49" s="429"/>
      <c r="D49" s="429"/>
      <c r="E49" s="46"/>
      <c r="F49" s="429" t="s">
        <v>1011</v>
      </c>
      <c r="G49" s="429"/>
      <c r="H49" s="429"/>
    </row>
  </sheetData>
  <mergeCells count="4">
    <mergeCell ref="C48:D48"/>
    <mergeCell ref="C49:D49"/>
    <mergeCell ref="F48:H48"/>
    <mergeCell ref="F49:H49"/>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3:J44"/>
  <sheetViews>
    <sheetView topLeftCell="A12" workbookViewId="0">
      <selection activeCell="F35" sqref="F35"/>
    </sheetView>
  </sheetViews>
  <sheetFormatPr baseColWidth="10" defaultRowHeight="15" x14ac:dyDescent="0.25"/>
  <cols>
    <col min="2" max="2" width="32.85546875" customWidth="1"/>
    <col min="5" max="5" width="15" customWidth="1"/>
    <col min="6" max="6" width="14" customWidth="1"/>
    <col min="9" max="9" width="16.5703125" customWidth="1"/>
  </cols>
  <sheetData>
    <row r="3" spans="1:5" ht="30" x14ac:dyDescent="0.25">
      <c r="A3" s="78" t="s">
        <v>357</v>
      </c>
      <c r="B3" s="79" t="s">
        <v>358</v>
      </c>
    </row>
    <row r="4" spans="1:5" x14ac:dyDescent="0.25">
      <c r="B4" s="78" t="s">
        <v>359</v>
      </c>
    </row>
    <row r="5" spans="1:5" ht="37.5" customHeight="1" x14ac:dyDescent="0.25">
      <c r="B5" s="478" t="s">
        <v>360</v>
      </c>
      <c r="C5" s="478"/>
      <c r="D5" s="478"/>
      <c r="E5" s="478"/>
    </row>
    <row r="6" spans="1:5" ht="15.75" thickBot="1" x14ac:dyDescent="0.3"/>
    <row r="7" spans="1:5" ht="25.5" x14ac:dyDescent="0.25">
      <c r="B7" s="479"/>
      <c r="C7" s="84" t="s">
        <v>361</v>
      </c>
      <c r="D7" s="84" t="s">
        <v>363</v>
      </c>
    </row>
    <row r="8" spans="1:5" ht="26.25" thickBot="1" x14ac:dyDescent="0.3">
      <c r="B8" s="480"/>
      <c r="C8" s="85" t="s">
        <v>362</v>
      </c>
      <c r="D8" s="85" t="s">
        <v>364</v>
      </c>
    </row>
    <row r="9" spans="1:5" ht="15.75" thickBot="1" x14ac:dyDescent="0.3">
      <c r="B9" s="73" t="s">
        <v>365</v>
      </c>
      <c r="C9" s="86">
        <v>6277.54</v>
      </c>
      <c r="D9" s="384">
        <v>6554.28</v>
      </c>
    </row>
    <row r="10" spans="1:5" ht="15.75" thickBot="1" x14ac:dyDescent="0.3">
      <c r="B10" s="73" t="s">
        <v>366</v>
      </c>
      <c r="C10" s="86">
        <v>6351.33</v>
      </c>
      <c r="D10" s="385">
        <v>6571.73</v>
      </c>
    </row>
    <row r="13" spans="1:5" x14ac:dyDescent="0.25">
      <c r="B13" s="78" t="s">
        <v>367</v>
      </c>
    </row>
    <row r="15" spans="1:5" x14ac:dyDescent="0.25">
      <c r="B15" s="88" t="s">
        <v>368</v>
      </c>
    </row>
    <row r="16" spans="1:5" ht="15.75" thickBot="1" x14ac:dyDescent="0.3"/>
    <row r="17" spans="2:9" ht="15" customHeight="1" x14ac:dyDescent="0.25">
      <c r="B17" s="90"/>
      <c r="C17" s="91"/>
      <c r="D17" s="91"/>
      <c r="E17" s="475" t="s">
        <v>372</v>
      </c>
      <c r="F17" s="475" t="s">
        <v>373</v>
      </c>
      <c r="G17" s="475" t="s">
        <v>649</v>
      </c>
      <c r="H17" s="475" t="s">
        <v>374</v>
      </c>
      <c r="I17" s="475" t="s">
        <v>648</v>
      </c>
    </row>
    <row r="18" spans="2:9" ht="33.75" x14ac:dyDescent="0.25">
      <c r="B18" s="92"/>
      <c r="C18" s="93" t="s">
        <v>370</v>
      </c>
      <c r="D18" s="93" t="s">
        <v>371</v>
      </c>
      <c r="E18" s="476"/>
      <c r="F18" s="476"/>
      <c r="G18" s="476"/>
      <c r="H18" s="476"/>
      <c r="I18" s="476"/>
    </row>
    <row r="19" spans="2:9" ht="15.75" thickBot="1" x14ac:dyDescent="0.3">
      <c r="B19" s="94" t="s">
        <v>369</v>
      </c>
      <c r="C19" s="95"/>
      <c r="D19" s="95"/>
      <c r="E19" s="477"/>
      <c r="F19" s="477"/>
      <c r="G19" s="477"/>
      <c r="H19" s="477"/>
      <c r="I19" s="477"/>
    </row>
    <row r="20" spans="2:9" ht="15.75" thickBot="1" x14ac:dyDescent="0.3">
      <c r="B20" s="96" t="s">
        <v>375</v>
      </c>
      <c r="C20" s="97"/>
      <c r="D20" s="97"/>
      <c r="E20" s="97"/>
      <c r="F20" s="97"/>
      <c r="G20" s="97"/>
      <c r="H20" s="97"/>
      <c r="I20" s="98"/>
    </row>
    <row r="21" spans="2:9" ht="15.75" thickBot="1" x14ac:dyDescent="0.3">
      <c r="B21" s="99" t="s">
        <v>376</v>
      </c>
      <c r="C21" s="97"/>
      <c r="D21" s="97"/>
      <c r="E21" s="97"/>
      <c r="F21" s="97"/>
      <c r="G21" s="97"/>
      <c r="H21" s="97"/>
      <c r="I21" s="98"/>
    </row>
    <row r="22" spans="2:9" ht="15.75" thickBot="1" x14ac:dyDescent="0.3">
      <c r="B22" s="67" t="s">
        <v>377</v>
      </c>
      <c r="C22" s="66" t="s">
        <v>378</v>
      </c>
      <c r="D22" s="66" t="s">
        <v>378</v>
      </c>
      <c r="E22" s="66" t="s">
        <v>378</v>
      </c>
      <c r="F22" s="66" t="s">
        <v>378</v>
      </c>
      <c r="G22" s="66" t="s">
        <v>378</v>
      </c>
      <c r="H22" s="66" t="s">
        <v>378</v>
      </c>
      <c r="I22" s="66" t="s">
        <v>378</v>
      </c>
    </row>
    <row r="23" spans="2:9" ht="15.75" thickBot="1" x14ac:dyDescent="0.3">
      <c r="B23" s="67" t="s">
        <v>662</v>
      </c>
      <c r="C23" s="66" t="s">
        <v>380</v>
      </c>
      <c r="D23" s="66">
        <v>0</v>
      </c>
      <c r="E23" s="66">
        <v>0</v>
      </c>
      <c r="F23" s="66">
        <v>0</v>
      </c>
      <c r="G23" s="66">
        <v>0</v>
      </c>
      <c r="H23" s="83">
        <f>+$D$9</f>
        <v>6554.28</v>
      </c>
      <c r="I23" s="89">
        <f>+G23*H23</f>
        <v>0</v>
      </c>
    </row>
    <row r="24" spans="2:9" ht="15.75" thickBot="1" x14ac:dyDescent="0.3">
      <c r="B24" s="67" t="s">
        <v>665</v>
      </c>
      <c r="C24" s="66" t="s">
        <v>380</v>
      </c>
      <c r="D24" s="83">
        <v>100</v>
      </c>
      <c r="E24" s="83">
        <f>+C9</f>
        <v>6277.54</v>
      </c>
      <c r="F24" s="89">
        <f>+'Anexo 5d-5h'!C19</f>
        <v>627754</v>
      </c>
      <c r="G24" s="66">
        <v>0</v>
      </c>
      <c r="H24" s="83">
        <f>+$D$9</f>
        <v>6554.28</v>
      </c>
      <c r="I24" s="89">
        <v>0</v>
      </c>
    </row>
    <row r="25" spans="2:9" ht="15.75" thickBot="1" x14ac:dyDescent="0.3">
      <c r="B25" s="67" t="s">
        <v>379</v>
      </c>
      <c r="C25" s="66" t="s">
        <v>380</v>
      </c>
      <c r="D25" s="83" t="s">
        <v>1009</v>
      </c>
      <c r="E25" s="83">
        <f>+C9</f>
        <v>6277.54</v>
      </c>
      <c r="F25" s="89">
        <f>+'Anexo 5d-5h'!C14+'Anexo 5d-5h'!C16</f>
        <v>82214234</v>
      </c>
      <c r="G25" s="384">
        <v>34102.47</v>
      </c>
      <c r="H25" s="83">
        <f>+$D$9</f>
        <v>6554.28</v>
      </c>
      <c r="I25" s="89">
        <f>+G25*H25</f>
        <v>223517137.07159999</v>
      </c>
    </row>
    <row r="28" spans="2:9" ht="30" x14ac:dyDescent="0.25">
      <c r="B28" s="78" t="s">
        <v>381</v>
      </c>
    </row>
    <row r="29" spans="2:9" ht="15.75" thickBot="1" x14ac:dyDescent="0.3"/>
    <row r="30" spans="2:9" x14ac:dyDescent="0.25">
      <c r="B30" s="475" t="s">
        <v>382</v>
      </c>
      <c r="C30" s="82"/>
      <c r="D30" s="82"/>
      <c r="E30" s="82"/>
      <c r="F30" s="82"/>
    </row>
    <row r="31" spans="2:9" ht="45" x14ac:dyDescent="0.25">
      <c r="B31" s="476"/>
      <c r="C31" s="93" t="s">
        <v>383</v>
      </c>
      <c r="D31" s="93" t="s">
        <v>384</v>
      </c>
      <c r="E31" s="93" t="s">
        <v>385</v>
      </c>
      <c r="F31" s="93" t="s">
        <v>386</v>
      </c>
    </row>
    <row r="32" spans="2:9" x14ac:dyDescent="0.25">
      <c r="B32" s="476"/>
      <c r="C32" s="100"/>
      <c r="D32" s="100"/>
      <c r="E32" s="93"/>
      <c r="F32" s="100"/>
    </row>
    <row r="33" spans="2:10" ht="15.75" thickBot="1" x14ac:dyDescent="0.3">
      <c r="B33" s="477"/>
      <c r="C33" s="95"/>
      <c r="D33" s="95"/>
      <c r="E33" s="95"/>
      <c r="F33" s="95"/>
    </row>
    <row r="34" spans="2:10" ht="23.25" thickBot="1" x14ac:dyDescent="0.3">
      <c r="B34" s="101" t="s">
        <v>387</v>
      </c>
      <c r="C34" s="83">
        <f>+C9</f>
        <v>6277.54</v>
      </c>
      <c r="D34" s="89">
        <v>672992</v>
      </c>
      <c r="E34" s="390">
        <v>6554.28</v>
      </c>
      <c r="F34" s="392">
        <v>19049455</v>
      </c>
    </row>
    <row r="35" spans="2:10" ht="23.25" thickBot="1" x14ac:dyDescent="0.3">
      <c r="B35" s="101" t="s">
        <v>388</v>
      </c>
      <c r="C35" s="83">
        <f>+C9</f>
        <v>6277.54</v>
      </c>
      <c r="D35" s="89">
        <v>0</v>
      </c>
      <c r="E35" s="391">
        <v>6554.28</v>
      </c>
      <c r="F35" s="393">
        <v>10769993</v>
      </c>
    </row>
    <row r="36" spans="2:10" x14ac:dyDescent="0.25">
      <c r="B36" s="102"/>
      <c r="C36" s="103"/>
      <c r="D36" s="104"/>
      <c r="E36" s="103"/>
      <c r="F36" s="104"/>
    </row>
    <row r="37" spans="2:10" x14ac:dyDescent="0.25">
      <c r="B37" s="102"/>
      <c r="C37" s="103"/>
      <c r="D37" s="104"/>
      <c r="E37" s="103"/>
      <c r="F37" s="104"/>
    </row>
    <row r="38" spans="2:10" x14ac:dyDescent="0.25">
      <c r="B38" s="102"/>
      <c r="C38" s="103"/>
      <c r="D38" s="104"/>
      <c r="E38" s="103"/>
      <c r="F38" s="104"/>
    </row>
    <row r="39" spans="2:10" x14ac:dyDescent="0.25">
      <c r="B39" s="102"/>
      <c r="C39" s="103"/>
      <c r="D39" s="104"/>
      <c r="E39" s="103"/>
      <c r="F39" s="104"/>
    </row>
    <row r="40" spans="2:10" x14ac:dyDescent="0.25">
      <c r="B40" s="102"/>
      <c r="C40" s="103"/>
      <c r="D40" s="104"/>
      <c r="E40" s="103"/>
      <c r="F40" s="104"/>
    </row>
    <row r="42" spans="2:10" x14ac:dyDescent="0.25">
      <c r="B42" s="11"/>
    </row>
    <row r="43" spans="2:10" x14ac:dyDescent="0.25">
      <c r="B43" s="46" t="s">
        <v>239</v>
      </c>
      <c r="E43" s="458"/>
      <c r="F43" s="458"/>
      <c r="H43" s="459" t="s">
        <v>1133</v>
      </c>
      <c r="I43" s="459"/>
      <c r="J43" s="459"/>
    </row>
    <row r="44" spans="2:10" x14ac:dyDescent="0.25">
      <c r="B44" s="46" t="s">
        <v>240</v>
      </c>
      <c r="E44" s="429"/>
      <c r="F44" s="429"/>
      <c r="H44" s="429" t="s">
        <v>1011</v>
      </c>
      <c r="I44" s="429"/>
      <c r="J44" s="429"/>
    </row>
  </sheetData>
  <mergeCells count="12">
    <mergeCell ref="B30:B33"/>
    <mergeCell ref="B5:E5"/>
    <mergeCell ref="B7:B8"/>
    <mergeCell ref="E17:E19"/>
    <mergeCell ref="F17:F19"/>
    <mergeCell ref="E43:F43"/>
    <mergeCell ref="E44:F44"/>
    <mergeCell ref="I17:I19"/>
    <mergeCell ref="H43:J43"/>
    <mergeCell ref="H44:J44"/>
    <mergeCell ref="H17:H19"/>
    <mergeCell ref="G17:G19"/>
  </mergeCells>
  <pageMargins left="0.7" right="0.7" top="0.75" bottom="0.75" header="0.3" footer="0.3"/>
  <pageSetup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lkXi69+f162y+IOpP5UIZNhHyFtbQkXAeB8U4VDCJoo=</DigestValue>
    </Reference>
    <Reference Type="http://www.w3.org/2000/09/xmldsig#Object" URI="#idOfficeObject">
      <DigestMethod Algorithm="http://www.w3.org/2001/04/xmlenc#sha256"/>
      <DigestValue>ZXz5RKA/t4E7VDZRGXOq2ZKgoyQPy0VOhu/Bh769nCw=</DigestValue>
    </Reference>
    <Reference Type="http://uri.etsi.org/01903#SignedProperties" URI="#idSignedProperties">
      <Transforms>
        <Transform Algorithm="http://www.w3.org/TR/2001/REC-xml-c14n-20010315"/>
      </Transforms>
      <DigestMethod Algorithm="http://www.w3.org/2001/04/xmlenc#sha256"/>
      <DigestValue>AVCUOQobvk9QEKp0sYElzW55JKy3oadCYNscgtyjork=</DigestValue>
    </Reference>
  </SignedInfo>
  <SignatureValue>i+Saz5w1+1RTg1PV6tu6k7Du7/MK6z78oXRlCSrYlYNzhsXvLbmog7V9vdoEJFmY9nPr7wBaU7A8
2LrHBsqHVmuuvl7q5mtwPxlwp6Qj2tD+2tYBxJwGMuhGXSKbml5IAKNF79LyJt/Xg3o40wnQYhYl
pisW5EV9vE/YgDepfBASpprlWsxm5UVc7amqzy8eURRiUfEoR27ioo2PVFpKSgWVM8aRxIifJQX3
6oiGyqkB1/6EKY612gS/ejrNRFYQrXNRth7qWhlk3PUnBo5FxAFJ9fADsdfo2VKaE+uFuE/PGdaT
hqebA3Xf0NelNvu2Q9EgoCS8xtC3O9//L4UGLw==</SignatureValue>
  <KeyInfo>
    <X509Data>
      <X509Certificate>MIIIFDCCBfygAwIBAgITXAAAerMd/tlgMCqBRAAAAAB6szANBgkqhkiG9w0BAQsFADBXMRcwFQYDVQQFEw5SVUMgODAwODA2MTAtNzEVMBMGA1UEChMMQ09ERTEwMCBTLkEuMQswCQYDVQQGEwJQWTEYMBYGA1UEAxMPQ0EtQ09ERTEwMCBTLkEuMB4XDTIxMDcyMzEzMTA1MloXDTIzMDcyMzEzMTA1MlowgaoxKDAmBgNVBAMTH0RPUkEgSVNBQkVMIEJVU1RPIERFIEFSWkFNRU5ESUExFzAVBgNVBAoTDlBFUlNPTkEgRklTSUNBMQswCQYDVQQGEwJQWTEUMBIGA1UEKhMLRE9SQSBJU0FCRUwxHDAaBgNVBAQTE0JVU1RPIERFIEFSWkFNRU5ESUExETAPBgNVBAUTCENJNjkwNzgxMREwDwYDVQQLEwhGSVJNQSBGMjCCASIwDQYJKoZIhvcNAQEBBQADggEPADCCAQoCggEBAPOryQyO7JYD23oFUbllOrcXLYaoyLs6jEilPykf4acRYHZxF6NEW8pZV164nCt/rhvfHkZVg3yBiaN8CvwYQNTyFyI6CCAIWcBuezL4LY1t/6z7Zg0yRJxdivTJTICp7haGFRmhJWN6et/LTdL9/37GiCQk6DdVhT/wkOQW1YmAqOEPl5x5inq1VjUbzARAF3M8e4AKpZlvHL5tJIi14sgSIwwRonAGFHmKmDzx0AeFT0n4WoCKGoagk3wTZTwytGy+LLXhMUtvqbEJcgkmcg3nsMUbuj1igu+EerMNVEokNN87FERyeUYSVrbpXXNkrccP2jhBhv6goPiCDpM0mqkCAwEAAaOCA4MwggN/MA4GA1UdDwEB/wQEAwIF4DAMBgNVHRMBAf8EAjAAMCAGA1UdJQEB/wQWMBQGCCsGAQUFBwMCBggrBgEFBQcDBDAdBgNVHQ4EFgQUtY1SjQQ/2rI03DVm9sRqBCmctxgwHwYDVR0jBBgwFoAUJ/baOwt/k/hZEtAVqkLPspaWPUUwgYgGA1UdHwSBgDB+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JAYDVR0RBB0wG4EZRE9SQS5BUlpBTUVORElBQEdNQUlMLkNPTTANBgkqhkiG9w0BAQsFAAOCAgEAbh53SVYPmVJG4ZfO0Pf4fUWhv6VUISshzrl6RLDo6C/v6XwHywWIi0sqhgOa2TkvSG+QWlkgCf06x9unknIIU6AJLztLCvRa8lh6Vv4hqGtgq8GDHkHdgysMX8xI3yED3Qjlgw/ohXBiHqUDtAnXaoJ6UWeZno/vr13r27Hw6hNhQMmHEhYOZpC31TFn9pRVDxieNj543h9yvRZscaiDS0Q+QOQETf7rEhZA+r0Gr7gGZ2/3+YMs49wVnbzP9YIUbC+rq3QMj4Qftue43Pvh2jwTUg+WLNvu3cY8guDS3pdWWGET9rk5RO9G3WJG59nJi3Os3tPQpIwV5ox/BKaj+3xiNMv0Yne0NAYs3ld3iaEru2mLdX8tgCkhuW5NaIc4y9/KCSLALYGitSctWpbcSBYjjfcDZEhlsFGfiIEZYhbSaiLfR7xTmIF2a+Lhb0kkey0UFEhPfsvGVY06UN2aUfGCRJiu+0z6qRlvBXHikClQpqRrO+Hq/L9C3ALleESJMnmsgk2P+TDdrkGNQtlHw5ZAuwkaumBwlcsvkKPae5avQREPICJA8axwVgGnZpuisgbTWFjkRk/nmX3EoXp/vpuzph4AupGQ+8InukohEz+SvWyH+t3fzHW9SUy+5osIfcC0WgDNpCbl43DC2rM6tgAHHt+HjQE8fGJzZbkt5T0=</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1/04/xmlenc#sha256"/>
        <DigestValue>np7+DV108hCvpfsw7YmUDdP/3PNLxdHpuG56qGSuv3E=</DigestValue>
      </Reference>
      <Reference URI="/xl/calcChain.xml?ContentType=application/vnd.openxmlformats-officedocument.spreadsheetml.calcChain+xml">
        <DigestMethod Algorithm="http://www.w3.org/2001/04/xmlenc#sha256"/>
        <DigestValue>raGi+fY2oD9qXSHr8SJSh6ghTEIAW4i1tRazECJy0C8=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ghgnvwMPqpgX18NS46jrT3hvqwbVU2C3K6Y+Bn+oboY=</DigestValue>
      </Reference>
      <Reference URI="/xl/drawings/drawing2.xml?ContentType=application/vnd.openxmlformats-officedocument.drawing+xml">
        <DigestMethod Algorithm="http://www.w3.org/2001/04/xmlenc#sha256"/>
        <DigestValue>yLVI6q8hGOM0qJKxatDRlUZvRQieWna3bx37kzRPZ9w=</DigestValue>
      </Reference>
      <Reference URI="/xl/drawings/drawing3.xml?ContentType=application/vnd.openxmlformats-officedocument.drawing+xml">
        <DigestMethod Algorithm="http://www.w3.org/2001/04/xmlenc#sha256"/>
        <DigestValue>RnH8weirB//V3G13PxdUbRmDyJNyVigHE0SsRomzGnE=</DigestValue>
      </Reference>
      <Reference URI="/xl/drawings/drawing4.xml?ContentType=application/vnd.openxmlformats-officedocument.drawing+xml">
        <DigestMethod Algorithm="http://www.w3.org/2001/04/xmlenc#sha256"/>
        <DigestValue>M89+I1Ne3YPhp0WQEClF9qhDxA9yQJl3p0yU1HSCCuk=</DigestValue>
      </Reference>
      <Reference URI="/xl/drawings/drawing5.xml?ContentType=application/vnd.openxmlformats-officedocument.drawing+xml">
        <DigestMethod Algorithm="http://www.w3.org/2001/04/xmlenc#sha256"/>
        <DigestValue>5ajvz1qdtEiKSLkeg5iEmjfRReeuRiswQQkrkWpS+Ow=</DigestValue>
      </Reference>
      <Reference URI="/xl/drawings/drawing6.xml?ContentType=application/vnd.openxmlformats-officedocument.drawing+xml">
        <DigestMethod Algorithm="http://www.w3.org/2001/04/xmlenc#sha256"/>
        <DigestValue>HYf410CjWBn6ZK/Gd6GMhpeGoFlknrHTPuCC9GoDyFU=</DigestValue>
      </Reference>
      <Reference URI="/xl/media/image1.png?ContentType=image/png">
        <DigestMethod Algorithm="http://www.w3.org/2001/04/xmlenc#sha256"/>
        <DigestValue>gsWH99sp3UUz6MV59nFlnQ75GjEMleB3jPlQy7lOlJw=</DigestValue>
      </Reference>
      <Reference URI="/xl/printerSettings/printerSettings1.bin?ContentType=application/vnd.openxmlformats-officedocument.spreadsheetml.printerSettings">
        <DigestMethod Algorithm="http://www.w3.org/2001/04/xmlenc#sha256"/>
        <DigestValue>GyyR84UYFfbFvVrs+ip9vPggIMAXC0nxkmeUVNsGxCc=</DigestValue>
      </Reference>
      <Reference URI="/xl/printerSettings/printerSettings10.bin?ContentType=application/vnd.openxmlformats-officedocument.spreadsheetml.printerSettings">
        <DigestMethod Algorithm="http://www.w3.org/2001/04/xmlenc#sha256"/>
        <DigestValue>5q383dx2o7iZLKqG0HBZLxbrnpLjyrkxQfjIqmut7Ak=</DigestValue>
      </Reference>
      <Reference URI="/xl/printerSettings/printerSettings11.bin?ContentType=application/vnd.openxmlformats-officedocument.spreadsheetml.printerSettings">
        <DigestMethod Algorithm="http://www.w3.org/2001/04/xmlenc#sha256"/>
        <DigestValue>3CGxPk97Uq36ifXXKCvTkuKE6sYFb7iYlUuHwfSYzCw=</DigestValue>
      </Reference>
      <Reference URI="/xl/printerSettings/printerSettings2.bin?ContentType=application/vnd.openxmlformats-officedocument.spreadsheetml.printerSettings">
        <DigestMethod Algorithm="http://www.w3.org/2001/04/xmlenc#sha256"/>
        <DigestValue>fH2/OJ1E8huSJtefp03I9Lv6BIqzeATk9gHftaxngus=</DigestValue>
      </Reference>
      <Reference URI="/xl/printerSettings/printerSettings3.bin?ContentType=application/vnd.openxmlformats-officedocument.spreadsheetml.printerSettings">
        <DigestMethod Algorithm="http://www.w3.org/2001/04/xmlenc#sha256"/>
        <DigestValue>forTIOiBCn3OVRSuNHI6rAVboFegCYYUnEbFUsXtGBc=</DigestValue>
      </Reference>
      <Reference URI="/xl/printerSettings/printerSettings4.bin?ContentType=application/vnd.openxmlformats-officedocument.spreadsheetml.printerSettings">
        <DigestMethod Algorithm="http://www.w3.org/2001/04/xmlenc#sha256"/>
        <DigestValue>TaA6KX/SRWPpmiasS8KGCRFI/mFTpQlGqiM07LbibG8=</DigestValue>
      </Reference>
      <Reference URI="/xl/printerSettings/printerSettings5.bin?ContentType=application/vnd.openxmlformats-officedocument.spreadsheetml.printerSettings">
        <DigestMethod Algorithm="http://www.w3.org/2001/04/xmlenc#sha256"/>
        <DigestValue>TaA6KX/SRWPpmiasS8KGCRFI/mFTpQlGqiM07LbibG8=</DigestValue>
      </Reference>
      <Reference URI="/xl/printerSettings/printerSettings6.bin?ContentType=application/vnd.openxmlformats-officedocument.spreadsheetml.printerSettings">
        <DigestMethod Algorithm="http://www.w3.org/2001/04/xmlenc#sha256"/>
        <DigestValue>YkYCcrTgFYg99anWtEBIJ1ZA8LAR1gbsTRoa5OLiZhA=</DigestValue>
      </Reference>
      <Reference URI="/xl/printerSettings/printerSettings7.bin?ContentType=application/vnd.openxmlformats-officedocument.spreadsheetml.printerSettings">
        <DigestMethod Algorithm="http://www.w3.org/2001/04/xmlenc#sha256"/>
        <DigestValue>vSSi+Dn2qqi4JaUTwBaDaEhAG6jZrMSQvsDkn/ZZdxM=</DigestValue>
      </Reference>
      <Reference URI="/xl/printerSettings/printerSettings8.bin?ContentType=application/vnd.openxmlformats-officedocument.spreadsheetml.printerSettings">
        <DigestMethod Algorithm="http://www.w3.org/2001/04/xmlenc#sha256"/>
        <DigestValue>GyyR84UYFfbFvVrs+ip9vPggIMAXC0nxkmeUVNsGxCc=</DigestValue>
      </Reference>
      <Reference URI="/xl/printerSettings/printerSettings9.bin?ContentType=application/vnd.openxmlformats-officedocument.spreadsheetml.printerSettings">
        <DigestMethod Algorithm="http://www.w3.org/2001/04/xmlenc#sha256"/>
        <DigestValue>vw+sgsAPTseVai+9D65lDcjiPWdhH20kozMQZeSdqxg=</DigestValue>
      </Reference>
      <Reference URI="/xl/sharedStrings.xml?ContentType=application/vnd.openxmlformats-officedocument.spreadsheetml.sharedStrings+xml">
        <DigestMethod Algorithm="http://www.w3.org/2001/04/xmlenc#sha256"/>
        <DigestValue>W6zMoq0I35kP9g6BLZrNqULVE0NAvAe9nkwDTsnelBQ=</DigestValue>
      </Reference>
      <Reference URI="/xl/styles.xml?ContentType=application/vnd.openxmlformats-officedocument.spreadsheetml.styles+xml">
        <DigestMethod Algorithm="http://www.w3.org/2001/04/xmlenc#sha256"/>
        <DigestValue>LYGqSid1Yqt8MCTUhuDNxKNEMM42281keFZijw8qeM4=</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r8CJKQ0Z3clkHzXRbiv/6M2DkO7RUYZehCL3LUZU+vo=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Q5rH7j7+ngFwJJWkRQvVHeGRc6Yypjw9CCP0cV/62/s=</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Tli28rN8igOjzPasqezpYxpfwxhNMdfjzhfnghEdtVc=</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iCVOH+dXPW5Yow03OFzE3KFxd7gLMdb90NF1eBlmABk=</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4N5VJUYUiQE50Px6BHAtH+Ub3QsrIt/FKoM1NcrDGa0=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fHbhutA08oFfHnX8SO1R+87l4/aZB5bX6uGeWL/SuAY=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OZN3816x952FMFlNoTE5TTjh0Prg8LGiyQwISpXPzn0=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zdbZG3A4H3TX4fFcOyFwJtrClGzGjLA0lRigFJ75jcA=</DigestValue>
      </Reference>
      <Reference URI="/xl/worksheets/sheet10.xml?ContentType=application/vnd.openxmlformats-officedocument.spreadsheetml.worksheet+xml">
        <DigestMethod Algorithm="http://www.w3.org/2001/04/xmlenc#sha256"/>
        <DigestValue>auP+Iz+99IjfB45EYNaP6Kpvb82RjtxBoKdOQc7cnus=</DigestValue>
      </Reference>
      <Reference URI="/xl/worksheets/sheet11.xml?ContentType=application/vnd.openxmlformats-officedocument.spreadsheetml.worksheet+xml">
        <DigestMethod Algorithm="http://www.w3.org/2001/04/xmlenc#sha256"/>
        <DigestValue>TI4oHC8KJNog1ZPoyIjIPQPcmKSmkpVu3ESI6ct9ePc=</DigestValue>
      </Reference>
      <Reference URI="/xl/worksheets/sheet12.xml?ContentType=application/vnd.openxmlformats-officedocument.spreadsheetml.worksheet+xml">
        <DigestMethod Algorithm="http://www.w3.org/2001/04/xmlenc#sha256"/>
        <DigestValue>aBsIXlRwR/8Zehf1T7/fx44ucsEphgbcr2OKwVHFE0U=</DigestValue>
      </Reference>
      <Reference URI="/xl/worksheets/sheet13.xml?ContentType=application/vnd.openxmlformats-officedocument.spreadsheetml.worksheet+xml">
        <DigestMethod Algorithm="http://www.w3.org/2001/04/xmlenc#sha256"/>
        <DigestValue>vIDSLeWMToLTHyRHElJcAuETF0nl9M3w0ijM3z+71Kk=</DigestValue>
      </Reference>
      <Reference URI="/xl/worksheets/sheet14.xml?ContentType=application/vnd.openxmlformats-officedocument.spreadsheetml.worksheet+xml">
        <DigestMethod Algorithm="http://www.w3.org/2001/04/xmlenc#sha256"/>
        <DigestValue>3L/tmSNDl8FeXsA+eorD/q1nJ/goXJhBRMbv8SETj+A=</DigestValue>
      </Reference>
      <Reference URI="/xl/worksheets/sheet15.xml?ContentType=application/vnd.openxmlformats-officedocument.spreadsheetml.worksheet+xml">
        <DigestMethod Algorithm="http://www.w3.org/2001/04/xmlenc#sha256"/>
        <DigestValue>6Jouj+akoufnQh+DrscZnBCBYF9Nxyw9NZLDYlecsjg=</DigestValue>
      </Reference>
      <Reference URI="/xl/worksheets/sheet2.xml?ContentType=application/vnd.openxmlformats-officedocument.spreadsheetml.worksheet+xml">
        <DigestMethod Algorithm="http://www.w3.org/2001/04/xmlenc#sha256"/>
        <DigestValue>ig43VW77WqVYbvgTPYu9y+/zJoW+K2lPhnMnVO9ELSw=</DigestValue>
      </Reference>
      <Reference URI="/xl/worksheets/sheet3.xml?ContentType=application/vnd.openxmlformats-officedocument.spreadsheetml.worksheet+xml">
        <DigestMethod Algorithm="http://www.w3.org/2001/04/xmlenc#sha256"/>
        <DigestValue>ue8Rk7oAMbKWQZSsfCIKgQP6gshqxoP7fmwliGNFf8s=</DigestValue>
      </Reference>
      <Reference URI="/xl/worksheets/sheet4.xml?ContentType=application/vnd.openxmlformats-officedocument.spreadsheetml.worksheet+xml">
        <DigestMethod Algorithm="http://www.w3.org/2001/04/xmlenc#sha256"/>
        <DigestValue>DyHCKe2yxCyglyKvxl1xwXHv2PXDYzl9DGG4Mj+dvNw=</DigestValue>
      </Reference>
      <Reference URI="/xl/worksheets/sheet5.xml?ContentType=application/vnd.openxmlformats-officedocument.spreadsheetml.worksheet+xml">
        <DigestMethod Algorithm="http://www.w3.org/2001/04/xmlenc#sha256"/>
        <DigestValue>0pJL3SZXUtbA4cyImyTpE6CNQ8NFK0qwKcbBzFLk/Kg=</DigestValue>
      </Reference>
      <Reference URI="/xl/worksheets/sheet6.xml?ContentType=application/vnd.openxmlformats-officedocument.spreadsheetml.worksheet+xml">
        <DigestMethod Algorithm="http://www.w3.org/2001/04/xmlenc#sha256"/>
        <DigestValue>+6wBiwoj5RtMN1SoBdj2TrCS+eh1ldt6SDZhqrqkXnM=</DigestValue>
      </Reference>
      <Reference URI="/xl/worksheets/sheet7.xml?ContentType=application/vnd.openxmlformats-officedocument.spreadsheetml.worksheet+xml">
        <DigestMethod Algorithm="http://www.w3.org/2001/04/xmlenc#sha256"/>
        <DigestValue>nAxABXGlCyq06dzC/5FGodC4wHwOWaSr2CJFpq41tYM=</DigestValue>
      </Reference>
      <Reference URI="/xl/worksheets/sheet8.xml?ContentType=application/vnd.openxmlformats-officedocument.spreadsheetml.worksheet+xml">
        <DigestMethod Algorithm="http://www.w3.org/2001/04/xmlenc#sha256"/>
        <DigestValue>EZgEbYc3znFoRvo//W4hR1w6JiSAYBc/EEoCt7UO83M=</DigestValue>
      </Reference>
      <Reference URI="/xl/worksheets/sheet9.xml?ContentType=application/vnd.openxmlformats-officedocument.spreadsheetml.worksheet+xml">
        <DigestMethod Algorithm="http://www.w3.org/2001/04/xmlenc#sha256"/>
        <DigestValue>A6cLMLH3ejVV5lVdzC4FpnGWS3Rxw9LAn5DwLCi5uqM=</DigestValue>
      </Reference>
    </Manifest>
    <SignatureProperties>
      <SignatureProperty Id="idSignatureTime" Target="#idPackageSignature">
        <mdssi:SignatureTime xmlns:mdssi="http://schemas.openxmlformats.org/package/2006/digital-signature">
          <mdssi:Format>YYYY-MM-DDThh:mm:ssTZD</mdssi:Format>
          <mdssi:Value>2021-08-20T19:21:33Z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Contador</SignatureComments>
          <WindowsVersion>10.0</WindowsVersion>
          <OfficeVersion>16.0.10377/14</OfficeVersion>
          <ApplicationVersion>16.0.10377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2021-08-20T19:21:33Z</xd:SigningTime>
          <xd:SigningCertificate>
            <xd:Cert>
              <xd:CertDigest>
                <DigestMethod Algorithm="http://www.w3.org/2001/04/xmlenc#sha256"/>
                <DigestValue>4OBqmAwi54evLH1pcaGQIMAuSU+snKvbUf3IPRi0Mu0=</DigestValue>
              </xd:CertDigest>
              <xd:IssuerSerial>
                <X509IssuerName>CN=CA-CODE100 S.A., C=PY, O=CODE100 S.A., SERIALNUMBER=RUC 80080610-7</X509IssuerName>
                <X509SerialNumber>2051668721360662333565072710022995768263080627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Creó y aprobó este documento</xd:Description>
            </xd:CommitmentTypeId>
            <xd:AllSignedDataObjects/>
            <xd:CommitmentTypeQualifiers>
              <xd:CommitmentTypeQualifier>Contador</xd:CommitmentTypeQualifier>
            </xd:CommitmentTypeQualifiers>
          </xd:CommitmentTypeIndication>
        </xd:SignedDataObject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eFMEu52jgTgHrWUWVWRH0JI+85Sc7F/jx5v4UPzAmpk=</DigestValue>
    </Reference>
    <Reference Type="http://www.w3.org/2000/09/xmldsig#Object" URI="#idOfficeObject">
      <DigestMethod Algorithm="http://www.w3.org/2001/04/xmlenc#sha256"/>
      <DigestValue>XA117Oa/D5CXGnqADNqq/0iqwfNMdzQyypTQVNruE/k=</DigestValue>
    </Reference>
    <Reference Type="http://uri.etsi.org/01903#SignedProperties" URI="#idSignedProperties">
      <Transforms>
        <Transform Algorithm="http://www.w3.org/TR/2001/REC-xml-c14n-20010315"/>
      </Transforms>
      <DigestMethod Algorithm="http://www.w3.org/2001/04/xmlenc#sha256"/>
      <DigestValue>cvdUpFSlnGPiau8Pd4jF5Elv3tEmx9iteLY8L+99cZI=</DigestValue>
    </Reference>
  </SignedInfo>
  <SignatureValue>MO7XTvIhytWE9uDLX2Y2zo2Q1GedxA5CFyvI9NniN88e6sB2P0qHZVr0D+qmkWAxKH/9dI8qGdoL
YaVOIDeq3OQz4i7RMfYHUnRuiaXtXeeN0gQsn4cgnSpV/WwUZ+FDf8uLnR4o0QI2MeCWfBDvHamp
OtHgvv2mwFTDq37nV0CXI+wS/6KWxuEfKz0T7fYlC0gpDNWQFmuLgLHmbxZzS2fLISiVKostQThT
LqP2LBVkKcRx7yDlUK5a++3D5Zfdg+mx+wBCKtGgxVSBBLE1ZjC3VrLpi74f5+8+emJk+ftBijby
lEMyRPhVaaYyLyqUAhY91TP+P22h604/w+VyXw==</SignatureValue>
  <KeyInfo>
    <X509Data>
      <X509Certificate>MIIHzjCCBbagAwIBAgIQMI/ErKHiWWRdZXYrMz+4EjANBgkqhkiG9w0BAQsFADBPMRcwFQYDVQQFEw5SVUMgODAwODAwOTktMDELMAkGA1UEBhMCUFkxETAPBgNVBAoMCFZJVCBTLkEuMRQwEgYDVQQDEwtDQS1WSVQgUy5BLjAeFw0xOTA4MjcxODI3NTVaFw0yMTA4MjcxODI3NTVaMIGlMRYwFAYDVQQqDA1EQU5JRUwgQU5EUkVTMRcwFQYDVQQEDA5NT1JFTk8gQk9HQVJJTjESMBAGA1UEBRMJQ0kxMDEyODI1MSUwIwYDVQQDDBxEQU5JRUwgQU5EUkVTIE1PUkVOTyBCT0dBUklOMREwDwYDVQQLDAhGSVJNQSBGMjEXMBUGA1UECgwOUEVSU09OQSBGSVNJQ0ExCzAJBgNVBAYTAlBZMIIBIjANBgkqhkiG9w0BAQEFAAOCAQ8AMIIBCgKCAQEAtnhNWWkEL6FkdlMohdRm104kOKbYVXQrrS4hM+sQ0HXXHTd4CJ0XKllXSwwxg4h0YbTd5q77y6x8vysTL7oGk67tJEj6E1Eqa6BDB4iqxF5Yot/lF+d4iitDVOpxKOoGBFAk1l2UHKFFilFNUaPBTU47U3d5JZBPbyLuKveIKWOClBosS+ATQ2bUNCtmjdoO1am25FRvcXn3JLQUJB0FNey75m6MXL5pKR4250jENvA9vHiYIcoZhsDDS3nBe7sOJs01YEt02R/MxtawEa8YnWyeFU562giLylgsJa54Oo93RuayvWiSDRwdkRgrhByg7wFtpyfP7JUUnqUxQ+/ybwIDAQABo4IDTTCCA0kwDAYDVR0TAQH/BAIwADAOBgNVHQ8BAf8EBAMCBeAwLAYDVR0lAQH/BCIwIAYIKwYBBQUHAwQGCCsGAQUFBwMCBgorBgEEAYI3FAICMB0GA1UdDgQWBBQTv0Bc7vdxSjRI8v0mvXgcK64FB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MGA1UdEQQcMBqBGERBTklFTE1PUkVOTzc2QEdNQUlMLkNPTTB2BggrBgEFBQcBAQRqMGgwKAYIKwYBBQUHMAGGHGh0dHBzOi8vd3d3LmVmaXJtYS5jb20ucHkvdmEwPAYIKwYBBQUHMAKGMGh0dHBzOi8vd3d3LmVmaXJtYS5jb20ucHkvcmVwb3NpdG9yaW8vZWZpcm1hLmNydDBCBgNVHR8EOzA5MDegNaAzhjFodHRwczovL3d3dy5lZmlybWEuY29tLnB5L3JlcG9zaXRvcmlvL2VmaXJtYTEuY3JsMA0GCSqGSIb3DQEBCwUAA4ICAQBBTs2NFUm9bWLR2QQrUIR9zrDVAQoPNwyUi6Y+NgFdot70AAiyoXDOKMIt/BQfJoItXTQx38o1pKrmpFgzHZtA0Q42470oc4Mr03XeCKq4RvuSpVFzwHKWHdzG5KHvVOtFdXfwsmXsp80sK7g2vRcSmUryYKofZN0p9TImO92TeXPsy9q0h+ROxd7Xt7223DXx0f1lzvjGAPPQhR+/fpbeaF/CjaUrvDnYIcZPf0HoB/s8dYzRMWOkRMV3mwZvZfD5wh6RR2b2Lv6yj5FMirQvy+VT3I1fN+LGmAkNcGYgFBtABXOk1+2q1WCTgqIrkdKU3Ai5x7STzKQ8dhAao7zdqsaJxACo512rjciCbNbipZYH+rjFw/Sq3F0wzhLmLPafrnc6INgF6t3lpu9+teyahVhE2PereU2DJyAzzMyPi55R8/564fwrsciSr0P1xRyTbL8PwXgedQVu+6zlXUL4lzntKGyTzit4X4S5gLg2i6nU2ECnYWZpfOlUiNdZ48Nr3FWPR4ycIFLLaf3xIIfZvdktCIPpZVy1jYz5LDA2Mijad+YrBpZrOUQf6ArSPdALOslUerme7mrfXiENp98KMczEW2EvO1YUMs5/PZ6n1LxNWPtRF7h/qOMm0U1DJf/pSizYtDeS6wWtO8p8gXAT/3xXmA72qcy5n1Rwm47Yr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Transform>
          <Transform Algorithm="http://www.w3.org/TR/2001/REC-xml-c14n-20010315"/>
        </Transforms>
        <DigestMethod Algorithm="http://www.w3.org/2001/04/xmlenc#sha256"/>
        <DigestValue>np7+DV108hCvpfsw7YmUDdP/3PNLxdHpuG56qGSuv3E=</DigestValue>
      </Reference>
      <Reference URI="/xl/calcChain.xml?ContentType=application/vnd.openxmlformats-officedocument.spreadsheetml.calcChain+xml">
        <DigestMethod Algorithm="http://www.w3.org/2001/04/xmlenc#sha256"/>
        <DigestValue>raGi+fY2oD9qXSHr8SJSh6ghTEIAW4i1tRazECJy0C8=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ghgnvwMPqpgX18NS46jrT3hvqwbVU2C3K6Y+Bn+oboY=</DigestValue>
      </Reference>
      <Reference URI="/xl/drawings/drawing2.xml?ContentType=application/vnd.openxmlformats-officedocument.drawing+xml">
        <DigestMethod Algorithm="http://www.w3.org/2001/04/xmlenc#sha256"/>
        <DigestValue>yLVI6q8hGOM0qJKxatDRlUZvRQieWna3bx37kzRPZ9w=</DigestValue>
      </Reference>
      <Reference URI="/xl/drawings/drawing3.xml?ContentType=application/vnd.openxmlformats-officedocument.drawing+xml">
        <DigestMethod Algorithm="http://www.w3.org/2001/04/xmlenc#sha256"/>
        <DigestValue>RnH8weirB//V3G13PxdUbRmDyJNyVigHE0SsRomzGnE=</DigestValue>
      </Reference>
      <Reference URI="/xl/drawings/drawing4.xml?ContentType=application/vnd.openxmlformats-officedocument.drawing+xml">
        <DigestMethod Algorithm="http://www.w3.org/2001/04/xmlenc#sha256"/>
        <DigestValue>M89+I1Ne3YPhp0WQEClF9qhDxA9yQJl3p0yU1HSCCuk=</DigestValue>
      </Reference>
      <Reference URI="/xl/drawings/drawing5.xml?ContentType=application/vnd.openxmlformats-officedocument.drawing+xml">
        <DigestMethod Algorithm="http://www.w3.org/2001/04/xmlenc#sha256"/>
        <DigestValue>5ajvz1qdtEiKSLkeg5iEmjfRReeuRiswQQkrkWpS+Ow=</DigestValue>
      </Reference>
      <Reference URI="/xl/drawings/drawing6.xml?ContentType=application/vnd.openxmlformats-officedocument.drawing+xml">
        <DigestMethod Algorithm="http://www.w3.org/2001/04/xmlenc#sha256"/>
        <DigestValue>HYf410CjWBn6ZK/Gd6GMhpeGoFlknrHTPuCC9GoDyFU=</DigestValue>
      </Reference>
      <Reference URI="/xl/media/image1.png?ContentType=image/png">
        <DigestMethod Algorithm="http://www.w3.org/2001/04/xmlenc#sha256"/>
        <DigestValue>gsWH99sp3UUz6MV59nFlnQ75GjEMleB3jPlQy7lOlJw=</DigestValue>
      </Reference>
      <Reference URI="/xl/printerSettings/printerSettings1.bin?ContentType=application/vnd.openxmlformats-officedocument.spreadsheetml.printerSettings">
        <DigestMethod Algorithm="http://www.w3.org/2001/04/xmlenc#sha256"/>
        <DigestValue>GyyR84UYFfbFvVrs+ip9vPggIMAXC0nxkmeUVNsGxCc=</DigestValue>
      </Reference>
      <Reference URI="/xl/printerSettings/printerSettings10.bin?ContentType=application/vnd.openxmlformats-officedocument.spreadsheetml.printerSettings">
        <DigestMethod Algorithm="http://www.w3.org/2001/04/xmlenc#sha256"/>
        <DigestValue>5q383dx2o7iZLKqG0HBZLxbrnpLjyrkxQfjIqmut7Ak=</DigestValue>
      </Reference>
      <Reference URI="/xl/printerSettings/printerSettings11.bin?ContentType=application/vnd.openxmlformats-officedocument.spreadsheetml.printerSettings">
        <DigestMethod Algorithm="http://www.w3.org/2001/04/xmlenc#sha256"/>
        <DigestValue>3CGxPk97Uq36ifXXKCvTkuKE6sYFb7iYlUuHwfSYzCw=</DigestValue>
      </Reference>
      <Reference URI="/xl/printerSettings/printerSettings2.bin?ContentType=application/vnd.openxmlformats-officedocument.spreadsheetml.printerSettings">
        <DigestMethod Algorithm="http://www.w3.org/2001/04/xmlenc#sha256"/>
        <DigestValue>fH2/OJ1E8huSJtefp03I9Lv6BIqzeATk9gHftaxngus=</DigestValue>
      </Reference>
      <Reference URI="/xl/printerSettings/printerSettings3.bin?ContentType=application/vnd.openxmlformats-officedocument.spreadsheetml.printerSettings">
        <DigestMethod Algorithm="http://www.w3.org/2001/04/xmlenc#sha256"/>
        <DigestValue>forTIOiBCn3OVRSuNHI6rAVboFegCYYUnEbFUsXtGBc=</DigestValue>
      </Reference>
      <Reference URI="/xl/printerSettings/printerSettings4.bin?ContentType=application/vnd.openxmlformats-officedocument.spreadsheetml.printerSettings">
        <DigestMethod Algorithm="http://www.w3.org/2001/04/xmlenc#sha256"/>
        <DigestValue>TaA6KX/SRWPpmiasS8KGCRFI/mFTpQlGqiM07LbibG8=</DigestValue>
      </Reference>
      <Reference URI="/xl/printerSettings/printerSettings5.bin?ContentType=application/vnd.openxmlformats-officedocument.spreadsheetml.printerSettings">
        <DigestMethod Algorithm="http://www.w3.org/2001/04/xmlenc#sha256"/>
        <DigestValue>TaA6KX/SRWPpmiasS8KGCRFI/mFTpQlGqiM07LbibG8=</DigestValue>
      </Reference>
      <Reference URI="/xl/printerSettings/printerSettings6.bin?ContentType=application/vnd.openxmlformats-officedocument.spreadsheetml.printerSettings">
        <DigestMethod Algorithm="http://www.w3.org/2001/04/xmlenc#sha256"/>
        <DigestValue>YkYCcrTgFYg99anWtEBIJ1ZA8LAR1gbsTRoa5OLiZhA=</DigestValue>
      </Reference>
      <Reference URI="/xl/printerSettings/printerSettings7.bin?ContentType=application/vnd.openxmlformats-officedocument.spreadsheetml.printerSettings">
        <DigestMethod Algorithm="http://www.w3.org/2001/04/xmlenc#sha256"/>
        <DigestValue>vSSi+Dn2qqi4JaUTwBaDaEhAG6jZrMSQvsDkn/ZZdxM=</DigestValue>
      </Reference>
      <Reference URI="/xl/printerSettings/printerSettings8.bin?ContentType=application/vnd.openxmlformats-officedocument.spreadsheetml.printerSettings">
        <DigestMethod Algorithm="http://www.w3.org/2001/04/xmlenc#sha256"/>
        <DigestValue>GyyR84UYFfbFvVrs+ip9vPggIMAXC0nxkmeUVNsGxCc=</DigestValue>
      </Reference>
      <Reference URI="/xl/printerSettings/printerSettings9.bin?ContentType=application/vnd.openxmlformats-officedocument.spreadsheetml.printerSettings">
        <DigestMethod Algorithm="http://www.w3.org/2001/04/xmlenc#sha256"/>
        <DigestValue>vw+sgsAPTseVai+9D65lDcjiPWdhH20kozMQZeSdqxg=</DigestValue>
      </Reference>
      <Reference URI="/xl/sharedStrings.xml?ContentType=application/vnd.openxmlformats-officedocument.spreadsheetml.sharedStrings+xml">
        <DigestMethod Algorithm="http://www.w3.org/2001/04/xmlenc#sha256"/>
        <DigestValue>W6zMoq0I35kP9g6BLZrNqULVE0NAvAe9nkwDTsnelBQ=</DigestValue>
      </Reference>
      <Reference URI="/xl/styles.xml?ContentType=application/vnd.openxmlformats-officedocument.spreadsheetml.styles+xml">
        <DigestMethod Algorithm="http://www.w3.org/2001/04/xmlenc#sha256"/>
        <DigestValue>LYGqSid1Yqt8MCTUhuDNxKNEMM42281keFZijw8qeM4=</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r8CJKQ0Z3clkHzXRbiv/6M2DkO7RUYZehCL3LUZU+vo=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Q5rH7j7+ngFwJJWkRQvVHeGRc6Yypjw9CCP0cV/62/s=</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Tli28rN8igOjzPasqezpYxpfwxhNMdfjzhfnghEdtVc=</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iCVOH+dXPW5Yow03OFzE3KFxd7gLMdb90NF1eBlmABk=</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4N5VJUYUiQE50Px6BHAtH+Ub3QsrIt/FKoM1NcrDGa0=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fHbhutA08oFfHnX8SO1R+87l4/aZB5bX6uGeWL/SuAY=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OZN3816x952FMFlNoTE5TTjh0Prg8LGiyQwISpXPzn0=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zdbZG3A4H3TX4fFcOyFwJtrClGzGjLA0lRigFJ75jcA=</DigestValue>
      </Reference>
      <Reference URI="/xl/worksheets/sheet10.xml?ContentType=application/vnd.openxmlformats-officedocument.spreadsheetml.worksheet+xml">
        <DigestMethod Algorithm="http://www.w3.org/2001/04/xmlenc#sha256"/>
        <DigestValue>auP+Iz+99IjfB45EYNaP6Kpvb82RjtxBoKdOQc7cnus=</DigestValue>
      </Reference>
      <Reference URI="/xl/worksheets/sheet11.xml?ContentType=application/vnd.openxmlformats-officedocument.spreadsheetml.worksheet+xml">
        <DigestMethod Algorithm="http://www.w3.org/2001/04/xmlenc#sha256"/>
        <DigestValue>TI4oHC8KJNog1ZPoyIjIPQPcmKSmkpVu3ESI6ct9ePc=</DigestValue>
      </Reference>
      <Reference URI="/xl/worksheets/sheet12.xml?ContentType=application/vnd.openxmlformats-officedocument.spreadsheetml.worksheet+xml">
        <DigestMethod Algorithm="http://www.w3.org/2001/04/xmlenc#sha256"/>
        <DigestValue>aBsIXlRwR/8Zehf1T7/fx44ucsEphgbcr2OKwVHFE0U=</DigestValue>
      </Reference>
      <Reference URI="/xl/worksheets/sheet13.xml?ContentType=application/vnd.openxmlformats-officedocument.spreadsheetml.worksheet+xml">
        <DigestMethod Algorithm="http://www.w3.org/2001/04/xmlenc#sha256"/>
        <DigestValue>vIDSLeWMToLTHyRHElJcAuETF0nl9M3w0ijM3z+71Kk=</DigestValue>
      </Reference>
      <Reference URI="/xl/worksheets/sheet14.xml?ContentType=application/vnd.openxmlformats-officedocument.spreadsheetml.worksheet+xml">
        <DigestMethod Algorithm="http://www.w3.org/2001/04/xmlenc#sha256"/>
        <DigestValue>3L/tmSNDl8FeXsA+eorD/q1nJ/goXJhBRMbv8SETj+A=</DigestValue>
      </Reference>
      <Reference URI="/xl/worksheets/sheet15.xml?ContentType=application/vnd.openxmlformats-officedocument.spreadsheetml.worksheet+xml">
        <DigestMethod Algorithm="http://www.w3.org/2001/04/xmlenc#sha256"/>
        <DigestValue>6Jouj+akoufnQh+DrscZnBCBYF9Nxyw9NZLDYlecsjg=</DigestValue>
      </Reference>
      <Reference URI="/xl/worksheets/sheet2.xml?ContentType=application/vnd.openxmlformats-officedocument.spreadsheetml.worksheet+xml">
        <DigestMethod Algorithm="http://www.w3.org/2001/04/xmlenc#sha256"/>
        <DigestValue>ig43VW77WqVYbvgTPYu9y+/zJoW+K2lPhnMnVO9ELSw=</DigestValue>
      </Reference>
      <Reference URI="/xl/worksheets/sheet3.xml?ContentType=application/vnd.openxmlformats-officedocument.spreadsheetml.worksheet+xml">
        <DigestMethod Algorithm="http://www.w3.org/2001/04/xmlenc#sha256"/>
        <DigestValue>ue8Rk7oAMbKWQZSsfCIKgQP6gshqxoP7fmwliGNFf8s=</DigestValue>
      </Reference>
      <Reference URI="/xl/worksheets/sheet4.xml?ContentType=application/vnd.openxmlformats-officedocument.spreadsheetml.worksheet+xml">
        <DigestMethod Algorithm="http://www.w3.org/2001/04/xmlenc#sha256"/>
        <DigestValue>DyHCKe2yxCyglyKvxl1xwXHv2PXDYzl9DGG4Mj+dvNw=</DigestValue>
      </Reference>
      <Reference URI="/xl/worksheets/sheet5.xml?ContentType=application/vnd.openxmlformats-officedocument.spreadsheetml.worksheet+xml">
        <DigestMethod Algorithm="http://www.w3.org/2001/04/xmlenc#sha256"/>
        <DigestValue>0pJL3SZXUtbA4cyImyTpE6CNQ8NFK0qwKcbBzFLk/Kg=</DigestValue>
      </Reference>
      <Reference URI="/xl/worksheets/sheet6.xml?ContentType=application/vnd.openxmlformats-officedocument.spreadsheetml.worksheet+xml">
        <DigestMethod Algorithm="http://www.w3.org/2001/04/xmlenc#sha256"/>
        <DigestValue>+6wBiwoj5RtMN1SoBdj2TrCS+eh1ldt6SDZhqrqkXnM=</DigestValue>
      </Reference>
      <Reference URI="/xl/worksheets/sheet7.xml?ContentType=application/vnd.openxmlformats-officedocument.spreadsheetml.worksheet+xml">
        <DigestMethod Algorithm="http://www.w3.org/2001/04/xmlenc#sha256"/>
        <DigestValue>nAxABXGlCyq06dzC/5FGodC4wHwOWaSr2CJFpq41tYM=</DigestValue>
      </Reference>
      <Reference URI="/xl/worksheets/sheet8.xml?ContentType=application/vnd.openxmlformats-officedocument.spreadsheetml.worksheet+xml">
        <DigestMethod Algorithm="http://www.w3.org/2001/04/xmlenc#sha256"/>
        <DigestValue>EZgEbYc3znFoRvo//W4hR1w6JiSAYBc/EEoCt7UO83M=</DigestValue>
      </Reference>
      <Reference URI="/xl/worksheets/sheet9.xml?ContentType=application/vnd.openxmlformats-officedocument.spreadsheetml.worksheet+xml">
        <DigestMethod Algorithm="http://www.w3.org/2001/04/xmlenc#sha256"/>
        <DigestValue>A6cLMLH3ejVV5lVdzC4FpnGWS3Rxw9LAn5DwLCi5uqM=</DigestValue>
      </Reference>
    </Manifest>
    <SignatureProperties>
      <SignatureProperty Id="idSignatureTime" Target="#idPackageSignature">
        <mdssi:SignatureTime xmlns:mdssi="http://schemas.openxmlformats.org/package/2006/digital-signature">
          <mdssi:Format>YYYY-MM-DDThh:mm:ssTZD</mdssi:Format>
          <mdssi:Value>2021-08-23T14:36:31Z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16.0.14228/22</OfficeVersion>
          <ApplicationVersion>16.0.14228</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2021-08-23T14:36:31Z</xd:SigningTime>
          <xd:SigningCertificate>
            <xd:Cert>
              <xd:CertDigest>
                <DigestMethod Algorithm="http://www.w3.org/2001/04/xmlenc#sha256"/>
                <DigestValue>hRVhE1hl0Az6XKniHlicGCaw8OTOvXerP0VRzWGSaSw=</DigestValue>
              </xd:CertDigest>
              <xd:IssuerSerial>
                <X509IssuerName>CN=CA-VIT S.A., O=VIT S.A., C=PY, SERIALNUMBER=RUC 80080099-0</X509IssuerName>
                <X509SerialNumber>64549431278073436389622519792989616146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2</vt:i4>
      </vt:variant>
    </vt:vector>
  </HeadingPairs>
  <TitlesOfParts>
    <vt:vector size="17" baseType="lpstr">
      <vt:lpstr>HT</vt:lpstr>
      <vt:lpstr>Información General</vt:lpstr>
      <vt:lpstr>Información General 2</vt:lpstr>
      <vt:lpstr>Balance General</vt:lpstr>
      <vt:lpstr>Estado de Resultados</vt:lpstr>
      <vt:lpstr>Variación PN</vt:lpstr>
      <vt:lpstr>Flujo de Efectivo</vt:lpstr>
      <vt:lpstr>Notas a los EEFF</vt:lpstr>
      <vt:lpstr>Anexo 5a-5c</vt:lpstr>
      <vt:lpstr>Anexo 5d-5h</vt:lpstr>
      <vt:lpstr>Anexo 5i-5m</vt:lpstr>
      <vt:lpstr>Anexo 5n-5r</vt:lpstr>
      <vt:lpstr>Anexo 5s-5w</vt:lpstr>
      <vt:lpstr>Anexo 5x-5z</vt:lpstr>
      <vt:lpstr>Notas 6-11</vt:lpstr>
      <vt:lpstr>'Balance General'!_Hlk47006462</vt:lpstr>
      <vt:lpstr>'Notas 6-11'!_Hlk47083218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Diario</dc:creator>
  <cp:lastModifiedBy>Dorita</cp:lastModifiedBy>
  <cp:lastPrinted>2021-04-28T16:23:23Z</cp:lastPrinted>
  <dcterms:created xsi:type="dcterms:W3CDTF">2020-08-05T19:03:26Z</dcterms:created>
  <dcterms:modified xsi:type="dcterms:W3CDTF">2021-08-20T19:20:34Z</dcterms:modified>
  <cp:contentStatus/>
</cp:coreProperties>
</file>