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ROCIO-INV\Desktop\Investor\Administracion\CNV\2020\31.12.20\"/>
    </mc:Choice>
  </mc:AlternateContent>
  <xr:revisionPtr revIDLastSave="0" documentId="13_ncr:1_{2C3E89AF-8339-4267-A620-A579730782F1}" xr6:coauthVersionLast="46" xr6:coauthVersionMax="46" xr10:uidLastSave="{00000000-0000-0000-0000-000000000000}"/>
  <bookViews>
    <workbookView xWindow="-120" yWindow="-120" windowWidth="29040" windowHeight="15840" activeTab="2" xr2:uid="{00000000-000D-0000-FFFF-FFFF00000000}"/>
  </bookViews>
  <sheets>
    <sheet name="Indice" sheetId="8" r:id="rId1"/>
    <sheet name="1 Informaciones Generales " sheetId="9" r:id="rId2"/>
    <sheet name="2 3Consolidación (Proporcional)" sheetId="1" r:id="rId3"/>
    <sheet name="prueba Consolidacion (Global)" sheetId="2" state="hidden" r:id="rId4"/>
    <sheet name="3,Variacion PN  Consolidado" sheetId="10" r:id="rId5"/>
    <sheet name="5,Notas a los EEFF AFPISA" sheetId="3" r:id="rId6"/>
    <sheet name="5,Notas a los EEFF INCUBATE" sheetId="5" r:id="rId7"/>
    <sheet name="5,Notas a los EEFF PROCAMPO" sheetId="6" r:id="rId8"/>
    <sheet name="5,Notas a los EEFF MARKET DATA" sheetId="7"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7" i="1" l="1"/>
  <c r="E9" i="8"/>
  <c r="C12" i="10"/>
  <c r="H54" i="1"/>
  <c r="I54" i="1"/>
  <c r="D9" i="10" l="1"/>
  <c r="C13" i="10" l="1"/>
  <c r="H66" i="1"/>
  <c r="C309" i="7"/>
  <c r="D267" i="7"/>
  <c r="E267" i="7" s="1"/>
  <c r="C239" i="7"/>
  <c r="C247" i="7" s="1"/>
  <c r="E280" i="7"/>
  <c r="E281" i="7" s="1"/>
  <c r="D280" i="7"/>
  <c r="D281" i="7" s="1"/>
  <c r="F277" i="7"/>
  <c r="F276" i="7"/>
  <c r="C271" i="7"/>
  <c r="E270" i="7"/>
  <c r="E269" i="7"/>
  <c r="E268" i="7"/>
  <c r="E266" i="7"/>
  <c r="E265" i="7"/>
  <c r="D256" i="7"/>
  <c r="D259" i="7" s="1"/>
  <c r="D247" i="7"/>
  <c r="E232" i="7"/>
  <c r="E224" i="7"/>
  <c r="D207" i="7"/>
  <c r="C207" i="7"/>
  <c r="D195" i="7"/>
  <c r="F185" i="7"/>
  <c r="E184" i="7"/>
  <c r="D184" i="7"/>
  <c r="F183" i="7"/>
  <c r="C184" i="7"/>
  <c r="J176" i="7"/>
  <c r="I176" i="7"/>
  <c r="H176" i="7"/>
  <c r="F176" i="7"/>
  <c r="E176" i="7"/>
  <c r="D176" i="7"/>
  <c r="C176" i="7"/>
  <c r="K175" i="7"/>
  <c r="G175" i="7"/>
  <c r="L175" i="7" s="1"/>
  <c r="K174" i="7"/>
  <c r="G174" i="7"/>
  <c r="L174" i="7" s="1"/>
  <c r="K173" i="7"/>
  <c r="G173" i="7"/>
  <c r="L173" i="7" s="1"/>
  <c r="K172" i="7"/>
  <c r="G172" i="7"/>
  <c r="K171" i="7"/>
  <c r="G171" i="7"/>
  <c r="L171" i="7" s="1"/>
  <c r="G170" i="7"/>
  <c r="L170" i="7" s="1"/>
  <c r="F162" i="7"/>
  <c r="F147" i="7"/>
  <c r="E147" i="7"/>
  <c r="G141" i="7"/>
  <c r="G147" i="7" s="1"/>
  <c r="G136" i="7"/>
  <c r="F136" i="7"/>
  <c r="E136" i="7"/>
  <c r="G126" i="7"/>
  <c r="F126" i="7"/>
  <c r="E126" i="7"/>
  <c r="D110" i="7"/>
  <c r="D106" i="7"/>
  <c r="D101" i="7"/>
  <c r="E87" i="7"/>
  <c r="F75" i="7"/>
  <c r="F72" i="7"/>
  <c r="F71" i="7"/>
  <c r="C373" i="6"/>
  <c r="C276" i="6"/>
  <c r="F276" i="6" s="1"/>
  <c r="F277" i="6"/>
  <c r="D271" i="6"/>
  <c r="E265" i="6"/>
  <c r="E270" i="6"/>
  <c r="C271" i="6"/>
  <c r="C247" i="6"/>
  <c r="C204" i="6"/>
  <c r="C203" i="6"/>
  <c r="C205" i="6"/>
  <c r="D207" i="6"/>
  <c r="C182" i="6"/>
  <c r="G171" i="6"/>
  <c r="G170" i="6"/>
  <c r="L170" i="6" s="1"/>
  <c r="J176" i="6"/>
  <c r="I176" i="6"/>
  <c r="H176" i="6"/>
  <c r="F176" i="6"/>
  <c r="E176" i="6"/>
  <c r="C176" i="6"/>
  <c r="D176" i="6"/>
  <c r="F162" i="6"/>
  <c r="G141" i="6"/>
  <c r="E87" i="6"/>
  <c r="D75" i="6"/>
  <c r="D71" i="6"/>
  <c r="D271" i="7" l="1"/>
  <c r="L172" i="7"/>
  <c r="L176" i="7" s="1"/>
  <c r="F281" i="7"/>
  <c r="E271" i="7"/>
  <c r="K176" i="7"/>
  <c r="F182" i="7"/>
  <c r="F184" i="7" s="1"/>
  <c r="G176" i="7"/>
  <c r="C281" i="7"/>
  <c r="C207" i="6"/>
  <c r="E280" i="6" l="1"/>
  <c r="E281" i="6" s="1"/>
  <c r="D280" i="6"/>
  <c r="D279" i="6"/>
  <c r="D278" i="6"/>
  <c r="F281" i="6"/>
  <c r="E269" i="6"/>
  <c r="E268" i="6"/>
  <c r="E267" i="6"/>
  <c r="E266" i="6"/>
  <c r="D256" i="6"/>
  <c r="D259" i="6" s="1"/>
  <c r="D247" i="6"/>
  <c r="E232" i="6"/>
  <c r="E224" i="6"/>
  <c r="D195" i="6"/>
  <c r="F185" i="6"/>
  <c r="E184" i="6"/>
  <c r="D184" i="6"/>
  <c r="C184" i="6"/>
  <c r="F183" i="6"/>
  <c r="F182" i="6"/>
  <c r="G175" i="6"/>
  <c r="K174" i="6"/>
  <c r="G174" i="6"/>
  <c r="K173" i="6"/>
  <c r="G173" i="6"/>
  <c r="K172" i="6"/>
  <c r="G172" i="6"/>
  <c r="K171" i="6"/>
  <c r="L171" i="6" s="1"/>
  <c r="G147" i="6"/>
  <c r="F147" i="6"/>
  <c r="E147" i="6"/>
  <c r="G136" i="6"/>
  <c r="F136" i="6"/>
  <c r="E136" i="6"/>
  <c r="G126" i="6"/>
  <c r="F126" i="6"/>
  <c r="E126" i="6"/>
  <c r="D110" i="6"/>
  <c r="D106" i="6"/>
  <c r="D101" i="6"/>
  <c r="F75" i="6"/>
  <c r="F72" i="6"/>
  <c r="F71" i="6"/>
  <c r="C351" i="5"/>
  <c r="D273" i="5"/>
  <c r="E273" i="5"/>
  <c r="D272" i="5"/>
  <c r="D271" i="5"/>
  <c r="L173" i="6" l="1"/>
  <c r="E271" i="6"/>
  <c r="L174" i="6"/>
  <c r="G176" i="6"/>
  <c r="D281" i="6"/>
  <c r="L172" i="6"/>
  <c r="F184" i="6"/>
  <c r="K175" i="6"/>
  <c r="K176" i="6" s="1"/>
  <c r="C281" i="6"/>
  <c r="F270" i="5"/>
  <c r="C269" i="5"/>
  <c r="C274" i="5" s="1"/>
  <c r="D251" i="5"/>
  <c r="D242" i="5"/>
  <c r="L175" i="6" l="1"/>
  <c r="L176" i="6" s="1"/>
  <c r="D217" i="5"/>
  <c r="D216" i="5"/>
  <c r="J172" i="5"/>
  <c r="K172" i="5" s="1"/>
  <c r="K169" i="5" l="1"/>
  <c r="K170" i="5"/>
  <c r="K171" i="5"/>
  <c r="K168" i="5"/>
  <c r="E141" i="5"/>
  <c r="E147" i="5" s="1"/>
  <c r="F160" i="5"/>
  <c r="G147" i="5"/>
  <c r="F147" i="5"/>
  <c r="G136" i="5"/>
  <c r="F136" i="5"/>
  <c r="E136" i="5"/>
  <c r="D105" i="5"/>
  <c r="D110" i="5"/>
  <c r="F75" i="5"/>
  <c r="K173" i="5" l="1"/>
  <c r="E274" i="5"/>
  <c r="D274" i="5"/>
  <c r="F269" i="5"/>
  <c r="D264" i="5"/>
  <c r="C264" i="5"/>
  <c r="E263" i="5"/>
  <c r="E262" i="5"/>
  <c r="E261" i="5"/>
  <c r="E260" i="5"/>
  <c r="D254" i="5"/>
  <c r="C242" i="5"/>
  <c r="E228" i="5"/>
  <c r="E220" i="5"/>
  <c r="D192" i="5"/>
  <c r="F182" i="5"/>
  <c r="E181" i="5"/>
  <c r="D181" i="5"/>
  <c r="C181" i="5"/>
  <c r="F180" i="5"/>
  <c r="F179" i="5"/>
  <c r="J173" i="5"/>
  <c r="I173" i="5"/>
  <c r="F173" i="5"/>
  <c r="E173" i="5"/>
  <c r="D173" i="5"/>
  <c r="C173" i="5"/>
  <c r="G172" i="5"/>
  <c r="G171" i="5"/>
  <c r="G170" i="5"/>
  <c r="G169" i="5"/>
  <c r="G168" i="5"/>
  <c r="G126" i="5"/>
  <c r="F126" i="5"/>
  <c r="E126" i="5"/>
  <c r="D106" i="5"/>
  <c r="D101" i="5"/>
  <c r="F72" i="5"/>
  <c r="F71" i="5"/>
  <c r="D348" i="3"/>
  <c r="C348" i="3"/>
  <c r="D346" i="3"/>
  <c r="C346" i="3"/>
  <c r="D342" i="3"/>
  <c r="C342" i="3"/>
  <c r="D335" i="3"/>
  <c r="C335" i="3"/>
  <c r="D326" i="3"/>
  <c r="C326" i="3"/>
  <c r="C321" i="3"/>
  <c r="C316" i="3"/>
  <c r="D313" i="3"/>
  <c r="C313" i="3"/>
  <c r="D305" i="3"/>
  <c r="C305" i="3"/>
  <c r="D297" i="3"/>
  <c r="C297" i="3"/>
  <c r="D292" i="3"/>
  <c r="C292" i="3"/>
  <c r="D287" i="3"/>
  <c r="C287" i="3"/>
  <c r="E268" i="3"/>
  <c r="D268" i="3"/>
  <c r="C268" i="3"/>
  <c r="F267" i="3"/>
  <c r="F266" i="3"/>
  <c r="F265" i="3"/>
  <c r="F263" i="3"/>
  <c r="F268" i="3" s="1"/>
  <c r="E258" i="3"/>
  <c r="D258" i="3"/>
  <c r="C258" i="3"/>
  <c r="E257" i="3"/>
  <c r="E256" i="3"/>
  <c r="E255" i="3"/>
  <c r="E254" i="3"/>
  <c r="D248" i="3"/>
  <c r="C235" i="3"/>
  <c r="E227" i="3"/>
  <c r="E219" i="3"/>
  <c r="G237" i="3" s="1"/>
  <c r="D189" i="3"/>
  <c r="F174" i="3"/>
  <c r="E173" i="3"/>
  <c r="D173" i="3"/>
  <c r="C173" i="3"/>
  <c r="F172" i="3"/>
  <c r="F171" i="3"/>
  <c r="F173" i="3" s="1"/>
  <c r="L165" i="3"/>
  <c r="J164" i="3"/>
  <c r="I164" i="3"/>
  <c r="G164" i="3"/>
  <c r="F164" i="3"/>
  <c r="E164" i="3"/>
  <c r="D164" i="3"/>
  <c r="C164" i="3"/>
  <c r="K163" i="3"/>
  <c r="G163" i="3"/>
  <c r="L163" i="3" s="1"/>
  <c r="L162" i="3"/>
  <c r="K162" i="3"/>
  <c r="G162" i="3"/>
  <c r="K161" i="3"/>
  <c r="G161" i="3"/>
  <c r="L161" i="3" s="1"/>
  <c r="H160" i="3"/>
  <c r="H164" i="3" s="1"/>
  <c r="G160" i="3"/>
  <c r="K159" i="3"/>
  <c r="G159" i="3"/>
  <c r="L159" i="3" s="1"/>
  <c r="G151" i="3"/>
  <c r="F151" i="3"/>
  <c r="G141" i="3"/>
  <c r="F141" i="3"/>
  <c r="E141" i="3"/>
  <c r="E140" i="3"/>
  <c r="E139" i="3"/>
  <c r="G136" i="3"/>
  <c r="F136" i="3"/>
  <c r="E135" i="3"/>
  <c r="E134" i="3"/>
  <c r="E136" i="3" s="1"/>
  <c r="G131" i="3"/>
  <c r="F131" i="3"/>
  <c r="E130" i="3"/>
  <c r="E129" i="3"/>
  <c r="E131" i="3" s="1"/>
  <c r="G126" i="3"/>
  <c r="F126" i="3"/>
  <c r="E126" i="3"/>
  <c r="E125" i="3"/>
  <c r="E124" i="3"/>
  <c r="E123" i="3"/>
  <c r="E122" i="3"/>
  <c r="E121" i="3"/>
  <c r="E120" i="3"/>
  <c r="E110" i="3"/>
  <c r="D110" i="3"/>
  <c r="E106" i="3"/>
  <c r="D106" i="3"/>
  <c r="E101" i="3"/>
  <c r="D101" i="3"/>
  <c r="D72" i="3"/>
  <c r="F72" i="3" s="1"/>
  <c r="D71" i="3"/>
  <c r="F71" i="3" s="1"/>
  <c r="L168" i="5" l="1"/>
  <c r="L170" i="5"/>
  <c r="F274" i="5"/>
  <c r="L171" i="5"/>
  <c r="F181" i="5"/>
  <c r="E264" i="5"/>
  <c r="G173" i="5"/>
  <c r="L172" i="5"/>
  <c r="L169" i="5"/>
  <c r="H173" i="5"/>
  <c r="L160" i="3"/>
  <c r="L164" i="3" s="1"/>
  <c r="K160" i="3"/>
  <c r="K164" i="3" s="1"/>
  <c r="J96" i="1"/>
  <c r="J95" i="1"/>
  <c r="J94" i="1" s="1"/>
  <c r="J89" i="1"/>
  <c r="J88" i="1" s="1"/>
  <c r="J87" i="1"/>
  <c r="J86" i="1" s="1"/>
  <c r="J82" i="1"/>
  <c r="J79" i="1"/>
  <c r="J78" i="1"/>
  <c r="J77" i="1"/>
  <c r="J75" i="1"/>
  <c r="J59" i="1"/>
  <c r="J71" i="1"/>
  <c r="J69" i="1"/>
  <c r="J68" i="1"/>
  <c r="J65" i="1"/>
  <c r="J64" i="1"/>
  <c r="J60" i="1"/>
  <c r="I83" i="1"/>
  <c r="C42" i="1"/>
  <c r="J31" i="1"/>
  <c r="J32" i="1"/>
  <c r="J36" i="1"/>
  <c r="J37" i="1"/>
  <c r="J38" i="1"/>
  <c r="J39" i="1"/>
  <c r="J40" i="1"/>
  <c r="J27" i="1"/>
  <c r="J26" i="1"/>
  <c r="J25" i="1"/>
  <c r="J24" i="1"/>
  <c r="J22" i="1"/>
  <c r="J18" i="1"/>
  <c r="J17" i="1"/>
  <c r="J16" i="1"/>
  <c r="J15" i="1"/>
  <c r="J13" i="1"/>
  <c r="J12" i="1"/>
  <c r="J11" i="1"/>
  <c r="J8" i="1"/>
  <c r="H30" i="1"/>
  <c r="J76" i="1" l="1"/>
  <c r="L173" i="5"/>
  <c r="J14" i="1"/>
  <c r="J42" i="1"/>
  <c r="I10" i="1" l="1"/>
  <c r="H61" i="1"/>
  <c r="D96" i="2"/>
  <c r="E96" i="2"/>
  <c r="F96" i="2"/>
  <c r="C96" i="2"/>
  <c r="E98" i="1"/>
  <c r="F98" i="1"/>
  <c r="G98" i="1"/>
  <c r="D98" i="1"/>
  <c r="I50" i="2"/>
  <c r="I51" i="2"/>
  <c r="J21" i="2"/>
  <c r="J46" i="1"/>
  <c r="C58" i="1"/>
  <c r="J81" i="2"/>
  <c r="J76" i="2"/>
  <c r="J73" i="2"/>
  <c r="J69" i="2"/>
  <c r="J63" i="2"/>
  <c r="J60" i="2"/>
  <c r="J59" i="2"/>
  <c r="J55" i="2"/>
  <c r="J54" i="2"/>
  <c r="J30" i="2"/>
  <c r="P46" i="2"/>
  <c r="H50" i="2"/>
  <c r="H51" i="2" s="1"/>
  <c r="G50" i="2"/>
  <c r="G51" i="2" s="1"/>
  <c r="J89" i="2"/>
  <c r="J88" i="2" s="1"/>
  <c r="O41" i="2"/>
  <c r="O42" i="2" s="1"/>
  <c r="N41" i="2"/>
  <c r="N42" i="2" s="1"/>
  <c r="M41" i="2"/>
  <c r="M42" i="2" s="1"/>
  <c r="L41" i="2"/>
  <c r="L42" i="2" s="1"/>
  <c r="J5" i="2"/>
  <c r="J48" i="2"/>
  <c r="J46" i="2"/>
  <c r="J45" i="2"/>
  <c r="J44" i="2"/>
  <c r="E43" i="2"/>
  <c r="J8" i="2"/>
  <c r="J9" i="2"/>
  <c r="J10" i="2"/>
  <c r="J12" i="2"/>
  <c r="J13" i="2"/>
  <c r="J14" i="2"/>
  <c r="J15" i="2"/>
  <c r="J22" i="2"/>
  <c r="J23" i="2"/>
  <c r="J24" i="2"/>
  <c r="J25" i="2"/>
  <c r="J29" i="2"/>
  <c r="J34" i="2"/>
  <c r="J35" i="2"/>
  <c r="J36" i="2"/>
  <c r="J37" i="2"/>
  <c r="J38" i="2"/>
  <c r="J64" i="2"/>
  <c r="J65" i="2"/>
  <c r="J71" i="2"/>
  <c r="J72" i="2"/>
  <c r="J80" i="2"/>
  <c r="J83" i="2"/>
  <c r="J47" i="1"/>
  <c r="J48" i="1"/>
  <c r="J50" i="1"/>
  <c r="C14" i="1"/>
  <c r="F88" i="2"/>
  <c r="E88" i="2"/>
  <c r="D88" i="2"/>
  <c r="C88" i="2"/>
  <c r="B88" i="2"/>
  <c r="C87" i="2"/>
  <c r="J87" i="2" s="1"/>
  <c r="J86" i="2" s="1"/>
  <c r="F86" i="2"/>
  <c r="E86" i="2"/>
  <c r="D86" i="2"/>
  <c r="B86" i="2"/>
  <c r="B85" i="2"/>
  <c r="B84" i="2" s="1"/>
  <c r="F84" i="2"/>
  <c r="E84" i="2"/>
  <c r="D84" i="2"/>
  <c r="C84" i="2"/>
  <c r="F82" i="2"/>
  <c r="E82" i="2"/>
  <c r="D82" i="2"/>
  <c r="C82" i="2"/>
  <c r="B82" i="2"/>
  <c r="F80" i="2"/>
  <c r="E80" i="2"/>
  <c r="D80" i="2"/>
  <c r="C80" i="2"/>
  <c r="B80" i="2"/>
  <c r="E79" i="2"/>
  <c r="E78" i="2" s="1"/>
  <c r="F78" i="2"/>
  <c r="D78" i="2"/>
  <c r="C78" i="2"/>
  <c r="B78" i="2"/>
  <c r="D77" i="2"/>
  <c r="D74" i="2" s="1"/>
  <c r="C75" i="2"/>
  <c r="C77" i="2" s="1"/>
  <c r="F74" i="2"/>
  <c r="E74" i="2"/>
  <c r="F70" i="2"/>
  <c r="E70" i="2"/>
  <c r="D70" i="2"/>
  <c r="C70" i="2"/>
  <c r="B70" i="2"/>
  <c r="B68" i="2"/>
  <c r="J68" i="2" s="1"/>
  <c r="F67" i="2"/>
  <c r="E67" i="2"/>
  <c r="D67" i="2"/>
  <c r="C67" i="2"/>
  <c r="D62" i="2"/>
  <c r="B62" i="2"/>
  <c r="E61" i="2"/>
  <c r="E58" i="2" s="1"/>
  <c r="E57" i="2" s="1"/>
  <c r="D61" i="2"/>
  <c r="F58" i="2"/>
  <c r="F57" i="2" s="1"/>
  <c r="C58" i="2"/>
  <c r="C57" i="2" s="1"/>
  <c r="E56" i="2"/>
  <c r="E53" i="2" s="1"/>
  <c r="F53" i="2"/>
  <c r="D53" i="2"/>
  <c r="C53" i="2"/>
  <c r="B53" i="2"/>
  <c r="F47" i="2"/>
  <c r="E47" i="2"/>
  <c r="D47" i="2"/>
  <c r="C47" i="2"/>
  <c r="F43" i="2"/>
  <c r="D43" i="2"/>
  <c r="C43" i="2"/>
  <c r="B43" i="2"/>
  <c r="B42" i="2"/>
  <c r="B41" i="2" s="1"/>
  <c r="F41" i="2"/>
  <c r="E41" i="2"/>
  <c r="D41" i="2"/>
  <c r="C41" i="2"/>
  <c r="C33" i="2"/>
  <c r="B33" i="2"/>
  <c r="D32" i="2"/>
  <c r="J32" i="2" s="1"/>
  <c r="D31" i="2"/>
  <c r="J31" i="2" s="1"/>
  <c r="E28" i="2"/>
  <c r="J28" i="2" s="1"/>
  <c r="F27" i="2"/>
  <c r="F26" i="2" s="1"/>
  <c r="C27" i="2"/>
  <c r="B27" i="2"/>
  <c r="F11" i="2"/>
  <c r="E11" i="2"/>
  <c r="D11" i="2"/>
  <c r="C11" i="2"/>
  <c r="B11" i="2"/>
  <c r="D7" i="2"/>
  <c r="D4" i="2" s="1"/>
  <c r="B7" i="2"/>
  <c r="B6" i="2"/>
  <c r="J6" i="2" s="1"/>
  <c r="F4" i="2"/>
  <c r="E4" i="2"/>
  <c r="C4" i="2"/>
  <c r="H97" i="1"/>
  <c r="F85" i="1"/>
  <c r="J85" i="1" s="1"/>
  <c r="J84" i="1" s="1"/>
  <c r="F66" i="1"/>
  <c r="F61" i="1"/>
  <c r="F30" i="1"/>
  <c r="J30" i="1" s="1"/>
  <c r="J61" i="1" l="1"/>
  <c r="J58" i="1" s="1"/>
  <c r="I97" i="1"/>
  <c r="I99" i="1"/>
  <c r="J45" i="1"/>
  <c r="D10" i="10" s="1"/>
  <c r="J27" i="2"/>
  <c r="J11" i="2"/>
  <c r="J62" i="2"/>
  <c r="E3" i="2"/>
  <c r="F3" i="2"/>
  <c r="J61" i="2"/>
  <c r="J58" i="2" s="1"/>
  <c r="J57" i="2" s="1"/>
  <c r="J56" i="2"/>
  <c r="J53" i="2" s="1"/>
  <c r="B26" i="2"/>
  <c r="J75" i="2"/>
  <c r="D3" i="2"/>
  <c r="E27" i="2"/>
  <c r="E26" i="2" s="1"/>
  <c r="J79" i="2"/>
  <c r="J78" i="2" s="1"/>
  <c r="E40" i="2"/>
  <c r="L43" i="2"/>
  <c r="L47" i="2" s="1"/>
  <c r="J70" i="2"/>
  <c r="O43" i="2"/>
  <c r="O47" i="2" s="1"/>
  <c r="N43" i="2"/>
  <c r="N44" i="2" s="1"/>
  <c r="J7" i="2"/>
  <c r="J4" i="2" s="1"/>
  <c r="J3" i="2" s="1"/>
  <c r="C40" i="2"/>
  <c r="F66" i="2"/>
  <c r="D40" i="2"/>
  <c r="B77" i="2"/>
  <c r="J77" i="2" s="1"/>
  <c r="J74" i="2" s="1"/>
  <c r="J42" i="2"/>
  <c r="J41" i="2" s="1"/>
  <c r="C26" i="2"/>
  <c r="J33" i="2"/>
  <c r="P42" i="2"/>
  <c r="C3" i="2"/>
  <c r="J85" i="2"/>
  <c r="J84" i="2" s="1"/>
  <c r="M43" i="2"/>
  <c r="D66" i="2"/>
  <c r="J82" i="2"/>
  <c r="J43" i="2"/>
  <c r="B58" i="2"/>
  <c r="C74" i="2"/>
  <c r="F40" i="2"/>
  <c r="F50" i="2" s="1"/>
  <c r="J67" i="2"/>
  <c r="C86" i="2"/>
  <c r="E66" i="2"/>
  <c r="C52" i="2"/>
  <c r="F52" i="2"/>
  <c r="E52" i="2"/>
  <c r="D58" i="2"/>
  <c r="D27" i="2"/>
  <c r="B4" i="2"/>
  <c r="B67" i="2"/>
  <c r="E10" i="1"/>
  <c r="G94" i="1"/>
  <c r="G92" i="1"/>
  <c r="G90" i="1"/>
  <c r="G88" i="1"/>
  <c r="G86" i="1"/>
  <c r="G84" i="1"/>
  <c r="G80" i="1"/>
  <c r="G76" i="1"/>
  <c r="G73" i="1"/>
  <c r="G63" i="1"/>
  <c r="G62" i="1" s="1"/>
  <c r="G58" i="1"/>
  <c r="G49" i="1"/>
  <c r="G45" i="1"/>
  <c r="G43" i="1"/>
  <c r="G29" i="1"/>
  <c r="G28" i="1" s="1"/>
  <c r="G14" i="1"/>
  <c r="G7" i="1"/>
  <c r="F94" i="1"/>
  <c r="F92" i="1"/>
  <c r="F90" i="1"/>
  <c r="F88" i="1"/>
  <c r="F86" i="1"/>
  <c r="F84" i="1"/>
  <c r="F80" i="1"/>
  <c r="F76" i="1"/>
  <c r="F73" i="1"/>
  <c r="F63" i="1"/>
  <c r="F62" i="1" s="1"/>
  <c r="F58" i="1"/>
  <c r="F49" i="1"/>
  <c r="F45" i="1"/>
  <c r="F43" i="1"/>
  <c r="F29" i="1"/>
  <c r="F28" i="1" s="1"/>
  <c r="F14" i="1"/>
  <c r="F7" i="1"/>
  <c r="F51" i="2" l="1"/>
  <c r="O44" i="2"/>
  <c r="B74" i="2"/>
  <c r="E50" i="2"/>
  <c r="E51" i="2" s="1"/>
  <c r="C50" i="2"/>
  <c r="C51" i="2" s="1"/>
  <c r="C66" i="2"/>
  <c r="C92" i="2" s="1"/>
  <c r="N47" i="2"/>
  <c r="F92" i="2"/>
  <c r="J26" i="2"/>
  <c r="J66" i="2"/>
  <c r="L44" i="2"/>
  <c r="J52" i="2"/>
  <c r="E92" i="2"/>
  <c r="M47" i="2"/>
  <c r="P47" i="2" s="1"/>
  <c r="P49" i="2" s="1"/>
  <c r="M44" i="2"/>
  <c r="D26" i="2"/>
  <c r="D50" i="2" s="1"/>
  <c r="D51" i="2" s="1"/>
  <c r="B57" i="2"/>
  <c r="B3" i="2"/>
  <c r="D57" i="2"/>
  <c r="B66" i="2"/>
  <c r="G57" i="1"/>
  <c r="F57" i="1"/>
  <c r="G41" i="1"/>
  <c r="F72" i="1"/>
  <c r="F41" i="1"/>
  <c r="F6" i="1"/>
  <c r="G6" i="1"/>
  <c r="G72" i="1"/>
  <c r="E34" i="1"/>
  <c r="J34" i="1" s="1"/>
  <c r="E33" i="1"/>
  <c r="E83" i="1"/>
  <c r="F54" i="1" l="1"/>
  <c r="G54" i="1"/>
  <c r="J33" i="1"/>
  <c r="J29" i="1" s="1"/>
  <c r="E97" i="2"/>
  <c r="E94" i="2"/>
  <c r="F94" i="2"/>
  <c r="F97" i="2"/>
  <c r="C97" i="2"/>
  <c r="C94" i="2"/>
  <c r="E93" i="2"/>
  <c r="F93" i="2"/>
  <c r="C93" i="2"/>
  <c r="P44" i="2"/>
  <c r="B52" i="2"/>
  <c r="D52" i="2"/>
  <c r="G97" i="1"/>
  <c r="G99" i="1" s="1"/>
  <c r="F97" i="1"/>
  <c r="F99" i="1" s="1"/>
  <c r="E66" i="1"/>
  <c r="J66" i="1" s="1"/>
  <c r="E67" i="1"/>
  <c r="D93" i="1"/>
  <c r="J93" i="1" s="1"/>
  <c r="J92" i="1" s="1"/>
  <c r="D81" i="1"/>
  <c r="J81" i="1" s="1"/>
  <c r="D63" i="1"/>
  <c r="D35" i="1"/>
  <c r="B92" i="2" l="1"/>
  <c r="B49" i="2" s="1"/>
  <c r="D92" i="2"/>
  <c r="D83" i="1"/>
  <c r="E63" i="1"/>
  <c r="E62" i="1" s="1"/>
  <c r="D49" i="1"/>
  <c r="E49" i="1"/>
  <c r="D94" i="1"/>
  <c r="D92" i="1"/>
  <c r="D90" i="1"/>
  <c r="D88" i="1"/>
  <c r="D86" i="1"/>
  <c r="D84" i="1"/>
  <c r="D76" i="1"/>
  <c r="D73" i="1"/>
  <c r="D62" i="1"/>
  <c r="D58" i="1"/>
  <c r="D45" i="1"/>
  <c r="D43" i="1"/>
  <c r="D29" i="1"/>
  <c r="D14" i="1"/>
  <c r="D7" i="1"/>
  <c r="E94" i="1"/>
  <c r="E92" i="1"/>
  <c r="E90" i="1"/>
  <c r="E88" i="1"/>
  <c r="E86" i="1"/>
  <c r="E84" i="1"/>
  <c r="E76" i="1"/>
  <c r="E80" i="1"/>
  <c r="E73" i="1"/>
  <c r="E58" i="1"/>
  <c r="E45" i="1"/>
  <c r="E43" i="1"/>
  <c r="E29" i="1"/>
  <c r="E28" i="1" s="1"/>
  <c r="E14" i="1"/>
  <c r="E7" i="1"/>
  <c r="C76" i="1"/>
  <c r="C94" i="1"/>
  <c r="C92" i="1"/>
  <c r="C88" i="1"/>
  <c r="C86" i="1"/>
  <c r="C84" i="1"/>
  <c r="C91" i="1"/>
  <c r="J91" i="1" s="1"/>
  <c r="J90" i="1" s="1"/>
  <c r="C74" i="1"/>
  <c r="J74" i="1" s="1"/>
  <c r="J73" i="1" s="1"/>
  <c r="C67" i="1"/>
  <c r="C44" i="1"/>
  <c r="C45" i="1"/>
  <c r="B10" i="10" s="1"/>
  <c r="C35" i="1"/>
  <c r="C29" i="1"/>
  <c r="J44" i="1" l="1"/>
  <c r="B8" i="10"/>
  <c r="B13" i="10" s="1"/>
  <c r="J67" i="1"/>
  <c r="J63" i="1" s="1"/>
  <c r="J62" i="1" s="1"/>
  <c r="C63" i="1"/>
  <c r="C62" i="1" s="1"/>
  <c r="C57" i="1" s="1"/>
  <c r="C90" i="1"/>
  <c r="J35" i="1"/>
  <c r="J28" i="1" s="1"/>
  <c r="B47" i="2"/>
  <c r="B40" i="2" s="1"/>
  <c r="B50" i="2" s="1"/>
  <c r="B51" i="2" s="1"/>
  <c r="J49" i="2"/>
  <c r="J47" i="2" s="1"/>
  <c r="J40" i="2" s="1"/>
  <c r="J50" i="2" s="1"/>
  <c r="J51" i="2" s="1"/>
  <c r="D94" i="2"/>
  <c r="G94" i="2" s="1"/>
  <c r="D97" i="2"/>
  <c r="G97" i="2" s="1"/>
  <c r="D93" i="2"/>
  <c r="D28" i="1"/>
  <c r="D80" i="1"/>
  <c r="D72" i="1" s="1"/>
  <c r="C83" i="1"/>
  <c r="J83" i="1" s="1"/>
  <c r="C73" i="1"/>
  <c r="C43" i="1"/>
  <c r="D6" i="1"/>
  <c r="E72" i="1"/>
  <c r="E57" i="1"/>
  <c r="D41" i="1"/>
  <c r="E41" i="1"/>
  <c r="E6" i="1"/>
  <c r="E54" i="1" s="1"/>
  <c r="D57" i="1"/>
  <c r="C28" i="1"/>
  <c r="C10" i="1"/>
  <c r="J10" i="1" s="1"/>
  <c r="D54" i="1" l="1"/>
  <c r="J80" i="1"/>
  <c r="J72" i="1" s="1"/>
  <c r="J43" i="1"/>
  <c r="D8" i="10" s="1"/>
  <c r="J57" i="1"/>
  <c r="J9" i="1"/>
  <c r="J7" i="1" s="1"/>
  <c r="J6" i="1" s="1"/>
  <c r="J92" i="2"/>
  <c r="C80" i="1"/>
  <c r="D97" i="1"/>
  <c r="D99" i="1" s="1"/>
  <c r="E97" i="1"/>
  <c r="E99" i="1" s="1"/>
  <c r="C7" i="1"/>
  <c r="L41" i="1" l="1"/>
  <c r="C72" i="1"/>
  <c r="C97" i="1" s="1"/>
  <c r="C6" i="1"/>
  <c r="J99" i="1" l="1"/>
  <c r="C51" i="1"/>
  <c r="J51" i="1" l="1"/>
  <c r="D12" i="10" s="1"/>
  <c r="C49" i="1"/>
  <c r="C41" i="1" s="1"/>
  <c r="C54" i="1" s="1"/>
  <c r="C99" i="1"/>
  <c r="H99" i="1" s="1"/>
  <c r="J93" i="2"/>
  <c r="B93" i="2"/>
  <c r="B95" i="2"/>
  <c r="D13" i="10" l="1"/>
  <c r="J49" i="1"/>
  <c r="J41" i="1" s="1"/>
  <c r="M41" i="1" l="1"/>
</calcChain>
</file>

<file path=xl/sharedStrings.xml><?xml version="1.0" encoding="utf-8"?>
<sst xmlns="http://schemas.openxmlformats.org/spreadsheetml/2006/main" count="1497" uniqueCount="520">
  <si>
    <t>Activo</t>
  </si>
  <si>
    <t>Activo Corriente</t>
  </si>
  <si>
    <t>Disponibilidades</t>
  </si>
  <si>
    <t>Inversiones Temporarias</t>
  </si>
  <si>
    <t>Créditos</t>
  </si>
  <si>
    <t>Inventarios</t>
  </si>
  <si>
    <t>Gastos Pagados Por Adelantado</t>
  </si>
  <si>
    <t>Otros Activos</t>
  </si>
  <si>
    <t>Activo No Corriente</t>
  </si>
  <si>
    <t>Créditos A Largo Plazo</t>
  </si>
  <si>
    <t>Inventarios A Realizar A Largo Plazo</t>
  </si>
  <si>
    <t>Propiedad, Planta Y Equipo</t>
  </si>
  <si>
    <t>Otros Activos A Largo Plazo</t>
  </si>
  <si>
    <t>Cargos Diferidos</t>
  </si>
  <si>
    <t>Activos Intangibles</t>
  </si>
  <si>
    <t>Pasivo</t>
  </si>
  <si>
    <t>Pasivo Corriente</t>
  </si>
  <si>
    <t>Acreedores Comerciales</t>
  </si>
  <si>
    <t>Deudas Financieras</t>
  </si>
  <si>
    <t>Otras Cuentas Por Pagar</t>
  </si>
  <si>
    <t>Provisiones</t>
  </si>
  <si>
    <t>Ingresos Diferidos</t>
  </si>
  <si>
    <t>Pasivo No Corriente</t>
  </si>
  <si>
    <t>Acreedores Comerciales A Largo Plazo</t>
  </si>
  <si>
    <t>Deudas Financieras A Largo Plazo</t>
  </si>
  <si>
    <t>Ingresos Diferidos A Largo Plazo</t>
  </si>
  <si>
    <t>Patrimonio Neto</t>
  </si>
  <si>
    <t>Capital</t>
  </si>
  <si>
    <t>Capital Integrado</t>
  </si>
  <si>
    <t>Reservas</t>
  </si>
  <si>
    <t>Reserva Legal</t>
  </si>
  <si>
    <t>Reserva De Revalúo</t>
  </si>
  <si>
    <t>Otras Reservas</t>
  </si>
  <si>
    <t>Resultados</t>
  </si>
  <si>
    <t>Resultados Acumulados</t>
  </si>
  <si>
    <t>Resultado Del Ejercicio</t>
  </si>
  <si>
    <t>Impuesto A La Renta</t>
  </si>
  <si>
    <t>Pérdida Extraordinarias</t>
  </si>
  <si>
    <t>Otros Resultados No Operativos</t>
  </si>
  <si>
    <t>Depreciaciones Y Amortizaciones De Activ</t>
  </si>
  <si>
    <t>Constitucion De Previsiones</t>
  </si>
  <si>
    <t>Previsiones</t>
  </si>
  <si>
    <t>Diferencia De Cambio</t>
  </si>
  <si>
    <t>Intereses Pagados A Entidades Bancarias</t>
  </si>
  <si>
    <t>Gastos Bancarios Y Financieros</t>
  </si>
  <si>
    <t>Otros Gastos Administrativos</t>
  </si>
  <si>
    <t>Remuneración Personal Superior</t>
  </si>
  <si>
    <t>Gastos De Administración</t>
  </si>
  <si>
    <t>Otros Gastos De Ventas</t>
  </si>
  <si>
    <t>Gastos De Ventas O Comercialización</t>
  </si>
  <si>
    <t>Costo De Ventas</t>
  </si>
  <si>
    <t>Egresos Operativos</t>
  </si>
  <si>
    <t>(-) Devoluciones</t>
  </si>
  <si>
    <t>Ventas De Ganado</t>
  </si>
  <si>
    <t>Ingresos Extraordinarios</t>
  </si>
  <si>
    <t>Ingresos No Operativos</t>
  </si>
  <si>
    <t>Ingresos Operativos</t>
  </si>
  <si>
    <t>Ingresos</t>
  </si>
  <si>
    <t>INVESTOR ADMINISTRADORA DE FONDOS PATRIMONIALES DE INVERSION SA</t>
  </si>
  <si>
    <t>BALANCES CONSOLIDADOS</t>
  </si>
  <si>
    <t>PROCAMPO SA</t>
  </si>
  <si>
    <t>Porcentaje de Participación de la Controlante</t>
  </si>
  <si>
    <t>Otros Beneficios Al Personal de Ventas</t>
  </si>
  <si>
    <t>Sueldos Y Otras Remuneraciones Al Personal de Ventas</t>
  </si>
  <si>
    <t>INVESTOR CASA DE BOLSA SA</t>
  </si>
  <si>
    <t>Inversiones A Largo Plazo -Acciones en otras Empresas</t>
  </si>
  <si>
    <t>Acciones en Incubate</t>
  </si>
  <si>
    <t>Acciones e AFPISA</t>
  </si>
  <si>
    <t>Acciones en Procampo</t>
  </si>
  <si>
    <t>Servicios Prestados</t>
  </si>
  <si>
    <t>Ventas De Activo Fijo</t>
  </si>
  <si>
    <t>Utilidades por Inversiones</t>
  </si>
  <si>
    <t>Recuperos de Gastos</t>
  </si>
  <si>
    <t xml:space="preserve">Otros ingresos </t>
  </si>
  <si>
    <t>Diferencia de Cambios</t>
  </si>
  <si>
    <t>Dividendos Cobrados</t>
  </si>
  <si>
    <t xml:space="preserve">Ventas De Valores - Titulos </t>
  </si>
  <si>
    <t>Costo De Ventas de Titulos - Valores</t>
  </si>
  <si>
    <t>Costo De Ventas de Ganado</t>
  </si>
  <si>
    <t xml:space="preserve">Sueldos Y Otras Remuneraciones Al Personal </t>
  </si>
  <si>
    <t>Resultado del Ejercicio</t>
  </si>
  <si>
    <t>INCUBATE</t>
  </si>
  <si>
    <t>MARKET DATA</t>
  </si>
  <si>
    <t xml:space="preserve">Inversiones A Largo Plazo </t>
  </si>
  <si>
    <t>Provisiones Para Obligaciones A Largo Plazo</t>
  </si>
  <si>
    <t>DEBE</t>
  </si>
  <si>
    <t>HABER</t>
  </si>
  <si>
    <t>SALDOS</t>
  </si>
  <si>
    <t>AL 31/12/2020</t>
  </si>
  <si>
    <t>BALANCE CONSOLIDADO - Método Proporcional</t>
  </si>
  <si>
    <t>Acciones en Market Data</t>
  </si>
  <si>
    <t>Valuacion de Acciones en Controladas</t>
  </si>
  <si>
    <t>Interes Minoritario</t>
  </si>
  <si>
    <t>PASIVO MAS PN</t>
  </si>
  <si>
    <t>Resultado de Inversiones Permanentes</t>
  </si>
  <si>
    <t>Resultados de la Parte Minoritaria</t>
  </si>
  <si>
    <t>Ajuste VPP - Ejercicios Anteriores</t>
  </si>
  <si>
    <t>Resultados por Inversiones Permanentes</t>
  </si>
  <si>
    <t>Ajuste por Conversion</t>
  </si>
  <si>
    <t>BALANCE CONSOLIDADO - Método Global</t>
  </si>
  <si>
    <t>Ajuste por VPP -valuacion de Acciones en Controladas</t>
  </si>
  <si>
    <t>NOTAS A LOS ESTADOS FINANCIEROS</t>
  </si>
  <si>
    <t>Nota 1.- INFORMACIÓN BÁSICA DE LA ADMINISTRADORA</t>
  </si>
  <si>
    <t>1.1 Naturaleza jurídica de las Actividades de la sociedad:</t>
  </si>
  <si>
    <t>INVESTOR ADMINISTRADORA DE FONDOS PATRIMONIALES DE INVERSION  SOCIEDAD ANÓNIMA ha sido constituida legalmente bajo las leyes de la República del Paraguay. Su constitución ha sido formalizada ante el escribano Publico Luis Enrique Peroni Giralt  por Escritura Publica Nº 1.201 en fecha 20 de diciembre de 2016. Se encuentra inscripta en los Registros Públicos de Comercio, bajo el Número 7612 serie 1 folio 1 y siguientes, de la sección contratos de fecha 18 de enero de 2017. Aprobada mediante Resolución CNV N° 34E/17 de fecha 24 de agosto de 2017.</t>
  </si>
  <si>
    <t>Nota 2.- Principales políticas y prácticas contables aplicadas.</t>
  </si>
  <si>
    <t xml:space="preserve">2.2. La moneda de cuenta </t>
  </si>
  <si>
    <t>Los estados financieros están preparados en la moneda de curso legal en el país. Los saldos en moneda extranjera son convertidos al tipo de cambio comprador y/o vendedor de la fecha de transacción, emitidos por la SET, y ajustados al tipo de cambio de cierre: Tipo comprador para valuación de activos 1USD = 6.891,96 Gs., Tipo Vendedor  para los pasivos 1 USD = 6.941,65</t>
  </si>
  <si>
    <t>2.3 Política de Constitución de Previsiones:</t>
  </si>
  <si>
    <t xml:space="preserve">La entidad no tiene saldos de clientes, por tanto no existen partidas que requieran la constitución de previsiones. </t>
  </si>
  <si>
    <t xml:space="preserve">2.4 Bienes de Uso </t>
  </si>
  <si>
    <t xml:space="preserve"> </t>
  </si>
  <si>
    <t>Los bienes de uso se exponen a sus costos históricos. La política de revalúo y depreciación adoptada es a partir del año siguiente a la incorporación. Lo bienes de uso serán depreciados por un sistema lineal, de conformidad con los años de vida útil estimada, aplicada sobre el saldo neto del valor residual. En el presente ejercicio la Administración Tributaria no emite coeficientes de inflación, por tanto lis bienes no fueron revaluados.</t>
  </si>
  <si>
    <t>2.5 – Valuación de las Inversiones</t>
  </si>
  <si>
    <t>2.6 Política de Reconocimiento de Ingresos:</t>
  </si>
  <si>
    <t>2.7 Normas a para  Consolidación de estados financieros:</t>
  </si>
  <si>
    <t>La entidad no consolida estados financieros, pues no es controlante de ninguna sociedad.</t>
  </si>
  <si>
    <t xml:space="preserve">2.8 Gastos de Constitución y Organización </t>
  </si>
  <si>
    <t xml:space="preserve">Representa los gastos preoperativos efectuados en el periodo de formación, y corresponden a trámites legales. </t>
  </si>
  <si>
    <t>Nota 3.- Cambio de políticas y procedimientos de contabilidad</t>
  </si>
  <si>
    <t>La Administradora no ha cambiado, ni tiene previsto cambiar sus políticas y/o procedimientos contables.</t>
  </si>
  <si>
    <t xml:space="preserve">Nota 4.- Criterios especificos de valuacion </t>
  </si>
  <si>
    <t>Periodo Actual</t>
  </si>
  <si>
    <t>Periodo Anterior</t>
  </si>
  <si>
    <t>Ejercicio Anterior</t>
  </si>
  <si>
    <t>Tipo de cambio comprador</t>
  </si>
  <si>
    <t>Tipo de cambio vendedor</t>
  </si>
  <si>
    <t>ACTIVOS Y PASIVOS EN MONEDA EXTRANJERA</t>
  </si>
  <si>
    <t>Detalle</t>
  </si>
  <si>
    <t>Moneda extranjera clase</t>
  </si>
  <si>
    <t>Moneda extranjera monto</t>
  </si>
  <si>
    <t>Cambio vigente</t>
  </si>
  <si>
    <t>Saldo periodo actual (Guaranies)</t>
  </si>
  <si>
    <t>Cambio cierre ejercico anterior</t>
  </si>
  <si>
    <t>Saldo al cierre ejercico anterior (Guaranies)</t>
  </si>
  <si>
    <t xml:space="preserve">Activos </t>
  </si>
  <si>
    <t>Activos Corrientes</t>
  </si>
  <si>
    <t>USD</t>
  </si>
  <si>
    <t>Comisiones a cobrar corto plazo</t>
  </si>
  <si>
    <t>Activos No Corrientes</t>
  </si>
  <si>
    <t>(Detallar)</t>
  </si>
  <si>
    <t>Pasivos Corrientes</t>
  </si>
  <si>
    <t>Pasivos No Corrientes</t>
  </si>
  <si>
    <t>Concepto</t>
  </si>
  <si>
    <t>Tipo de Cambio Actual</t>
  </si>
  <si>
    <t>Monto ajustado periodo actual guaranies</t>
  </si>
  <si>
    <t xml:space="preserve">tipo de cambio periodo anterior </t>
  </si>
  <si>
    <t>saldo al cierre del ejercicio anterior (Guaranies)</t>
  </si>
  <si>
    <t>Ganancias por valuacion de activos monetarios en moneda extranjera(*)</t>
  </si>
  <si>
    <t>Ganancias por valuacion de pasivos monetarios en moneda extranjera</t>
  </si>
  <si>
    <t>Perdidas por valuacion de activos monetarios en moneda extranjera (*)</t>
  </si>
  <si>
    <t>Perdidas por valuacion de pasivos monetarios en moneda extranjera</t>
  </si>
  <si>
    <t>(*)Se originan exclusivamente en las comisiones provisionadas al cierre de cada mes, y percibidas con posterioridad</t>
  </si>
  <si>
    <t>Nota 5.- Composicion de cuentas</t>
  </si>
  <si>
    <t>Efectivos en moneda nacional y extranjera en bancos disponibles en la empresa y bancos de plaza</t>
  </si>
  <si>
    <t>DISPONIBILIDADES</t>
  </si>
  <si>
    <t>CUENTAS</t>
  </si>
  <si>
    <t>Saldo al 31/12/2020</t>
  </si>
  <si>
    <t>Saldo al 31/12/2019</t>
  </si>
  <si>
    <t>Caja</t>
  </si>
  <si>
    <t>Bancos</t>
  </si>
  <si>
    <t>Valores al Cobro</t>
  </si>
  <si>
    <t>TOTAL</t>
  </si>
  <si>
    <t>BANCOS</t>
  </si>
  <si>
    <t xml:space="preserve">Banco Regional Cta. Cte. </t>
  </si>
  <si>
    <t>Banco Itaú Cta.Cte.Gs.</t>
  </si>
  <si>
    <t>Investor Casa de Bolsa S.A.</t>
  </si>
  <si>
    <t xml:space="preserve">5.2 -  INVERSIONES: </t>
  </si>
  <si>
    <t>Saldo en cartera de  bonos y certificado de depósitos de ahorros, valuados al precio de mercado de acuerdo al siguiente detalle:</t>
  </si>
  <si>
    <t>Ver cuadro de Inversiones</t>
  </si>
  <si>
    <t>TITULOS EN CARTERA GS.</t>
  </si>
  <si>
    <t>SALDO AL 31/12/2020</t>
  </si>
  <si>
    <t>CORTO PLAZO</t>
  </si>
  <si>
    <t>LARGO PLAZO</t>
  </si>
  <si>
    <t>BONOS CORPORATIVOS</t>
  </si>
  <si>
    <t>GANANCIAS A REALIZAR BONOS CORP.</t>
  </si>
  <si>
    <t>BONOS SUBORDINADOS</t>
  </si>
  <si>
    <t>GANANCIAS A REALIZAR BONOS SUB.</t>
  </si>
  <si>
    <t xml:space="preserve">CDA </t>
  </si>
  <si>
    <t>GANANCIAS A REALIZAR CDA</t>
  </si>
  <si>
    <t>TOTAL TITULOS EN CARTERA GS.</t>
  </si>
  <si>
    <t>TELECEL S.A.E.</t>
  </si>
  <si>
    <t>FINANCIERA EL COMERCIO SAECA</t>
  </si>
  <si>
    <t xml:space="preserve">GANANCIAS A REALIZAR </t>
  </si>
  <si>
    <t>CERTIFICADO DE DEPOSITOS DE AHORROS</t>
  </si>
  <si>
    <t>BANCO DE FOMENTO</t>
  </si>
  <si>
    <t>5.3 -  CREDITOS:</t>
  </si>
  <si>
    <t>Derechos contra terceros de acuerdo al siguiente detalle:</t>
  </si>
  <si>
    <t>CREDITOS</t>
  </si>
  <si>
    <t>Comisiones a Cobrar</t>
  </si>
  <si>
    <t>Anticipo Impuesto a la Reta</t>
  </si>
  <si>
    <t>Préstamo al Personal</t>
  </si>
  <si>
    <t>5.4-  BIENES DE USOS</t>
  </si>
  <si>
    <t>VALORES ORIGINALES</t>
  </si>
  <si>
    <t>DEPRECIACIONES</t>
  </si>
  <si>
    <t>VALOR NETO CONT.</t>
  </si>
  <si>
    <t>SALDO ANT.</t>
  </si>
  <si>
    <t>ALTAS</t>
  </si>
  <si>
    <t xml:space="preserve">BAJAS </t>
  </si>
  <si>
    <t>REVALUO</t>
  </si>
  <si>
    <t>SALDO AL CIERRE DEL EJERCICIO</t>
  </si>
  <si>
    <t>SALDO AL INICIO</t>
  </si>
  <si>
    <t xml:space="preserve">ALTAS </t>
  </si>
  <si>
    <t>BAJAS</t>
  </si>
  <si>
    <t>SALDO AL CIERRE</t>
  </si>
  <si>
    <t>MUEBLES</t>
  </si>
  <si>
    <t>MAQUINARIAS</t>
  </si>
  <si>
    <t>EQUIPOS DE INFORMÁTICA</t>
  </si>
  <si>
    <t>ELECTRODOMESTICO</t>
  </si>
  <si>
    <t>MEJORA EN PREDIO AJENO</t>
  </si>
  <si>
    <t>TOTAL EJ. ANT.</t>
  </si>
  <si>
    <t>5.5-  CARGOS DIFERIDOS</t>
  </si>
  <si>
    <t>CONCEPTO</t>
  </si>
  <si>
    <t>SALDO INICIAL</t>
  </si>
  <si>
    <t xml:space="preserve">AUMENTOS </t>
  </si>
  <si>
    <t xml:space="preserve">AMORTIZACIONES </t>
  </si>
  <si>
    <t>SALDO NETO FINAL</t>
  </si>
  <si>
    <t>GASTOS DE CONSTITUCIÓN</t>
  </si>
  <si>
    <t>GASTOS DE DESARROLLO</t>
  </si>
  <si>
    <t>Total actual</t>
  </si>
  <si>
    <t>Total ejercicio anterior</t>
  </si>
  <si>
    <t>5.6- INTANGIBLES</t>
  </si>
  <si>
    <t>Representa importes abonados a Multi Soft por licencia y gastos de mano de obra y cargas sociales del personal técnico contratado para desarrollo de sistemas para la administración de los fondos de inversión, de acuerdo a las necesidades. En el cuadro siguiente se detallan dichas partidas:</t>
  </si>
  <si>
    <t>ACTIVOS INTANGIBLES</t>
  </si>
  <si>
    <t>Licencia Software</t>
  </si>
  <si>
    <t>Sistema en Desarrollo</t>
  </si>
  <si>
    <t>Licencia Office</t>
  </si>
  <si>
    <t>Amortizaciones</t>
  </si>
  <si>
    <t>5.7- OTROS ACTIVOS CORRIENTES Y NO CORRIENTES</t>
  </si>
  <si>
    <t xml:space="preserve">                   No existen otros activos corrientes y no corrientes que reportar</t>
  </si>
  <si>
    <t>5.8- PRESTAMOS FINANCIEROS A CORTO Y LARGO PLAZO</t>
  </si>
  <si>
    <t>INSTITUCION</t>
  </si>
  <si>
    <t>NO APLICABLE NO SE TIENE PRESAMOS FINANCIEROS</t>
  </si>
  <si>
    <t>Total anterior</t>
  </si>
  <si>
    <t>5.9- DOCUMENTOS Y CUENTAS POR PAGAR (CORTO Y LARGO PLAZO)</t>
  </si>
  <si>
    <t>CONCEPTO (TIPO DE OPERACIÓN O SERVICIO)</t>
  </si>
  <si>
    <t>NO APLICABLE</t>
  </si>
  <si>
    <t>G - CUENTAS VARIAS A PAGAR</t>
  </si>
  <si>
    <t>Proveedor</t>
  </si>
  <si>
    <t>HP CONSULTORES</t>
  </si>
  <si>
    <t>EDGE SA</t>
  </si>
  <si>
    <t>PRINTEC</t>
  </si>
  <si>
    <t>IN POSITIVA SA</t>
  </si>
  <si>
    <t>SOSA JOVELLANOS AUD. &amp; CONS.</t>
  </si>
  <si>
    <t>H.- PROVISIONES</t>
  </si>
  <si>
    <t>DEUDAS FISCALES Y SOCIALES</t>
  </si>
  <si>
    <t>DIRECCION GENERAL DE RECAUDACIONES</t>
  </si>
  <si>
    <t>PPROVISIÓN DE VACACIONES</t>
  </si>
  <si>
    <t>APORTES Y -RETEN. A PAGAR IPS</t>
  </si>
  <si>
    <t>5.10- CUENTAS A PAGAR A PERSONAS Y EMPRESAS RELACIONADAS (CORTO Y LARGO PLAZO)</t>
  </si>
  <si>
    <t>IN POSITIVA</t>
  </si>
  <si>
    <t>5.11- OTROS PASIVOS CORRIENTES Y NO CORRIENTES</t>
  </si>
  <si>
    <t>5.12- SALDOS Y TRANSACCIONES CON PERSONAS Y EMPRESAS RELACIONADAS (CORRIENTES Y NO CORRIENTES)</t>
  </si>
  <si>
    <t>NOMBRE DE PERSONA  RELCIONADA</t>
  </si>
  <si>
    <t xml:space="preserve">TIPO DE OPERACIONES </t>
  </si>
  <si>
    <t>PERIODO ACTUAL</t>
  </si>
  <si>
    <t>PERIODO ANTERIOR</t>
  </si>
  <si>
    <t>SOPORTE INFORMÁTICO</t>
  </si>
  <si>
    <t>ASESORIA</t>
  </si>
  <si>
    <t>EXPENSAS / ALQUILERES</t>
  </si>
  <si>
    <t>5.13- RESULTADO CON PERSONAS Y EMPRESAS VINCULADAS</t>
  </si>
  <si>
    <t>TOTAL INGRESOS</t>
  </si>
  <si>
    <t>TOTAL EGRESOS</t>
  </si>
  <si>
    <t>RESULTADO DEL EJERCICIO ACTUAL</t>
  </si>
  <si>
    <t>RESULTADO DEL EJERCICIO ANTERIOR</t>
  </si>
  <si>
    <t>METIS SA</t>
  </si>
  <si>
    <t>5.14- PATRIMONIO</t>
  </si>
  <si>
    <t xml:space="preserve">SALDO AL INICIO DEL EJERCICIO </t>
  </si>
  <si>
    <t>AUMENTOS</t>
  </si>
  <si>
    <t>DISMINUCION</t>
  </si>
  <si>
    <t>Aportes no capitalizados</t>
  </si>
  <si>
    <t>Resultados acumulados</t>
  </si>
  <si>
    <t>Resultados del ejercicio</t>
  </si>
  <si>
    <t>5.15- PROVISIONES</t>
  </si>
  <si>
    <t>SALDO PERIODO ACTUAL</t>
  </si>
  <si>
    <t>SALDO PERIODO ANTERIOR</t>
  </si>
  <si>
    <t>- Deducidas del activo</t>
  </si>
  <si>
    <t>Total</t>
  </si>
  <si>
    <t>- Incluidas en el pasivo</t>
  </si>
  <si>
    <t>5.16- INGRESOS</t>
  </si>
  <si>
    <t>INGRESOS POR SERVICIOS</t>
  </si>
  <si>
    <t>COMISIONES COBRADAS</t>
  </si>
  <si>
    <t>INGRESOS FINANCIEROS</t>
  </si>
  <si>
    <t>INTERESES GANADOS</t>
  </si>
  <si>
    <t>INGRESOS POR OPERACIONES Y SERVICIOS A PERSONAS RELACIONADAS</t>
  </si>
  <si>
    <t>GANANCIA EN OPERACIONES</t>
  </si>
  <si>
    <t xml:space="preserve">OTROS INGRESOS </t>
  </si>
  <si>
    <t>INTERESES POR SEVICIOS</t>
  </si>
  <si>
    <t>VENTA DE ACTIVO FIJO</t>
  </si>
  <si>
    <t>DIFERENCIA DE CAMBIOS</t>
  </si>
  <si>
    <t>INGRESOS VARIOS</t>
  </si>
  <si>
    <t>5.17- EGRESOS</t>
  </si>
  <si>
    <t xml:space="preserve">Gastos de venta </t>
  </si>
  <si>
    <t>COMISIONES PAGADAS</t>
  </si>
  <si>
    <t>GASTOS DE PUBLICIDAD Y PROPAGANDA</t>
  </si>
  <si>
    <t>Gastos de administracion</t>
  </si>
  <si>
    <t>REMUNERACIONES Y CARGAS SOCIALES</t>
  </si>
  <si>
    <t>HONORARIOS PROFESIONALES Y TÉCNICOS</t>
  </si>
  <si>
    <t>ALQUILERES PAGADOS</t>
  </si>
  <si>
    <t>SERVICIOS BÁSICOS</t>
  </si>
  <si>
    <t>GASTOS DE MOVILIDAD</t>
  </si>
  <si>
    <t>UTILES, PAPELERÍA E IMPRESOS</t>
  </si>
  <si>
    <t>IMPUESTOS, PATENTES TASAS</t>
  </si>
  <si>
    <t>GASTOS DE ESCRIBANÍA</t>
  </si>
  <si>
    <t>GASTOS VARIOS</t>
  </si>
  <si>
    <t>GASTOS DE SEMINARIOS Y CAPACITACIÓN</t>
  </si>
  <si>
    <t>GASTOS NO DEDUCIBLES</t>
  </si>
  <si>
    <t>Gastos Financieros</t>
  </si>
  <si>
    <t>INTERESES PAGADOS A BANCOS</t>
  </si>
  <si>
    <t>COMISIONES PAGADAS A BANCIOS</t>
  </si>
  <si>
    <t>OTROS GASTOS BANCARIOS</t>
  </si>
  <si>
    <t>ARANCELES PAGADOS BVPASA</t>
  </si>
  <si>
    <t>CANON ANUAL SEPRELAD</t>
  </si>
  <si>
    <t>ARANCELES PAGADOS CNV</t>
  </si>
  <si>
    <t>Egresos por operaciones y servicios de personas relacionadas</t>
  </si>
  <si>
    <t>ENERGIA ELECTRICA</t>
  </si>
  <si>
    <t>Otros egresos</t>
  </si>
  <si>
    <t>DEPRECIACIÓN BIENES DE USO</t>
  </si>
  <si>
    <t xml:space="preserve">AMORTIZACIÓN CARGOS DIFERIDOS E INTANGIBLES </t>
  </si>
  <si>
    <t>COSTO DE VENTA DE ACTIVO FIJO</t>
  </si>
  <si>
    <t>6- INFORMACION REFERENTE A LAS CONTINGENCIAS Y COMPROMISOS</t>
  </si>
  <si>
    <t>NO APLICABLE, LA ADMINISTRADORA REGISTRA COMPROMISOS DIRECTOS.</t>
  </si>
  <si>
    <t>NO APLICABLE, NO SE TIENEN RIESGOS CONTINGENTES.</t>
  </si>
  <si>
    <t>7 - HECHOS POSTERIORES AL CIERRE</t>
  </si>
  <si>
    <t>No existen hechos posteriores que pudieran modificar significativamente la posición financiera de la entidad.</t>
  </si>
  <si>
    <t>INCUBATE  SOCIEDAD ANÓNIMA ha sido constituida legalmente bajo las leyes de la República del Paraguay. Su constitución ha sido formalizada ante el escribano Publico Luis Enrique Peroni Giralt  por Escritura Publica Nº 347 en fecha 06 de junio de 2018. Se encuentra inscripta en los Registros Públicos de Comercio, bajo el Número 14482 serie 1 folio 1 y siguientes, de la sección contratos de fecha 29 de junio  de 2018. .</t>
  </si>
  <si>
    <t>La entidad no realiza constitución de previsiones.</t>
  </si>
  <si>
    <t>Los bienes de uso se exponen a sus costos históricos. La política de depreciación adoptada es a partir del año siguiente a la incorporación. Lo bienes de uso serán depreciados por un sistema lineal, de conformidad con los años de vida útil estimada, aplicada sobre el saldo neto del valor residual. La firma no realiza ajustes por inflación. A partir, del ejercicio 2020, los bienes del Activo Fijo  no fueron revaluados, atendiendo las reglamentaciones de la Administración Tributaria.</t>
  </si>
  <si>
    <t>Los ingresos son reconocidos con base en el criterio de lo devengado, de conformidad con las disposiciones de las Normas Contables, y las disposiciones de la Administración Tributaria.</t>
  </si>
  <si>
    <t>La entidad no ha consolidado estados financieros, en este periodo.</t>
  </si>
  <si>
    <t xml:space="preserve">Representa los gastos preoperativos efectuados en el periodo de formación, y corresponden a trámites inherentes a la gestion de apertura. </t>
  </si>
  <si>
    <t>La Sociedad  no ha cambiado, ni tiene previsto cambiar sus políticas y/o procedimientos contables.</t>
  </si>
  <si>
    <t>ACCIONES EN CODESARROLLOS</t>
  </si>
  <si>
    <t>ACCIONES EN IN POSITIVA</t>
  </si>
  <si>
    <t>ACCIONES EN METIS</t>
  </si>
  <si>
    <t>ACCIONES EN PROCAMPO</t>
  </si>
  <si>
    <t>ACCIONES EN ZIBA</t>
  </si>
  <si>
    <t>ACCIONES EN CAFETTO</t>
  </si>
  <si>
    <t xml:space="preserve">ACCIONES </t>
  </si>
  <si>
    <t>TOTAL ACCIONES EN CARTERA GS.</t>
  </si>
  <si>
    <t>Clientes Gs</t>
  </si>
  <si>
    <t>Clientes U$S</t>
  </si>
  <si>
    <t>Cuentas a Cobrar Empresas Vinculadas Gs</t>
  </si>
  <si>
    <t>IVA Credito Fiscal</t>
  </si>
  <si>
    <t>Documentos a cobrar</t>
  </si>
  <si>
    <t>intereses a cobrar</t>
  </si>
  <si>
    <t>MUEBLES y UTILES</t>
  </si>
  <si>
    <t>INSTALACIONES</t>
  </si>
  <si>
    <t>LICENCIAS, MARCAS Y PATENTES</t>
  </si>
  <si>
    <t>SISTEMAS INFORMATICOS</t>
  </si>
  <si>
    <t>DESARROLLO DE SISTEMA WEB</t>
  </si>
  <si>
    <t>PROVISIONES VARIAS</t>
  </si>
  <si>
    <t>ROVEEDORES EN GS</t>
  </si>
  <si>
    <t xml:space="preserve"> PROVEEDORES EN u$s</t>
  </si>
  <si>
    <t>EDGE</t>
  </si>
  <si>
    <t>METIS</t>
  </si>
  <si>
    <t>CATTLE</t>
  </si>
  <si>
    <t>PROCAMPO</t>
  </si>
  <si>
    <t>CODESARROLLOS</t>
  </si>
  <si>
    <t>AFPISA</t>
  </si>
  <si>
    <t xml:space="preserve">INPOSITIVA </t>
  </si>
  <si>
    <t>INVESTOR CASA DE BOLSA</t>
  </si>
  <si>
    <t>ALQUILERES</t>
  </si>
  <si>
    <t>EXPENSAS</t>
  </si>
  <si>
    <t>Gs</t>
  </si>
  <si>
    <t>Dolares</t>
  </si>
  <si>
    <t>Ventas De Acciones</t>
  </si>
  <si>
    <t>Venta de Acciones Ziba S.A.</t>
  </si>
  <si>
    <t>Ingresos por Servicios (Gravadas de IVA)</t>
  </si>
  <si>
    <t>Ingresos por Alquileres de Espacios</t>
  </si>
  <si>
    <t>Ingresos por Honorarios de Asesoramiento</t>
  </si>
  <si>
    <t>Ingresos por Servicios (Exentos de IVA)</t>
  </si>
  <si>
    <t>Ingresos por Intereses y Rendimientos (Bonos y CDAS)</t>
  </si>
  <si>
    <t>Recupero De Gastos</t>
  </si>
  <si>
    <t xml:space="preserve"> 584.843.581 </t>
  </si>
  <si>
    <t>Costo De Ventas Gravadas Por El Iva</t>
  </si>
  <si>
    <t>Costo de Recupero de Gastos Inter empresas</t>
  </si>
  <si>
    <t>Costo De Ventas Exentas Del Iva</t>
  </si>
  <si>
    <t xml:space="preserve">Costo de Venta de Acciones </t>
  </si>
  <si>
    <t>Sueldos Y Otras Remuneraciones Al Person</t>
  </si>
  <si>
    <t>Sueldos Y Jornales</t>
  </si>
  <si>
    <t>Aporte Patronal</t>
  </si>
  <si>
    <t>Otros Beneficios Al Personal</t>
  </si>
  <si>
    <t>Aguinaldos</t>
  </si>
  <si>
    <t>Honorarios Profesionales</t>
  </si>
  <si>
    <t>Servicios Contratados - Para Empresas paga IRE-</t>
  </si>
  <si>
    <t>Alquileres Devengados (Edificios)</t>
  </si>
  <si>
    <t>Agua, Luz, Teléfono E Internet</t>
  </si>
  <si>
    <t>Reparaciones Y Mantenimientos</t>
  </si>
  <si>
    <t>Útiles De Oficina</t>
  </si>
  <si>
    <t>Impuestos, Patentes, Tasas Y Otras Contr</t>
  </si>
  <si>
    <t>Refrigerio Y Cafeteria</t>
  </si>
  <si>
    <t>Publicidad y Progaganda</t>
  </si>
  <si>
    <t>Papeleria E Impresos</t>
  </si>
  <si>
    <t>Gastos No Deducibles</t>
  </si>
  <si>
    <t>Dominios Y Suscripciones</t>
  </si>
  <si>
    <t>Gastos Varios</t>
  </si>
  <si>
    <t>Gastos De Escribania</t>
  </si>
  <si>
    <t>Gastos Informaticos</t>
  </si>
  <si>
    <t xml:space="preserve">Gastos De Mensajeria - Courrier </t>
  </si>
  <si>
    <t xml:space="preserve">Gastos de Expensas </t>
  </si>
  <si>
    <t>Insumos y gastos de limpieza</t>
  </si>
  <si>
    <t>IVA Costo</t>
  </si>
  <si>
    <t>Comisiones Bancarias Y Financieras</t>
  </si>
  <si>
    <t>Utilidad Por Diferencia De Cambio</t>
  </si>
  <si>
    <t>Perdida Por Diferencia De Cambio</t>
  </si>
  <si>
    <t>Depreciaciones Del Ejercicio</t>
  </si>
  <si>
    <t>Amortizaciones Del Ejercicio</t>
  </si>
  <si>
    <t xml:space="preserve"> 716.217.326 </t>
  </si>
  <si>
    <t>Resultado del Ejecicio</t>
  </si>
  <si>
    <t>PROCAMPO GERENCIAMIENTOS SOCIEDAD ANÓNIMA ha sido constituida legalmente bajo las leyes de la República del Paraguay. Su constitución ha sido formalizada ante el escribano Publico Luis Enrique Peroni Giralt  por Escritura Publica Nº 243 en fecha 21 de marzo de 2019. Se encuentra inscripta en los Registros Públicos de Comercio, bajo el Número 18767 serie 1 folio 1 y siguientes, de la sección contratos de fecha 24 de abril  de 2019. .</t>
  </si>
  <si>
    <t>Banco Itaú Cta.Cte.u$s.</t>
  </si>
  <si>
    <t>ACCIONES EN CATTLE INVESTMENTS</t>
  </si>
  <si>
    <t>VALUACION VPP</t>
  </si>
  <si>
    <t>Anticipo Impuesto a la Renta</t>
  </si>
  <si>
    <t>Anticipos a Proveedores Locales Gs</t>
  </si>
  <si>
    <t>Anticipos a Proveedores Locales U$S</t>
  </si>
  <si>
    <t>RODADOS</t>
  </si>
  <si>
    <t>MAQUINARIAS Y EQUIPOS</t>
  </si>
  <si>
    <t>CATTLE SA</t>
  </si>
  <si>
    <t>INCUBATE SA</t>
  </si>
  <si>
    <t xml:space="preserve">JESUS BAEZ </t>
  </si>
  <si>
    <t xml:space="preserve">ANTICIPOS DE CLIENTES </t>
  </si>
  <si>
    <t xml:space="preserve">ESTADOS DE RESULTADOS PROCAMPO </t>
  </si>
  <si>
    <t>31 12 2020</t>
  </si>
  <si>
    <t>Ventas De Mercaderías Gravadas Por el IVA</t>
  </si>
  <si>
    <t>Venta de  Ganados Vacunos - Gravadas</t>
  </si>
  <si>
    <t>Servicios Gravados</t>
  </si>
  <si>
    <t>Servicios De Administración de Campo</t>
  </si>
  <si>
    <t>Elaboración de Proyecto Ganadero</t>
  </si>
  <si>
    <t>Intereses Cobrados</t>
  </si>
  <si>
    <t>Utilidad por Valuación VPP  Inversiones P.</t>
  </si>
  <si>
    <t>Utilidad por Valuación VM  Activos Biológicos.</t>
  </si>
  <si>
    <t>Costos - Gastos Recuperados- Cattle</t>
  </si>
  <si>
    <t>Costos de Ventas de Ganado Vacuno - Compradas -</t>
  </si>
  <si>
    <t xml:space="preserve">Otros Gastos de Ventas </t>
  </si>
  <si>
    <t>Comisiones Pagadas</t>
  </si>
  <si>
    <t>Fletes Pagados por Ventas</t>
  </si>
  <si>
    <t>Formularios y Guías  por ventas</t>
  </si>
  <si>
    <t>Servicios Contratados</t>
  </si>
  <si>
    <t>Servicios Personales</t>
  </si>
  <si>
    <t>Alquileres</t>
  </si>
  <si>
    <t>Movilidad</t>
  </si>
  <si>
    <t>Combustibles Y Lubricantes</t>
  </si>
  <si>
    <t>Comunicaciones Y Progagandas</t>
  </si>
  <si>
    <t>Gastos de Estancia</t>
  </si>
  <si>
    <t>Gastos De Mensajeria</t>
  </si>
  <si>
    <t>Movilidad y Gastos de viajes al interior - Estancia</t>
  </si>
  <si>
    <t xml:space="preserve">Análisis de Suelo </t>
  </si>
  <si>
    <t>IVA Gastos</t>
  </si>
  <si>
    <t>Otros Intereses Pagados</t>
  </si>
  <si>
    <t>Reserva Legal del Ejercicio</t>
  </si>
  <si>
    <t>MARKET DATA SOCIEDAD ANÓNIMA ha sido constituida legalmente bajo las leyes de la República del Paraguay. Su constitución ha sido formalizada ante el escribano Publico Luis Enrique Peroni Giralt  por Escritura Publica Nº 444 en fecha 13 de mayo de 2020. Se encuentra inscripta en los Registros Públicos de Comercio, bajo el Número 29656 serie 1 folio 1 y siguientes, de la sección contratos de fecha 23 de junio  de 2020.</t>
  </si>
  <si>
    <t>Estados de Resultados</t>
  </si>
  <si>
    <t xml:space="preserve">Eliminaciones </t>
  </si>
  <si>
    <t>ESTADOS DE RESULTADOS CONSOLIDADOS INVESTOR CASA DE BOLSA SA</t>
  </si>
  <si>
    <t xml:space="preserve">BALANCE GENERAL CONSOLIDADO  - INVESTOR CASA DE BOLSA SA </t>
  </si>
  <si>
    <t>INVESTOR AFPISA</t>
  </si>
  <si>
    <t>Prueba Resultados Proporcionales al % participación</t>
  </si>
  <si>
    <t>Notas</t>
  </si>
  <si>
    <t xml:space="preserve">CUENTAS </t>
  </si>
  <si>
    <t>Numero</t>
  </si>
  <si>
    <t>Índice</t>
  </si>
  <si>
    <t>ESTADO CONSOLIDADO DE VARIACION PATRIMONIO NETO</t>
  </si>
  <si>
    <t>CORRESPONDIENTE AL PERIODO AL 31 DE DICIEMBRE 2020</t>
  </si>
  <si>
    <t>*Resultados del ejercicio</t>
  </si>
  <si>
    <t>Utilidad Consolidada</t>
  </si>
  <si>
    <t>*Incluye los resultados del Ejercicio 2020,  que le corresponden a la controladora respecto a su proporción accionaria en las controladas</t>
  </si>
  <si>
    <t>Nota 1.- INFORMACIÓN BÁSICA RESPECTO A LA CONSOLIDACION DE BALANCES</t>
  </si>
  <si>
    <t>1.1  Metodo utilizado para la consolidación de los balances:</t>
  </si>
  <si>
    <t>2.4 Variacion del Patrimonio Neto en el Balance Consolidado</t>
  </si>
  <si>
    <t xml:space="preserve">2.5 – Notas a los Estados Financieros </t>
  </si>
  <si>
    <t>Para consolidar los balances se utilizo el metodo proporcional, de manera que los Activos, Pasivos y cuentas de resultados fueron asignados para cada empresaa en base al porcentaje que le corresponde a la controlante en las subsidiarias.</t>
  </si>
  <si>
    <t>Nota 2.- Procedimientos utilizados para la Consolidación</t>
  </si>
  <si>
    <t>Acciones en Empresas</t>
  </si>
  <si>
    <t>% Participación</t>
  </si>
  <si>
    <t>Investor AFPISA</t>
  </si>
  <si>
    <t>Incubate</t>
  </si>
  <si>
    <t>Procampo</t>
  </si>
  <si>
    <t>Market Data</t>
  </si>
  <si>
    <t>a la Controlante, es decir Investor Casa de Bolsa SA, en cada una de sus subsidiarias</t>
  </si>
  <si>
    <t>El Patrimonio Neto de los Estados Consolidados fueron ajustados en base a los resultados proporcionales que le corresponde</t>
  </si>
  <si>
    <t>2.2. Porcentajes de participación de Investor Casa de Bolsa SA en las siguientes subsidiarias;</t>
  </si>
  <si>
    <t>Investor Casa de Bolsa SA, realiza por primera vez la consolidación de los balances con sus subsidiarias, las cuales fueron constituidas a finales del Ejercicio 2018, con el objetivo de ampliar los negocios de la matriz. Cada una de ella realizan actividades de servicios como una incubadora de nuevos negocios, una administradora de fondos, una administradora de establecimientos ganaderos y finalmente un diario digital, con enfasi a la actividad economica del país.</t>
  </si>
  <si>
    <t>Todas estas empresas tienen su domicilio legal en el Edificio Investor Center, situado en la Avenida Brasilia 764.</t>
  </si>
  <si>
    <t>2.3. Criterio utilizados para realizar el balance consolidado</t>
  </si>
  <si>
    <t>Los estados financieros  del grupo de empresas, son preparados teniendo en cuenta las normas de contabilidad y las politicas mas importantes utlizados para la preparación de los mismos son;</t>
  </si>
  <si>
    <t>En los estados financieros se consolidaron los activos, pasivos al 31 de diciembre del 2020, asimismo los resultados de operación y el patrimonio, por el periodo mencionado.</t>
  </si>
  <si>
    <t>Las subsidiarias operan bajo la misma administración, las cuentas y operaciones inter empresas consolidadas han sido eliminadas en la preparación de los estados financieros consolidados.</t>
  </si>
  <si>
    <t>Investor Casa de Bolsa no registro en su balance individual el Valor Proporcional Patrimonial para este periodo 2020.</t>
  </si>
  <si>
    <t>Informacion General Respecto A La Consolidacion</t>
  </si>
  <si>
    <t>Balance General Consolidado</t>
  </si>
  <si>
    <t>Estado De Resultados Consolidados</t>
  </si>
  <si>
    <t>Estado De Variacion Del Patrimonio Neto</t>
  </si>
  <si>
    <t/>
  </si>
  <si>
    <t>N°</t>
  </si>
  <si>
    <t xml:space="preserve"> Las inversiones (Bonos y CDA en cartera), se exponen a sus valores actualizados. Las diferencias  se reconocen en el estado de resultados en el rubro intereses ganados.</t>
  </si>
  <si>
    <t>A-   Valuacion en moneda extranjera</t>
  </si>
  <si>
    <t>B-   Posicion en moneda extranjera</t>
  </si>
  <si>
    <t>C-   Diferencia de cambio en moneda extranjera</t>
  </si>
  <si>
    <t>5.1-   DIPONIBILIDADES</t>
  </si>
  <si>
    <t>5.3 -CUENTAS A COBRAR :</t>
  </si>
  <si>
    <t>5.3 - CUENTAS A COBRAR</t>
  </si>
  <si>
    <t>5.3- CUENTAS A COBRAR</t>
  </si>
  <si>
    <t>Al 18 de marzo 2021, Investor Casa de Bolsa SA ha vendido el total de sus acciones en la firma Incubate SA.</t>
  </si>
  <si>
    <t>Las 13 notas forman parte integral de este b</t>
  </si>
  <si>
    <t>Cada subisidiaria tiene sus notas a los Estados Contables Individuales, y las mismas forman parte de los Estados Financieros Complementarios, requeridos por la Resolución 6/19. Las mismas se anexan en formato excel, por el volumen de informacion de de dichas notas.</t>
  </si>
  <si>
    <t>Notas A Los Estados Financieros por Subsidiarias</t>
  </si>
  <si>
    <t>*</t>
  </si>
  <si>
    <t>*En Market Data aun no se realizaron la integración del capital. El 95% corresponde a Capital Suscripto.</t>
  </si>
  <si>
    <r>
      <rPr>
        <b/>
        <sz val="12"/>
        <rFont val="Calibri"/>
        <family val="2"/>
        <scheme val="minor"/>
      </rPr>
      <t>2.1</t>
    </r>
    <r>
      <rPr>
        <sz val="12"/>
        <rFont val="Calibri"/>
        <family val="2"/>
        <scheme val="minor"/>
      </rPr>
      <t xml:space="preserve"> Los Estados Financieros consolidados corresponden al ejercicio cerrado el 31 de diciembre de 2020.</t>
    </r>
  </si>
  <si>
    <r>
      <rPr>
        <b/>
        <sz val="11"/>
        <rFont val="Calibri"/>
        <family val="2"/>
        <scheme val="minor"/>
      </rPr>
      <t>2.1</t>
    </r>
    <r>
      <rPr>
        <sz val="11"/>
        <rFont val="Calibri"/>
        <family val="2"/>
        <scheme val="minor"/>
      </rPr>
      <t xml:space="preserve"> Los Estados Financieros han sido preparados de acuerdo a las normas establecidas por la comisión Nacional de Valores y Normas  de Información Financiera emitidas por el Consejop de Contadores Públicos del Paraguay,  y corresponden al ejercicio cerrado el 31 de diciembre de 2020.</t>
    </r>
  </si>
  <si>
    <r>
      <t>Los ingresos son reconocidos con base en el criterio de lo devengado, de conformidad con las disposiciones de las Normas Contables, emitidas por el Consejo de contadores Públicos del Paraguay</t>
    </r>
    <r>
      <rPr>
        <b/>
        <sz val="11"/>
        <rFont val="Calibri"/>
        <family val="2"/>
        <scheme val="minor"/>
      </rPr>
      <t>.</t>
    </r>
  </si>
  <si>
    <r>
      <rPr>
        <b/>
        <sz val="11"/>
        <rFont val="Calibri"/>
        <family val="2"/>
        <scheme val="minor"/>
      </rPr>
      <t>2.1</t>
    </r>
    <r>
      <rPr>
        <sz val="11"/>
        <rFont val="Calibri"/>
        <family val="2"/>
        <scheme val="minor"/>
      </rPr>
      <t xml:space="preserve"> Los Estados Financieros han sido preparados de acuerdo a las normas contables  y fiscales vigentes establecidas,  y corresponden al ejercicio cerrado el 31 de diciembre de 2020.</t>
    </r>
  </si>
  <si>
    <r>
      <rPr>
        <b/>
        <sz val="11"/>
        <rFont val="Times New Roman"/>
        <family val="1"/>
      </rPr>
      <t>Res 6/19 Artículo 7°</t>
    </r>
    <r>
      <rPr>
        <sz val="11"/>
        <rFont val="Times New Roman"/>
        <family val="1"/>
      </rPr>
      <t>. Estados Financieros complementarios. Si la Casa de Bolsa fuese una sociedad controlante de otra (s) mediante el control de más del cincuenta por ciento del capital, deberá presentar, además, Estados Financieros Consolidados, acompañados de sus respectivas Notas a los Estados Consolidados. Los Estados Financieros complementarios se componen de: a) Balance General Consolidado. b) Estado de Resultado Consolidado. c</t>
    </r>
    <r>
      <rPr>
        <b/>
        <sz val="11"/>
        <rFont val="Times New Roman"/>
        <family val="1"/>
      </rPr>
      <t>) Notas a los Estados Financieros, que también deberán contener el criterio de consolidación adoptado y los respectivos saldos de las operaciones y transacciones mantenidos con la entidad controlada.</t>
    </r>
    <r>
      <rPr>
        <sz val="11"/>
        <rFont val="Times New Roman"/>
        <family val="1"/>
      </rPr>
      <t xml:space="preserve"> Los Estados Financieros complementarios anuales deberán hallarse auditados por auditores inscriptos en la Comisión Nacional de Valores</t>
    </r>
  </si>
  <si>
    <t>A)    TITULOS DE RENTA FIJA GS</t>
  </si>
  <si>
    <t>A)    COMPROMISOS DIRECTOS</t>
  </si>
  <si>
    <t>B)    CONTINGENCIAS LEGALES</t>
  </si>
  <si>
    <t>B)    TITULOS DE RENTA VARIABLE GS</t>
  </si>
  <si>
    <t>C)    INVERSIONES PERMANENTES EN EMPRESAS VINCULADAS 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</si>
</sst>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_ ;_ * \-#,##0_ ;_ * &quot;-&quot;_ ;_ @_ "/>
  </numFmts>
  <fonts count="37" x14ac:knownFonts="1">
    <font>
      <sz val="11"/>
      <color theme="1"/>
      <name val="Calibri"/>
      <family val="2"/>
      <scheme val="minor"/>
    </font>
    <font>
      <sz val="11"/>
      <color theme="1"/>
      <name val="Calibri"/>
      <family val="2"/>
      <scheme val="minor"/>
    </font>
    <font>
      <b/>
      <sz val="11"/>
      <color rgb="FFFFFFFF"/>
      <name val="Times New Roman"/>
      <family val="1"/>
    </font>
    <font>
      <b/>
      <sz val="11"/>
      <color theme="1"/>
      <name val="Times New Roman"/>
      <family val="1"/>
    </font>
    <font>
      <sz val="11"/>
      <color theme="1"/>
      <name val="Times New Roman"/>
      <family val="1"/>
    </font>
    <font>
      <b/>
      <sz val="11"/>
      <color theme="0"/>
      <name val="Times New Roman"/>
      <family val="1"/>
    </font>
    <font>
      <i/>
      <sz val="11"/>
      <color rgb="FF0070C0"/>
      <name val="Times New Roman"/>
      <family val="1"/>
    </font>
    <font>
      <b/>
      <sz val="11"/>
      <color rgb="FF0070C0"/>
      <name val="Times New Roman"/>
      <family val="1"/>
    </font>
    <font>
      <i/>
      <sz val="11"/>
      <color rgb="FF00B0F0"/>
      <name val="Times New Roman"/>
      <family val="1"/>
    </font>
    <font>
      <b/>
      <sz val="11"/>
      <color theme="0"/>
      <name val="Calibri"/>
      <family val="2"/>
      <scheme val="minor"/>
    </font>
    <font>
      <sz val="10"/>
      <name val="Arial"/>
      <family val="2"/>
    </font>
    <font>
      <u/>
      <sz val="10"/>
      <color theme="10"/>
      <name val="Arial"/>
      <family val="2"/>
    </font>
    <font>
      <i/>
      <sz val="11"/>
      <color theme="1"/>
      <name val="Calibri"/>
      <family val="2"/>
      <scheme val="minor"/>
    </font>
    <font>
      <b/>
      <sz val="20"/>
      <name val="Times New Roman"/>
      <family val="1"/>
    </font>
    <font>
      <b/>
      <sz val="12"/>
      <color theme="1"/>
      <name val="Calibri"/>
      <family val="2"/>
      <scheme val="minor"/>
    </font>
    <font>
      <sz val="10"/>
      <name val="Times New Roman"/>
      <family val="1"/>
    </font>
    <font>
      <sz val="11"/>
      <name val="Times New Roman"/>
      <family val="1"/>
    </font>
    <font>
      <sz val="10"/>
      <color theme="1"/>
      <name val="Times New Roman"/>
      <family val="1"/>
    </font>
    <font>
      <u/>
      <sz val="10"/>
      <name val="Times New Roman"/>
      <family val="1"/>
    </font>
    <font>
      <b/>
      <sz val="11"/>
      <name val="Times New Roman"/>
      <family val="1"/>
    </font>
    <font>
      <sz val="11"/>
      <color rgb="FF000000"/>
      <name val="Times New Roman"/>
      <family val="1"/>
    </font>
    <font>
      <b/>
      <sz val="11"/>
      <color theme="1"/>
      <name val="Calibri"/>
      <family val="2"/>
      <scheme val="minor"/>
    </font>
    <font>
      <sz val="16"/>
      <name val="Calibri"/>
      <family val="2"/>
      <scheme val="minor"/>
    </font>
    <font>
      <b/>
      <sz val="12"/>
      <name val="Calibri"/>
      <family val="2"/>
      <scheme val="minor"/>
    </font>
    <font>
      <sz val="12"/>
      <name val="Calibri"/>
      <family val="2"/>
      <scheme val="minor"/>
    </font>
    <font>
      <b/>
      <sz val="11"/>
      <name val="Calibri"/>
      <family val="2"/>
      <scheme val="minor"/>
    </font>
    <font>
      <b/>
      <sz val="16"/>
      <name val="Calibri"/>
      <family val="2"/>
      <scheme val="minor"/>
    </font>
    <font>
      <b/>
      <sz val="10"/>
      <name val="Calibri"/>
      <family val="2"/>
      <scheme val="minor"/>
    </font>
    <font>
      <sz val="10"/>
      <name val="Calibri"/>
      <family val="2"/>
      <scheme val="minor"/>
    </font>
    <font>
      <i/>
      <sz val="10"/>
      <name val="Calibri"/>
      <family val="2"/>
      <scheme val="minor"/>
    </font>
    <font>
      <sz val="11"/>
      <name val="Calibri"/>
      <family val="2"/>
      <scheme val="minor"/>
    </font>
    <font>
      <b/>
      <i/>
      <sz val="11"/>
      <name val="Calibri"/>
      <family val="2"/>
      <scheme val="minor"/>
    </font>
    <font>
      <sz val="12"/>
      <name val="Times New Roman"/>
      <family val="1"/>
    </font>
    <font>
      <b/>
      <i/>
      <sz val="11"/>
      <name val="Times New Roman"/>
      <family val="1"/>
    </font>
    <font>
      <i/>
      <sz val="11"/>
      <name val="Times New Roman"/>
      <family val="1"/>
    </font>
    <font>
      <i/>
      <sz val="11"/>
      <name val="Calibri"/>
      <family val="2"/>
      <scheme val="minor"/>
    </font>
    <font>
      <u/>
      <sz val="11"/>
      <name val="Calibri"/>
      <family val="2"/>
      <scheme val="minor"/>
    </font>
  </fonts>
  <fills count="7">
    <fill>
      <patternFill patternType="none"/>
    </fill>
    <fill>
      <patternFill patternType="gray125"/>
    </fill>
    <fill>
      <patternFill patternType="solid">
        <fgColor rgb="FF7A7A7A"/>
      </patternFill>
    </fill>
    <fill>
      <patternFill patternType="solid">
        <fgColor theme="1" tint="0.499984740745262"/>
        <bgColor indexed="64"/>
      </patternFill>
    </fill>
    <fill>
      <patternFill patternType="solid">
        <fgColor rgb="FFA5A5A5"/>
      </patternFill>
    </fill>
    <fill>
      <patternFill patternType="solid">
        <fgColor theme="0" tint="-0.14999847407452621"/>
        <bgColor theme="0" tint="-0.14999847407452621"/>
      </patternFill>
    </fill>
    <fill>
      <patternFill patternType="solid">
        <fgColor theme="0" tint="-0.34998626667073579"/>
        <bgColor indexed="64"/>
      </patternFill>
    </fill>
  </fills>
  <borders count="38">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top style="double">
        <color rgb="FF3F3F3F"/>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double">
        <color rgb="FF3F3F3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double">
        <color rgb="FF3F3F3F"/>
      </left>
      <right style="double">
        <color rgb="FF3F3F3F"/>
      </right>
      <top style="double">
        <color rgb="FF3F3F3F"/>
      </top>
      <bottom/>
      <diagonal/>
    </border>
    <border>
      <left/>
      <right/>
      <top style="medium">
        <color indexed="64"/>
      </top>
      <bottom/>
      <diagonal/>
    </border>
    <border>
      <left/>
      <right/>
      <top/>
      <bottom style="medium">
        <color indexed="64"/>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9" fillId="4" borderId="1" applyNumberFormat="0" applyAlignment="0" applyProtection="0"/>
    <xf numFmtId="0" fontId="10" fillId="0" borderId="0"/>
    <xf numFmtId="0" fontId="11" fillId="0" borderId="0" applyNumberFormat="0" applyFill="0" applyBorder="0" applyAlignment="0" applyProtection="0"/>
    <xf numFmtId="164" fontId="10" fillId="0" borderId="0" applyFont="0" applyFill="0" applyBorder="0" applyAlignment="0" applyProtection="0"/>
  </cellStyleXfs>
  <cellXfs count="475">
    <xf numFmtId="0" fontId="0" fillId="0" borderId="0" xfId="0"/>
    <xf numFmtId="0" fontId="2" fillId="2" borderId="0" xfId="0" applyFont="1" applyFill="1"/>
    <xf numFmtId="164" fontId="2" fillId="2" borderId="0" xfId="1" applyFont="1" applyFill="1" applyAlignment="1">
      <alignment wrapText="1"/>
    </xf>
    <xf numFmtId="0" fontId="3" fillId="0" borderId="0" xfId="0" applyFont="1"/>
    <xf numFmtId="0" fontId="4" fillId="0" borderId="0" xfId="0" applyFont="1"/>
    <xf numFmtId="164" fontId="4" fillId="0" borderId="0" xfId="1" applyFont="1"/>
    <xf numFmtId="164" fontId="3" fillId="0" borderId="0" xfId="1" applyFont="1"/>
    <xf numFmtId="9" fontId="2" fillId="2" borderId="0" xfId="1" applyNumberFormat="1" applyFont="1" applyFill="1" applyAlignment="1">
      <alignment horizontal="center" wrapText="1"/>
    </xf>
    <xf numFmtId="10" fontId="2" fillId="2" borderId="0" xfId="1" applyNumberFormat="1" applyFont="1" applyFill="1" applyAlignment="1">
      <alignment horizontal="center" wrapText="1"/>
    </xf>
    <xf numFmtId="0" fontId="5" fillId="3" borderId="0" xfId="0" applyFont="1" applyFill="1"/>
    <xf numFmtId="164" fontId="5" fillId="3" borderId="0" xfId="1" applyFont="1" applyFill="1"/>
    <xf numFmtId="0" fontId="6" fillId="0" borderId="0" xfId="0" applyFont="1"/>
    <xf numFmtId="164" fontId="6" fillId="0" borderId="0" xfId="1" applyFont="1"/>
    <xf numFmtId="164" fontId="3" fillId="0" borderId="0" xfId="0" applyNumberFormat="1" applyFont="1"/>
    <xf numFmtId="0" fontId="7" fillId="0" borderId="0" xfId="0" applyFont="1"/>
    <xf numFmtId="164" fontId="7" fillId="0" borderId="0" xfId="1" applyFont="1"/>
    <xf numFmtId="9" fontId="3" fillId="0" borderId="0" xfId="1" applyNumberFormat="1" applyFont="1"/>
    <xf numFmtId="9" fontId="4" fillId="0" borderId="0" xfId="1" applyNumberFormat="1" applyFont="1"/>
    <xf numFmtId="164" fontId="4" fillId="0" borderId="0" xfId="0" applyNumberFormat="1" applyFont="1"/>
    <xf numFmtId="0" fontId="8" fillId="0" borderId="0" xfId="0" applyFont="1"/>
    <xf numFmtId="164" fontId="7" fillId="0" borderId="0" xfId="0" applyNumberFormat="1" applyFont="1"/>
    <xf numFmtId="10" fontId="4" fillId="0" borderId="0" xfId="1" applyNumberFormat="1" applyFont="1"/>
    <xf numFmtId="164" fontId="8" fillId="0" borderId="0" xfId="1" applyFont="1"/>
    <xf numFmtId="9" fontId="4" fillId="0" borderId="0" xfId="2" applyFont="1"/>
    <xf numFmtId="10" fontId="4" fillId="0" borderId="0" xfId="2" applyNumberFormat="1" applyFont="1"/>
    <xf numFmtId="0" fontId="14" fillId="0" borderId="0" xfId="0" applyFont="1" applyAlignment="1"/>
    <xf numFmtId="164" fontId="0" fillId="0" borderId="0" xfId="0" applyNumberFormat="1"/>
    <xf numFmtId="0" fontId="12" fillId="0" borderId="0" xfId="0" applyFont="1"/>
    <xf numFmtId="164" fontId="12" fillId="0" borderId="0" xfId="0" applyNumberFormat="1" applyFont="1"/>
    <xf numFmtId="0" fontId="17" fillId="0" borderId="0" xfId="0" applyFont="1"/>
    <xf numFmtId="0" fontId="15" fillId="0" borderId="0" xfId="0" applyFont="1"/>
    <xf numFmtId="0" fontId="18" fillId="0" borderId="0" xfId="5" applyFont="1"/>
    <xf numFmtId="0" fontId="16" fillId="0" borderId="0" xfId="0" applyFont="1"/>
    <xf numFmtId="0" fontId="16" fillId="0" borderId="0" xfId="4" applyFont="1"/>
    <xf numFmtId="0" fontId="19" fillId="0" borderId="0" xfId="4" applyFont="1"/>
    <xf numFmtId="0" fontId="16" fillId="0" borderId="0" xfId="4" applyFont="1" applyAlignment="1">
      <alignment wrapText="1"/>
    </xf>
    <xf numFmtId="0" fontId="16" fillId="0" borderId="0" xfId="4" applyFont="1" applyAlignment="1">
      <alignment horizontal="center" vertical="center" wrapText="1"/>
    </xf>
    <xf numFmtId="0" fontId="20" fillId="0" borderId="0" xfId="4" applyFont="1" applyAlignment="1">
      <alignment vertical="top" wrapText="1"/>
    </xf>
    <xf numFmtId="164" fontId="16" fillId="0" borderId="0" xfId="1" applyFont="1"/>
    <xf numFmtId="0" fontId="16" fillId="0" borderId="0" xfId="4" applyFont="1" applyBorder="1"/>
    <xf numFmtId="164" fontId="20" fillId="0" borderId="0" xfId="1" applyFont="1" applyAlignment="1">
      <alignment vertical="top" wrapText="1"/>
    </xf>
    <xf numFmtId="164" fontId="19" fillId="0" borderId="0" xfId="1" applyFont="1"/>
    <xf numFmtId="0" fontId="22" fillId="0" borderId="30" xfId="0" applyFont="1" applyBorder="1" applyAlignment="1">
      <alignment horizontal="center"/>
    </xf>
    <xf numFmtId="0" fontId="22" fillId="0" borderId="31" xfId="0" applyFont="1" applyBorder="1" applyAlignment="1">
      <alignment horizontal="center"/>
    </xf>
    <xf numFmtId="0" fontId="0" fillId="0" borderId="32" xfId="0" quotePrefix="1" applyFont="1" applyFill="1" applyBorder="1"/>
    <xf numFmtId="0" fontId="21" fillId="0" borderId="33" xfId="0" applyFont="1" applyFill="1" applyBorder="1" applyAlignment="1">
      <alignment horizontal="center"/>
    </xf>
    <xf numFmtId="0" fontId="0" fillId="0" borderId="32" xfId="0" applyFont="1" applyFill="1" applyBorder="1"/>
    <xf numFmtId="0" fontId="0" fillId="0" borderId="34" xfId="0" applyFont="1" applyFill="1" applyBorder="1"/>
    <xf numFmtId="0" fontId="21" fillId="0" borderId="28" xfId="0" applyFont="1" applyFill="1" applyBorder="1" applyAlignment="1">
      <alignment horizontal="center"/>
    </xf>
    <xf numFmtId="0" fontId="24" fillId="0" borderId="0" xfId="4" applyFont="1" applyBorder="1"/>
    <xf numFmtId="0" fontId="24" fillId="0" borderId="33" xfId="4" applyFont="1" applyBorder="1" applyAlignment="1">
      <alignment horizontal="left" vertical="top"/>
    </xf>
    <xf numFmtId="0" fontId="23" fillId="0" borderId="32" xfId="4" applyFont="1" applyBorder="1" applyAlignment="1">
      <alignment vertical="center"/>
    </xf>
    <xf numFmtId="0" fontId="24" fillId="0" borderId="33" xfId="4" applyFont="1" applyBorder="1" applyAlignment="1">
      <alignment vertical="top" wrapText="1"/>
    </xf>
    <xf numFmtId="0" fontId="24" fillId="0" borderId="32" xfId="4" applyFont="1" applyBorder="1" applyAlignment="1">
      <alignment vertical="top" wrapText="1"/>
    </xf>
    <xf numFmtId="0" fontId="24" fillId="0" borderId="0" xfId="4" applyFont="1" applyBorder="1" applyAlignment="1">
      <alignment vertical="top" wrapText="1"/>
    </xf>
    <xf numFmtId="0" fontId="24" fillId="0" borderId="32" xfId="4" applyFont="1" applyBorder="1"/>
    <xf numFmtId="0" fontId="24" fillId="0" borderId="33" xfId="4" applyFont="1" applyBorder="1"/>
    <xf numFmtId="0" fontId="23" fillId="0" borderId="32" xfId="4" applyFont="1" applyBorder="1" applyAlignment="1">
      <alignment horizontal="left" vertical="top"/>
    </xf>
    <xf numFmtId="0" fontId="13" fillId="0" borderId="0" xfId="0" applyFont="1" applyFill="1" applyBorder="1" applyAlignment="1"/>
    <xf numFmtId="0" fontId="0" fillId="0" borderId="0" xfId="0" applyBorder="1"/>
    <xf numFmtId="164" fontId="27" fillId="0" borderId="4" xfId="1" applyFont="1" applyBorder="1" applyAlignment="1">
      <alignment horizontal="center" vertical="center" wrapText="1"/>
    </xf>
    <xf numFmtId="0" fontId="28" fillId="0" borderId="4" xfId="4" applyFont="1" applyBorder="1"/>
    <xf numFmtId="164" fontId="28" fillId="0" borderId="4" xfId="1" applyFont="1" applyBorder="1" applyAlignment="1">
      <alignment wrapText="1"/>
    </xf>
    <xf numFmtId="0" fontId="29" fillId="0" borderId="4" xfId="4" applyFont="1" applyBorder="1"/>
    <xf numFmtId="164" fontId="29" fillId="0" borderId="4" xfId="1" applyFont="1" applyBorder="1" applyAlignment="1">
      <alignment wrapText="1"/>
    </xf>
    <xf numFmtId="0" fontId="27" fillId="0" borderId="4" xfId="4" applyFont="1" applyBorder="1"/>
    <xf numFmtId="164" fontId="27" fillId="0" borderId="4" xfId="1" applyFont="1" applyBorder="1" applyAlignment="1">
      <alignment wrapText="1"/>
    </xf>
    <xf numFmtId="0" fontId="30" fillId="0" borderId="0" xfId="4" applyFont="1"/>
    <xf numFmtId="0" fontId="30" fillId="0" borderId="0" xfId="4" applyFont="1" applyAlignment="1">
      <alignment horizontal="left" vertical="top"/>
    </xf>
    <xf numFmtId="0" fontId="25" fillId="0" borderId="0" xfId="4" applyFont="1" applyAlignment="1">
      <alignment vertical="center"/>
    </xf>
    <xf numFmtId="0" fontId="30" fillId="0" borderId="0" xfId="4" applyFont="1" applyAlignment="1">
      <alignment horizontal="left" vertical="center"/>
    </xf>
    <xf numFmtId="0" fontId="30" fillId="0" borderId="0" xfId="4" applyFont="1" applyAlignment="1">
      <alignment vertical="top" wrapText="1"/>
    </xf>
    <xf numFmtId="0" fontId="25" fillId="0" borderId="0" xfId="4" applyFont="1" applyAlignment="1">
      <alignment horizontal="left" vertical="top"/>
    </xf>
    <xf numFmtId="0" fontId="30" fillId="0" borderId="0" xfId="4" applyFont="1" applyAlignment="1">
      <alignment vertical="center" wrapText="1"/>
    </xf>
    <xf numFmtId="0" fontId="25" fillId="0" borderId="0" xfId="4" applyFont="1"/>
    <xf numFmtId="0" fontId="25" fillId="0" borderId="0" xfId="4" applyFont="1" applyAlignment="1">
      <alignment horizontal="left" vertical="center" indent="4"/>
    </xf>
    <xf numFmtId="0" fontId="30" fillId="0" borderId="0" xfId="4" applyFont="1" applyAlignment="1">
      <alignment vertical="top"/>
    </xf>
    <xf numFmtId="0" fontId="25" fillId="0" borderId="4" xfId="4" applyFont="1" applyBorder="1" applyAlignment="1">
      <alignment horizontal="center" vertical="center" wrapText="1"/>
    </xf>
    <xf numFmtId="4" fontId="25" fillId="0" borderId="4" xfId="4" applyNumberFormat="1" applyFont="1" applyBorder="1" applyAlignment="1">
      <alignment vertical="center"/>
    </xf>
    <xf numFmtId="0" fontId="25" fillId="0" borderId="0" xfId="4" applyFont="1" applyAlignment="1">
      <alignment horizontal="left" vertical="center" wrapText="1"/>
    </xf>
    <xf numFmtId="0" fontId="30" fillId="0" borderId="0" xfId="4" applyFont="1" applyAlignment="1">
      <alignment wrapText="1"/>
    </xf>
    <xf numFmtId="0" fontId="30" fillId="0" borderId="4" xfId="4" applyFont="1" applyBorder="1" applyAlignment="1">
      <alignment horizontal="center" vertical="center"/>
    </xf>
    <xf numFmtId="4" fontId="30" fillId="0" borderId="3" xfId="4" applyNumberFormat="1" applyFont="1" applyBorder="1" applyAlignment="1">
      <alignment horizontal="left" vertical="center"/>
    </xf>
    <xf numFmtId="4" fontId="30" fillId="0" borderId="4" xfId="4" applyNumberFormat="1" applyFont="1" applyBorder="1" applyAlignment="1">
      <alignment horizontal="left" vertical="center"/>
    </xf>
    <xf numFmtId="4" fontId="30" fillId="0" borderId="3" xfId="4" applyNumberFormat="1" applyFont="1" applyBorder="1" applyAlignment="1">
      <alignment horizontal="center" vertical="center"/>
    </xf>
    <xf numFmtId="4" fontId="30" fillId="0" borderId="3" xfId="4" applyNumberFormat="1" applyFont="1" applyBorder="1" applyAlignment="1">
      <alignment horizontal="right" vertical="center"/>
    </xf>
    <xf numFmtId="4" fontId="30" fillId="0" borderId="4" xfId="4" applyNumberFormat="1" applyFont="1" applyBorder="1" applyAlignment="1">
      <alignment vertical="center"/>
    </xf>
    <xf numFmtId="3" fontId="30" fillId="0" borderId="4" xfId="4" applyNumberFormat="1" applyFont="1" applyBorder="1" applyAlignment="1">
      <alignment horizontal="right" vertical="center"/>
    </xf>
    <xf numFmtId="4" fontId="30" fillId="0" borderId="4" xfId="4" applyNumberFormat="1" applyFont="1" applyBorder="1" applyAlignment="1">
      <alignment horizontal="right" vertical="center"/>
    </xf>
    <xf numFmtId="0" fontId="30" fillId="0" borderId="4" xfId="4" applyFont="1" applyBorder="1" applyAlignment="1">
      <alignment horizontal="center" vertical="center" wrapText="1"/>
    </xf>
    <xf numFmtId="0" fontId="30" fillId="0" borderId="0" xfId="4" applyFont="1" applyAlignment="1">
      <alignment horizontal="center" vertical="center"/>
    </xf>
    <xf numFmtId="0" fontId="30" fillId="0" borderId="4" xfId="4" applyFont="1" applyBorder="1" applyAlignment="1">
      <alignment horizontal="left" vertical="center" wrapText="1"/>
    </xf>
    <xf numFmtId="3" fontId="30" fillId="0" borderId="4" xfId="4" applyNumberFormat="1" applyFont="1" applyBorder="1" applyAlignment="1">
      <alignment vertical="center"/>
    </xf>
    <xf numFmtId="0" fontId="30" fillId="0" borderId="0" xfId="4" applyFont="1" applyAlignment="1">
      <alignment horizontal="center" vertical="center" wrapText="1"/>
    </xf>
    <xf numFmtId="3" fontId="30" fillId="0" borderId="12" xfId="4" applyNumberFormat="1" applyFont="1" applyBorder="1"/>
    <xf numFmtId="3" fontId="25" fillId="0" borderId="4" xfId="4" applyNumberFormat="1" applyFont="1" applyBorder="1"/>
    <xf numFmtId="3" fontId="25" fillId="0" borderId="4" xfId="4" applyNumberFormat="1" applyFont="1" applyBorder="1" applyAlignment="1">
      <alignment horizontal="center"/>
    </xf>
    <xf numFmtId="3" fontId="30" fillId="0" borderId="0" xfId="4" applyNumberFormat="1" applyFont="1"/>
    <xf numFmtId="0" fontId="25" fillId="0" borderId="4" xfId="4" applyFont="1" applyBorder="1"/>
    <xf numFmtId="0" fontId="30" fillId="0" borderId="4" xfId="4" applyFont="1" applyBorder="1"/>
    <xf numFmtId="164" fontId="25" fillId="0" borderId="4" xfId="4" applyNumberFormat="1" applyFont="1" applyBorder="1"/>
    <xf numFmtId="164" fontId="30" fillId="0" borderId="0" xfId="4" applyNumberFormat="1" applyFont="1"/>
    <xf numFmtId="3" fontId="30" fillId="0" borderId="4" xfId="4" applyNumberFormat="1" applyFont="1" applyBorder="1" applyAlignment="1">
      <alignment horizontal="right" wrapText="1"/>
    </xf>
    <xf numFmtId="0" fontId="25" fillId="0" borderId="4" xfId="4" applyFont="1" applyBorder="1" applyAlignment="1">
      <alignment horizontal="left" vertical="center"/>
    </xf>
    <xf numFmtId="3" fontId="25" fillId="0" borderId="4" xfId="4" applyNumberFormat="1" applyFont="1" applyBorder="1" applyAlignment="1">
      <alignment horizontal="right"/>
    </xf>
    <xf numFmtId="0" fontId="30" fillId="0" borderId="0" xfId="4" applyFont="1" applyAlignment="1">
      <alignment horizontal="right"/>
    </xf>
    <xf numFmtId="0" fontId="30" fillId="0" borderId="7" xfId="4" applyFont="1" applyBorder="1"/>
    <xf numFmtId="0" fontId="30" fillId="0" borderId="10" xfId="4" applyFont="1" applyBorder="1"/>
    <xf numFmtId="0" fontId="30" fillId="0" borderId="14" xfId="4" applyFont="1" applyBorder="1"/>
    <xf numFmtId="3" fontId="30" fillId="0" borderId="4" xfId="4" applyNumberFormat="1" applyFont="1" applyBorder="1" applyAlignment="1">
      <alignment wrapText="1"/>
    </xf>
    <xf numFmtId="3" fontId="25" fillId="0" borderId="4" xfId="4" applyNumberFormat="1" applyFont="1" applyBorder="1" applyAlignment="1">
      <alignment wrapText="1"/>
    </xf>
    <xf numFmtId="0" fontId="25" fillId="0" borderId="4" xfId="4" applyFont="1" applyBorder="1" applyAlignment="1">
      <alignment horizontal="center" vertical="center"/>
    </xf>
    <xf numFmtId="49" fontId="30" fillId="0" borderId="4" xfId="4" applyNumberFormat="1" applyFont="1" applyBorder="1"/>
    <xf numFmtId="3" fontId="30" fillId="0" borderId="4" xfId="4" applyNumberFormat="1" applyFont="1" applyBorder="1"/>
    <xf numFmtId="164" fontId="30" fillId="0" borderId="4" xfId="6" applyFont="1" applyFill="1" applyBorder="1"/>
    <xf numFmtId="164" fontId="30" fillId="0" borderId="4" xfId="4" applyNumberFormat="1" applyFont="1" applyBorder="1"/>
    <xf numFmtId="3" fontId="30" fillId="0" borderId="4" xfId="4" applyNumberFormat="1" applyFont="1" applyBorder="1" applyAlignment="1">
      <alignment horizontal="right" vertical="center" wrapText="1"/>
    </xf>
    <xf numFmtId="49" fontId="30" fillId="0" borderId="4" xfId="4" applyNumberFormat="1" applyFont="1" applyBorder="1" applyAlignment="1">
      <alignment wrapText="1"/>
    </xf>
    <xf numFmtId="3" fontId="30" fillId="0" borderId="4" xfId="4" applyNumberFormat="1" applyFont="1" applyBorder="1" applyAlignment="1">
      <alignment horizontal="right"/>
    </xf>
    <xf numFmtId="0" fontId="25" fillId="0" borderId="9" xfId="4" applyFont="1" applyBorder="1" applyAlignment="1">
      <alignment horizontal="center" vertical="center"/>
    </xf>
    <xf numFmtId="0" fontId="25" fillId="0" borderId="9" xfId="4" applyFont="1" applyBorder="1" applyAlignment="1">
      <alignment horizontal="center" vertical="center" wrapText="1"/>
    </xf>
    <xf numFmtId="49" fontId="30" fillId="0" borderId="9" xfId="4" applyNumberFormat="1" applyFont="1" applyBorder="1"/>
    <xf numFmtId="0" fontId="30" fillId="0" borderId="9" xfId="4" applyFont="1" applyBorder="1"/>
    <xf numFmtId="0" fontId="30" fillId="0" borderId="8" xfId="4" applyFont="1" applyBorder="1"/>
    <xf numFmtId="49" fontId="30" fillId="0" borderId="12" xfId="4" applyNumberFormat="1" applyFont="1" applyBorder="1"/>
    <xf numFmtId="49" fontId="30" fillId="0" borderId="12" xfId="4" applyNumberFormat="1" applyFont="1" applyBorder="1" applyAlignment="1">
      <alignment wrapText="1"/>
    </xf>
    <xf numFmtId="3" fontId="30" fillId="0" borderId="13" xfId="4" applyNumberFormat="1" applyFont="1" applyBorder="1"/>
    <xf numFmtId="0" fontId="25" fillId="0" borderId="13" xfId="4" applyFont="1" applyBorder="1"/>
    <xf numFmtId="3" fontId="25" fillId="0" borderId="13" xfId="4" applyNumberFormat="1" applyFont="1" applyBorder="1"/>
    <xf numFmtId="3" fontId="30" fillId="0" borderId="9" xfId="4" applyNumberFormat="1" applyFont="1" applyBorder="1"/>
    <xf numFmtId="3" fontId="30" fillId="0" borderId="8" xfId="4" applyNumberFormat="1" applyFont="1" applyBorder="1"/>
    <xf numFmtId="3" fontId="30" fillId="0" borderId="13" xfId="4" applyNumberFormat="1" applyFont="1" applyBorder="1" applyAlignment="1">
      <alignment horizontal="right"/>
    </xf>
    <xf numFmtId="3" fontId="25" fillId="0" borderId="13" xfId="4" applyNumberFormat="1" applyFont="1" applyBorder="1" applyAlignment="1">
      <alignment horizontal="right"/>
    </xf>
    <xf numFmtId="3" fontId="25" fillId="0" borderId="16" xfId="4" applyNumberFormat="1" applyFont="1" applyBorder="1" applyAlignment="1">
      <alignment horizontal="right"/>
    </xf>
    <xf numFmtId="3" fontId="30" fillId="0" borderId="8" xfId="4" applyNumberFormat="1" applyFont="1" applyBorder="1" applyAlignment="1">
      <alignment horizontal="right"/>
    </xf>
    <xf numFmtId="49" fontId="30" fillId="0" borderId="13" xfId="4" applyNumberFormat="1" applyFont="1" applyBorder="1" applyAlignment="1">
      <alignment horizontal="left" vertical="center" wrapText="1"/>
    </xf>
    <xf numFmtId="49" fontId="30" fillId="0" borderId="4" xfId="4" applyNumberFormat="1" applyFont="1" applyBorder="1" applyAlignment="1">
      <alignment horizontal="left" vertical="center" wrapText="1"/>
    </xf>
    <xf numFmtId="164" fontId="30" fillId="0" borderId="0" xfId="1" applyFont="1"/>
    <xf numFmtId="164" fontId="30" fillId="0" borderId="0" xfId="1" applyFont="1" applyAlignment="1">
      <alignment vertical="top" wrapText="1"/>
    </xf>
    <xf numFmtId="164" fontId="30" fillId="0" borderId="0" xfId="1" applyFont="1" applyAlignment="1">
      <alignment vertical="center" wrapText="1"/>
    </xf>
    <xf numFmtId="164" fontId="30" fillId="0" borderId="0" xfId="1" applyFont="1" applyAlignment="1">
      <alignment horizontal="left" vertical="center" wrapText="1"/>
    </xf>
    <xf numFmtId="164" fontId="25" fillId="0" borderId="4" xfId="1" applyFont="1" applyBorder="1" applyAlignment="1">
      <alignment horizontal="center" vertical="center" wrapText="1"/>
    </xf>
    <xf numFmtId="164" fontId="25" fillId="0" borderId="4" xfId="1" applyFont="1" applyBorder="1" applyAlignment="1">
      <alignment vertical="center"/>
    </xf>
    <xf numFmtId="164" fontId="25" fillId="0" borderId="0" xfId="1" applyFont="1" applyBorder="1" applyAlignment="1">
      <alignment horizontal="center" vertical="center" wrapText="1"/>
    </xf>
    <xf numFmtId="0" fontId="25" fillId="0" borderId="0" xfId="4" applyFont="1" applyBorder="1" applyAlignment="1">
      <alignment horizontal="center" vertical="center" wrapText="1"/>
    </xf>
    <xf numFmtId="164" fontId="30" fillId="0" borderId="3" xfId="1" applyFont="1" applyBorder="1" applyAlignment="1">
      <alignment horizontal="left" vertical="center"/>
    </xf>
    <xf numFmtId="164" fontId="30" fillId="0" borderId="4" xfId="1" applyFont="1" applyBorder="1" applyAlignment="1">
      <alignment horizontal="left" vertical="center"/>
    </xf>
    <xf numFmtId="164" fontId="30" fillId="0" borderId="0" xfId="1" applyFont="1" applyBorder="1" applyAlignment="1">
      <alignment horizontal="left" vertical="center"/>
    </xf>
    <xf numFmtId="4" fontId="30" fillId="0" borderId="0" xfId="4" applyNumberFormat="1" applyFont="1" applyBorder="1" applyAlignment="1">
      <alignment horizontal="left" vertical="center"/>
    </xf>
    <xf numFmtId="164" fontId="30" fillId="0" borderId="3" xfId="1" applyFont="1" applyBorder="1" applyAlignment="1">
      <alignment horizontal="center" vertical="center"/>
    </xf>
    <xf numFmtId="164" fontId="30" fillId="0" borderId="3" xfId="1" applyFont="1" applyBorder="1" applyAlignment="1">
      <alignment horizontal="right" vertical="center"/>
    </xf>
    <xf numFmtId="164" fontId="30" fillId="0" borderId="4" xfId="1" applyFont="1" applyBorder="1" applyAlignment="1">
      <alignment vertical="center"/>
    </xf>
    <xf numFmtId="164" fontId="30" fillId="0" borderId="4" xfId="1" applyFont="1" applyBorder="1" applyAlignment="1">
      <alignment horizontal="right" vertical="center"/>
    </xf>
    <xf numFmtId="164" fontId="30" fillId="0" borderId="0" xfId="1" applyFont="1" applyBorder="1" applyAlignment="1">
      <alignment horizontal="right" vertical="center"/>
    </xf>
    <xf numFmtId="3" fontId="30" fillId="0" borderId="0" xfId="4" applyNumberFormat="1" applyFont="1" applyBorder="1" applyAlignment="1">
      <alignment horizontal="right" vertical="center"/>
    </xf>
    <xf numFmtId="164" fontId="30" fillId="0" borderId="0" xfId="1" applyFont="1" applyAlignment="1">
      <alignment horizontal="left" vertical="center"/>
    </xf>
    <xf numFmtId="164" fontId="30" fillId="0" borderId="0" xfId="1" applyFont="1" applyBorder="1" applyAlignment="1">
      <alignment vertical="center"/>
    </xf>
    <xf numFmtId="164" fontId="30" fillId="0" borderId="0" xfId="1" applyFont="1" applyAlignment="1">
      <alignment horizontal="left" vertical="top"/>
    </xf>
    <xf numFmtId="164" fontId="30" fillId="0" borderId="11" xfId="1" applyFont="1" applyBorder="1"/>
    <xf numFmtId="164" fontId="30" fillId="0" borderId="0" xfId="1" applyFont="1" applyBorder="1"/>
    <xf numFmtId="164" fontId="30" fillId="0" borderId="0" xfId="1" applyFont="1" applyAlignment="1">
      <alignment horizontal="left" vertical="top" wrapText="1"/>
    </xf>
    <xf numFmtId="164" fontId="30" fillId="0" borderId="4" xfId="1" applyFont="1" applyBorder="1" applyAlignment="1">
      <alignment horizontal="center" vertical="center" wrapText="1"/>
    </xf>
    <xf numFmtId="164" fontId="30" fillId="0" borderId="4" xfId="1" applyFont="1" applyBorder="1" applyAlignment="1">
      <alignment horizontal="right" wrapText="1"/>
    </xf>
    <xf numFmtId="164" fontId="25" fillId="0" borderId="4" xfId="1" applyFont="1" applyBorder="1" applyAlignment="1">
      <alignment horizontal="right"/>
    </xf>
    <xf numFmtId="164" fontId="30" fillId="0" borderId="0" xfId="1" applyFont="1" applyAlignment="1">
      <alignment horizontal="right"/>
    </xf>
    <xf numFmtId="164" fontId="30" fillId="0" borderId="7" xfId="1" applyFont="1" applyBorder="1"/>
    <xf numFmtId="164" fontId="30" fillId="0" borderId="10" xfId="1" applyFont="1" applyBorder="1"/>
    <xf numFmtId="164" fontId="30" fillId="0" borderId="14" xfId="1" applyFont="1" applyBorder="1"/>
    <xf numFmtId="164" fontId="30" fillId="0" borderId="4" xfId="1" applyFont="1" applyBorder="1" applyAlignment="1">
      <alignment wrapText="1"/>
    </xf>
    <xf numFmtId="164" fontId="25" fillId="0" borderId="4" xfId="1" applyFont="1" applyBorder="1" applyAlignment="1">
      <alignment wrapText="1"/>
    </xf>
    <xf numFmtId="164" fontId="25" fillId="0" borderId="4" xfId="1" applyFont="1" applyBorder="1" applyAlignment="1">
      <alignment horizontal="center" vertical="center"/>
    </xf>
    <xf numFmtId="164" fontId="30" fillId="0" borderId="4" xfId="1" applyFont="1" applyBorder="1"/>
    <xf numFmtId="0" fontId="30" fillId="0" borderId="0" xfId="4" applyFont="1" applyBorder="1"/>
    <xf numFmtId="164" fontId="30" fillId="0" borderId="0" xfId="1" applyFont="1" applyFill="1" applyBorder="1"/>
    <xf numFmtId="49" fontId="30" fillId="0" borderId="0" xfId="4" applyNumberFormat="1" applyFont="1" applyBorder="1"/>
    <xf numFmtId="164" fontId="25" fillId="0" borderId="0" xfId="1" applyFont="1" applyBorder="1"/>
    <xf numFmtId="49" fontId="30" fillId="0" borderId="19" xfId="4" applyNumberFormat="1" applyFont="1" applyFill="1" applyBorder="1" applyAlignment="1">
      <alignment horizontal="left" vertical="center" wrapText="1"/>
    </xf>
    <xf numFmtId="0" fontId="25" fillId="0" borderId="0" xfId="4" applyFont="1" applyBorder="1"/>
    <xf numFmtId="164" fontId="25" fillId="0" borderId="0" xfId="1" applyFont="1" applyBorder="1" applyAlignment="1">
      <alignment horizontal="right"/>
    </xf>
    <xf numFmtId="164" fontId="25" fillId="0" borderId="0" xfId="1" applyFont="1"/>
    <xf numFmtId="0" fontId="24" fillId="0" borderId="32" xfId="4" applyFont="1" applyBorder="1" applyAlignment="1">
      <alignment horizontal="left" vertical="top" wrapText="1"/>
    </xf>
    <xf numFmtId="0" fontId="24" fillId="0" borderId="0" xfId="4" applyFont="1" applyBorder="1" applyAlignment="1">
      <alignment horizontal="left" vertical="top" wrapText="1"/>
    </xf>
    <xf numFmtId="0" fontId="24" fillId="0" borderId="33" xfId="4" applyFont="1" applyBorder="1" applyAlignment="1">
      <alignment horizontal="left" vertical="top" wrapText="1"/>
    </xf>
    <xf numFmtId="0" fontId="23" fillId="0" borderId="32" xfId="4" applyFont="1" applyBorder="1" applyAlignment="1">
      <alignment horizontal="left" vertical="center"/>
    </xf>
    <xf numFmtId="0" fontId="23" fillId="0" borderId="0" xfId="4" applyFont="1" applyBorder="1" applyAlignment="1">
      <alignment horizontal="left" vertical="center"/>
    </xf>
    <xf numFmtId="0" fontId="23" fillId="0" borderId="33" xfId="4" applyFont="1" applyBorder="1" applyAlignment="1">
      <alignment horizontal="left" vertical="center"/>
    </xf>
    <xf numFmtId="0" fontId="30" fillId="0" borderId="0" xfId="4" applyFont="1" applyAlignment="1">
      <alignment horizontal="left" vertical="top" wrapText="1"/>
    </xf>
    <xf numFmtId="0" fontId="25" fillId="0" borderId="0" xfId="4" applyFont="1" applyAlignment="1">
      <alignment horizontal="center" vertical="center"/>
    </xf>
    <xf numFmtId="0" fontId="25" fillId="0" borderId="0" xfId="4" applyFont="1" applyAlignment="1">
      <alignment horizontal="left" vertical="center"/>
    </xf>
    <xf numFmtId="0" fontId="30" fillId="0" borderId="0" xfId="4" applyFont="1" applyAlignment="1">
      <alignment horizontal="left" vertical="center" wrapText="1"/>
    </xf>
    <xf numFmtId="49" fontId="30" fillId="0" borderId="12" xfId="4" applyNumberFormat="1" applyFont="1" applyBorder="1" applyAlignment="1">
      <alignment horizontal="left" vertical="center" wrapText="1"/>
    </xf>
    <xf numFmtId="3" fontId="30" fillId="0" borderId="9" xfId="4" applyNumberFormat="1" applyFont="1" applyBorder="1" applyAlignment="1">
      <alignment horizontal="right"/>
    </xf>
    <xf numFmtId="3" fontId="30" fillId="0" borderId="12" xfId="4" applyNumberFormat="1" applyFont="1" applyBorder="1" applyAlignment="1">
      <alignment horizontal="right"/>
    </xf>
    <xf numFmtId="164" fontId="30" fillId="0" borderId="0" xfId="1" applyFont="1" applyBorder="1" applyAlignment="1">
      <alignment horizontal="right"/>
    </xf>
    <xf numFmtId="0" fontId="32" fillId="0" borderId="30" xfId="0" applyFont="1" applyBorder="1"/>
    <xf numFmtId="0" fontId="32" fillId="0" borderId="36" xfId="0" applyFont="1" applyBorder="1"/>
    <xf numFmtId="0" fontId="32" fillId="0" borderId="31" xfId="0" applyFont="1" applyBorder="1"/>
    <xf numFmtId="0" fontId="32" fillId="0" borderId="0" xfId="0" applyFont="1"/>
    <xf numFmtId="0" fontId="32" fillId="0" borderId="32" xfId="0" applyFont="1" applyBorder="1"/>
    <xf numFmtId="0" fontId="32" fillId="0" borderId="0" xfId="0" applyFont="1" applyBorder="1"/>
    <xf numFmtId="0" fontId="32" fillId="0" borderId="33" xfId="0" applyFont="1" applyBorder="1"/>
    <xf numFmtId="0" fontId="24" fillId="0" borderId="32" xfId="0" applyFont="1" applyBorder="1"/>
    <xf numFmtId="0" fontId="24" fillId="0" borderId="0" xfId="0" applyFont="1" applyBorder="1"/>
    <xf numFmtId="0" fontId="24" fillId="0" borderId="33" xfId="0" applyFont="1" applyBorder="1"/>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3" xfId="0" applyFont="1" applyBorder="1" applyAlignment="1">
      <alignment horizontal="center" vertical="center" wrapText="1"/>
    </xf>
    <xf numFmtId="0" fontId="24" fillId="0" borderId="27" xfId="0" applyFont="1" applyBorder="1" applyAlignment="1">
      <alignment vertical="center" wrapText="1"/>
    </xf>
    <xf numFmtId="9" fontId="24" fillId="0" borderId="28" xfId="2" applyFont="1" applyBorder="1" applyAlignment="1">
      <alignment vertical="center" wrapText="1"/>
    </xf>
    <xf numFmtId="9" fontId="24" fillId="0" borderId="0" xfId="2" applyFont="1" applyBorder="1" applyAlignment="1">
      <alignment vertical="center" wrapText="1"/>
    </xf>
    <xf numFmtId="0" fontId="24" fillId="0" borderId="0" xfId="0" applyFont="1" applyBorder="1" applyAlignment="1">
      <alignment vertical="center" wrapText="1"/>
    </xf>
    <xf numFmtId="9" fontId="24" fillId="0" borderId="33" xfId="2" applyFont="1" applyBorder="1" applyAlignment="1">
      <alignment vertical="center" wrapText="1"/>
    </xf>
    <xf numFmtId="0" fontId="24" fillId="0" borderId="32" xfId="0" applyFont="1" applyBorder="1" applyAlignment="1">
      <alignment vertical="center" wrapText="1"/>
    </xf>
    <xf numFmtId="0" fontId="24" fillId="0" borderId="32" xfId="0" applyFont="1" applyBorder="1" applyAlignment="1">
      <alignment vertical="center"/>
    </xf>
    <xf numFmtId="9" fontId="24" fillId="0" borderId="0" xfId="2" applyFont="1" applyBorder="1" applyAlignment="1">
      <alignment vertical="center"/>
    </xf>
    <xf numFmtId="0" fontId="24" fillId="0" borderId="0" xfId="0" applyFont="1" applyBorder="1" applyAlignment="1">
      <alignment vertical="center"/>
    </xf>
    <xf numFmtId="0" fontId="32" fillId="0" borderId="34" xfId="0" applyFont="1" applyBorder="1"/>
    <xf numFmtId="0" fontId="32" fillId="0" borderId="37" xfId="0" applyFont="1" applyBorder="1"/>
    <xf numFmtId="0" fontId="32" fillId="0" borderId="28" xfId="0" applyFont="1" applyBorder="1"/>
    <xf numFmtId="0" fontId="19" fillId="0" borderId="0" xfId="0" applyFont="1" applyAlignment="1">
      <alignment horizontal="center"/>
    </xf>
    <xf numFmtId="0" fontId="16" fillId="0" borderId="0" xfId="0" applyFont="1" applyFill="1"/>
    <xf numFmtId="0" fontId="25" fillId="4" borderId="1" xfId="3" applyFont="1" applyAlignment="1">
      <alignment horizontal="center"/>
    </xf>
    <xf numFmtId="164" fontId="25" fillId="4" borderId="1" xfId="3" applyNumberFormat="1" applyFont="1" applyAlignment="1">
      <alignment horizontal="center" wrapText="1"/>
    </xf>
    <xf numFmtId="0" fontId="19" fillId="0" borderId="0" xfId="0" applyFont="1"/>
    <xf numFmtId="9" fontId="25" fillId="4" borderId="1" xfId="3" applyNumberFormat="1" applyFont="1" applyAlignment="1">
      <alignment horizontal="center" wrapText="1"/>
    </xf>
    <xf numFmtId="10" fontId="25" fillId="4" borderId="1" xfId="3" applyNumberFormat="1" applyFont="1" applyAlignment="1">
      <alignment horizontal="center" wrapText="1"/>
    </xf>
    <xf numFmtId="164" fontId="25" fillId="6" borderId="1" xfId="3" applyNumberFormat="1" applyFont="1" applyFill="1" applyAlignment="1">
      <alignment horizontal="center" wrapText="1"/>
    </xf>
    <xf numFmtId="0" fontId="25" fillId="0" borderId="0" xfId="0" applyFont="1"/>
    <xf numFmtId="0" fontId="25" fillId="0" borderId="0" xfId="0" applyFont="1" applyAlignment="1">
      <alignment horizontal="center"/>
    </xf>
    <xf numFmtId="164" fontId="25" fillId="6" borderId="0" xfId="1" applyFont="1" applyFill="1"/>
    <xf numFmtId="0" fontId="30" fillId="0" borderId="0" xfId="0" applyFont="1"/>
    <xf numFmtId="164" fontId="30" fillId="6" borderId="0" xfId="1" applyFont="1" applyFill="1"/>
    <xf numFmtId="164" fontId="19" fillId="0" borderId="0" xfId="0" applyNumberFormat="1" applyFont="1"/>
    <xf numFmtId="0" fontId="31" fillId="0" borderId="0" xfId="0" applyFont="1"/>
    <xf numFmtId="0" fontId="31" fillId="0" borderId="0" xfId="0" applyFont="1" applyAlignment="1">
      <alignment horizontal="center"/>
    </xf>
    <xf numFmtId="164" fontId="31" fillId="0" borderId="0" xfId="1" applyFont="1"/>
    <xf numFmtId="164" fontId="31" fillId="6" borderId="0" xfId="1" applyFont="1" applyFill="1"/>
    <xf numFmtId="0" fontId="33" fillId="0" borderId="0" xfId="0" applyFont="1"/>
    <xf numFmtId="0" fontId="25" fillId="4" borderId="35" xfId="3" applyFont="1" applyBorder="1"/>
    <xf numFmtId="0" fontId="25" fillId="4" borderId="35" xfId="3" applyFont="1" applyBorder="1" applyAlignment="1">
      <alignment horizontal="center"/>
    </xf>
    <xf numFmtId="164" fontId="25" fillId="4" borderId="35" xfId="3" applyNumberFormat="1" applyFont="1" applyBorder="1"/>
    <xf numFmtId="0" fontId="25" fillId="0" borderId="0" xfId="3" applyFont="1" applyFill="1" applyBorder="1"/>
    <xf numFmtId="0" fontId="25" fillId="0" borderId="0" xfId="3" applyFont="1" applyFill="1" applyBorder="1" applyAlignment="1">
      <alignment horizontal="center"/>
    </xf>
    <xf numFmtId="164" fontId="25" fillId="0" borderId="0" xfId="3" applyNumberFormat="1" applyFont="1" applyFill="1" applyBorder="1"/>
    <xf numFmtId="0" fontId="19" fillId="0" borderId="0" xfId="0" applyFont="1" applyFill="1" applyBorder="1"/>
    <xf numFmtId="0" fontId="19" fillId="0" borderId="0" xfId="3" applyFont="1" applyFill="1" applyBorder="1"/>
    <xf numFmtId="0" fontId="19" fillId="0" borderId="0" xfId="3" applyFont="1" applyFill="1" applyBorder="1" applyAlignment="1">
      <alignment horizontal="center"/>
    </xf>
    <xf numFmtId="164" fontId="19" fillId="0" borderId="0" xfId="3" applyNumberFormat="1" applyFont="1" applyFill="1" applyBorder="1"/>
    <xf numFmtId="0" fontId="25" fillId="4" borderId="1" xfId="3" applyFont="1"/>
    <xf numFmtId="164" fontId="25" fillId="4" borderId="1" xfId="3" applyNumberFormat="1" applyFont="1"/>
    <xf numFmtId="164" fontId="25" fillId="6" borderId="1" xfId="3" applyNumberFormat="1" applyFont="1" applyFill="1"/>
    <xf numFmtId="9" fontId="16" fillId="0" borderId="0" xfId="1" applyNumberFormat="1" applyFont="1"/>
    <xf numFmtId="0" fontId="34" fillId="0" borderId="0" xfId="0" applyFont="1"/>
    <xf numFmtId="0" fontId="33" fillId="0" borderId="0" xfId="0" applyFont="1" applyAlignment="1">
      <alignment horizontal="center"/>
    </xf>
    <xf numFmtId="164" fontId="34" fillId="0" borderId="0" xfId="1" applyFont="1"/>
    <xf numFmtId="0" fontId="16" fillId="0" borderId="0" xfId="0" applyFont="1" applyAlignment="1">
      <alignment wrapText="1"/>
    </xf>
    <xf numFmtId="0" fontId="35" fillId="0" borderId="0" xfId="0" applyFont="1"/>
    <xf numFmtId="0" fontId="25" fillId="0" borderId="4" xfId="4" applyFont="1" applyBorder="1" applyAlignment="1">
      <alignment vertical="center" wrapText="1"/>
    </xf>
    <xf numFmtId="3" fontId="30" fillId="0" borderId="9" xfId="4" applyNumberFormat="1" applyFont="1" applyBorder="1" applyAlignment="1">
      <alignment vertical="center"/>
    </xf>
    <xf numFmtId="3" fontId="30" fillId="0" borderId="12" xfId="4" applyNumberFormat="1" applyFont="1" applyBorder="1" applyAlignment="1">
      <alignment vertical="center"/>
    </xf>
    <xf numFmtId="3" fontId="30" fillId="0" borderId="13" xfId="4" applyNumberFormat="1" applyFont="1" applyBorder="1" applyAlignment="1">
      <alignment vertical="center"/>
    </xf>
    <xf numFmtId="3" fontId="25" fillId="0" borderId="4" xfId="4" applyNumberFormat="1" applyFont="1" applyBorder="1" applyAlignment="1">
      <alignment vertical="center"/>
    </xf>
    <xf numFmtId="0" fontId="25" fillId="0" borderId="2" xfId="4" applyFont="1" applyBorder="1" applyAlignment="1">
      <alignment vertical="center" wrapText="1"/>
    </xf>
    <xf numFmtId="0" fontId="25" fillId="0" borderId="6" xfId="4" applyFont="1" applyBorder="1" applyAlignment="1">
      <alignment vertical="center" wrapText="1"/>
    </xf>
    <xf numFmtId="0" fontId="30" fillId="0" borderId="10" xfId="4" applyFont="1" applyBorder="1" applyAlignment="1">
      <alignment vertical="center"/>
    </xf>
    <xf numFmtId="0" fontId="30" fillId="0" borderId="0" xfId="4" applyFont="1" applyAlignment="1">
      <alignment vertical="center"/>
    </xf>
    <xf numFmtId="0" fontId="25" fillId="0" borderId="2" xfId="4" applyFont="1" applyBorder="1" applyAlignment="1">
      <alignment horizontal="center" vertical="center"/>
    </xf>
    <xf numFmtId="0" fontId="25" fillId="0" borderId="6" xfId="4" applyFont="1" applyBorder="1" applyAlignment="1">
      <alignment vertical="center"/>
    </xf>
    <xf numFmtId="0" fontId="36" fillId="0" borderId="0" xfId="5" applyFont="1"/>
    <xf numFmtId="3" fontId="30" fillId="0" borderId="9" xfId="4" applyNumberFormat="1" applyFont="1" applyBorder="1" applyAlignment="1">
      <alignment horizontal="center" vertical="center"/>
    </xf>
    <xf numFmtId="3" fontId="30" fillId="0" borderId="12" xfId="4" applyNumberFormat="1" applyFont="1" applyBorder="1" applyAlignment="1">
      <alignment horizontal="center" vertical="center"/>
    </xf>
    <xf numFmtId="3" fontId="30" fillId="0" borderId="13" xfId="4" applyNumberFormat="1" applyFont="1" applyBorder="1" applyAlignment="1">
      <alignment horizontal="center" vertical="center"/>
    </xf>
    <xf numFmtId="3" fontId="25" fillId="0" borderId="4" xfId="4" applyNumberFormat="1" applyFont="1" applyBorder="1" applyAlignment="1">
      <alignment horizontal="center" vertical="center"/>
    </xf>
    <xf numFmtId="0" fontId="25" fillId="0" borderId="3" xfId="4" applyFont="1" applyBorder="1" applyAlignment="1">
      <alignment horizontal="center" vertical="center" wrapText="1"/>
    </xf>
    <xf numFmtId="3" fontId="30" fillId="0" borderId="12" xfId="4" applyNumberFormat="1" applyFont="1" applyBorder="1" applyAlignment="1">
      <alignment horizontal="center" vertical="center" wrapText="1"/>
    </xf>
    <xf numFmtId="3" fontId="30" fillId="0" borderId="11" xfId="4" applyNumberFormat="1" applyFont="1" applyBorder="1" applyAlignment="1">
      <alignment horizontal="center" vertical="center" wrapText="1"/>
    </xf>
    <xf numFmtId="3" fontId="25" fillId="0" borderId="4" xfId="4" applyNumberFormat="1" applyFont="1" applyBorder="1" applyAlignment="1">
      <alignment horizontal="center" vertical="center" wrapText="1"/>
    </xf>
    <xf numFmtId="3" fontId="30" fillId="0" borderId="8" xfId="4" applyNumberFormat="1" applyFont="1" applyBorder="1" applyAlignment="1">
      <alignment horizontal="right" vertical="center"/>
    </xf>
    <xf numFmtId="164" fontId="30" fillId="0" borderId="11" xfId="6" applyFont="1" applyBorder="1" applyAlignment="1">
      <alignment horizontal="right" vertical="center"/>
    </xf>
    <xf numFmtId="0" fontId="30" fillId="0" borderId="10" xfId="4" applyFont="1" applyBorder="1" applyAlignment="1">
      <alignment horizontal="left" vertical="center"/>
    </xf>
    <xf numFmtId="3" fontId="30" fillId="0" borderId="16" xfId="4" applyNumberFormat="1" applyFont="1" applyBorder="1" applyAlignment="1">
      <alignment horizontal="right" vertical="center"/>
    </xf>
    <xf numFmtId="3" fontId="30" fillId="0" borderId="11" xfId="4" applyNumberFormat="1" applyFont="1" applyBorder="1" applyAlignment="1">
      <alignment horizontal="right" vertical="center"/>
    </xf>
    <xf numFmtId="3" fontId="25" fillId="0" borderId="4" xfId="4" applyNumberFormat="1" applyFont="1" applyBorder="1" applyAlignment="1">
      <alignment horizontal="right" vertical="center"/>
    </xf>
    <xf numFmtId="3" fontId="25" fillId="0" borderId="0" xfId="4" applyNumberFormat="1" applyFont="1" applyAlignment="1">
      <alignment horizontal="center" vertical="center"/>
    </xf>
    <xf numFmtId="3" fontId="30" fillId="0" borderId="7" xfId="4" applyNumberFormat="1" applyFont="1" applyBorder="1" applyAlignment="1">
      <alignment vertical="center"/>
    </xf>
    <xf numFmtId="3" fontId="30" fillId="0" borderId="10" xfId="4" applyNumberFormat="1" applyFont="1" applyBorder="1" applyAlignment="1">
      <alignment vertical="center"/>
    </xf>
    <xf numFmtId="3" fontId="30" fillId="0" borderId="14" xfId="4" applyNumberFormat="1" applyFont="1" applyBorder="1" applyAlignment="1">
      <alignment vertical="center"/>
    </xf>
    <xf numFmtId="0" fontId="30" fillId="0" borderId="9" xfId="4" applyFont="1" applyBorder="1" applyAlignment="1">
      <alignment horizontal="left" vertical="top"/>
    </xf>
    <xf numFmtId="164" fontId="30" fillId="0" borderId="9" xfId="6" applyFont="1" applyBorder="1" applyAlignment="1">
      <alignment horizontal="center" vertical="top"/>
    </xf>
    <xf numFmtId="0" fontId="30" fillId="0" borderId="12" xfId="4" applyFont="1" applyBorder="1" applyAlignment="1">
      <alignment horizontal="left" vertical="top"/>
    </xf>
    <xf numFmtId="164" fontId="30" fillId="0" borderId="12" xfId="6" applyFont="1" applyBorder="1" applyAlignment="1">
      <alignment horizontal="center" vertical="top"/>
    </xf>
    <xf numFmtId="0" fontId="30" fillId="0" borderId="13" xfId="4" applyFont="1" applyBorder="1" applyAlignment="1">
      <alignment horizontal="left" vertical="top"/>
    </xf>
    <xf numFmtId="164" fontId="30" fillId="0" borderId="13" xfId="6" applyFont="1" applyBorder="1" applyAlignment="1">
      <alignment horizontal="center" vertical="top"/>
    </xf>
    <xf numFmtId="0" fontId="25" fillId="0" borderId="4" xfId="4" applyFont="1" applyBorder="1" applyAlignment="1">
      <alignment horizontal="center" vertical="top"/>
    </xf>
    <xf numFmtId="164" fontId="25" fillId="0" borderId="4" xfId="6" applyFont="1" applyBorder="1" applyAlignment="1">
      <alignment horizontal="center" vertical="top"/>
    </xf>
    <xf numFmtId="0" fontId="30" fillId="0" borderId="11" xfId="4" applyFont="1" applyBorder="1" applyAlignment="1">
      <alignment horizontal="left" vertical="center"/>
    </xf>
    <xf numFmtId="3" fontId="25" fillId="0" borderId="4" xfId="4" applyNumberFormat="1" applyFont="1" applyBorder="1" applyAlignment="1">
      <alignment horizontal="left" vertical="center"/>
    </xf>
    <xf numFmtId="3" fontId="30" fillId="0" borderId="10" xfId="4" applyNumberFormat="1" applyFont="1" applyBorder="1" applyAlignment="1">
      <alignment horizontal="right" vertical="center"/>
    </xf>
    <xf numFmtId="3" fontId="30" fillId="0" borderId="11" xfId="4" applyNumberFormat="1" applyFont="1" applyBorder="1" applyAlignment="1">
      <alignment vertical="center"/>
    </xf>
    <xf numFmtId="3" fontId="25" fillId="0" borderId="2" xfId="4" applyNumberFormat="1" applyFont="1" applyBorder="1" applyAlignment="1">
      <alignment vertical="center"/>
    </xf>
    <xf numFmtId="3" fontId="25" fillId="0" borderId="3" xfId="4" applyNumberFormat="1" applyFont="1" applyBorder="1" applyAlignment="1">
      <alignment vertical="center"/>
    </xf>
    <xf numFmtId="3" fontId="30" fillId="0" borderId="8" xfId="4" applyNumberFormat="1" applyFont="1" applyBorder="1" applyAlignment="1">
      <alignment vertical="center"/>
    </xf>
    <xf numFmtId="3" fontId="30" fillId="0" borderId="16" xfId="4" applyNumberFormat="1" applyFont="1" applyBorder="1" applyAlignment="1">
      <alignment vertical="center"/>
    </xf>
    <xf numFmtId="3" fontId="30" fillId="0" borderId="3" xfId="4" applyNumberFormat="1" applyFont="1" applyBorder="1" applyAlignment="1">
      <alignment horizontal="right" vertical="center"/>
    </xf>
    <xf numFmtId="0" fontId="30" fillId="0" borderId="2" xfId="4" applyFont="1" applyBorder="1" applyAlignment="1">
      <alignment horizontal="center" vertical="center" wrapText="1"/>
    </xf>
    <xf numFmtId="0" fontId="30" fillId="0" borderId="12" xfId="4" applyFont="1" applyBorder="1" applyAlignment="1">
      <alignment horizontal="left" vertical="center" wrapText="1"/>
    </xf>
    <xf numFmtId="0" fontId="30" fillId="0" borderId="12" xfId="4" applyFont="1" applyBorder="1" applyAlignment="1">
      <alignment horizontal="center" vertical="center" wrapText="1"/>
    </xf>
    <xf numFmtId="164" fontId="30" fillId="0" borderId="12" xfId="6" applyFont="1" applyBorder="1" applyAlignment="1">
      <alignment horizontal="left" vertical="center" wrapText="1"/>
    </xf>
    <xf numFmtId="164" fontId="25" fillId="0" borderId="4" xfId="6" applyFont="1" applyBorder="1" applyAlignment="1">
      <alignment horizontal="center" vertical="center"/>
    </xf>
    <xf numFmtId="0" fontId="30" fillId="0" borderId="9" xfId="4" applyFont="1" applyBorder="1" applyAlignment="1">
      <alignment vertical="center"/>
    </xf>
    <xf numFmtId="164" fontId="30" fillId="0" borderId="12" xfId="6" applyFont="1" applyBorder="1" applyAlignment="1">
      <alignment horizontal="right" vertical="center"/>
    </xf>
    <xf numFmtId="164" fontId="30" fillId="0" borderId="12" xfId="6" applyFont="1" applyBorder="1" applyAlignment="1">
      <alignment horizontal="center" vertical="center"/>
    </xf>
    <xf numFmtId="0" fontId="30" fillId="0" borderId="12" xfId="4" applyFont="1" applyBorder="1" applyAlignment="1">
      <alignment vertical="center"/>
    </xf>
    <xf numFmtId="0" fontId="30" fillId="0" borderId="12" xfId="4" applyFont="1" applyBorder="1" applyAlignment="1">
      <alignment vertical="center" wrapText="1"/>
    </xf>
    <xf numFmtId="0" fontId="25" fillId="0" borderId="4" xfId="4" applyFont="1" applyBorder="1" applyAlignment="1">
      <alignment vertical="center"/>
    </xf>
    <xf numFmtId="164" fontId="25" fillId="0" borderId="4" xfId="6" applyFont="1" applyBorder="1" applyAlignment="1">
      <alignment horizontal="right" vertical="center"/>
    </xf>
    <xf numFmtId="0" fontId="25" fillId="0" borderId="10" xfId="4" applyFont="1" applyBorder="1" applyAlignment="1">
      <alignment vertical="center" wrapText="1"/>
    </xf>
    <xf numFmtId="164" fontId="25" fillId="0" borderId="11" xfId="1" applyFont="1" applyBorder="1" applyAlignment="1">
      <alignment vertical="center" wrapText="1"/>
    </xf>
    <xf numFmtId="164" fontId="30" fillId="0" borderId="11" xfId="1" applyFont="1" applyBorder="1" applyAlignment="1">
      <alignment vertical="center"/>
    </xf>
    <xf numFmtId="164" fontId="25" fillId="0" borderId="3" xfId="1" applyFont="1" applyBorder="1" applyAlignment="1">
      <alignment vertical="center"/>
    </xf>
    <xf numFmtId="164" fontId="30" fillId="0" borderId="9" xfId="1" applyFont="1" applyBorder="1" applyAlignment="1">
      <alignment horizontal="center" vertical="center"/>
    </xf>
    <xf numFmtId="164" fontId="30" fillId="0" borderId="12" xfId="1" applyFont="1" applyBorder="1" applyAlignment="1">
      <alignment horizontal="center" vertical="center"/>
    </xf>
    <xf numFmtId="164" fontId="30" fillId="0" borderId="13" xfId="1" applyFont="1" applyBorder="1" applyAlignment="1">
      <alignment horizontal="center" vertical="center"/>
    </xf>
    <xf numFmtId="164" fontId="25" fillId="0" borderId="0" xfId="1" applyFont="1" applyAlignment="1">
      <alignment horizontal="center" vertical="center"/>
    </xf>
    <xf numFmtId="164" fontId="25" fillId="0" borderId="4" xfId="1" applyFont="1" applyBorder="1" applyAlignment="1">
      <alignment vertical="center" wrapText="1"/>
    </xf>
    <xf numFmtId="164" fontId="25" fillId="0" borderId="0" xfId="1" applyFont="1" applyBorder="1" applyAlignment="1">
      <alignment vertical="center" wrapText="1"/>
    </xf>
    <xf numFmtId="164" fontId="30" fillId="0" borderId="9" xfId="1" applyFont="1" applyBorder="1" applyAlignment="1">
      <alignment vertical="center"/>
    </xf>
    <xf numFmtId="164" fontId="30" fillId="0" borderId="11" xfId="1" applyFont="1" applyBorder="1" applyAlignment="1">
      <alignment horizontal="left" vertical="center"/>
    </xf>
    <xf numFmtId="164" fontId="30" fillId="0" borderId="12" xfId="1" applyFont="1" applyBorder="1" applyAlignment="1">
      <alignment vertical="center"/>
    </xf>
    <xf numFmtId="164" fontId="30" fillId="0" borderId="13" xfId="1" applyFont="1" applyBorder="1" applyAlignment="1">
      <alignment vertical="center"/>
    </xf>
    <xf numFmtId="164" fontId="25" fillId="0" borderId="0" xfId="1" applyFont="1" applyBorder="1" applyAlignment="1">
      <alignment vertical="center"/>
    </xf>
    <xf numFmtId="164" fontId="30" fillId="0" borderId="9" xfId="1" applyFont="1" applyBorder="1" applyAlignment="1">
      <alignment horizontal="center" vertical="top"/>
    </xf>
    <xf numFmtId="164" fontId="30" fillId="0" borderId="12" xfId="1" applyFont="1" applyBorder="1" applyAlignment="1">
      <alignment horizontal="center" vertical="top"/>
    </xf>
    <xf numFmtId="164" fontId="30" fillId="0" borderId="13" xfId="1" applyFont="1" applyBorder="1" applyAlignment="1">
      <alignment horizontal="center" vertical="top"/>
    </xf>
    <xf numFmtId="164" fontId="25" fillId="0" borderId="4" xfId="1" applyFont="1" applyBorder="1" applyAlignment="1">
      <alignment horizontal="center" vertical="top"/>
    </xf>
    <xf numFmtId="0" fontId="30" fillId="0" borderId="7" xfId="4" applyFont="1" applyBorder="1" applyAlignment="1">
      <alignment vertical="center"/>
    </xf>
    <xf numFmtId="164" fontId="30" fillId="0" borderId="8" xfId="1" applyFont="1" applyBorder="1" applyAlignment="1">
      <alignment vertical="center"/>
    </xf>
    <xf numFmtId="164" fontId="25" fillId="0" borderId="4" xfId="1" applyFont="1" applyBorder="1" applyAlignment="1">
      <alignment horizontal="left" vertical="center"/>
    </xf>
    <xf numFmtId="164" fontId="30" fillId="0" borderId="10" xfId="1" applyFont="1" applyBorder="1" applyAlignment="1">
      <alignment horizontal="right" vertical="center"/>
    </xf>
    <xf numFmtId="164" fontId="30" fillId="0" borderId="11" xfId="1" applyFont="1" applyBorder="1" applyAlignment="1">
      <alignment horizontal="right" vertical="center"/>
    </xf>
    <xf numFmtId="164" fontId="30" fillId="0" borderId="10" xfId="1" applyFont="1" applyBorder="1" applyAlignment="1">
      <alignment vertical="center"/>
    </xf>
    <xf numFmtId="164" fontId="25" fillId="0" borderId="2" xfId="1" applyFont="1" applyBorder="1" applyAlignment="1">
      <alignment vertical="center"/>
    </xf>
    <xf numFmtId="164" fontId="30" fillId="0" borderId="16" xfId="1" applyFont="1" applyBorder="1" applyAlignment="1">
      <alignment vertical="center"/>
    </xf>
    <xf numFmtId="164" fontId="30" fillId="0" borderId="4" xfId="1" applyFont="1" applyBorder="1" applyAlignment="1">
      <alignment vertical="center" wrapText="1"/>
    </xf>
    <xf numFmtId="164" fontId="30" fillId="0" borderId="3" xfId="1" applyFont="1" applyBorder="1" applyAlignment="1">
      <alignment horizontal="right" vertical="center" wrapText="1"/>
    </xf>
    <xf numFmtId="164" fontId="30" fillId="0" borderId="12" xfId="1" applyFont="1" applyBorder="1" applyAlignment="1">
      <alignment horizontal="center" vertical="center" wrapText="1"/>
    </xf>
    <xf numFmtId="164" fontId="30" fillId="0" borderId="12" xfId="1" applyFont="1" applyBorder="1" applyAlignment="1">
      <alignment horizontal="left" vertical="center" wrapText="1"/>
    </xf>
    <xf numFmtId="164" fontId="30" fillId="0" borderId="0" xfId="1" applyFont="1" applyBorder="1" applyAlignment="1">
      <alignment horizontal="left" vertical="center" wrapText="1"/>
    </xf>
    <xf numFmtId="164" fontId="25" fillId="0" borderId="0" xfId="1" applyFont="1" applyBorder="1" applyAlignment="1">
      <alignment horizontal="center" vertical="center"/>
    </xf>
    <xf numFmtId="164" fontId="30" fillId="0" borderId="12" xfId="1" applyFont="1" applyBorder="1" applyAlignment="1">
      <alignment horizontal="right" vertical="center"/>
    </xf>
    <xf numFmtId="164" fontId="25" fillId="0" borderId="4" xfId="1" applyFont="1" applyBorder="1" applyAlignment="1">
      <alignment horizontal="right" vertical="center"/>
    </xf>
    <xf numFmtId="164" fontId="25" fillId="0" borderId="0" xfId="1" applyFont="1" applyBorder="1" applyAlignment="1">
      <alignment horizontal="right" vertical="center"/>
    </xf>
    <xf numFmtId="0" fontId="30" fillId="0" borderId="18" xfId="0" applyFont="1" applyFill="1" applyBorder="1"/>
    <xf numFmtId="164" fontId="30" fillId="0" borderId="18" xfId="1" applyFont="1" applyFill="1" applyBorder="1"/>
    <xf numFmtId="0" fontId="25" fillId="0" borderId="17" xfId="0" applyFont="1" applyFill="1" applyBorder="1"/>
    <xf numFmtId="164" fontId="25" fillId="0" borderId="17" xfId="1" applyFont="1" applyFill="1" applyBorder="1"/>
    <xf numFmtId="0" fontId="35" fillId="0" borderId="17" xfId="0" applyFont="1" applyFill="1" applyBorder="1"/>
    <xf numFmtId="164" fontId="35" fillId="0" borderId="17" xfId="1" applyFont="1" applyFill="1" applyBorder="1"/>
    <xf numFmtId="0" fontId="30" fillId="0" borderId="17" xfId="0" applyFont="1" applyFill="1" applyBorder="1"/>
    <xf numFmtId="164" fontId="30" fillId="0" borderId="17" xfId="1" applyFont="1" applyFill="1" applyBorder="1"/>
    <xf numFmtId="0" fontId="30" fillId="0" borderId="19" xfId="0" applyFont="1" applyFill="1" applyBorder="1"/>
    <xf numFmtId="164" fontId="30" fillId="0" borderId="19" xfId="1" applyFont="1" applyFill="1" applyBorder="1"/>
    <xf numFmtId="164" fontId="30" fillId="0" borderId="19" xfId="1" applyFont="1" applyFill="1" applyBorder="1" applyAlignment="1">
      <alignment horizontal="right"/>
    </xf>
    <xf numFmtId="164" fontId="25" fillId="0" borderId="9" xfId="1" applyFont="1" applyBorder="1" applyAlignment="1">
      <alignment horizontal="center" vertical="center" wrapText="1"/>
    </xf>
    <xf numFmtId="0" fontId="25" fillId="0" borderId="7" xfId="4" applyFont="1" applyBorder="1" applyAlignment="1">
      <alignment horizontal="center" vertical="center" wrapText="1"/>
    </xf>
    <xf numFmtId="0" fontId="30" fillId="0" borderId="7" xfId="4" applyFont="1" applyFill="1" applyBorder="1" applyAlignment="1">
      <alignment horizontal="left" vertical="top"/>
    </xf>
    <xf numFmtId="164" fontId="30" fillId="0" borderId="5" xfId="1" applyFont="1" applyFill="1" applyBorder="1" applyAlignment="1">
      <alignment horizontal="center" vertical="top"/>
    </xf>
    <xf numFmtId="164" fontId="30" fillId="0" borderId="0" xfId="1" applyFont="1" applyFill="1" applyBorder="1" applyAlignment="1">
      <alignment horizontal="center" vertical="top"/>
    </xf>
    <xf numFmtId="164" fontId="30" fillId="0" borderId="5" xfId="6" applyFont="1" applyFill="1" applyBorder="1" applyAlignment="1">
      <alignment horizontal="center" vertical="top"/>
    </xf>
    <xf numFmtId="164" fontId="30" fillId="0" borderId="12" xfId="6" applyFont="1" applyFill="1" applyBorder="1" applyAlignment="1">
      <alignment horizontal="center" vertical="top"/>
    </xf>
    <xf numFmtId="0" fontId="30" fillId="0" borderId="10" xfId="4" applyFont="1" applyFill="1" applyBorder="1" applyAlignment="1">
      <alignment horizontal="left" vertical="top"/>
    </xf>
    <xf numFmtId="164" fontId="30" fillId="0" borderId="0" xfId="6" applyFont="1" applyFill="1" applyBorder="1" applyAlignment="1">
      <alignment horizontal="center" vertical="top"/>
    </xf>
    <xf numFmtId="0" fontId="30" fillId="0" borderId="14" xfId="4" applyFont="1" applyFill="1" applyBorder="1" applyAlignment="1">
      <alignment horizontal="left" vertical="top"/>
    </xf>
    <xf numFmtId="164" fontId="30" fillId="0" borderId="15" xfId="1" applyFont="1" applyFill="1" applyBorder="1" applyAlignment="1">
      <alignment horizontal="center" vertical="top"/>
    </xf>
    <xf numFmtId="164" fontId="30" fillId="0" borderId="15" xfId="6" applyFont="1" applyFill="1" applyBorder="1" applyAlignment="1">
      <alignment horizontal="center" vertical="top"/>
    </xf>
    <xf numFmtId="0" fontId="25" fillId="0" borderId="13" xfId="4" applyFont="1" applyBorder="1" applyAlignment="1">
      <alignment horizontal="center" vertical="top"/>
    </xf>
    <xf numFmtId="164" fontId="25" fillId="0" borderId="13" xfId="1" applyFont="1" applyBorder="1" applyAlignment="1">
      <alignment horizontal="center" vertical="top"/>
    </xf>
    <xf numFmtId="164" fontId="25" fillId="0" borderId="14" xfId="1" applyFont="1" applyBorder="1" applyAlignment="1">
      <alignment horizontal="center" vertical="top"/>
    </xf>
    <xf numFmtId="164" fontId="30" fillId="0" borderId="4" xfId="1" applyFont="1" applyBorder="1" applyAlignment="1">
      <alignment horizontal="center" vertical="center"/>
    </xf>
    <xf numFmtId="0" fontId="25" fillId="2" borderId="20" xfId="0" applyFont="1" applyFill="1" applyBorder="1"/>
    <xf numFmtId="164" fontId="25" fillId="2" borderId="21" xfId="1" applyFont="1" applyFill="1" applyBorder="1"/>
    <xf numFmtId="0" fontId="30" fillId="5" borderId="20" xfId="0" applyFont="1" applyFill="1" applyBorder="1"/>
    <xf numFmtId="164" fontId="30" fillId="5" borderId="21" xfId="1" applyFont="1" applyFill="1" applyBorder="1"/>
    <xf numFmtId="0" fontId="30" fillId="0" borderId="20" xfId="0" applyFont="1" applyBorder="1"/>
    <xf numFmtId="164" fontId="30" fillId="0" borderId="21" xfId="1" applyFont="1" applyBorder="1"/>
    <xf numFmtId="0" fontId="30" fillId="2" borderId="0" xfId="0" applyFont="1" applyFill="1"/>
    <xf numFmtId="164" fontId="30" fillId="2" borderId="0" xfId="1" applyFont="1" applyFill="1"/>
    <xf numFmtId="0" fontId="24" fillId="0" borderId="32" xfId="4" applyFont="1" applyBorder="1" applyAlignment="1">
      <alignment horizontal="left" vertical="top" wrapText="1"/>
    </xf>
    <xf numFmtId="0" fontId="24" fillId="0" borderId="0" xfId="4" applyFont="1" applyBorder="1" applyAlignment="1">
      <alignment horizontal="left" vertical="top" wrapText="1"/>
    </xf>
    <xf numFmtId="0" fontId="24" fillId="0" borderId="33" xfId="4" applyFont="1" applyBorder="1" applyAlignment="1">
      <alignment horizontal="left" vertical="top" wrapText="1"/>
    </xf>
    <xf numFmtId="0" fontId="23" fillId="0" borderId="32" xfId="4" applyFont="1" applyBorder="1" applyAlignment="1">
      <alignment horizontal="left" vertical="center"/>
    </xf>
    <xf numFmtId="0" fontId="23" fillId="0" borderId="0" xfId="4" applyFont="1" applyBorder="1" applyAlignment="1">
      <alignment horizontal="left" vertical="center"/>
    </xf>
    <xf numFmtId="0" fontId="23" fillId="0" borderId="33" xfId="4" applyFont="1" applyBorder="1" applyAlignment="1">
      <alignment horizontal="left" vertical="center"/>
    </xf>
    <xf numFmtId="0" fontId="24" fillId="0" borderId="32" xfId="4" applyFont="1" applyBorder="1" applyAlignment="1">
      <alignment horizontal="left" vertical="center" wrapText="1"/>
    </xf>
    <xf numFmtId="0" fontId="24" fillId="0" borderId="0" xfId="4" applyFont="1" applyBorder="1" applyAlignment="1">
      <alignment horizontal="left" vertical="center" wrapText="1"/>
    </xf>
    <xf numFmtId="0" fontId="24" fillId="0" borderId="32" xfId="4" applyFont="1" applyBorder="1" applyAlignment="1">
      <alignment horizontal="center" vertical="top" wrapText="1"/>
    </xf>
    <xf numFmtId="0" fontId="24" fillId="0" borderId="0" xfId="4" applyFont="1" applyBorder="1" applyAlignment="1">
      <alignment horizontal="center" vertical="top" wrapText="1"/>
    </xf>
    <xf numFmtId="0" fontId="24" fillId="0" borderId="33" xfId="4" applyFont="1" applyBorder="1" applyAlignment="1">
      <alignment horizontal="center" vertical="top" wrapText="1"/>
    </xf>
    <xf numFmtId="0" fontId="16" fillId="0" borderId="0" xfId="0" applyFont="1" applyAlignment="1">
      <alignment horizontal="center" wrapText="1"/>
    </xf>
    <xf numFmtId="164" fontId="25" fillId="6" borderId="22" xfId="3" applyNumberFormat="1" applyFont="1" applyFill="1" applyBorder="1" applyAlignment="1">
      <alignment horizontal="center" wrapText="1"/>
    </xf>
    <xf numFmtId="164" fontId="25" fillId="6" borderId="23" xfId="3" applyNumberFormat="1" applyFont="1" applyFill="1" applyBorder="1" applyAlignment="1">
      <alignment horizontal="center" wrapText="1"/>
    </xf>
    <xf numFmtId="0" fontId="25" fillId="0" borderId="0" xfId="0" applyFont="1" applyFill="1" applyBorder="1" applyAlignment="1">
      <alignment horizontal="center"/>
    </xf>
    <xf numFmtId="0" fontId="25" fillId="0" borderId="29" xfId="0" applyFont="1" applyBorder="1" applyAlignment="1">
      <alignment horizontal="center"/>
    </xf>
    <xf numFmtId="0" fontId="26" fillId="0" borderId="24" xfId="0" applyFont="1" applyFill="1" applyBorder="1" applyAlignment="1">
      <alignment horizontal="center"/>
    </xf>
    <xf numFmtId="0" fontId="23" fillId="0" borderId="0" xfId="0" applyFont="1" applyAlignment="1">
      <alignment horizontal="center"/>
    </xf>
    <xf numFmtId="0" fontId="30" fillId="0" borderId="0" xfId="4" applyFont="1" applyAlignment="1">
      <alignment horizontal="left" vertical="top" wrapText="1"/>
    </xf>
    <xf numFmtId="0" fontId="25" fillId="0" borderId="0" xfId="4" applyFont="1" applyAlignment="1">
      <alignment horizontal="center" vertical="center"/>
    </xf>
    <xf numFmtId="0" fontId="25" fillId="0" borderId="0" xfId="4" applyFont="1" applyAlignment="1">
      <alignment horizontal="left" vertical="center"/>
    </xf>
    <xf numFmtId="0" fontId="31" fillId="0" borderId="5" xfId="4" applyFont="1" applyBorder="1" applyAlignment="1">
      <alignment horizontal="left" vertical="center" wrapText="1"/>
    </xf>
    <xf numFmtId="0" fontId="30" fillId="0" borderId="0" xfId="4" applyFont="1" applyAlignment="1">
      <alignment horizontal="left" vertical="center" wrapText="1"/>
    </xf>
    <xf numFmtId="0" fontId="30" fillId="0" borderId="0" xfId="4" applyFont="1" applyAlignment="1">
      <alignment horizontal="left" wrapText="1"/>
    </xf>
    <xf numFmtId="0" fontId="30" fillId="0" borderId="2" xfId="4" applyFont="1" applyBorder="1" applyAlignment="1">
      <alignment horizontal="center" vertical="center"/>
    </xf>
    <xf numFmtId="0" fontId="30" fillId="0" borderId="3" xfId="4" applyFont="1" applyBorder="1" applyAlignment="1">
      <alignment horizontal="center" vertical="center"/>
    </xf>
    <xf numFmtId="0" fontId="25" fillId="0" borderId="2" xfId="4" applyFont="1" applyBorder="1" applyAlignment="1">
      <alignment horizontal="center" vertical="center"/>
    </xf>
    <xf numFmtId="0" fontId="25" fillId="0" borderId="6" xfId="4" applyFont="1" applyBorder="1" applyAlignment="1">
      <alignment horizontal="center" vertical="center"/>
    </xf>
    <xf numFmtId="0" fontId="25" fillId="0" borderId="3" xfId="4" applyFont="1" applyBorder="1" applyAlignment="1">
      <alignment horizontal="center" vertical="center"/>
    </xf>
    <xf numFmtId="0" fontId="25" fillId="0" borderId="4" xfId="4" applyFont="1" applyBorder="1" applyAlignment="1">
      <alignment horizontal="center" vertical="center"/>
    </xf>
    <xf numFmtId="0" fontId="30" fillId="0" borderId="7" xfId="4" applyFont="1" applyBorder="1" applyAlignment="1">
      <alignment horizontal="left" vertical="center"/>
    </xf>
    <xf numFmtId="0" fontId="30" fillId="0" borderId="8" xfId="4" applyFont="1" applyBorder="1" applyAlignment="1">
      <alignment horizontal="left" vertical="center"/>
    </xf>
    <xf numFmtId="0" fontId="30" fillId="0" borderId="10" xfId="4" applyFont="1" applyBorder="1" applyAlignment="1">
      <alignment horizontal="left" vertical="center"/>
    </xf>
    <xf numFmtId="0" fontId="30" fillId="0" borderId="11" xfId="4" applyFont="1" applyBorder="1" applyAlignment="1">
      <alignment horizontal="left" vertical="center"/>
    </xf>
    <xf numFmtId="0" fontId="25" fillId="0" borderId="2" xfId="4" applyFont="1" applyBorder="1" applyAlignment="1">
      <alignment horizontal="center" vertical="center" wrapText="1"/>
    </xf>
    <xf numFmtId="0" fontId="25" fillId="0" borderId="6" xfId="4" applyFont="1" applyBorder="1" applyAlignment="1">
      <alignment horizontal="center" vertical="center" wrapText="1"/>
    </xf>
    <xf numFmtId="0" fontId="30" fillId="0" borderId="0" xfId="4" applyFont="1" applyAlignment="1">
      <alignment horizontal="left" vertical="center"/>
    </xf>
    <xf numFmtId="0" fontId="30" fillId="0" borderId="5" xfId="4" applyFont="1" applyBorder="1" applyAlignment="1">
      <alignment horizontal="left" vertical="center"/>
    </xf>
    <xf numFmtId="0" fontId="30" fillId="0" borderId="0" xfId="4" applyFont="1" applyAlignment="1">
      <alignment horizontal="center"/>
    </xf>
    <xf numFmtId="0" fontId="30" fillId="0" borderId="14" xfId="4" applyFont="1" applyBorder="1" applyAlignment="1">
      <alignment horizontal="left" vertical="center"/>
    </xf>
    <xf numFmtId="0" fontId="30" fillId="0" borderId="15" xfId="4" applyFont="1" applyBorder="1" applyAlignment="1">
      <alignment horizontal="left" vertical="center"/>
    </xf>
    <xf numFmtId="0" fontId="30" fillId="0" borderId="16" xfId="4" applyFont="1" applyBorder="1" applyAlignment="1">
      <alignment horizontal="left" vertical="center"/>
    </xf>
    <xf numFmtId="0" fontId="30" fillId="0" borderId="10" xfId="4" applyFont="1" applyBorder="1" applyAlignment="1">
      <alignment horizontal="left" vertical="center" wrapText="1"/>
    </xf>
    <xf numFmtId="0" fontId="30" fillId="0" borderId="11" xfId="4" applyFont="1" applyBorder="1" applyAlignment="1">
      <alignment horizontal="left" vertical="center" wrapText="1"/>
    </xf>
    <xf numFmtId="0" fontId="25" fillId="0" borderId="3" xfId="4" applyFont="1" applyBorder="1" applyAlignment="1">
      <alignment horizontal="center" vertical="center" wrapText="1"/>
    </xf>
    <xf numFmtId="0" fontId="25" fillId="0" borderId="4" xfId="4" applyFont="1" applyBorder="1" applyAlignment="1">
      <alignment horizontal="center" vertical="center" wrapText="1"/>
    </xf>
    <xf numFmtId="3" fontId="30" fillId="0" borderId="7" xfId="4" applyNumberFormat="1" applyFont="1" applyBorder="1" applyAlignment="1">
      <alignment horizontal="right" vertical="center"/>
    </xf>
    <xf numFmtId="3" fontId="30" fillId="0" borderId="8" xfId="4" applyNumberFormat="1" applyFont="1" applyBorder="1" applyAlignment="1">
      <alignment horizontal="right" vertical="center"/>
    </xf>
    <xf numFmtId="3" fontId="30" fillId="0" borderId="10" xfId="4" applyNumberFormat="1" applyFont="1" applyBorder="1" applyAlignment="1">
      <alignment horizontal="right" vertical="center"/>
    </xf>
    <xf numFmtId="3" fontId="30" fillId="0" borderId="11" xfId="4" applyNumberFormat="1" applyFont="1" applyBorder="1" applyAlignment="1">
      <alignment horizontal="right" vertical="center"/>
    </xf>
    <xf numFmtId="3" fontId="30" fillId="0" borderId="14" xfId="4" applyNumberFormat="1" applyFont="1" applyBorder="1" applyAlignment="1">
      <alignment horizontal="right" vertical="center"/>
    </xf>
    <xf numFmtId="3" fontId="30" fillId="0" borderId="16" xfId="4" applyNumberFormat="1" applyFont="1" applyBorder="1" applyAlignment="1">
      <alignment horizontal="right" vertical="center"/>
    </xf>
    <xf numFmtId="3" fontId="25" fillId="0" borderId="2" xfId="4" applyNumberFormat="1" applyFont="1" applyBorder="1" applyAlignment="1">
      <alignment horizontal="right" vertical="center"/>
    </xf>
    <xf numFmtId="3" fontId="25" fillId="0" borderId="3" xfId="4" applyNumberFormat="1" applyFont="1" applyBorder="1" applyAlignment="1">
      <alignment horizontal="right" vertical="center"/>
    </xf>
    <xf numFmtId="0" fontId="25" fillId="0" borderId="7" xfId="4" applyFont="1" applyBorder="1" applyAlignment="1">
      <alignment horizontal="center" vertical="center"/>
    </xf>
    <xf numFmtId="0" fontId="25" fillId="0" borderId="5" xfId="4" applyFont="1" applyBorder="1" applyAlignment="1">
      <alignment horizontal="center" vertical="center"/>
    </xf>
    <xf numFmtId="0" fontId="25" fillId="0" borderId="8" xfId="4" applyFont="1" applyBorder="1" applyAlignment="1">
      <alignment horizontal="center" vertical="center"/>
    </xf>
    <xf numFmtId="0" fontId="25" fillId="0" borderId="14" xfId="4" applyFont="1" applyBorder="1" applyAlignment="1">
      <alignment horizontal="center" vertical="center"/>
    </xf>
    <xf numFmtId="0" fontId="25" fillId="0" borderId="15" xfId="4" applyFont="1" applyBorder="1" applyAlignment="1">
      <alignment horizontal="center" vertical="center"/>
    </xf>
    <xf numFmtId="0" fontId="25" fillId="0" borderId="16" xfId="4" applyFont="1" applyBorder="1" applyAlignment="1">
      <alignment horizontal="center" vertical="center"/>
    </xf>
    <xf numFmtId="3" fontId="30" fillId="0" borderId="0" xfId="4" applyNumberFormat="1" applyFont="1" applyAlignment="1">
      <alignment horizontal="right" vertical="center"/>
    </xf>
    <xf numFmtId="0" fontId="25" fillId="0" borderId="7" xfId="4" applyFont="1" applyBorder="1" applyAlignment="1">
      <alignment horizontal="center"/>
    </xf>
    <xf numFmtId="0" fontId="25" fillId="0" borderId="5" xfId="4" applyFont="1" applyBorder="1" applyAlignment="1">
      <alignment horizontal="center"/>
    </xf>
    <xf numFmtId="0" fontId="25" fillId="0" borderId="8" xfId="4" applyFont="1" applyBorder="1" applyAlignment="1">
      <alignment horizontal="center"/>
    </xf>
    <xf numFmtId="0" fontId="25" fillId="0" borderId="10" xfId="4" applyFont="1" applyBorder="1" applyAlignment="1">
      <alignment horizontal="center"/>
    </xf>
    <xf numFmtId="0" fontId="25" fillId="0" borderId="0" xfId="4" applyFont="1" applyAlignment="1">
      <alignment horizontal="center"/>
    </xf>
    <xf numFmtId="0" fontId="25" fillId="0" borderId="11" xfId="4" applyFont="1" applyBorder="1" applyAlignment="1">
      <alignment horizontal="center"/>
    </xf>
    <xf numFmtId="0" fontId="25" fillId="0" borderId="14" xfId="4" applyFont="1" applyBorder="1" applyAlignment="1">
      <alignment horizontal="center"/>
    </xf>
    <xf numFmtId="0" fontId="25" fillId="0" borderId="15" xfId="4" applyFont="1" applyBorder="1" applyAlignment="1">
      <alignment horizontal="center"/>
    </xf>
    <xf numFmtId="0" fontId="25" fillId="0" borderId="16" xfId="4" applyFont="1" applyBorder="1" applyAlignment="1">
      <alignment horizontal="center"/>
    </xf>
    <xf numFmtId="49" fontId="30" fillId="0" borderId="9" xfId="4" applyNumberFormat="1" applyFont="1" applyBorder="1" applyAlignment="1">
      <alignment horizontal="left" vertical="center" wrapText="1"/>
    </xf>
    <xf numFmtId="49" fontId="30" fillId="0" borderId="12" xfId="4" applyNumberFormat="1" applyFont="1" applyBorder="1" applyAlignment="1">
      <alignment horizontal="left" vertical="center" wrapText="1"/>
    </xf>
    <xf numFmtId="3" fontId="30" fillId="0" borderId="9" xfId="4" applyNumberFormat="1" applyFont="1" applyBorder="1" applyAlignment="1">
      <alignment horizontal="right"/>
    </xf>
    <xf numFmtId="3" fontId="30" fillId="0" borderId="12" xfId="4" applyNumberFormat="1" applyFont="1" applyBorder="1" applyAlignment="1">
      <alignment horizontal="right"/>
    </xf>
    <xf numFmtId="0" fontId="31" fillId="0" borderId="0" xfId="4" applyFont="1" applyBorder="1" applyAlignment="1">
      <alignment horizontal="left" vertical="center" wrapText="1"/>
    </xf>
    <xf numFmtId="0" fontId="25" fillId="0" borderId="10" xfId="4" applyFont="1" applyBorder="1" applyAlignment="1">
      <alignment horizontal="center" vertical="center" wrapText="1"/>
    </xf>
    <xf numFmtId="0" fontId="25" fillId="0" borderId="11" xfId="4" applyFont="1" applyBorder="1" applyAlignment="1">
      <alignment horizontal="center" vertical="center" wrapText="1"/>
    </xf>
    <xf numFmtId="0" fontId="25" fillId="0" borderId="0" xfId="4" applyFont="1" applyBorder="1" applyAlignment="1">
      <alignment horizontal="center" vertical="center" wrapText="1"/>
    </xf>
    <xf numFmtId="164" fontId="30" fillId="0" borderId="0" xfId="1" applyFont="1" applyBorder="1" applyAlignment="1">
      <alignment horizontal="left" vertical="center"/>
    </xf>
    <xf numFmtId="164" fontId="30" fillId="0" borderId="11" xfId="1" applyFont="1" applyBorder="1" applyAlignment="1">
      <alignment horizontal="left" vertical="center"/>
    </xf>
    <xf numFmtId="164" fontId="30" fillId="0" borderId="6" xfId="1" applyFont="1" applyBorder="1" applyAlignment="1">
      <alignment horizontal="left" vertical="center"/>
    </xf>
    <xf numFmtId="164" fontId="30" fillId="0" borderId="3" xfId="1" applyFont="1" applyBorder="1" applyAlignment="1">
      <alignment horizontal="left" vertical="center"/>
    </xf>
    <xf numFmtId="164" fontId="30" fillId="0" borderId="0" xfId="1" applyFont="1" applyBorder="1" applyAlignment="1">
      <alignment horizontal="right"/>
    </xf>
    <xf numFmtId="164" fontId="25" fillId="0" borderId="6" xfId="1" applyFont="1" applyBorder="1" applyAlignment="1">
      <alignment horizontal="center" vertical="center"/>
    </xf>
    <xf numFmtId="164" fontId="25" fillId="0" borderId="3" xfId="1" applyFont="1" applyBorder="1" applyAlignment="1">
      <alignment horizontal="center" vertical="center"/>
    </xf>
    <xf numFmtId="0" fontId="25" fillId="0" borderId="9" xfId="4" applyFont="1" applyBorder="1" applyAlignment="1">
      <alignment horizontal="center" vertical="center"/>
    </xf>
    <xf numFmtId="0" fontId="25" fillId="0" borderId="13" xfId="4" applyFont="1" applyBorder="1" applyAlignment="1">
      <alignment horizontal="center" vertical="center"/>
    </xf>
  </cellXfs>
  <cellStyles count="7">
    <cellStyle name="Celda de comprobación" xfId="3" builtinId="23"/>
    <cellStyle name="Hipervínculo 2" xfId="5" xr:uid="{E860A069-92FD-47DB-9139-A47D94EF01B8}"/>
    <cellStyle name="Millares [0]" xfId="1" builtinId="6"/>
    <cellStyle name="Millares [0] 2" xfId="6" xr:uid="{68EBCE1A-C20D-44DE-970E-EAB26A3044A9}"/>
    <cellStyle name="Normal" xfId="0" builtinId="0"/>
    <cellStyle name="Normal 2" xfId="4" xr:uid="{BD718D67-C3AE-42AC-84E9-BFBB4D052312}"/>
    <cellStyle name="Porcentaje" xfId="2" builtinId="5"/>
  </cellStyles>
  <dxfs count="21">
    <dxf>
      <font>
        <b val="0"/>
        <i val="0"/>
        <strike val="0"/>
        <condense val="0"/>
        <extend val="0"/>
        <outline val="0"/>
        <shadow val="0"/>
        <u val="none"/>
        <vertAlign val="baseline"/>
        <sz val="11"/>
        <color auto="1"/>
        <name val="Calibri"/>
        <family val="2"/>
        <scheme val="minor"/>
      </font>
    </dxf>
    <dxf>
      <font>
        <strike val="0"/>
        <outline val="0"/>
        <shadow val="0"/>
        <vertAlign val="baseline"/>
        <sz val="11"/>
        <color auto="1"/>
        <name val="Calibri"/>
        <family val="2"/>
        <scheme val="minor"/>
      </font>
    </dxf>
    <dxf>
      <font>
        <strike val="0"/>
        <outline val="0"/>
        <shadow val="0"/>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fill>
        <patternFill patternType="solid">
          <fgColor indexed="64"/>
          <bgColor rgb="FF7A7A7A"/>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style="thin">
          <color theme="4" tint="0.39997558519241921"/>
        </bottom>
      </border>
    </dxf>
    <dxf>
      <font>
        <strike val="0"/>
        <outline val="0"/>
        <shadow val="0"/>
        <vertAlign val="baseline"/>
        <sz val="11"/>
        <color auto="1"/>
        <name val="Calibri"/>
        <family val="2"/>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right/>
        <top style="thin">
          <color theme="4" tint="0.39997558519241921"/>
        </top>
        <bottom/>
      </border>
    </dxf>
    <dxf>
      <font>
        <strike val="0"/>
        <outline val="0"/>
        <shadow val="0"/>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style="thin">
          <color theme="4" tint="0.39997558519241921"/>
        </bottom>
      </border>
    </dxf>
    <dxf>
      <border outline="0">
        <top style="thin">
          <color theme="4" tint="0.39997558519241921"/>
        </top>
      </border>
    </dxf>
    <dxf>
      <font>
        <strike val="0"/>
        <outline val="0"/>
        <shadow val="0"/>
        <vertAlign val="baseline"/>
        <sz val="11"/>
        <color auto="1"/>
        <name val="Calibri"/>
        <family val="2"/>
        <scheme val="minor"/>
      </font>
    </dxf>
    <dxf>
      <border outline="0">
        <left style="thin">
          <color theme="4" tint="0.39997558519241921"/>
        </left>
        <right style="thin">
          <color theme="4" tint="0.39997558519241921"/>
        </right>
        <top style="thin">
          <color theme="4" tint="0.39997558519241921"/>
        </top>
        <bottom style="thin">
          <color theme="4" tint="0.39997558519241921"/>
        </bottom>
      </border>
    </dxf>
    <dxf>
      <font>
        <strike val="0"/>
        <outline val="0"/>
        <shadow val="0"/>
        <vertAlign val="baseline"/>
        <sz val="11"/>
        <color auto="1"/>
        <name val="Calibri"/>
        <family val="2"/>
        <scheme val="minor"/>
      </font>
    </dxf>
    <dxf>
      <border outline="0">
        <bottom style="thin">
          <color theme="4" tint="0.39997558519241921"/>
        </bottom>
      </border>
    </dxf>
    <dxf>
      <font>
        <strike val="0"/>
        <outline val="0"/>
        <shadow val="0"/>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right/>
        <top style="thin">
          <color theme="4" tint="0.39997558519241921"/>
        </top>
        <bottom style="thin">
          <color theme="4" tint="0.39997558519241921"/>
        </bottom>
      </border>
    </dxf>
    <dxf>
      <font>
        <strike val="0"/>
        <outline val="0"/>
        <shadow val="0"/>
        <vertAlign val="baseline"/>
        <sz val="11"/>
        <color auto="1"/>
        <name val="Calibri"/>
        <family val="2"/>
        <scheme val="minor"/>
      </font>
      <fill>
        <patternFill patternType="none">
          <fgColor indexed="64"/>
          <bgColor auto="1"/>
        </patternFill>
      </fill>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strike val="0"/>
        <outline val="0"/>
        <shadow val="0"/>
        <vertAlign val="baseline"/>
        <sz val="11"/>
        <color auto="1"/>
        <name val="Calibri"/>
        <family val="2"/>
        <scheme val="minor"/>
      </font>
      <fill>
        <patternFill patternType="none">
          <fgColor indexed="64"/>
          <bgColor auto="1"/>
        </patternFill>
      </fill>
    </dxf>
    <dxf>
      <border outline="0">
        <bottom style="thin">
          <color theme="4" tint="0.39997558519241921"/>
        </bottom>
      </border>
    </dxf>
    <dxf>
      <font>
        <strike val="0"/>
        <outline val="0"/>
        <shadow val="0"/>
        <vertAlign val="baseline"/>
        <sz val="11"/>
        <color auto="1"/>
        <name val="Calibri"/>
        <family val="2"/>
        <scheme val="minor"/>
      </font>
      <fill>
        <patternFill patternType="none">
          <fgColor indexed="64"/>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38101</xdr:colOff>
      <xdr:row>1</xdr:row>
      <xdr:rowOff>47626</xdr:rowOff>
    </xdr:from>
    <xdr:to>
      <xdr:col>1</xdr:col>
      <xdr:colOff>1828801</xdr:colOff>
      <xdr:row>1</xdr:row>
      <xdr:rowOff>567650</xdr:rowOff>
    </xdr:to>
    <xdr:pic>
      <xdr:nvPicPr>
        <xdr:cNvPr id="3" name="Imagen 2">
          <a:extLst>
            <a:ext uri="{FF2B5EF4-FFF2-40B4-BE49-F238E27FC236}">
              <a16:creationId xmlns:a16="http://schemas.microsoft.com/office/drawing/2014/main" id="{88EDDD73-8F91-4CF7-AD3E-990359D503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6" y="238126"/>
          <a:ext cx="1790700" cy="520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171450</xdr:rowOff>
    </xdr:from>
    <xdr:to>
      <xdr:col>1</xdr:col>
      <xdr:colOff>314325</xdr:colOff>
      <xdr:row>2</xdr:row>
      <xdr:rowOff>5674</xdr:rowOff>
    </xdr:to>
    <xdr:pic>
      <xdr:nvPicPr>
        <xdr:cNvPr id="4" name="Imagen 3">
          <a:extLst>
            <a:ext uri="{FF2B5EF4-FFF2-40B4-BE49-F238E27FC236}">
              <a16:creationId xmlns:a16="http://schemas.microsoft.com/office/drawing/2014/main" id="{A445E323-0802-487B-8754-3F6C9ACF4D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71450"/>
          <a:ext cx="1790700" cy="5200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52</xdr:row>
      <xdr:rowOff>114300</xdr:rowOff>
    </xdr:from>
    <xdr:to>
      <xdr:col>0</xdr:col>
      <xdr:colOff>1971675</xdr:colOff>
      <xdr:row>53</xdr:row>
      <xdr:rowOff>405724</xdr:rowOff>
    </xdr:to>
    <xdr:pic>
      <xdr:nvPicPr>
        <xdr:cNvPr id="4" name="Imagen 3">
          <a:extLst>
            <a:ext uri="{FF2B5EF4-FFF2-40B4-BE49-F238E27FC236}">
              <a16:creationId xmlns:a16="http://schemas.microsoft.com/office/drawing/2014/main" id="{3192D703-0D7A-45D1-B837-BF6D2B4DE3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0182225"/>
          <a:ext cx="1790700" cy="520024"/>
        </a:xfrm>
        <a:prstGeom prst="rect">
          <a:avLst/>
        </a:prstGeom>
      </xdr:spPr>
    </xdr:pic>
    <xdr:clientData/>
  </xdr:twoCellAnchor>
  <xdr:twoCellAnchor editAs="oneCell">
    <xdr:from>
      <xdr:col>0</xdr:col>
      <xdr:colOff>133350</xdr:colOff>
      <xdr:row>0</xdr:row>
      <xdr:rowOff>95250</xdr:rowOff>
    </xdr:from>
    <xdr:to>
      <xdr:col>0</xdr:col>
      <xdr:colOff>1924050</xdr:colOff>
      <xdr:row>0</xdr:row>
      <xdr:rowOff>615274</xdr:rowOff>
    </xdr:to>
    <xdr:pic>
      <xdr:nvPicPr>
        <xdr:cNvPr id="5" name="Imagen 4">
          <a:extLst>
            <a:ext uri="{FF2B5EF4-FFF2-40B4-BE49-F238E27FC236}">
              <a16:creationId xmlns:a16="http://schemas.microsoft.com/office/drawing/2014/main" id="{29CF7D74-9443-4B4F-9DCC-8DDD47ABD8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1790700" cy="520024"/>
        </a:xfrm>
        <a:prstGeom prst="rect">
          <a:avLst/>
        </a:prstGeom>
      </xdr:spPr>
    </xdr:pic>
    <xdr:clientData/>
  </xdr:twoCellAnchor>
  <xdr:oneCellAnchor>
    <xdr:from>
      <xdr:col>9</xdr:col>
      <xdr:colOff>276225</xdr:colOff>
      <xdr:row>104</xdr:row>
      <xdr:rowOff>85725</xdr:rowOff>
    </xdr:from>
    <xdr:ext cx="184731" cy="264560"/>
    <xdr:sp macro="" textlink="">
      <xdr:nvSpPr>
        <xdr:cNvPr id="2" name="CuadroTexto 1">
          <a:extLst>
            <a:ext uri="{FF2B5EF4-FFF2-40B4-BE49-F238E27FC236}">
              <a16:creationId xmlns:a16="http://schemas.microsoft.com/office/drawing/2014/main" id="{B4420D74-4B2B-452F-93A4-0741E4D35308}"/>
            </a:ext>
          </a:extLst>
        </xdr:cNvPr>
        <xdr:cNvSpPr txBox="1"/>
      </xdr:nvSpPr>
      <xdr:spPr>
        <a:xfrm>
          <a:off x="45815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161925</xdr:rowOff>
    </xdr:from>
    <xdr:to>
      <xdr:col>0</xdr:col>
      <xdr:colOff>1885950</xdr:colOff>
      <xdr:row>1</xdr:row>
      <xdr:rowOff>491449</xdr:rowOff>
    </xdr:to>
    <xdr:pic>
      <xdr:nvPicPr>
        <xdr:cNvPr id="4" name="Imagen 3">
          <a:extLst>
            <a:ext uri="{FF2B5EF4-FFF2-40B4-BE49-F238E27FC236}">
              <a16:creationId xmlns:a16="http://schemas.microsoft.com/office/drawing/2014/main" id="{A0CCD831-4AA6-4FE5-A2C6-407669EE39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61925"/>
          <a:ext cx="1790700" cy="52002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823B361-C4B0-4BC9-AD4A-CF239B65F141}" name="Tabla1" displayName="Tabla1" ref="B290:C301" totalsRowShown="0" headerRowDxfId="20" dataDxfId="18" headerRowBorderDxfId="19" tableBorderDxfId="17" totalsRowBorderDxfId="16">
  <autoFilter ref="B290:C301" xr:uid="{0941A411-DC18-4027-84AC-D67BE7016694}"/>
  <tableColumns count="2">
    <tableColumn id="1" xr3:uid="{C145F1D0-87AE-471C-98CF-0397100DE3AF}" name="Ingresos" dataDxfId="15"/>
    <tableColumn id="2" xr3:uid="{389F4905-7863-4CD4-AEE4-2420316CEF9B}" name=" 584.843.581 " dataDxfId="14" dataCellStyle="Millares [0]"/>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155FC24-8D3B-490E-81C0-97EEF420D165}" name="Tabla3" displayName="Tabla3" ref="B305:C351" totalsRowCount="1" headerRowDxfId="13" dataDxfId="11" totalsRowDxfId="9" headerRowBorderDxfId="12" tableBorderDxfId="10" totalsRowBorderDxfId="8">
  <autoFilter ref="B305:C350" xr:uid="{6C55BA6E-D436-4E2F-AA93-5BEE02109A76}"/>
  <tableColumns count="2">
    <tableColumn id="1" xr3:uid="{614A1830-5B9A-49EA-91C7-AA12EEC2A7D3}" name="Egresos Operativos" totalsRowLabel="Resultado del Ejecicio" dataDxfId="7" totalsRowDxfId="6" totalsRowCellStyle="Normal 2"/>
    <tableColumn id="2" xr3:uid="{25AC911A-77E6-469F-85F1-ABDB7B740F19}" name=" 716.217.326 " totalsRowFunction="custom" dataDxfId="5" totalsRowDxfId="4" dataCellStyle="Millares [0]" totalsRowCellStyle="Millares [0]">
      <totalsRowFormula>+Tabla1[[#Headers],[ 584.843.581 ]]-Tabla3[[#Headers],[ 716.217.326 ]]</totalsRowFormula>
    </tableColumn>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6261CD3-0E42-45DC-940C-8101E00388CE}" name="Tabla2" displayName="Tabla2" ref="B300:C309" totalsRowShown="0" headerRowDxfId="3" dataDxfId="2">
  <autoFilter ref="B300:C309" xr:uid="{1DBA80D1-E7C7-4475-9592-EE0B7072AA1D}"/>
  <tableColumns count="2">
    <tableColumn id="1" xr3:uid="{4176441A-A1A8-40DC-8A73-D455E0E1771C}" name="Estados de Resultados" dataDxfId="1"/>
    <tableColumn id="2" xr3:uid="{45D38677-ADD8-42EC-BA6E-399674833368}" name="31 12 2020" dataDxfId="0" dataCellStyle="Millares [0]"/>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C4228-3873-4DB9-B195-75F9B572179D}">
  <sheetPr>
    <pageSetUpPr fitToPage="1"/>
  </sheetPr>
  <dimension ref="A2:F10"/>
  <sheetViews>
    <sheetView topLeftCell="A7" workbookViewId="0">
      <selection activeCell="E8" sqref="E8"/>
    </sheetView>
  </sheetViews>
  <sheetFormatPr baseColWidth="10" defaultColWidth="11.5703125" defaultRowHeight="15" x14ac:dyDescent="0.25"/>
  <cols>
    <col min="1" max="1" width="11.5703125" style="4"/>
    <col min="2" max="2" width="49.7109375" style="4" bestFit="1" customWidth="1"/>
    <col min="3" max="16384" width="11.5703125" style="4"/>
  </cols>
  <sheetData>
    <row r="2" spans="1:6" ht="61.9" customHeight="1" thickBot="1" x14ac:dyDescent="0.3"/>
    <row r="3" spans="1:6" ht="21" x14ac:dyDescent="0.35">
      <c r="B3" s="42" t="s">
        <v>462</v>
      </c>
      <c r="C3" s="43" t="s">
        <v>495</v>
      </c>
    </row>
    <row r="4" spans="1:6" x14ac:dyDescent="0.25">
      <c r="B4" s="44" t="s">
        <v>490</v>
      </c>
      <c r="C4" s="45">
        <v>1</v>
      </c>
      <c r="D4" s="29"/>
      <c r="E4" s="29"/>
    </row>
    <row r="5" spans="1:6" x14ac:dyDescent="0.25">
      <c r="B5" s="44" t="s">
        <v>491</v>
      </c>
      <c r="C5" s="45">
        <v>2</v>
      </c>
      <c r="D5" s="30"/>
      <c r="E5" s="29"/>
    </row>
    <row r="6" spans="1:6" x14ac:dyDescent="0.25">
      <c r="B6" s="46" t="s">
        <v>492</v>
      </c>
      <c r="C6" s="45">
        <v>3</v>
      </c>
      <c r="D6" s="30"/>
      <c r="E6" s="29"/>
    </row>
    <row r="7" spans="1:6" x14ac:dyDescent="0.25">
      <c r="B7" s="46" t="s">
        <v>493</v>
      </c>
      <c r="C7" s="45">
        <v>4</v>
      </c>
      <c r="D7" s="30"/>
      <c r="E7" s="29"/>
    </row>
    <row r="8" spans="1:6" ht="15.75" thickBot="1" x14ac:dyDescent="0.3">
      <c r="B8" s="47" t="s">
        <v>507</v>
      </c>
      <c r="C8" s="48">
        <v>5</v>
      </c>
      <c r="D8" s="30"/>
      <c r="E8" s="29"/>
    </row>
    <row r="9" spans="1:6" x14ac:dyDescent="0.25">
      <c r="A9" s="31"/>
      <c r="B9" s="32" t="s">
        <v>494</v>
      </c>
      <c r="C9" s="30"/>
      <c r="D9" s="30"/>
      <c r="E9" s="29" t="str">
        <f t="shared" ref="E9" si="0">PROPER(B9)</f>
        <v/>
      </c>
      <c r="F9" s="31"/>
    </row>
    <row r="10" spans="1:6" x14ac:dyDescent="0.25">
      <c r="A10" s="31"/>
      <c r="B10" s="30"/>
      <c r="C10" s="30"/>
      <c r="D10" s="30"/>
      <c r="E10" s="30"/>
      <c r="F10" s="31"/>
    </row>
  </sheetData>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EC09E-9105-4358-9A0F-17D6DAFD189F}">
  <sheetPr>
    <pageSetUpPr fitToPage="1"/>
  </sheetPr>
  <dimension ref="A1:H52"/>
  <sheetViews>
    <sheetView showGridLines="0" topLeftCell="A29" zoomScale="85" zoomScaleNormal="85" workbookViewId="0">
      <selection sqref="A1:XFD1048576"/>
    </sheetView>
  </sheetViews>
  <sheetFormatPr baseColWidth="10" defaultColWidth="11.5703125" defaultRowHeight="15.75" x14ac:dyDescent="0.25"/>
  <cols>
    <col min="1" max="1" width="24" style="197" customWidth="1"/>
    <col min="2" max="2" width="21.28515625" style="197" customWidth="1"/>
    <col min="3" max="16384" width="11.5703125" style="197"/>
  </cols>
  <sheetData>
    <row r="1" spans="1:8" x14ac:dyDescent="0.25">
      <c r="A1" s="194"/>
      <c r="B1" s="195"/>
      <c r="C1" s="195"/>
      <c r="D1" s="195"/>
      <c r="E1" s="195"/>
      <c r="F1" s="195"/>
      <c r="G1" s="195"/>
      <c r="H1" s="196"/>
    </row>
    <row r="2" spans="1:8" ht="38.450000000000003" customHeight="1" x14ac:dyDescent="0.25">
      <c r="A2" s="198"/>
      <c r="B2" s="199"/>
      <c r="C2" s="199"/>
      <c r="D2" s="199"/>
      <c r="E2" s="199"/>
      <c r="F2" s="199"/>
      <c r="G2" s="199"/>
      <c r="H2" s="200"/>
    </row>
    <row r="3" spans="1:8" x14ac:dyDescent="0.25">
      <c r="A3" s="198"/>
      <c r="B3" s="199"/>
      <c r="C3" s="199"/>
      <c r="D3" s="199"/>
      <c r="E3" s="199"/>
      <c r="F3" s="199"/>
      <c r="G3" s="199"/>
      <c r="H3" s="200"/>
    </row>
    <row r="4" spans="1:8" x14ac:dyDescent="0.25">
      <c r="A4" s="201"/>
      <c r="B4" s="202"/>
      <c r="C4" s="202"/>
      <c r="D4" s="202"/>
      <c r="E4" s="202"/>
      <c r="F4" s="202"/>
      <c r="G4" s="202"/>
      <c r="H4" s="203"/>
    </row>
    <row r="5" spans="1:8" x14ac:dyDescent="0.25">
      <c r="A5" s="391" t="s">
        <v>468</v>
      </c>
      <c r="B5" s="392"/>
      <c r="C5" s="392"/>
      <c r="D5" s="392"/>
      <c r="E5" s="392"/>
      <c r="F5" s="392"/>
      <c r="G5" s="392"/>
      <c r="H5" s="393"/>
    </row>
    <row r="6" spans="1:8" x14ac:dyDescent="0.25">
      <c r="A6" s="183"/>
      <c r="B6" s="184"/>
      <c r="C6" s="184"/>
      <c r="D6" s="184"/>
      <c r="E6" s="184"/>
      <c r="F6" s="184"/>
      <c r="G6" s="184"/>
      <c r="H6" s="185"/>
    </row>
    <row r="7" spans="1:8" ht="74.45" customHeight="1" x14ac:dyDescent="0.25">
      <c r="A7" s="394" t="s">
        <v>483</v>
      </c>
      <c r="B7" s="395"/>
      <c r="C7" s="395"/>
      <c r="D7" s="395"/>
      <c r="E7" s="395"/>
      <c r="F7" s="395"/>
      <c r="G7" s="395"/>
      <c r="H7" s="185"/>
    </row>
    <row r="8" spans="1:8" x14ac:dyDescent="0.25">
      <c r="A8" s="183"/>
      <c r="B8" s="49"/>
      <c r="C8" s="49"/>
      <c r="D8" s="49"/>
      <c r="E8" s="49"/>
      <c r="F8" s="49"/>
      <c r="G8" s="49"/>
      <c r="H8" s="50"/>
    </row>
    <row r="9" spans="1:8" ht="26.45" customHeight="1" x14ac:dyDescent="0.25">
      <c r="A9" s="394" t="s">
        <v>484</v>
      </c>
      <c r="B9" s="395"/>
      <c r="C9" s="395"/>
      <c r="D9" s="395"/>
      <c r="E9" s="395"/>
      <c r="F9" s="395"/>
      <c r="G9" s="395"/>
      <c r="H9" s="50"/>
    </row>
    <row r="10" spans="1:8" x14ac:dyDescent="0.25">
      <c r="A10" s="183"/>
      <c r="B10" s="49"/>
      <c r="C10" s="49"/>
      <c r="D10" s="49"/>
      <c r="E10" s="49"/>
      <c r="F10" s="49"/>
      <c r="G10" s="49"/>
      <c r="H10" s="50"/>
    </row>
    <row r="11" spans="1:8" x14ac:dyDescent="0.25">
      <c r="A11" s="51" t="s">
        <v>469</v>
      </c>
      <c r="B11" s="49"/>
      <c r="C11" s="49"/>
      <c r="D11" s="49"/>
      <c r="E11" s="49"/>
      <c r="F11" s="49"/>
      <c r="G11" s="49"/>
      <c r="H11" s="50"/>
    </row>
    <row r="12" spans="1:8" ht="14.45" customHeight="1" x14ac:dyDescent="0.25">
      <c r="A12" s="388" t="s">
        <v>472</v>
      </c>
      <c r="B12" s="389"/>
      <c r="C12" s="389"/>
      <c r="D12" s="389"/>
      <c r="E12" s="389"/>
      <c r="F12" s="389"/>
      <c r="G12" s="389"/>
      <c r="H12" s="52"/>
    </row>
    <row r="13" spans="1:8" ht="14.45" customHeight="1" x14ac:dyDescent="0.25">
      <c r="A13" s="388"/>
      <c r="B13" s="389"/>
      <c r="C13" s="389"/>
      <c r="D13" s="389"/>
      <c r="E13" s="389"/>
      <c r="F13" s="389"/>
      <c r="G13" s="389"/>
      <c r="H13" s="52"/>
    </row>
    <row r="14" spans="1:8" ht="14.45" customHeight="1" x14ac:dyDescent="0.25">
      <c r="A14" s="388"/>
      <c r="B14" s="389"/>
      <c r="C14" s="389"/>
      <c r="D14" s="389"/>
      <c r="E14" s="389"/>
      <c r="F14" s="389"/>
      <c r="G14" s="389"/>
      <c r="H14" s="52"/>
    </row>
    <row r="15" spans="1:8" ht="10.9" customHeight="1" x14ac:dyDescent="0.25">
      <c r="A15" s="53"/>
      <c r="B15" s="54"/>
      <c r="C15" s="54"/>
      <c r="D15" s="54"/>
      <c r="E15" s="54"/>
      <c r="F15" s="54"/>
      <c r="G15" s="54"/>
      <c r="H15" s="52"/>
    </row>
    <row r="16" spans="1:8" ht="14.45" hidden="1" customHeight="1" x14ac:dyDescent="0.25">
      <c r="A16" s="53"/>
      <c r="B16" s="54"/>
      <c r="C16" s="54"/>
      <c r="D16" s="54"/>
      <c r="E16" s="54"/>
      <c r="F16" s="54"/>
      <c r="G16" s="54"/>
      <c r="H16" s="52"/>
    </row>
    <row r="17" spans="1:8" x14ac:dyDescent="0.25">
      <c r="A17" s="55"/>
      <c r="B17" s="49"/>
      <c r="C17" s="49"/>
      <c r="D17" s="49"/>
      <c r="E17" s="49"/>
      <c r="F17" s="49"/>
      <c r="G17" s="49"/>
      <c r="H17" s="56"/>
    </row>
    <row r="18" spans="1:8" x14ac:dyDescent="0.25">
      <c r="A18" s="183" t="s">
        <v>473</v>
      </c>
      <c r="B18" s="49"/>
      <c r="C18" s="49"/>
      <c r="D18" s="49"/>
      <c r="E18" s="49"/>
      <c r="F18" s="49"/>
      <c r="G18" s="49"/>
      <c r="H18" s="50"/>
    </row>
    <row r="19" spans="1:8" x14ac:dyDescent="0.25">
      <c r="A19" s="183"/>
      <c r="B19" s="49"/>
      <c r="C19" s="49"/>
      <c r="D19" s="49"/>
      <c r="E19" s="49"/>
      <c r="F19" s="49"/>
      <c r="G19" s="49"/>
      <c r="H19" s="50"/>
    </row>
    <row r="20" spans="1:8" x14ac:dyDescent="0.25">
      <c r="A20" s="388" t="s">
        <v>510</v>
      </c>
      <c r="B20" s="389"/>
      <c r="C20" s="389"/>
      <c r="D20" s="389"/>
      <c r="E20" s="389"/>
      <c r="F20" s="389"/>
      <c r="G20" s="389"/>
      <c r="H20" s="390"/>
    </row>
    <row r="21" spans="1:8" x14ac:dyDescent="0.25">
      <c r="A21" s="388"/>
      <c r="B21" s="389"/>
      <c r="C21" s="389"/>
      <c r="D21" s="389"/>
      <c r="E21" s="389"/>
      <c r="F21" s="389"/>
      <c r="G21" s="389"/>
      <c r="H21" s="390"/>
    </row>
    <row r="22" spans="1:8" x14ac:dyDescent="0.25">
      <c r="A22" s="396"/>
      <c r="B22" s="397"/>
      <c r="C22" s="397"/>
      <c r="D22" s="397"/>
      <c r="E22" s="397"/>
      <c r="F22" s="397"/>
      <c r="G22" s="397"/>
      <c r="H22" s="398"/>
    </row>
    <row r="23" spans="1:8" x14ac:dyDescent="0.25">
      <c r="A23" s="183" t="s">
        <v>482</v>
      </c>
      <c r="B23" s="54"/>
      <c r="C23" s="54"/>
      <c r="D23" s="54"/>
      <c r="E23" s="54"/>
      <c r="F23" s="54"/>
      <c r="G23" s="54"/>
      <c r="H23" s="52"/>
    </row>
    <row r="24" spans="1:8" ht="16.5" thickBot="1" x14ac:dyDescent="0.3">
      <c r="A24" s="55"/>
      <c r="B24" s="49"/>
      <c r="C24" s="49"/>
      <c r="D24" s="49"/>
      <c r="E24" s="49"/>
      <c r="F24" s="49"/>
      <c r="G24" s="49"/>
      <c r="H24" s="56"/>
    </row>
    <row r="25" spans="1:8" ht="14.45" customHeight="1" thickBot="1" x14ac:dyDescent="0.3">
      <c r="A25" s="201"/>
      <c r="B25" s="204" t="s">
        <v>474</v>
      </c>
      <c r="C25" s="205" t="s">
        <v>475</v>
      </c>
      <c r="D25" s="206"/>
      <c r="E25" s="206"/>
      <c r="F25" s="206"/>
      <c r="G25" s="206"/>
      <c r="H25" s="207"/>
    </row>
    <row r="26" spans="1:8" ht="14.45" customHeight="1" thickBot="1" x14ac:dyDescent="0.3">
      <c r="A26" s="201"/>
      <c r="B26" s="208" t="s">
        <v>476</v>
      </c>
      <c r="C26" s="209">
        <v>0.85</v>
      </c>
      <c r="D26" s="210"/>
      <c r="E26" s="211"/>
      <c r="F26" s="210"/>
      <c r="G26" s="211"/>
      <c r="H26" s="212"/>
    </row>
    <row r="27" spans="1:8" ht="14.45" customHeight="1" thickBot="1" x14ac:dyDescent="0.3">
      <c r="A27" s="201"/>
      <c r="B27" s="208" t="s">
        <v>477</v>
      </c>
      <c r="C27" s="209">
        <v>0.99</v>
      </c>
      <c r="D27" s="210"/>
      <c r="E27" s="211"/>
      <c r="F27" s="210"/>
      <c r="G27" s="211"/>
      <c r="H27" s="212"/>
    </row>
    <row r="28" spans="1:8" ht="14.45" customHeight="1" thickBot="1" x14ac:dyDescent="0.3">
      <c r="A28" s="201"/>
      <c r="B28" s="208" t="s">
        <v>478</v>
      </c>
      <c r="C28" s="209">
        <v>0.40799999999999997</v>
      </c>
      <c r="D28" s="210"/>
      <c r="E28" s="211"/>
      <c r="F28" s="210"/>
      <c r="G28" s="211"/>
      <c r="H28" s="212"/>
    </row>
    <row r="29" spans="1:8" ht="14.45" customHeight="1" thickBot="1" x14ac:dyDescent="0.3">
      <c r="A29" s="201"/>
      <c r="B29" s="208" t="s">
        <v>479</v>
      </c>
      <c r="C29" s="209">
        <v>0.95</v>
      </c>
      <c r="D29" s="210" t="s">
        <v>508</v>
      </c>
      <c r="E29" s="211"/>
      <c r="F29" s="210"/>
      <c r="G29" s="211"/>
      <c r="H29" s="212"/>
    </row>
    <row r="30" spans="1:8" ht="14.45" customHeight="1" x14ac:dyDescent="0.25">
      <c r="A30" s="213"/>
      <c r="B30" s="210"/>
      <c r="C30" s="211"/>
      <c r="D30" s="210"/>
      <c r="E30" s="211"/>
      <c r="F30" s="210"/>
      <c r="G30" s="211"/>
      <c r="H30" s="212"/>
    </row>
    <row r="31" spans="1:8" ht="14.45" customHeight="1" x14ac:dyDescent="0.25">
      <c r="A31" s="214" t="s">
        <v>509</v>
      </c>
      <c r="B31" s="215"/>
      <c r="C31" s="216"/>
      <c r="D31" s="215"/>
      <c r="E31" s="216"/>
      <c r="F31" s="215"/>
      <c r="G31" s="211"/>
      <c r="H31" s="212"/>
    </row>
    <row r="32" spans="1:8" x14ac:dyDescent="0.25">
      <c r="A32" s="201"/>
      <c r="B32" s="202"/>
      <c r="C32" s="202"/>
      <c r="D32" s="202"/>
      <c r="E32" s="202"/>
      <c r="F32" s="202"/>
      <c r="G32" s="202"/>
      <c r="H32" s="203"/>
    </row>
    <row r="33" spans="1:8" x14ac:dyDescent="0.25">
      <c r="A33" s="183" t="s">
        <v>485</v>
      </c>
      <c r="B33" s="49"/>
      <c r="C33" s="49"/>
      <c r="D33" s="49"/>
      <c r="E33" s="49"/>
      <c r="F33" s="49"/>
      <c r="G33" s="49"/>
      <c r="H33" s="50"/>
    </row>
    <row r="34" spans="1:8" x14ac:dyDescent="0.25">
      <c r="A34" s="180"/>
      <c r="B34" s="181"/>
      <c r="C34" s="181"/>
      <c r="D34" s="181"/>
      <c r="E34" s="181"/>
      <c r="F34" s="181"/>
      <c r="G34" s="181"/>
      <c r="H34" s="182"/>
    </row>
    <row r="35" spans="1:8" ht="37.9" customHeight="1" x14ac:dyDescent="0.25">
      <c r="A35" s="388" t="s">
        <v>486</v>
      </c>
      <c r="B35" s="389"/>
      <c r="C35" s="389"/>
      <c r="D35" s="389"/>
      <c r="E35" s="389"/>
      <c r="F35" s="389"/>
      <c r="G35" s="389"/>
      <c r="H35" s="182"/>
    </row>
    <row r="36" spans="1:8" ht="43.9" customHeight="1" x14ac:dyDescent="0.25">
      <c r="A36" s="388" t="s">
        <v>487</v>
      </c>
      <c r="B36" s="389"/>
      <c r="C36" s="389"/>
      <c r="D36" s="389"/>
      <c r="E36" s="389"/>
      <c r="F36" s="389"/>
      <c r="G36" s="389"/>
      <c r="H36" s="182"/>
    </row>
    <row r="37" spans="1:8" x14ac:dyDescent="0.25">
      <c r="A37" s="180"/>
      <c r="B37" s="181"/>
      <c r="C37" s="181"/>
      <c r="D37" s="181"/>
      <c r="E37" s="181"/>
      <c r="F37" s="181"/>
      <c r="G37" s="181"/>
      <c r="H37" s="182"/>
    </row>
    <row r="38" spans="1:8" ht="29.45" customHeight="1" x14ac:dyDescent="0.25">
      <c r="A38" s="388" t="s">
        <v>488</v>
      </c>
      <c r="B38" s="389"/>
      <c r="C38" s="389"/>
      <c r="D38" s="389"/>
      <c r="E38" s="389"/>
      <c r="F38" s="389"/>
      <c r="G38" s="389"/>
      <c r="H38" s="182"/>
    </row>
    <row r="39" spans="1:8" x14ac:dyDescent="0.25">
      <c r="A39" s="180"/>
      <c r="B39" s="181"/>
      <c r="C39" s="181"/>
      <c r="D39" s="181"/>
      <c r="E39" s="181"/>
      <c r="F39" s="181"/>
      <c r="G39" s="181"/>
      <c r="H39" s="182"/>
    </row>
    <row r="40" spans="1:8" ht="33.6" customHeight="1" x14ac:dyDescent="0.25">
      <c r="A40" s="388" t="s">
        <v>489</v>
      </c>
      <c r="B40" s="389"/>
      <c r="C40" s="389"/>
      <c r="D40" s="389"/>
      <c r="E40" s="389"/>
      <c r="F40" s="389"/>
      <c r="G40" s="389"/>
      <c r="H40" s="182"/>
    </row>
    <row r="41" spans="1:8" x14ac:dyDescent="0.25">
      <c r="A41" s="180"/>
      <c r="B41" s="181"/>
      <c r="C41" s="181"/>
      <c r="D41" s="181"/>
      <c r="E41" s="181"/>
      <c r="F41" s="181"/>
      <c r="G41" s="181"/>
      <c r="H41" s="182"/>
    </row>
    <row r="42" spans="1:8" x14ac:dyDescent="0.25">
      <c r="A42" s="180"/>
      <c r="B42" s="181"/>
      <c r="C42" s="181"/>
      <c r="D42" s="181"/>
      <c r="E42" s="181"/>
      <c r="F42" s="181"/>
      <c r="G42" s="181"/>
      <c r="H42" s="182"/>
    </row>
    <row r="43" spans="1:8" x14ac:dyDescent="0.25">
      <c r="A43" s="57" t="s">
        <v>470</v>
      </c>
      <c r="B43" s="49"/>
      <c r="C43" s="49"/>
      <c r="D43" s="49"/>
      <c r="E43" s="49"/>
      <c r="F43" s="49"/>
      <c r="G43" s="49"/>
      <c r="H43" s="50"/>
    </row>
    <row r="44" spans="1:8" x14ac:dyDescent="0.25">
      <c r="A44" s="55" t="s">
        <v>481</v>
      </c>
      <c r="B44" s="49"/>
      <c r="C44" s="49"/>
      <c r="D44" s="49"/>
      <c r="E44" s="49"/>
      <c r="F44" s="49"/>
      <c r="G44" s="49"/>
      <c r="H44" s="50"/>
    </row>
    <row r="45" spans="1:8" ht="14.45" customHeight="1" x14ac:dyDescent="0.25">
      <c r="A45" s="55" t="s">
        <v>480</v>
      </c>
      <c r="B45" s="49"/>
      <c r="C45" s="49"/>
      <c r="D45" s="49"/>
      <c r="E45" s="49"/>
      <c r="F45" s="49"/>
      <c r="G45" s="49"/>
      <c r="H45" s="56"/>
    </row>
    <row r="46" spans="1:8" ht="14.45" customHeight="1" x14ac:dyDescent="0.25">
      <c r="A46" s="55"/>
      <c r="B46" s="49"/>
      <c r="C46" s="49"/>
      <c r="D46" s="49"/>
      <c r="E46" s="49"/>
      <c r="F46" s="49"/>
      <c r="G46" s="49"/>
      <c r="H46" s="56"/>
    </row>
    <row r="47" spans="1:8" x14ac:dyDescent="0.25">
      <c r="A47" s="57" t="s">
        <v>471</v>
      </c>
      <c r="B47" s="49"/>
      <c r="C47" s="49"/>
      <c r="D47" s="49"/>
      <c r="E47" s="49"/>
      <c r="F47" s="49"/>
      <c r="G47" s="49"/>
      <c r="H47" s="50"/>
    </row>
    <row r="48" spans="1:8" x14ac:dyDescent="0.25">
      <c r="A48" s="55"/>
      <c r="B48" s="49"/>
      <c r="C48" s="49"/>
      <c r="D48" s="49"/>
      <c r="E48" s="49"/>
      <c r="F48" s="49"/>
      <c r="G48" s="49"/>
      <c r="H48" s="50"/>
    </row>
    <row r="49" spans="1:8" x14ac:dyDescent="0.25">
      <c r="A49" s="388" t="s">
        <v>506</v>
      </c>
      <c r="B49" s="389"/>
      <c r="C49" s="389"/>
      <c r="D49" s="389"/>
      <c r="E49" s="389"/>
      <c r="F49" s="389"/>
      <c r="G49" s="389"/>
      <c r="H49" s="390"/>
    </row>
    <row r="50" spans="1:8" x14ac:dyDescent="0.25">
      <c r="A50" s="388"/>
      <c r="B50" s="389"/>
      <c r="C50" s="389"/>
      <c r="D50" s="389"/>
      <c r="E50" s="389"/>
      <c r="F50" s="389"/>
      <c r="G50" s="389"/>
      <c r="H50" s="390"/>
    </row>
    <row r="51" spans="1:8" x14ac:dyDescent="0.25">
      <c r="A51" s="180"/>
      <c r="B51" s="181"/>
      <c r="C51" s="181"/>
      <c r="D51" s="181"/>
      <c r="E51" s="181"/>
      <c r="F51" s="181"/>
      <c r="G51" s="181"/>
      <c r="H51" s="182"/>
    </row>
    <row r="52" spans="1:8" ht="16.5" thickBot="1" x14ac:dyDescent="0.3">
      <c r="A52" s="217"/>
      <c r="B52" s="218"/>
      <c r="C52" s="218"/>
      <c r="D52" s="218"/>
      <c r="E52" s="218"/>
      <c r="F52" s="218"/>
      <c r="G52" s="218"/>
      <c r="H52" s="219"/>
    </row>
  </sheetData>
  <mergeCells count="11">
    <mergeCell ref="A49:H50"/>
    <mergeCell ref="A5:H5"/>
    <mergeCell ref="A20:H21"/>
    <mergeCell ref="A12:G14"/>
    <mergeCell ref="A7:G7"/>
    <mergeCell ref="A9:G9"/>
    <mergeCell ref="A22:H22"/>
    <mergeCell ref="A35:G35"/>
    <mergeCell ref="A36:G36"/>
    <mergeCell ref="A38:G38"/>
    <mergeCell ref="A40:G40"/>
  </mergeCells>
  <pageMargins left="0.25" right="0.25"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1"/>
  <sheetViews>
    <sheetView showGridLines="0" tabSelected="1" topLeftCell="A82" workbookViewId="0">
      <selection activeCell="K113" sqref="K113"/>
    </sheetView>
  </sheetViews>
  <sheetFormatPr baseColWidth="10" defaultColWidth="8.85546875" defaultRowHeight="15" x14ac:dyDescent="0.25"/>
  <cols>
    <col min="1" max="1" width="54.7109375" style="32" customWidth="1"/>
    <col min="2" max="2" width="9.85546875" style="220" customWidth="1"/>
    <col min="3" max="6" width="20.7109375" style="38" hidden="1" customWidth="1"/>
    <col min="7" max="9" width="15.7109375" style="38" hidden="1" customWidth="1"/>
    <col min="10" max="10" width="18.28515625" style="38" customWidth="1"/>
    <col min="11" max="11" width="8.85546875" style="32"/>
    <col min="12" max="12" width="16.5703125" style="32" bestFit="1" customWidth="1"/>
    <col min="13" max="13" width="15.5703125" style="32" bestFit="1" customWidth="1"/>
    <col min="14" max="16384" width="8.85546875" style="32"/>
  </cols>
  <sheetData>
    <row r="1" spans="1:10" ht="65.45" customHeight="1" x14ac:dyDescent="0.25"/>
    <row r="2" spans="1:10" s="221" customFormat="1" x14ac:dyDescent="0.25">
      <c r="A2" s="402" t="s">
        <v>456</v>
      </c>
      <c r="B2" s="402"/>
      <c r="C2" s="402"/>
      <c r="D2" s="402"/>
      <c r="E2" s="402"/>
      <c r="F2" s="402"/>
      <c r="G2" s="402"/>
      <c r="H2" s="402"/>
      <c r="I2" s="402"/>
      <c r="J2" s="402"/>
    </row>
    <row r="3" spans="1:10" s="221" customFormat="1" ht="15.75" thickBot="1" x14ac:dyDescent="0.3">
      <c r="A3" s="403" t="s">
        <v>464</v>
      </c>
      <c r="B3" s="403"/>
      <c r="C3" s="403"/>
      <c r="D3" s="403"/>
      <c r="E3" s="403"/>
      <c r="F3" s="403"/>
      <c r="G3" s="403"/>
      <c r="H3" s="403"/>
      <c r="I3" s="403"/>
      <c r="J3" s="403"/>
    </row>
    <row r="4" spans="1:10" s="224" customFormat="1" ht="57.6" hidden="1" customHeight="1" thickTop="1" thickBot="1" x14ac:dyDescent="0.3">
      <c r="A4" s="222" t="s">
        <v>460</v>
      </c>
      <c r="B4" s="222" t="s">
        <v>459</v>
      </c>
      <c r="C4" s="223" t="s">
        <v>64</v>
      </c>
      <c r="D4" s="223" t="s">
        <v>457</v>
      </c>
      <c r="E4" s="223" t="s">
        <v>60</v>
      </c>
      <c r="F4" s="223" t="s">
        <v>81</v>
      </c>
      <c r="G4" s="223" t="s">
        <v>82</v>
      </c>
      <c r="H4" s="400" t="s">
        <v>454</v>
      </c>
      <c r="I4" s="401"/>
      <c r="J4" s="223" t="s">
        <v>89</v>
      </c>
    </row>
    <row r="5" spans="1:10" s="224" customFormat="1" ht="16.5" hidden="1" thickTop="1" thickBot="1" x14ac:dyDescent="0.3">
      <c r="A5" s="222" t="s">
        <v>61</v>
      </c>
      <c r="B5" s="222" t="s">
        <v>461</v>
      </c>
      <c r="C5" s="223"/>
      <c r="D5" s="225">
        <v>0.85</v>
      </c>
      <c r="E5" s="226">
        <v>0.502</v>
      </c>
      <c r="F5" s="225">
        <v>0.99</v>
      </c>
      <c r="G5" s="225">
        <v>0.95</v>
      </c>
      <c r="H5" s="227" t="s">
        <v>85</v>
      </c>
      <c r="I5" s="227" t="s">
        <v>86</v>
      </c>
      <c r="J5" s="225" t="s">
        <v>88</v>
      </c>
    </row>
    <row r="6" spans="1:10" s="224" customFormat="1" ht="15.75" thickTop="1" x14ac:dyDescent="0.25">
      <c r="A6" s="228" t="s">
        <v>0</v>
      </c>
      <c r="B6" s="229"/>
      <c r="C6" s="179">
        <f>+C7+C14</f>
        <v>103840803703</v>
      </c>
      <c r="D6" s="179">
        <f>+D7+D14</f>
        <v>5010467126</v>
      </c>
      <c r="E6" s="179">
        <f>+E7+E14</f>
        <v>4584427448</v>
      </c>
      <c r="F6" s="179">
        <f>+F7+F14</f>
        <v>5175967264</v>
      </c>
      <c r="G6" s="179">
        <f>+G7+G14</f>
        <v>29075492</v>
      </c>
      <c r="H6" s="230"/>
      <c r="I6" s="230"/>
      <c r="J6" s="179">
        <f>+J7+J14</f>
        <v>104419793594.75601</v>
      </c>
    </row>
    <row r="7" spans="1:10" s="224" customFormat="1" x14ac:dyDescent="0.25">
      <c r="A7" s="228" t="s">
        <v>1</v>
      </c>
      <c r="B7" s="229"/>
      <c r="C7" s="179">
        <f>SUM(C8:C13)</f>
        <v>48066685738</v>
      </c>
      <c r="D7" s="179">
        <f>SUM(D8:D13)</f>
        <v>1303287197</v>
      </c>
      <c r="E7" s="179">
        <f>SUM(E8:E13)</f>
        <v>1116812035</v>
      </c>
      <c r="F7" s="179">
        <f>SUM(F8:F13)</f>
        <v>1708850700</v>
      </c>
      <c r="G7" s="179">
        <f>SUM(G8:G13)</f>
        <v>29075492</v>
      </c>
      <c r="H7" s="230"/>
      <c r="I7" s="230"/>
      <c r="J7" s="179">
        <f>SUM(J8:J13)</f>
        <v>51115082470.419998</v>
      </c>
    </row>
    <row r="8" spans="1:10" x14ac:dyDescent="0.25">
      <c r="A8" s="231" t="s">
        <v>2</v>
      </c>
      <c r="B8" s="229">
        <v>5.0999999999999996</v>
      </c>
      <c r="C8" s="137">
        <v>3899258412</v>
      </c>
      <c r="D8" s="137">
        <v>418067632</v>
      </c>
      <c r="E8" s="137">
        <v>-272859418</v>
      </c>
      <c r="F8" s="137">
        <v>23582132</v>
      </c>
      <c r="G8" s="137">
        <v>25000000</v>
      </c>
      <c r="H8" s="232"/>
      <c r="I8" s="232"/>
      <c r="J8" s="137">
        <f t="shared" ref="J8:J9" si="0">((D8*85%)+(E8*50.2%)+(F8*99%)+(G8*95%))+C8+H8-I8</f>
        <v>4164736782.0440001</v>
      </c>
    </row>
    <row r="9" spans="1:10" x14ac:dyDescent="0.25">
      <c r="A9" s="231" t="s">
        <v>3</v>
      </c>
      <c r="B9" s="229">
        <v>5.2</v>
      </c>
      <c r="C9" s="137">
        <v>30307245840</v>
      </c>
      <c r="D9" s="137">
        <v>453683770</v>
      </c>
      <c r="E9" s="137">
        <v>809330411</v>
      </c>
      <c r="F9" s="137">
        <v>0</v>
      </c>
      <c r="G9" s="137">
        <v>0</v>
      </c>
      <c r="H9" s="232"/>
      <c r="I9" s="232"/>
      <c r="J9" s="137">
        <f t="shared" si="0"/>
        <v>31099160910.821999</v>
      </c>
    </row>
    <row r="10" spans="1:10" x14ac:dyDescent="0.25">
      <c r="A10" s="231" t="s">
        <v>4</v>
      </c>
      <c r="B10" s="229">
        <v>5.3</v>
      </c>
      <c r="C10" s="137">
        <f>11812934000+1980200883</f>
        <v>13793134883</v>
      </c>
      <c r="D10" s="137">
        <v>431535795</v>
      </c>
      <c r="E10" s="137">
        <f>44986122+441000000</f>
        <v>485986122</v>
      </c>
      <c r="F10" s="137">
        <v>1685268568</v>
      </c>
      <c r="G10" s="137">
        <v>4075492</v>
      </c>
      <c r="H10" s="232"/>
      <c r="I10" s="232">
        <f>+H30</f>
        <v>339420937</v>
      </c>
      <c r="J10" s="137">
        <f>((D10*85%)+(E10*50.2%)+(F10*99%)+(G10*95%))+C10+H10-I10</f>
        <v>15736772004.714001</v>
      </c>
    </row>
    <row r="11" spans="1:10" x14ac:dyDescent="0.25">
      <c r="A11" s="231" t="s">
        <v>5</v>
      </c>
      <c r="B11" s="229"/>
      <c r="C11" s="137">
        <v>0</v>
      </c>
      <c r="D11" s="137">
        <v>0</v>
      </c>
      <c r="E11" s="137">
        <v>90834920</v>
      </c>
      <c r="F11" s="137">
        <v>0</v>
      </c>
      <c r="G11" s="137">
        <v>0</v>
      </c>
      <c r="H11" s="232"/>
      <c r="I11" s="232"/>
      <c r="J11" s="137">
        <f t="shared" ref="J11:J27" si="1">((D11*85%)+(E11*50.2%)+(F11*99%)+(G11*95%))+C11+H11-I11</f>
        <v>45599129.840000004</v>
      </c>
    </row>
    <row r="12" spans="1:10" x14ac:dyDescent="0.25">
      <c r="A12" s="231" t="s">
        <v>6</v>
      </c>
      <c r="B12" s="229"/>
      <c r="C12" s="137">
        <v>0</v>
      </c>
      <c r="D12" s="137">
        <v>0</v>
      </c>
      <c r="E12" s="137">
        <v>3520000</v>
      </c>
      <c r="F12" s="137">
        <v>0</v>
      </c>
      <c r="G12" s="137">
        <v>0</v>
      </c>
      <c r="H12" s="232"/>
      <c r="I12" s="232"/>
      <c r="J12" s="137">
        <f t="shared" si="1"/>
        <v>1767040</v>
      </c>
    </row>
    <row r="13" spans="1:10" ht="13.15" customHeight="1" x14ac:dyDescent="0.25">
      <c r="A13" s="231" t="s">
        <v>7</v>
      </c>
      <c r="B13" s="229"/>
      <c r="C13" s="137">
        <v>67046603</v>
      </c>
      <c r="D13" s="137">
        <v>0</v>
      </c>
      <c r="E13" s="137"/>
      <c r="F13" s="137">
        <v>0</v>
      </c>
      <c r="G13" s="137">
        <v>0</v>
      </c>
      <c r="H13" s="232"/>
      <c r="I13" s="232"/>
      <c r="J13" s="137">
        <f t="shared" si="1"/>
        <v>67046603</v>
      </c>
    </row>
    <row r="14" spans="1:10" s="224" customFormat="1" x14ac:dyDescent="0.25">
      <c r="A14" s="228" t="s">
        <v>8</v>
      </c>
      <c r="B14" s="229"/>
      <c r="C14" s="179">
        <f>SUM(C15:C27)</f>
        <v>55774117965</v>
      </c>
      <c r="D14" s="179">
        <f>SUM(D15:D27)</f>
        <v>3707179929</v>
      </c>
      <c r="E14" s="179">
        <f>SUM(E15:E27)</f>
        <v>3467615413</v>
      </c>
      <c r="F14" s="179">
        <f>SUM(F15:F27)</f>
        <v>3467116564</v>
      </c>
      <c r="G14" s="179">
        <f>SUM(G15:G27)</f>
        <v>0</v>
      </c>
      <c r="H14" s="230"/>
      <c r="I14" s="230"/>
      <c r="J14" s="179">
        <f>SUM(J15:J27)</f>
        <v>53304711124.336006</v>
      </c>
    </row>
    <row r="15" spans="1:10" x14ac:dyDescent="0.25">
      <c r="A15" s="231" t="s">
        <v>9</v>
      </c>
      <c r="B15" s="229"/>
      <c r="C15" s="137"/>
      <c r="D15" s="137">
        <v>0</v>
      </c>
      <c r="E15" s="137">
        <v>0</v>
      </c>
      <c r="F15" s="137">
        <v>0</v>
      </c>
      <c r="G15" s="137">
        <v>0</v>
      </c>
      <c r="H15" s="232"/>
      <c r="I15" s="232"/>
      <c r="J15" s="137">
        <f t="shared" si="1"/>
        <v>0</v>
      </c>
    </row>
    <row r="16" spans="1:10" x14ac:dyDescent="0.25">
      <c r="A16" s="231" t="s">
        <v>10</v>
      </c>
      <c r="B16" s="229"/>
      <c r="C16" s="137"/>
      <c r="D16" s="137">
        <v>0</v>
      </c>
      <c r="E16" s="137">
        <v>0</v>
      </c>
      <c r="F16" s="137">
        <v>0</v>
      </c>
      <c r="G16" s="137">
        <v>0</v>
      </c>
      <c r="H16" s="232"/>
      <c r="I16" s="232"/>
      <c r="J16" s="137">
        <f t="shared" si="1"/>
        <v>0</v>
      </c>
    </row>
    <row r="17" spans="1:10" x14ac:dyDescent="0.25">
      <c r="A17" s="231" t="s">
        <v>83</v>
      </c>
      <c r="B17" s="229"/>
      <c r="C17" s="137">
        <v>851000000</v>
      </c>
      <c r="D17" s="137">
        <v>3168007978</v>
      </c>
      <c r="E17" s="137">
        <v>3190764378</v>
      </c>
      <c r="F17" s="137">
        <v>3101436773</v>
      </c>
      <c r="G17" s="137">
        <v>0</v>
      </c>
      <c r="H17" s="232"/>
      <c r="I17" s="232"/>
      <c r="J17" s="137">
        <f t="shared" si="1"/>
        <v>8215992904.3260002</v>
      </c>
    </row>
    <row r="18" spans="1:10" s="224" customFormat="1" x14ac:dyDescent="0.25">
      <c r="A18" s="228" t="s">
        <v>65</v>
      </c>
      <c r="B18" s="229"/>
      <c r="C18" s="179"/>
      <c r="D18" s="179"/>
      <c r="E18" s="179"/>
      <c r="F18" s="179"/>
      <c r="G18" s="179"/>
      <c r="H18" s="230"/>
      <c r="I18" s="230"/>
      <c r="J18" s="179">
        <f t="shared" si="1"/>
        <v>0</v>
      </c>
    </row>
    <row r="19" spans="1:10" x14ac:dyDescent="0.25">
      <c r="A19" s="228" t="s">
        <v>66</v>
      </c>
      <c r="B19" s="229"/>
      <c r="C19" s="179">
        <v>4500000000</v>
      </c>
      <c r="D19" s="179">
        <v>0</v>
      </c>
      <c r="E19" s="179">
        <v>0</v>
      </c>
      <c r="F19" s="179">
        <v>0</v>
      </c>
      <c r="G19" s="179">
        <v>0</v>
      </c>
      <c r="H19" s="230"/>
      <c r="I19" s="230"/>
      <c r="J19" s="179">
        <v>0</v>
      </c>
    </row>
    <row r="20" spans="1:10" x14ac:dyDescent="0.25">
      <c r="A20" s="228" t="s">
        <v>67</v>
      </c>
      <c r="B20" s="229"/>
      <c r="C20" s="179">
        <v>2495451703</v>
      </c>
      <c r="D20" s="179">
        <v>0</v>
      </c>
      <c r="E20" s="179">
        <v>0</v>
      </c>
      <c r="F20" s="179">
        <v>0</v>
      </c>
      <c r="G20" s="179">
        <v>0</v>
      </c>
      <c r="H20" s="230"/>
      <c r="I20" s="230"/>
      <c r="J20" s="179">
        <v>0</v>
      </c>
    </row>
    <row r="21" spans="1:10" x14ac:dyDescent="0.25">
      <c r="A21" s="228" t="s">
        <v>68</v>
      </c>
      <c r="B21" s="229"/>
      <c r="C21" s="179">
        <v>3243000000</v>
      </c>
      <c r="D21" s="179">
        <v>0</v>
      </c>
      <c r="E21" s="179">
        <v>0</v>
      </c>
      <c r="F21" s="179">
        <v>0</v>
      </c>
      <c r="G21" s="179">
        <v>0</v>
      </c>
      <c r="H21" s="230"/>
      <c r="I21" s="230"/>
      <c r="J21" s="179">
        <v>0</v>
      </c>
    </row>
    <row r="22" spans="1:10" x14ac:dyDescent="0.25">
      <c r="A22" s="228" t="s">
        <v>90</v>
      </c>
      <c r="B22" s="229"/>
      <c r="C22" s="179">
        <v>0</v>
      </c>
      <c r="D22" s="179">
        <v>0</v>
      </c>
      <c r="E22" s="179">
        <v>0</v>
      </c>
      <c r="F22" s="179">
        <v>0</v>
      </c>
      <c r="G22" s="179">
        <v>0</v>
      </c>
      <c r="H22" s="230"/>
      <c r="I22" s="230"/>
      <c r="J22" s="179">
        <f t="shared" si="1"/>
        <v>0</v>
      </c>
    </row>
    <row r="23" spans="1:10" x14ac:dyDescent="0.25">
      <c r="A23" s="228" t="s">
        <v>100</v>
      </c>
      <c r="B23" s="229"/>
      <c r="C23" s="179">
        <v>555246413</v>
      </c>
      <c r="D23" s="179"/>
      <c r="E23" s="179"/>
      <c r="F23" s="179"/>
      <c r="G23" s="179"/>
      <c r="H23" s="230"/>
      <c r="I23" s="230"/>
      <c r="J23" s="179">
        <v>0</v>
      </c>
    </row>
    <row r="24" spans="1:10" x14ac:dyDescent="0.25">
      <c r="A24" s="231" t="s">
        <v>11</v>
      </c>
      <c r="B24" s="229">
        <v>5.4</v>
      </c>
      <c r="C24" s="137">
        <v>12498426857</v>
      </c>
      <c r="D24" s="137">
        <v>239947220</v>
      </c>
      <c r="E24" s="137">
        <v>263407304</v>
      </c>
      <c r="F24" s="137">
        <v>142053494</v>
      </c>
      <c r="G24" s="137">
        <v>0</v>
      </c>
      <c r="H24" s="232"/>
      <c r="I24" s="232"/>
      <c r="J24" s="137">
        <f t="shared" si="1"/>
        <v>12975245419.667999</v>
      </c>
    </row>
    <row r="25" spans="1:10" x14ac:dyDescent="0.25">
      <c r="A25" s="231" t="s">
        <v>12</v>
      </c>
      <c r="B25" s="229">
        <v>5.7</v>
      </c>
      <c r="C25" s="137">
        <v>29657421380</v>
      </c>
      <c r="D25" s="137"/>
      <c r="E25" s="137"/>
      <c r="F25" s="137">
        <v>0</v>
      </c>
      <c r="G25" s="137">
        <v>0</v>
      </c>
      <c r="H25" s="232"/>
      <c r="I25" s="232"/>
      <c r="J25" s="137">
        <f t="shared" si="1"/>
        <v>29657421380</v>
      </c>
    </row>
    <row r="26" spans="1:10" x14ac:dyDescent="0.25">
      <c r="A26" s="231" t="s">
        <v>13</v>
      </c>
      <c r="B26" s="229">
        <v>5.5</v>
      </c>
      <c r="C26" s="137">
        <v>754727435</v>
      </c>
      <c r="D26" s="137">
        <v>5792004</v>
      </c>
      <c r="E26" s="137">
        <v>3238665</v>
      </c>
      <c r="F26" s="137">
        <v>217686297</v>
      </c>
      <c r="G26" s="137">
        <v>0</v>
      </c>
      <c r="H26" s="232"/>
      <c r="I26" s="232"/>
      <c r="J26" s="137">
        <f t="shared" si="1"/>
        <v>976785882.25999999</v>
      </c>
    </row>
    <row r="27" spans="1:10" x14ac:dyDescent="0.25">
      <c r="A27" s="231" t="s">
        <v>14</v>
      </c>
      <c r="B27" s="229">
        <v>5.6</v>
      </c>
      <c r="C27" s="137">
        <v>1218844177</v>
      </c>
      <c r="D27" s="137">
        <v>293432727</v>
      </c>
      <c r="E27" s="137">
        <v>10205066</v>
      </c>
      <c r="F27" s="137">
        <v>5940000</v>
      </c>
      <c r="G27" s="137">
        <v>0</v>
      </c>
      <c r="H27" s="232"/>
      <c r="I27" s="232"/>
      <c r="J27" s="137">
        <f t="shared" si="1"/>
        <v>1479265538.082</v>
      </c>
    </row>
    <row r="28" spans="1:10" s="224" customFormat="1" x14ac:dyDescent="0.25">
      <c r="A28" s="228" t="s">
        <v>15</v>
      </c>
      <c r="B28" s="229"/>
      <c r="C28" s="179">
        <f>+C29+C35</f>
        <v>69286790251</v>
      </c>
      <c r="D28" s="179">
        <f>+D29+D35</f>
        <v>359625868</v>
      </c>
      <c r="E28" s="179">
        <f>+E29+E35</f>
        <v>420052560</v>
      </c>
      <c r="F28" s="179">
        <f>+F29+F35</f>
        <v>362902580</v>
      </c>
      <c r="G28" s="179">
        <f>+G29+G35</f>
        <v>44830422</v>
      </c>
      <c r="H28" s="230"/>
      <c r="I28" s="230"/>
      <c r="J28" s="179">
        <f>+J29+J35</f>
        <v>69865780142.020004</v>
      </c>
    </row>
    <row r="29" spans="1:10" s="224" customFormat="1" x14ac:dyDescent="0.25">
      <c r="A29" s="228" t="s">
        <v>16</v>
      </c>
      <c r="B29" s="229"/>
      <c r="C29" s="179">
        <f>SUM(C30:C34)</f>
        <v>69286790251</v>
      </c>
      <c r="D29" s="179">
        <f>SUM(D30:D34)</f>
        <v>359625868</v>
      </c>
      <c r="E29" s="179">
        <f>SUM(E30:E34)</f>
        <v>420052560</v>
      </c>
      <c r="F29" s="179">
        <f>SUM(F30:F34)</f>
        <v>362902580</v>
      </c>
      <c r="G29" s="179">
        <f>SUM(G30:G34)</f>
        <v>44830422</v>
      </c>
      <c r="H29" s="230"/>
      <c r="I29" s="230"/>
      <c r="J29" s="179">
        <f>SUM(J30:J34)</f>
        <v>69865780142.020004</v>
      </c>
    </row>
    <row r="30" spans="1:10" x14ac:dyDescent="0.25">
      <c r="A30" s="231" t="s">
        <v>17</v>
      </c>
      <c r="B30" s="229"/>
      <c r="C30" s="137">
        <v>6061141283</v>
      </c>
      <c r="D30" s="137">
        <v>120987058</v>
      </c>
      <c r="E30" s="137">
        <v>9288356</v>
      </c>
      <c r="F30" s="137">
        <f>329443406+32900000</f>
        <v>362343406</v>
      </c>
      <c r="G30" s="137">
        <v>9200489</v>
      </c>
      <c r="H30" s="232">
        <f>39987744+215701222+83731971</f>
        <v>339420937</v>
      </c>
      <c r="I30" s="232"/>
      <c r="J30" s="137">
        <f>((D30*85%)+(E30*50.2%)+(F30*99%)+(G30*95%))+C30-H30+I30</f>
        <v>6196682536.5019999</v>
      </c>
    </row>
    <row r="31" spans="1:10" x14ac:dyDescent="0.25">
      <c r="A31" s="231" t="s">
        <v>18</v>
      </c>
      <c r="B31" s="229">
        <v>5.8</v>
      </c>
      <c r="C31" s="137">
        <v>51531019826</v>
      </c>
      <c r="D31" s="137"/>
      <c r="E31" s="137">
        <v>316582501</v>
      </c>
      <c r="F31" s="137">
        <v>0</v>
      </c>
      <c r="G31" s="137">
        <v>35629933</v>
      </c>
      <c r="H31" s="232"/>
      <c r="I31" s="232"/>
      <c r="J31" s="137">
        <f t="shared" ref="J31:J40" si="2">((D31*85%)+(E31*50.2%)+(F31*99%)+(G31*95%))+C31-H31+I31</f>
        <v>51723792677.851997</v>
      </c>
    </row>
    <row r="32" spans="1:10" x14ac:dyDescent="0.25">
      <c r="A32" s="231" t="s">
        <v>19</v>
      </c>
      <c r="B32" s="229">
        <v>5.9</v>
      </c>
      <c r="C32" s="137">
        <v>11592276720</v>
      </c>
      <c r="D32" s="137">
        <v>218106184</v>
      </c>
      <c r="E32" s="137">
        <v>0</v>
      </c>
      <c r="F32" s="137">
        <v>0</v>
      </c>
      <c r="G32" s="137">
        <v>0</v>
      </c>
      <c r="H32" s="232"/>
      <c r="I32" s="232"/>
      <c r="J32" s="137">
        <f t="shared" si="2"/>
        <v>11777666976.4</v>
      </c>
    </row>
    <row r="33" spans="1:13" x14ac:dyDescent="0.25">
      <c r="A33" s="231" t="s">
        <v>20</v>
      </c>
      <c r="B33" s="229">
        <v>5.15</v>
      </c>
      <c r="C33" s="137">
        <v>35305819</v>
      </c>
      <c r="D33" s="137">
        <v>20532626</v>
      </c>
      <c r="E33" s="137">
        <f>4766539+79610752</f>
        <v>84377291</v>
      </c>
      <c r="F33" s="137">
        <v>559174</v>
      </c>
      <c r="G33" s="137">
        <v>0</v>
      </c>
      <c r="H33" s="232"/>
      <c r="I33" s="232"/>
      <c r="J33" s="137">
        <f t="shared" si="2"/>
        <v>95669533.442000002</v>
      </c>
    </row>
    <row r="34" spans="1:13" x14ac:dyDescent="0.25">
      <c r="A34" s="231" t="s">
        <v>21</v>
      </c>
      <c r="B34" s="229"/>
      <c r="C34" s="137">
        <v>67046603</v>
      </c>
      <c r="D34" s="137"/>
      <c r="E34" s="137">
        <f>9574411+230001</f>
        <v>9804412</v>
      </c>
      <c r="F34" s="137">
        <v>0</v>
      </c>
      <c r="G34" s="137">
        <v>0</v>
      </c>
      <c r="H34" s="232"/>
      <c r="I34" s="232"/>
      <c r="J34" s="137">
        <f t="shared" si="2"/>
        <v>71968417.824000001</v>
      </c>
    </row>
    <row r="35" spans="1:13" s="224" customFormat="1" x14ac:dyDescent="0.25">
      <c r="A35" s="228" t="s">
        <v>22</v>
      </c>
      <c r="B35" s="229"/>
      <c r="C35" s="179">
        <f>SUM(C36:C40)</f>
        <v>0</v>
      </c>
      <c r="D35" s="179">
        <f>SUM(D36:D40)</f>
        <v>0</v>
      </c>
      <c r="E35" s="179"/>
      <c r="F35" s="179"/>
      <c r="G35" s="179"/>
      <c r="H35" s="230"/>
      <c r="I35" s="230"/>
      <c r="J35" s="179">
        <f t="shared" si="2"/>
        <v>0</v>
      </c>
    </row>
    <row r="36" spans="1:13" x14ac:dyDescent="0.25">
      <c r="A36" s="231" t="s">
        <v>23</v>
      </c>
      <c r="B36" s="229"/>
      <c r="C36" s="137"/>
      <c r="D36" s="137"/>
      <c r="E36" s="137">
        <v>0</v>
      </c>
      <c r="F36" s="137"/>
      <c r="G36" s="137"/>
      <c r="H36" s="232"/>
      <c r="I36" s="232"/>
      <c r="J36" s="137">
        <f t="shared" si="2"/>
        <v>0</v>
      </c>
    </row>
    <row r="37" spans="1:13" x14ac:dyDescent="0.25">
      <c r="A37" s="231" t="s">
        <v>24</v>
      </c>
      <c r="B37" s="229"/>
      <c r="C37" s="137"/>
      <c r="D37" s="137"/>
      <c r="E37" s="137">
        <v>0</v>
      </c>
      <c r="F37" s="137">
        <v>0</v>
      </c>
      <c r="G37" s="137">
        <v>0</v>
      </c>
      <c r="H37" s="232"/>
      <c r="I37" s="232"/>
      <c r="J37" s="137">
        <f t="shared" si="2"/>
        <v>0</v>
      </c>
    </row>
    <row r="38" spans="1:13" x14ac:dyDescent="0.25">
      <c r="A38" s="231" t="s">
        <v>19</v>
      </c>
      <c r="B38" s="229"/>
      <c r="C38" s="137"/>
      <c r="D38" s="137"/>
      <c r="E38" s="137">
        <v>0</v>
      </c>
      <c r="F38" s="137">
        <v>0</v>
      </c>
      <c r="G38" s="137">
        <v>0</v>
      </c>
      <c r="H38" s="232"/>
      <c r="I38" s="232"/>
      <c r="J38" s="137">
        <f t="shared" si="2"/>
        <v>0</v>
      </c>
    </row>
    <row r="39" spans="1:13" x14ac:dyDescent="0.25">
      <c r="A39" s="231" t="s">
        <v>84</v>
      </c>
      <c r="B39" s="229"/>
      <c r="C39" s="137"/>
      <c r="D39" s="137"/>
      <c r="E39" s="137">
        <v>0</v>
      </c>
      <c r="F39" s="137">
        <v>0</v>
      </c>
      <c r="G39" s="137">
        <v>0</v>
      </c>
      <c r="H39" s="232"/>
      <c r="I39" s="232"/>
      <c r="J39" s="137">
        <f t="shared" si="2"/>
        <v>0</v>
      </c>
    </row>
    <row r="40" spans="1:13" ht="15" customHeight="1" x14ac:dyDescent="0.25">
      <c r="A40" s="231" t="s">
        <v>25</v>
      </c>
      <c r="B40" s="229"/>
      <c r="C40" s="137"/>
      <c r="D40" s="137"/>
      <c r="E40" s="137"/>
      <c r="F40" s="137"/>
      <c r="G40" s="137"/>
      <c r="H40" s="232"/>
      <c r="I40" s="232"/>
      <c r="J40" s="137">
        <f t="shared" si="2"/>
        <v>0</v>
      </c>
    </row>
    <row r="41" spans="1:13" s="224" customFormat="1" x14ac:dyDescent="0.25">
      <c r="A41" s="228" t="s">
        <v>26</v>
      </c>
      <c r="B41" s="229">
        <v>5.14</v>
      </c>
      <c r="C41" s="179">
        <f>+C43+C45+C49+C42</f>
        <v>34554013453</v>
      </c>
      <c r="D41" s="179">
        <f>+D43+D45+D49</f>
        <v>4650841258</v>
      </c>
      <c r="E41" s="179">
        <f>+E43+E45+E49</f>
        <v>4164374888</v>
      </c>
      <c r="F41" s="179">
        <f>+F43+F45+F49</f>
        <v>4813064684</v>
      </c>
      <c r="G41" s="179">
        <f>+G43+G45+G49</f>
        <v>-15754930</v>
      </c>
      <c r="H41" s="230"/>
      <c r="I41" s="230"/>
      <c r="J41" s="179">
        <f>+J43+J45+J49+J42</f>
        <v>34554013453</v>
      </c>
      <c r="L41" s="233">
        <f>+J6-J28</f>
        <v>34554013452.736008</v>
      </c>
      <c r="M41" s="233">
        <f>+J41-L41</f>
        <v>0.2639923095703125</v>
      </c>
    </row>
    <row r="42" spans="1:13" s="238" customFormat="1" x14ac:dyDescent="0.25">
      <c r="A42" s="234" t="s">
        <v>98</v>
      </c>
      <c r="B42" s="235"/>
      <c r="C42" s="236">
        <f>-1146070750+1</f>
        <v>-1146070749</v>
      </c>
      <c r="D42" s="236"/>
      <c r="E42" s="236"/>
      <c r="F42" s="236"/>
      <c r="G42" s="236"/>
      <c r="H42" s="237"/>
      <c r="I42" s="237"/>
      <c r="J42" s="236">
        <f t="shared" ref="J42" si="3">((D42*85%)+(E42*50.2%)+(F42*99%)+(G42*95%))+C42+H42-I42</f>
        <v>-1146070749</v>
      </c>
    </row>
    <row r="43" spans="1:13" s="224" customFormat="1" x14ac:dyDescent="0.25">
      <c r="A43" s="228" t="s">
        <v>27</v>
      </c>
      <c r="B43" s="229"/>
      <c r="C43" s="179">
        <f>+C44</f>
        <v>24288000000</v>
      </c>
      <c r="D43" s="179">
        <f>+D44</f>
        <v>2880000000</v>
      </c>
      <c r="E43" s="179">
        <f>+E44</f>
        <v>3488000000</v>
      </c>
      <c r="F43" s="179">
        <f>+F44</f>
        <v>4228741148</v>
      </c>
      <c r="G43" s="179">
        <f>+G44</f>
        <v>25000000</v>
      </c>
      <c r="H43" s="230"/>
      <c r="I43" s="230"/>
      <c r="J43" s="179">
        <f>+C43</f>
        <v>24288000000</v>
      </c>
    </row>
    <row r="44" spans="1:13" x14ac:dyDescent="0.25">
      <c r="A44" s="231" t="s">
        <v>28</v>
      </c>
      <c r="B44" s="229"/>
      <c r="C44" s="137">
        <f>24288000001-1</f>
        <v>24288000000</v>
      </c>
      <c r="D44" s="137">
        <v>2880000000</v>
      </c>
      <c r="E44" s="137">
        <v>3488000000</v>
      </c>
      <c r="F44" s="137">
        <v>4228741148</v>
      </c>
      <c r="G44" s="137">
        <v>25000000</v>
      </c>
      <c r="H44" s="232"/>
      <c r="I44" s="232"/>
      <c r="J44" s="137">
        <f>+C44</f>
        <v>24288000000</v>
      </c>
    </row>
    <row r="45" spans="1:13" s="224" customFormat="1" x14ac:dyDescent="0.25">
      <c r="A45" s="228" t="s">
        <v>29</v>
      </c>
      <c r="B45" s="229"/>
      <c r="C45" s="179">
        <f>+C46+C47+C48</f>
        <v>1648520013</v>
      </c>
      <c r="D45" s="179">
        <f>+D46+D47+D48</f>
        <v>17657900</v>
      </c>
      <c r="E45" s="179">
        <f>+E46+E47+E48</f>
        <v>45809927</v>
      </c>
      <c r="F45" s="179">
        <f>+F46+F47+F48</f>
        <v>39762654</v>
      </c>
      <c r="G45" s="179">
        <f>+G46+G47+G48</f>
        <v>0</v>
      </c>
      <c r="H45" s="230"/>
      <c r="I45" s="230"/>
      <c r="J45" s="179">
        <f>+J46+J47+J48</f>
        <v>1648520013</v>
      </c>
    </row>
    <row r="46" spans="1:13" x14ac:dyDescent="0.25">
      <c r="A46" s="231" t="s">
        <v>30</v>
      </c>
      <c r="B46" s="229"/>
      <c r="C46" s="137">
        <v>1546573343</v>
      </c>
      <c r="D46" s="137">
        <v>7897948</v>
      </c>
      <c r="E46" s="137">
        <v>45809927</v>
      </c>
      <c r="F46" s="137">
        <v>35575507</v>
      </c>
      <c r="G46" s="137">
        <v>0</v>
      </c>
      <c r="H46" s="232"/>
      <c r="I46" s="232"/>
      <c r="J46" s="137">
        <f>+C46</f>
        <v>1546573343</v>
      </c>
    </row>
    <row r="47" spans="1:13" ht="13.15" customHeight="1" x14ac:dyDescent="0.25">
      <c r="A47" s="231" t="s">
        <v>31</v>
      </c>
      <c r="B47" s="229"/>
      <c r="C47" s="137">
        <v>946670</v>
      </c>
      <c r="D47" s="137">
        <v>9759952</v>
      </c>
      <c r="E47" s="137">
        <v>0</v>
      </c>
      <c r="F47" s="137">
        <v>4187147</v>
      </c>
      <c r="G47" s="137">
        <v>0</v>
      </c>
      <c r="H47" s="232"/>
      <c r="I47" s="232"/>
      <c r="J47" s="137">
        <f t="shared" ref="J47:J51" si="4">+C47</f>
        <v>946670</v>
      </c>
    </row>
    <row r="48" spans="1:13" x14ac:dyDescent="0.25">
      <c r="A48" s="231" t="s">
        <v>32</v>
      </c>
      <c r="B48" s="229"/>
      <c r="C48" s="137">
        <v>101000000</v>
      </c>
      <c r="D48" s="137">
        <v>0</v>
      </c>
      <c r="E48" s="137">
        <v>0</v>
      </c>
      <c r="F48" s="137">
        <v>0</v>
      </c>
      <c r="G48" s="137">
        <v>0</v>
      </c>
      <c r="H48" s="232"/>
      <c r="I48" s="232"/>
      <c r="J48" s="137">
        <f t="shared" si="4"/>
        <v>101000000</v>
      </c>
    </row>
    <row r="49" spans="1:10" s="224" customFormat="1" x14ac:dyDescent="0.25">
      <c r="A49" s="228" t="s">
        <v>33</v>
      </c>
      <c r="B49" s="229"/>
      <c r="C49" s="179">
        <f>+C50+C51</f>
        <v>9763564189</v>
      </c>
      <c r="D49" s="179">
        <f>+D50+D51</f>
        <v>1753183358</v>
      </c>
      <c r="E49" s="179">
        <f>+E50+E51</f>
        <v>630564961</v>
      </c>
      <c r="F49" s="179">
        <f>+F50+F51</f>
        <v>544560882</v>
      </c>
      <c r="G49" s="179">
        <f>+G50+G51</f>
        <v>-40754930</v>
      </c>
      <c r="H49" s="230"/>
      <c r="I49" s="230"/>
      <c r="J49" s="179">
        <f t="shared" si="4"/>
        <v>9763564189</v>
      </c>
    </row>
    <row r="50" spans="1:10" ht="15.75" thickBot="1" x14ac:dyDescent="0.3">
      <c r="A50" s="231" t="s">
        <v>34</v>
      </c>
      <c r="B50" s="229"/>
      <c r="C50" s="137">
        <v>0</v>
      </c>
      <c r="D50" s="137">
        <v>67113627</v>
      </c>
      <c r="E50" s="137">
        <v>-239823650</v>
      </c>
      <c r="F50" s="137">
        <v>675934627</v>
      </c>
      <c r="G50" s="137">
        <v>0</v>
      </c>
      <c r="H50" s="232"/>
      <c r="I50" s="232">
        <v>0</v>
      </c>
      <c r="J50" s="137">
        <f t="shared" si="4"/>
        <v>0</v>
      </c>
    </row>
    <row r="51" spans="1:10" s="224" customFormat="1" ht="15.75" thickTop="1" x14ac:dyDescent="0.25">
      <c r="A51" s="239" t="s">
        <v>35</v>
      </c>
      <c r="B51" s="240"/>
      <c r="C51" s="241">
        <f>+C97</f>
        <v>9763564189</v>
      </c>
      <c r="D51" s="241">
        <v>1686069731</v>
      </c>
      <c r="E51" s="241">
        <v>870388611</v>
      </c>
      <c r="F51" s="241">
        <v>-131373745</v>
      </c>
      <c r="G51" s="241">
        <v>-40754930</v>
      </c>
      <c r="H51" s="241"/>
      <c r="I51" s="241"/>
      <c r="J51" s="241">
        <f t="shared" si="4"/>
        <v>9763564189</v>
      </c>
    </row>
    <row r="52" spans="1:10" s="245" customFormat="1" ht="18" customHeight="1" x14ac:dyDescent="0.25">
      <c r="A52" s="242" t="s">
        <v>505</v>
      </c>
      <c r="B52" s="243"/>
      <c r="C52" s="244"/>
      <c r="D52" s="244"/>
      <c r="E52" s="244"/>
      <c r="F52" s="244"/>
      <c r="G52" s="244"/>
      <c r="H52" s="244"/>
      <c r="I52" s="244"/>
      <c r="J52" s="244"/>
    </row>
    <row r="53" spans="1:10" s="245" customFormat="1" ht="18" customHeight="1" x14ac:dyDescent="0.2">
      <c r="A53" s="246"/>
      <c r="B53" s="247"/>
      <c r="C53" s="248"/>
      <c r="D53" s="248"/>
      <c r="E53" s="248"/>
      <c r="F53" s="248"/>
      <c r="G53" s="248"/>
      <c r="H53" s="248"/>
      <c r="I53" s="248"/>
      <c r="J53" s="248"/>
    </row>
    <row r="54" spans="1:10" s="245" customFormat="1" ht="46.9" customHeight="1" x14ac:dyDescent="0.2">
      <c r="A54" s="246"/>
      <c r="B54" s="247"/>
      <c r="C54" s="248">
        <f t="shared" ref="C54:I54" si="5">+C6-C28-C41</f>
        <v>-1</v>
      </c>
      <c r="D54" s="248">
        <f t="shared" si="5"/>
        <v>0</v>
      </c>
      <c r="E54" s="248">
        <f t="shared" si="5"/>
        <v>0</v>
      </c>
      <c r="F54" s="248">
        <f t="shared" si="5"/>
        <v>0</v>
      </c>
      <c r="G54" s="248">
        <f t="shared" si="5"/>
        <v>0</v>
      </c>
      <c r="H54" s="248">
        <f t="shared" si="5"/>
        <v>0</v>
      </c>
      <c r="I54" s="248">
        <f t="shared" si="5"/>
        <v>0</v>
      </c>
      <c r="J54" s="248"/>
    </row>
    <row r="55" spans="1:10" s="221" customFormat="1" x14ac:dyDescent="0.25">
      <c r="A55" s="402" t="s">
        <v>455</v>
      </c>
      <c r="B55" s="402"/>
      <c r="C55" s="402"/>
      <c r="D55" s="402"/>
      <c r="E55" s="402"/>
      <c r="F55" s="402"/>
      <c r="G55" s="402"/>
      <c r="H55" s="402"/>
      <c r="I55" s="402"/>
      <c r="J55" s="402"/>
    </row>
    <row r="56" spans="1:10" s="221" customFormat="1" ht="15.75" thickBot="1" x14ac:dyDescent="0.3">
      <c r="A56" s="403" t="s">
        <v>464</v>
      </c>
      <c r="B56" s="403"/>
      <c r="C56" s="403"/>
      <c r="D56" s="403"/>
      <c r="E56" s="403"/>
      <c r="F56" s="403"/>
      <c r="G56" s="403"/>
      <c r="H56" s="403"/>
      <c r="I56" s="403"/>
      <c r="J56" s="403"/>
    </row>
    <row r="57" spans="1:10" s="224" customFormat="1" ht="15.75" thickTop="1" x14ac:dyDescent="0.25">
      <c r="A57" s="228" t="s">
        <v>57</v>
      </c>
      <c r="B57" s="229">
        <v>5.16</v>
      </c>
      <c r="C57" s="179">
        <f>+C58+C62</f>
        <v>18864991891</v>
      </c>
      <c r="D57" s="179">
        <f>+D58+D62</f>
        <v>2937152405</v>
      </c>
      <c r="E57" s="179">
        <f>+E58+E62</f>
        <v>3374559276</v>
      </c>
      <c r="F57" s="179">
        <f>+F58+F62</f>
        <v>571272101</v>
      </c>
      <c r="G57" s="179">
        <f>+G58+G62</f>
        <v>0</v>
      </c>
      <c r="H57" s="230"/>
      <c r="I57" s="230"/>
      <c r="J57" s="179">
        <f>+J58+J62+J70</f>
        <v>21652826753.792</v>
      </c>
    </row>
    <row r="58" spans="1:10" s="224" customFormat="1" x14ac:dyDescent="0.25">
      <c r="A58" s="228" t="s">
        <v>56</v>
      </c>
      <c r="B58" s="229"/>
      <c r="C58" s="179">
        <f>SUM(C59:C61)</f>
        <v>13015643993</v>
      </c>
      <c r="D58" s="179">
        <f>SUM(D59:D61)</f>
        <v>2487287572</v>
      </c>
      <c r="E58" s="179">
        <f>SUM(E59:E61)</f>
        <v>3122660896</v>
      </c>
      <c r="F58" s="179">
        <f>SUM(F59:F61)</f>
        <v>553746360</v>
      </c>
      <c r="G58" s="179">
        <f>SUM(G59:G61)</f>
        <v>0</v>
      </c>
      <c r="H58" s="230"/>
      <c r="I58" s="230"/>
      <c r="J58" s="179">
        <f>SUM(J59:J61)</f>
        <v>16983901339.392</v>
      </c>
    </row>
    <row r="59" spans="1:10" x14ac:dyDescent="0.25">
      <c r="A59" s="231" t="s">
        <v>76</v>
      </c>
      <c r="B59" s="229"/>
      <c r="C59" s="137">
        <v>7092639408</v>
      </c>
      <c r="D59" s="137">
        <v>0</v>
      </c>
      <c r="E59" s="137">
        <v>0</v>
      </c>
      <c r="F59" s="137">
        <v>286017132</v>
      </c>
      <c r="G59" s="137">
        <v>0</v>
      </c>
      <c r="H59" s="232"/>
      <c r="I59" s="232"/>
      <c r="J59" s="137">
        <f>((D59*85%)+(E59*50.2%)+(F59*99%)+(G59*95%))+C59-H59+I59</f>
        <v>7375796368.6800003</v>
      </c>
    </row>
    <row r="60" spans="1:10" x14ac:dyDescent="0.25">
      <c r="A60" s="231" t="s">
        <v>53</v>
      </c>
      <c r="B60" s="229"/>
      <c r="C60" s="137">
        <v>0</v>
      </c>
      <c r="D60" s="137">
        <v>0</v>
      </c>
      <c r="E60" s="137">
        <v>2364250000</v>
      </c>
      <c r="F60" s="137">
        <v>0</v>
      </c>
      <c r="G60" s="137">
        <v>0</v>
      </c>
      <c r="H60" s="232"/>
      <c r="I60" s="232"/>
      <c r="J60" s="137">
        <f t="shared" ref="J60" si="6">((D60*85%)+(E60*50.2%)+(F60*99%)+(G60*95%))+C60-H60+I60</f>
        <v>1186853500</v>
      </c>
    </row>
    <row r="61" spans="1:10" x14ac:dyDescent="0.25">
      <c r="A61" s="231" t="s">
        <v>69</v>
      </c>
      <c r="B61" s="229"/>
      <c r="C61" s="137">
        <v>5923004585</v>
      </c>
      <c r="D61" s="137">
        <v>2487287572</v>
      </c>
      <c r="E61" s="137">
        <v>758410896</v>
      </c>
      <c r="F61" s="137">
        <f>193458821+74270407</f>
        <v>267729228</v>
      </c>
      <c r="G61" s="137">
        <v>0</v>
      </c>
      <c r="H61" s="232">
        <f>+I83</f>
        <v>261721756</v>
      </c>
      <c r="I61" s="232"/>
      <c r="J61" s="137">
        <f>((D61*85%)+(E61*50.2%)+(F61*99%)+(G61*95%))+C61-H61+I61</f>
        <v>8421251470.7119999</v>
      </c>
    </row>
    <row r="62" spans="1:10" s="224" customFormat="1" x14ac:dyDescent="0.25">
      <c r="A62" s="228" t="s">
        <v>55</v>
      </c>
      <c r="B62" s="229"/>
      <c r="C62" s="179">
        <f>+C63</f>
        <v>5849347898</v>
      </c>
      <c r="D62" s="179">
        <f>+D63</f>
        <v>449864833</v>
      </c>
      <c r="E62" s="179">
        <f>+E63</f>
        <v>251898380</v>
      </c>
      <c r="F62" s="179">
        <f>+F63</f>
        <v>17525741</v>
      </c>
      <c r="G62" s="179">
        <f>+G63</f>
        <v>0</v>
      </c>
      <c r="H62" s="230"/>
      <c r="I62" s="230"/>
      <c r="J62" s="179">
        <f>+J63</f>
        <v>4668925414.3999996</v>
      </c>
    </row>
    <row r="63" spans="1:10" s="224" customFormat="1" x14ac:dyDescent="0.25">
      <c r="A63" s="228" t="s">
        <v>54</v>
      </c>
      <c r="B63" s="229"/>
      <c r="C63" s="179">
        <f>SUM(C64:C71)</f>
        <v>5849347898</v>
      </c>
      <c r="D63" s="179">
        <f>SUM(D64:D71)</f>
        <v>449864833</v>
      </c>
      <c r="E63" s="179">
        <f>SUM(E64:E71)</f>
        <v>251898380</v>
      </c>
      <c r="F63" s="179">
        <f>SUM(F64:F71)</f>
        <v>17525741</v>
      </c>
      <c r="G63" s="179">
        <f>SUM(G64:G71)</f>
        <v>0</v>
      </c>
      <c r="H63" s="230"/>
      <c r="I63" s="230"/>
      <c r="J63" s="179">
        <f>SUM(J64:J71)</f>
        <v>4668925414.3999996</v>
      </c>
    </row>
    <row r="64" spans="1:10" x14ac:dyDescent="0.25">
      <c r="A64" s="231" t="s">
        <v>70</v>
      </c>
      <c r="B64" s="229"/>
      <c r="C64" s="137">
        <v>0</v>
      </c>
      <c r="D64" s="137">
        <v>2636364</v>
      </c>
      <c r="E64" s="137">
        <v>0</v>
      </c>
      <c r="F64" s="137">
        <v>0</v>
      </c>
      <c r="G64" s="137">
        <v>0</v>
      </c>
      <c r="H64" s="232"/>
      <c r="I64" s="232"/>
      <c r="J64" s="137">
        <f t="shared" ref="J64:J71" si="7">((D64*85%)+(E64*50.2%)+(F64*99%)+(G64*95%))+C64-H64+I64</f>
        <v>2240909.4</v>
      </c>
    </row>
    <row r="65" spans="1:10" x14ac:dyDescent="0.25">
      <c r="A65" s="231" t="s">
        <v>71</v>
      </c>
      <c r="B65" s="229"/>
      <c r="C65" s="137">
        <v>1534861436</v>
      </c>
      <c r="D65" s="137">
        <v>441738241</v>
      </c>
      <c r="E65" s="137">
        <v>12000000</v>
      </c>
      <c r="F65" s="137">
        <v>0</v>
      </c>
      <c r="G65" s="137">
        <v>0</v>
      </c>
      <c r="H65" s="232"/>
      <c r="I65" s="232"/>
      <c r="J65" s="137">
        <f t="shared" si="7"/>
        <v>1916362940.8499999</v>
      </c>
    </row>
    <row r="66" spans="1:10" x14ac:dyDescent="0.25">
      <c r="A66" s="231" t="s">
        <v>72</v>
      </c>
      <c r="B66" s="229"/>
      <c r="C66" s="137">
        <v>124003324</v>
      </c>
      <c r="D66" s="137">
        <v>970136</v>
      </c>
      <c r="E66" s="137">
        <f>230452852-194153770</f>
        <v>36299082</v>
      </c>
      <c r="F66" s="137">
        <f>31097220-13571479</f>
        <v>17525741</v>
      </c>
      <c r="G66" s="137">
        <v>0</v>
      </c>
      <c r="H66" s="232">
        <f>+I79</f>
        <v>5293899</v>
      </c>
      <c r="I66" s="232"/>
      <c r="J66" s="137">
        <f t="shared" si="7"/>
        <v>155106663.354</v>
      </c>
    </row>
    <row r="67" spans="1:10" x14ac:dyDescent="0.25">
      <c r="A67" s="231" t="s">
        <v>73</v>
      </c>
      <c r="B67" s="229"/>
      <c r="C67" s="137">
        <f>46948696+36566868</f>
        <v>83515564</v>
      </c>
      <c r="D67" s="137">
        <v>1489357</v>
      </c>
      <c r="E67" s="137">
        <f>198764378+4834920</f>
        <v>203599298</v>
      </c>
      <c r="F67" s="137">
        <v>0</v>
      </c>
      <c r="G67" s="137">
        <v>0</v>
      </c>
      <c r="H67" s="232"/>
      <c r="I67" s="232">
        <v>0</v>
      </c>
      <c r="J67" s="137">
        <f>((D67*85%)+(E67*50.2%)+(F67*99%)+(G67*95%))+C67-H67+I67</f>
        <v>186988365.046</v>
      </c>
    </row>
    <row r="68" spans="1:10" x14ac:dyDescent="0.25">
      <c r="A68" s="231" t="s">
        <v>74</v>
      </c>
      <c r="B68" s="229"/>
      <c r="C68" s="137">
        <v>2097554781</v>
      </c>
      <c r="D68" s="137">
        <v>3030735</v>
      </c>
      <c r="E68" s="137">
        <v>0</v>
      </c>
      <c r="F68" s="137">
        <v>0</v>
      </c>
      <c r="G68" s="137">
        <v>0</v>
      </c>
      <c r="H68" s="232"/>
      <c r="I68" s="232"/>
      <c r="J68" s="137">
        <f t="shared" si="7"/>
        <v>2100130905.75</v>
      </c>
    </row>
    <row r="69" spans="1:10" x14ac:dyDescent="0.25">
      <c r="A69" s="231" t="s">
        <v>75</v>
      </c>
      <c r="B69" s="229"/>
      <c r="C69" s="137">
        <v>308095630</v>
      </c>
      <c r="D69" s="137">
        <v>0</v>
      </c>
      <c r="E69" s="137">
        <v>0</v>
      </c>
      <c r="F69" s="137">
        <v>0</v>
      </c>
      <c r="G69" s="137">
        <v>0</v>
      </c>
      <c r="H69" s="232"/>
      <c r="I69" s="232"/>
      <c r="J69" s="137">
        <f t="shared" si="7"/>
        <v>308095630</v>
      </c>
    </row>
    <row r="70" spans="1:10" s="224" customFormat="1" x14ac:dyDescent="0.25">
      <c r="A70" s="234" t="s">
        <v>97</v>
      </c>
      <c r="B70" s="235"/>
      <c r="C70" s="179">
        <v>1701317163</v>
      </c>
      <c r="D70" s="179">
        <v>0</v>
      </c>
      <c r="E70" s="179">
        <v>0</v>
      </c>
      <c r="F70" s="179">
        <v>0</v>
      </c>
      <c r="G70" s="179">
        <v>0</v>
      </c>
      <c r="H70" s="230"/>
      <c r="I70" s="230"/>
      <c r="J70" s="179">
        <v>0</v>
      </c>
    </row>
    <row r="71" spans="1:10" x14ac:dyDescent="0.25">
      <c r="A71" s="231" t="s">
        <v>52</v>
      </c>
      <c r="B71" s="229"/>
      <c r="C71" s="137">
        <v>0</v>
      </c>
      <c r="D71" s="137">
        <v>0</v>
      </c>
      <c r="E71" s="137">
        <v>0</v>
      </c>
      <c r="F71" s="137">
        <v>0</v>
      </c>
      <c r="G71" s="137">
        <v>0</v>
      </c>
      <c r="H71" s="232"/>
      <c r="I71" s="232"/>
      <c r="J71" s="137">
        <f t="shared" si="7"/>
        <v>0</v>
      </c>
    </row>
    <row r="72" spans="1:10" s="224" customFormat="1" x14ac:dyDescent="0.25">
      <c r="A72" s="228" t="s">
        <v>51</v>
      </c>
      <c r="B72" s="229">
        <v>5.17</v>
      </c>
      <c r="C72" s="179">
        <f>+C73+C76+C84+C86+C94+C80+C90</f>
        <v>9101427702</v>
      </c>
      <c r="D72" s="179">
        <f>+D73+D76+D84+D86+D94+D80+D90+D92</f>
        <v>1251082674</v>
      </c>
      <c r="E72" s="179">
        <f>+E73+E76+E84+E86+E94+E80+E90</f>
        <v>2504170665</v>
      </c>
      <c r="F72" s="179">
        <f>+F73+F76+F84+F86+F94+F80+F90</f>
        <v>702645846</v>
      </c>
      <c r="G72" s="179">
        <f>+G73+G76+G84+G86+G94+G80+G90</f>
        <v>40754930</v>
      </c>
      <c r="H72" s="230"/>
      <c r="I72" s="230"/>
      <c r="J72" s="179">
        <f>+J73+J76+J84+J86+J94+J80+J90+J92</f>
        <v>11889262564.769999</v>
      </c>
    </row>
    <row r="73" spans="1:10" s="224" customFormat="1" x14ac:dyDescent="0.25">
      <c r="A73" s="228" t="s">
        <v>50</v>
      </c>
      <c r="B73" s="229"/>
      <c r="C73" s="179">
        <f>+C74+C75</f>
        <v>463963606</v>
      </c>
      <c r="D73" s="179">
        <f>+D74+D75</f>
        <v>13098571</v>
      </c>
      <c r="E73" s="179">
        <f>+E74+E75</f>
        <v>1619848569</v>
      </c>
      <c r="F73" s="179">
        <f>+F74+F75</f>
        <v>250000000</v>
      </c>
      <c r="G73" s="179">
        <f>+G74+G75</f>
        <v>0</v>
      </c>
      <c r="H73" s="230"/>
      <c r="I73" s="230"/>
      <c r="J73" s="179">
        <f>+J74+J75</f>
        <v>1535761372.9879999</v>
      </c>
    </row>
    <row r="74" spans="1:10" x14ac:dyDescent="0.25">
      <c r="A74" s="231" t="s">
        <v>77</v>
      </c>
      <c r="B74" s="229"/>
      <c r="C74" s="137">
        <f>2530199+288753972+3527651+169151784</f>
        <v>463963606</v>
      </c>
      <c r="D74" s="137">
        <v>13098571</v>
      </c>
      <c r="E74" s="137">
        <v>0</v>
      </c>
      <c r="F74" s="137">
        <v>250000000</v>
      </c>
      <c r="G74" s="137">
        <v>0</v>
      </c>
      <c r="H74" s="232"/>
      <c r="I74" s="232"/>
      <c r="J74" s="137">
        <f t="shared" ref="J74:J96" si="8">((D74*85%)+(E74*50.2%)+(F74*99%)+(G74*95%))+C74+H74-I74</f>
        <v>722597391.35000002</v>
      </c>
    </row>
    <row r="75" spans="1:10" x14ac:dyDescent="0.25">
      <c r="A75" s="231" t="s">
        <v>78</v>
      </c>
      <c r="B75" s="229"/>
      <c r="C75" s="137">
        <v>0</v>
      </c>
      <c r="D75" s="137">
        <v>0</v>
      </c>
      <c r="E75" s="137">
        <v>1619848569</v>
      </c>
      <c r="F75" s="137">
        <v>0</v>
      </c>
      <c r="G75" s="137">
        <v>0</v>
      </c>
      <c r="H75" s="232"/>
      <c r="I75" s="232"/>
      <c r="J75" s="137">
        <f t="shared" si="8"/>
        <v>813163981.63800001</v>
      </c>
    </row>
    <row r="76" spans="1:10" s="224" customFormat="1" x14ac:dyDescent="0.25">
      <c r="A76" s="228" t="s">
        <v>49</v>
      </c>
      <c r="B76" s="229"/>
      <c r="C76" s="179">
        <f>+C77+C78+C79</f>
        <v>22553799</v>
      </c>
      <c r="D76" s="179">
        <f>+D77+D78+D79</f>
        <v>66892059</v>
      </c>
      <c r="E76" s="179">
        <f>+E77+E78+E79</f>
        <v>18292841</v>
      </c>
      <c r="F76" s="179">
        <f>+F77+F78+F79</f>
        <v>0</v>
      </c>
      <c r="G76" s="179">
        <f>+G77+G78+G79</f>
        <v>0</v>
      </c>
      <c r="H76" s="230"/>
      <c r="I76" s="230"/>
      <c r="J76" s="179">
        <f>+J77+J78+J79</f>
        <v>83301156.332000002</v>
      </c>
    </row>
    <row r="77" spans="1:10" x14ac:dyDescent="0.25">
      <c r="A77" s="231" t="s">
        <v>63</v>
      </c>
      <c r="B77" s="229"/>
      <c r="C77" s="137">
        <v>0</v>
      </c>
      <c r="D77" s="137">
        <v>0</v>
      </c>
      <c r="E77" s="137">
        <v>0</v>
      </c>
      <c r="F77" s="137">
        <v>0</v>
      </c>
      <c r="G77" s="137">
        <v>0</v>
      </c>
      <c r="H77" s="232"/>
      <c r="I77" s="232"/>
      <c r="J77" s="137">
        <f t="shared" si="8"/>
        <v>0</v>
      </c>
    </row>
    <row r="78" spans="1:10" x14ac:dyDescent="0.25">
      <c r="A78" s="231" t="s">
        <v>62</v>
      </c>
      <c r="B78" s="229"/>
      <c r="C78" s="137">
        <v>0</v>
      </c>
      <c r="D78" s="137">
        <v>0</v>
      </c>
      <c r="E78" s="137">
        <v>0</v>
      </c>
      <c r="F78" s="137">
        <v>0</v>
      </c>
      <c r="G78" s="137">
        <v>0</v>
      </c>
      <c r="H78" s="232"/>
      <c r="I78" s="232"/>
      <c r="J78" s="137">
        <f t="shared" si="8"/>
        <v>0</v>
      </c>
    </row>
    <row r="79" spans="1:10" x14ac:dyDescent="0.25">
      <c r="A79" s="231" t="s">
        <v>48</v>
      </c>
      <c r="B79" s="229"/>
      <c r="C79" s="137">
        <v>22553799</v>
      </c>
      <c r="D79" s="137">
        <v>66892059</v>
      </c>
      <c r="E79" s="137">
        <v>18292841</v>
      </c>
      <c r="F79" s="137">
        <v>0</v>
      </c>
      <c r="G79" s="137">
        <v>0</v>
      </c>
      <c r="H79" s="232"/>
      <c r="I79" s="232">
        <v>5293899</v>
      </c>
      <c r="J79" s="137">
        <f t="shared" si="8"/>
        <v>83301156.332000002</v>
      </c>
    </row>
    <row r="80" spans="1:10" s="224" customFormat="1" x14ac:dyDescent="0.25">
      <c r="A80" s="228" t="s">
        <v>47</v>
      </c>
      <c r="B80" s="229"/>
      <c r="C80" s="179">
        <f>SUM(C81:C83)</f>
        <v>5880840288</v>
      </c>
      <c r="D80" s="179">
        <f>SUM(D81:D83)</f>
        <v>919474782</v>
      </c>
      <c r="E80" s="179">
        <f>SUM(E81:E83)</f>
        <v>805175915</v>
      </c>
      <c r="F80" s="179">
        <f>SUM(F81:F83)</f>
        <v>447286662</v>
      </c>
      <c r="G80" s="179">
        <f>SUM(G81:G83)</f>
        <v>40754930</v>
      </c>
      <c r="H80" s="230"/>
      <c r="I80" s="230"/>
      <c r="J80" s="179">
        <f>SUM(J81:J83)</f>
        <v>7286401384.9099998</v>
      </c>
    </row>
    <row r="81" spans="1:10" x14ac:dyDescent="0.25">
      <c r="A81" s="231" t="s">
        <v>79</v>
      </c>
      <c r="B81" s="229"/>
      <c r="C81" s="137">
        <v>2279280444</v>
      </c>
      <c r="D81" s="137">
        <f>643447958-D82</f>
        <v>448447958</v>
      </c>
      <c r="E81" s="137">
        <v>204060945</v>
      </c>
      <c r="F81" s="137">
        <v>20497277</v>
      </c>
      <c r="G81" s="137">
        <v>0</v>
      </c>
      <c r="H81" s="232"/>
      <c r="I81" s="232"/>
      <c r="J81" s="137">
        <f t="shared" si="8"/>
        <v>2783192106.9200001</v>
      </c>
    </row>
    <row r="82" spans="1:10" x14ac:dyDescent="0.25">
      <c r="A82" s="231" t="s">
        <v>46</v>
      </c>
      <c r="B82" s="229"/>
      <c r="C82" s="137">
        <v>397840908</v>
      </c>
      <c r="D82" s="137">
        <v>195000000</v>
      </c>
      <c r="E82" s="137">
        <v>236363635</v>
      </c>
      <c r="F82" s="137">
        <v>70909090</v>
      </c>
      <c r="G82" s="137">
        <v>0</v>
      </c>
      <c r="H82" s="232"/>
      <c r="I82" s="232"/>
      <c r="J82" s="137">
        <f t="shared" si="8"/>
        <v>752445451.87</v>
      </c>
    </row>
    <row r="83" spans="1:10" x14ac:dyDescent="0.25">
      <c r="A83" s="231" t="s">
        <v>45</v>
      </c>
      <c r="B83" s="229"/>
      <c r="C83" s="137">
        <f>5043234034-C82-C74-C91-C95</f>
        <v>3203718936</v>
      </c>
      <c r="D83" s="137">
        <f>1107137317-D81-D82-D95</f>
        <v>276026824</v>
      </c>
      <c r="E83" s="137">
        <f>759365988-E82-E81+45809927</f>
        <v>364751335</v>
      </c>
      <c r="F83" s="137">
        <v>355880295</v>
      </c>
      <c r="G83" s="137">
        <v>40754930</v>
      </c>
      <c r="H83" s="232">
        <v>0</v>
      </c>
      <c r="I83" s="232">
        <f>70726182+16313394+174682180</f>
        <v>261721756</v>
      </c>
      <c r="J83" s="137">
        <f>((D83*85%)+(E83*50.2%)+(F83*99%)+(G83*95%))+C83+H83-I83</f>
        <v>3750763826.1199999</v>
      </c>
    </row>
    <row r="84" spans="1:10" s="224" customFormat="1" x14ac:dyDescent="0.25">
      <c r="A84" s="228" t="s">
        <v>44</v>
      </c>
      <c r="B84" s="229"/>
      <c r="C84" s="179">
        <f>SUM(C85)</f>
        <v>1014636932</v>
      </c>
      <c r="D84" s="179">
        <f>SUM(D85)</f>
        <v>60000</v>
      </c>
      <c r="E84" s="179">
        <f>SUM(E85)</f>
        <v>5193153</v>
      </c>
      <c r="F84" s="179">
        <f>SUM(F85)</f>
        <v>342000</v>
      </c>
      <c r="G84" s="179">
        <f>SUM(G85)</f>
        <v>0</v>
      </c>
      <c r="H84" s="230"/>
      <c r="I84" s="230"/>
      <c r="J84" s="179">
        <f>SUM(J85)</f>
        <v>1017633474.806</v>
      </c>
    </row>
    <row r="85" spans="1:10" x14ac:dyDescent="0.25">
      <c r="A85" s="231" t="s">
        <v>43</v>
      </c>
      <c r="B85" s="229"/>
      <c r="C85" s="137">
        <v>1014636932</v>
      </c>
      <c r="D85" s="137">
        <v>60000</v>
      </c>
      <c r="E85" s="137">
        <v>5193153</v>
      </c>
      <c r="F85" s="137">
        <f>342001-1</f>
        <v>342000</v>
      </c>
      <c r="G85" s="137">
        <v>0</v>
      </c>
      <c r="H85" s="232"/>
      <c r="I85" s="232"/>
      <c r="J85" s="137">
        <f t="shared" si="8"/>
        <v>1017633474.806</v>
      </c>
    </row>
    <row r="86" spans="1:10" s="224" customFormat="1" x14ac:dyDescent="0.25">
      <c r="A86" s="228" t="s">
        <v>42</v>
      </c>
      <c r="B86" s="229"/>
      <c r="C86" s="179">
        <f>+C87</f>
        <v>741722493</v>
      </c>
      <c r="D86" s="179">
        <f>+D87</f>
        <v>1241995</v>
      </c>
      <c r="E86" s="179">
        <f>+E87</f>
        <v>-25880255</v>
      </c>
      <c r="F86" s="179">
        <f>+F87</f>
        <v>-17670395</v>
      </c>
      <c r="G86" s="179">
        <f>+G87</f>
        <v>0</v>
      </c>
      <c r="H86" s="230"/>
      <c r="I86" s="230"/>
      <c r="J86" s="179">
        <f>+J87</f>
        <v>712292609.69000006</v>
      </c>
    </row>
    <row r="87" spans="1:10" x14ac:dyDescent="0.25">
      <c r="A87" s="231" t="s">
        <v>42</v>
      </c>
      <c r="B87" s="229"/>
      <c r="C87" s="137">
        <v>741722493</v>
      </c>
      <c r="D87" s="137">
        <v>1241995</v>
      </c>
      <c r="E87" s="137">
        <v>-25880255</v>
      </c>
      <c r="F87" s="137">
        <v>-17670395</v>
      </c>
      <c r="G87" s="137">
        <v>0</v>
      </c>
      <c r="H87" s="232"/>
      <c r="I87" s="232"/>
      <c r="J87" s="137">
        <f t="shared" si="8"/>
        <v>712292609.69000006</v>
      </c>
    </row>
    <row r="88" spans="1:10" s="224" customFormat="1" x14ac:dyDescent="0.25">
      <c r="A88" s="228" t="s">
        <v>41</v>
      </c>
      <c r="B88" s="229"/>
      <c r="C88" s="179">
        <f>+C89</f>
        <v>0</v>
      </c>
      <c r="D88" s="179">
        <f>+D89</f>
        <v>0</v>
      </c>
      <c r="E88" s="179">
        <f>+E89</f>
        <v>0</v>
      </c>
      <c r="F88" s="179">
        <f>+F89</f>
        <v>0</v>
      </c>
      <c r="G88" s="179">
        <f>+G89</f>
        <v>0</v>
      </c>
      <c r="H88" s="230"/>
      <c r="I88" s="230"/>
      <c r="J88" s="137">
        <f>+J89</f>
        <v>0</v>
      </c>
    </row>
    <row r="89" spans="1:10" x14ac:dyDescent="0.25">
      <c r="A89" s="231" t="s">
        <v>40</v>
      </c>
      <c r="B89" s="229"/>
      <c r="C89" s="137">
        <v>0</v>
      </c>
      <c r="D89" s="137">
        <v>0</v>
      </c>
      <c r="E89" s="137">
        <v>0</v>
      </c>
      <c r="F89" s="137">
        <v>0</v>
      </c>
      <c r="G89" s="137">
        <v>0</v>
      </c>
      <c r="H89" s="232"/>
      <c r="I89" s="232"/>
      <c r="J89" s="137">
        <f>((D89*85%)+(E89*50.2%)+(F89*99%)+(G89*95%))+C89+H89-I89</f>
        <v>0</v>
      </c>
    </row>
    <row r="90" spans="1:10" s="224" customFormat="1" x14ac:dyDescent="0.25">
      <c r="A90" s="228" t="s">
        <v>39</v>
      </c>
      <c r="B90" s="229"/>
      <c r="C90" s="179">
        <f>+C91</f>
        <v>662058212</v>
      </c>
      <c r="D90" s="179">
        <f>+D91</f>
        <v>60264913</v>
      </c>
      <c r="E90" s="179">
        <f>+E91</f>
        <v>1929690</v>
      </c>
      <c r="F90" s="179">
        <f>+F91</f>
        <v>22687579</v>
      </c>
      <c r="G90" s="179">
        <f>+G91</f>
        <v>0</v>
      </c>
      <c r="H90" s="230"/>
      <c r="I90" s="230"/>
      <c r="J90" s="179">
        <f>+J91</f>
        <v>736712795.63999999</v>
      </c>
    </row>
    <row r="91" spans="1:10" x14ac:dyDescent="0.25">
      <c r="A91" s="231" t="s">
        <v>39</v>
      </c>
      <c r="B91" s="229"/>
      <c r="C91" s="137">
        <f>293391347+368666865</f>
        <v>662058212</v>
      </c>
      <c r="D91" s="137">
        <v>60264913</v>
      </c>
      <c r="E91" s="137">
        <v>1929690</v>
      </c>
      <c r="F91" s="137">
        <v>22687579</v>
      </c>
      <c r="G91" s="137">
        <v>0</v>
      </c>
      <c r="H91" s="232"/>
      <c r="I91" s="232"/>
      <c r="J91" s="137">
        <f t="shared" si="8"/>
        <v>736712795.63999999</v>
      </c>
    </row>
    <row r="92" spans="1:10" s="224" customFormat="1" x14ac:dyDescent="0.25">
      <c r="A92" s="228" t="s">
        <v>38</v>
      </c>
      <c r="B92" s="229"/>
      <c r="C92" s="179">
        <f>+C93</f>
        <v>0</v>
      </c>
      <c r="D92" s="179">
        <f>+D93</f>
        <v>2387819</v>
      </c>
      <c r="E92" s="179">
        <f>+E93</f>
        <v>0</v>
      </c>
      <c r="F92" s="179">
        <f>+F93</f>
        <v>0</v>
      </c>
      <c r="G92" s="179">
        <f>+G93</f>
        <v>0</v>
      </c>
      <c r="H92" s="230"/>
      <c r="I92" s="230"/>
      <c r="J92" s="179">
        <f>+J93</f>
        <v>2029646.15</v>
      </c>
    </row>
    <row r="93" spans="1:10" x14ac:dyDescent="0.25">
      <c r="A93" s="231" t="s">
        <v>37</v>
      </c>
      <c r="B93" s="229"/>
      <c r="C93" s="137"/>
      <c r="D93" s="137">
        <f>183+2387636</f>
        <v>2387819</v>
      </c>
      <c r="E93" s="137">
        <v>0</v>
      </c>
      <c r="F93" s="137">
        <v>0</v>
      </c>
      <c r="G93" s="137">
        <v>0</v>
      </c>
      <c r="H93" s="232"/>
      <c r="I93" s="232"/>
      <c r="J93" s="137">
        <f t="shared" si="8"/>
        <v>2029646.15</v>
      </c>
    </row>
    <row r="94" spans="1:10" s="224" customFormat="1" x14ac:dyDescent="0.25">
      <c r="A94" s="228" t="s">
        <v>36</v>
      </c>
      <c r="B94" s="229"/>
      <c r="C94" s="179">
        <f>+C95</f>
        <v>315652372</v>
      </c>
      <c r="D94" s="179">
        <f>+D95</f>
        <v>187662535</v>
      </c>
      <c r="E94" s="179">
        <f>+E95</f>
        <v>79610752</v>
      </c>
      <c r="F94" s="179">
        <f>+F95</f>
        <v>0</v>
      </c>
      <c r="G94" s="179">
        <f>+G95</f>
        <v>0</v>
      </c>
      <c r="H94" s="230"/>
      <c r="I94" s="230"/>
      <c r="J94" s="179">
        <f>+J95</f>
        <v>515130124.25400001</v>
      </c>
    </row>
    <row r="95" spans="1:10" x14ac:dyDescent="0.25">
      <c r="A95" s="231" t="s">
        <v>36</v>
      </c>
      <c r="B95" s="229"/>
      <c r="C95" s="137">
        <v>315652372</v>
      </c>
      <c r="D95" s="137">
        <v>187662535</v>
      </c>
      <c r="E95" s="137">
        <v>79610752</v>
      </c>
      <c r="F95" s="137">
        <v>0</v>
      </c>
      <c r="G95" s="137"/>
      <c r="H95" s="232"/>
      <c r="I95" s="232"/>
      <c r="J95" s="137">
        <f>((D95*85%)+(E95*50.2%)+(F95*99%)+(G95*95%))+C95+H95-I95</f>
        <v>515130124.25400001</v>
      </c>
    </row>
    <row r="96" spans="1:10" ht="15.75" thickBot="1" x14ac:dyDescent="0.3">
      <c r="A96" s="231"/>
      <c r="B96" s="229"/>
      <c r="C96" s="137"/>
      <c r="D96" s="137"/>
      <c r="E96" s="137"/>
      <c r="F96" s="137"/>
      <c r="G96" s="137"/>
      <c r="H96" s="232"/>
      <c r="I96" s="232"/>
      <c r="J96" s="137">
        <f t="shared" si="8"/>
        <v>0</v>
      </c>
    </row>
    <row r="97" spans="1:10" s="224" customFormat="1" ht="16.5" thickTop="1" thickBot="1" x14ac:dyDescent="0.3">
      <c r="A97" s="249" t="s">
        <v>80</v>
      </c>
      <c r="B97" s="222"/>
      <c r="C97" s="250">
        <f>+C57-C72</f>
        <v>9763564189</v>
      </c>
      <c r="D97" s="250">
        <f>+D57-D72</f>
        <v>1686069731</v>
      </c>
      <c r="E97" s="250">
        <f>+E57-E72</f>
        <v>870388611</v>
      </c>
      <c r="F97" s="250">
        <f>+F57-F72</f>
        <v>-131373745</v>
      </c>
      <c r="G97" s="250">
        <f>+G57-G72</f>
        <v>-40754930</v>
      </c>
      <c r="H97" s="251">
        <f>SUM(H6:H96)</f>
        <v>606436592</v>
      </c>
      <c r="I97" s="251">
        <f>SUM(I6:I96)</f>
        <v>606436592</v>
      </c>
      <c r="J97" s="250">
        <f>+J57-J72</f>
        <v>9763564189.0220013</v>
      </c>
    </row>
    <row r="98" spans="1:10" ht="15.75" thickTop="1" x14ac:dyDescent="0.25">
      <c r="D98" s="252">
        <f>+D5</f>
        <v>0.85</v>
      </c>
      <c r="E98" s="252">
        <f>+E5</f>
        <v>0.502</v>
      </c>
      <c r="F98" s="252">
        <f>+F5</f>
        <v>0.99</v>
      </c>
      <c r="G98" s="252">
        <f>+G5</f>
        <v>0.95</v>
      </c>
    </row>
    <row r="99" spans="1:10" hidden="1" x14ac:dyDescent="0.25">
      <c r="A99" s="253" t="s">
        <v>458</v>
      </c>
      <c r="B99" s="254"/>
      <c r="C99" s="255">
        <f>+C97-C51</f>
        <v>0</v>
      </c>
      <c r="D99" s="255">
        <f>+D97*D98</f>
        <v>1433159271.3499999</v>
      </c>
      <c r="E99" s="255">
        <f t="shared" ref="E99:G99" si="9">+E97*E98</f>
        <v>436935082.722</v>
      </c>
      <c r="F99" s="255">
        <f t="shared" si="9"/>
        <v>-130060007.55</v>
      </c>
      <c r="G99" s="255">
        <f t="shared" si="9"/>
        <v>-38717183.5</v>
      </c>
      <c r="H99" s="255">
        <f>SUM(C99:G99)</f>
        <v>1701317163.0220001</v>
      </c>
      <c r="I99" s="255">
        <f>+I83+I10</f>
        <v>601142693</v>
      </c>
      <c r="J99" s="255">
        <f>+J98/2</f>
        <v>0</v>
      </c>
    </row>
    <row r="101" spans="1:10" s="256" customFormat="1" ht="75.599999999999994" hidden="1" customHeight="1" x14ac:dyDescent="0.25">
      <c r="A101" s="399" t="s">
        <v>514</v>
      </c>
      <c r="B101" s="399"/>
      <c r="C101" s="399"/>
      <c r="D101" s="399"/>
      <c r="E101" s="399"/>
      <c r="F101" s="399"/>
      <c r="G101" s="399"/>
      <c r="H101" s="399"/>
      <c r="I101" s="399"/>
      <c r="J101" s="399"/>
    </row>
  </sheetData>
  <mergeCells count="6">
    <mergeCell ref="A101:J101"/>
    <mergeCell ref="H4:I4"/>
    <mergeCell ref="A55:J55"/>
    <mergeCell ref="A2:J2"/>
    <mergeCell ref="A3:J3"/>
    <mergeCell ref="A56:J56"/>
  </mergeCells>
  <pageMargins left="0.7" right="0.7" top="0.75" bottom="0.75" header="0.3" footer="0.3"/>
  <pageSetup paperSize="9" scale="71" fitToHeight="2" orientation="portrait" r:id="rId1"/>
  <rowBreaks count="2" manualBreakCount="2">
    <brk id="51" max="16383" man="1"/>
    <brk id="5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8E0B7-87AF-4C1E-8148-B55C707DED93}">
  <dimension ref="A1:P97"/>
  <sheetViews>
    <sheetView workbookViewId="0">
      <pane xSplit="1" ySplit="2" topLeftCell="B9" activePane="bottomRight" state="frozen"/>
      <selection pane="topRight" activeCell="B1" sqref="B1"/>
      <selection pane="bottomLeft" activeCell="A3" sqref="A3"/>
      <selection pane="bottomRight" activeCell="B8" sqref="B8"/>
    </sheetView>
  </sheetViews>
  <sheetFormatPr baseColWidth="10" defaultColWidth="8.85546875" defaultRowHeight="15" x14ac:dyDescent="0.25"/>
  <cols>
    <col min="1" max="1" width="46.85546875" style="4" bestFit="1" customWidth="1"/>
    <col min="2" max="5" width="20.7109375" style="5" customWidth="1"/>
    <col min="6" max="10" width="15.7109375" style="5" customWidth="1"/>
    <col min="11" max="11" width="13.7109375" style="4" bestFit="1" customWidth="1"/>
    <col min="12" max="14" width="13.7109375" style="5" bestFit="1" customWidth="1"/>
    <col min="15" max="15" width="11.85546875" style="5" bestFit="1" customWidth="1"/>
    <col min="16" max="16" width="14.7109375" style="4" bestFit="1" customWidth="1"/>
    <col min="17" max="16384" width="8.85546875" style="4"/>
  </cols>
  <sheetData>
    <row r="1" spans="1:15" s="3" customFormat="1" ht="71.25" x14ac:dyDescent="0.2">
      <c r="A1" s="1" t="s">
        <v>59</v>
      </c>
      <c r="B1" s="2" t="s">
        <v>64</v>
      </c>
      <c r="C1" s="2" t="s">
        <v>58</v>
      </c>
      <c r="D1" s="2" t="s">
        <v>60</v>
      </c>
      <c r="E1" s="2" t="s">
        <v>81</v>
      </c>
      <c r="F1" s="2" t="s">
        <v>82</v>
      </c>
      <c r="G1" s="2"/>
      <c r="H1" s="2"/>
      <c r="I1" s="2"/>
      <c r="J1" s="2" t="s">
        <v>99</v>
      </c>
      <c r="L1" s="6"/>
      <c r="M1" s="6"/>
      <c r="N1" s="6"/>
      <c r="O1" s="6"/>
    </row>
    <row r="2" spans="1:15" s="3" customFormat="1" ht="14.25" x14ac:dyDescent="0.2">
      <c r="A2" s="1" t="s">
        <v>61</v>
      </c>
      <c r="B2" s="2"/>
      <c r="C2" s="7">
        <v>0.85</v>
      </c>
      <c r="D2" s="8">
        <v>0.502</v>
      </c>
      <c r="E2" s="7">
        <v>0.99</v>
      </c>
      <c r="F2" s="7">
        <v>0.95</v>
      </c>
      <c r="G2" s="2" t="s">
        <v>85</v>
      </c>
      <c r="H2" s="2" t="s">
        <v>86</v>
      </c>
      <c r="I2" s="2" t="s">
        <v>87</v>
      </c>
      <c r="J2" s="7" t="s">
        <v>88</v>
      </c>
      <c r="L2" s="6"/>
      <c r="M2" s="6"/>
      <c r="N2" s="6"/>
      <c r="O2" s="6"/>
    </row>
    <row r="3" spans="1:15" s="3" customFormat="1" ht="14.25" x14ac:dyDescent="0.2">
      <c r="A3" s="3" t="s">
        <v>0</v>
      </c>
      <c r="B3" s="6">
        <f>+B4+B11</f>
        <v>93394597733</v>
      </c>
      <c r="C3" s="6">
        <f>+C4+C11</f>
        <v>5010467126</v>
      </c>
      <c r="D3" s="6">
        <f>+D4+D11</f>
        <v>4584427448</v>
      </c>
      <c r="E3" s="6">
        <f>+E4+E11</f>
        <v>5175967264</v>
      </c>
      <c r="F3" s="6">
        <f>+F4+F11</f>
        <v>29075492</v>
      </c>
      <c r="G3" s="6"/>
      <c r="H3" s="6"/>
      <c r="I3" s="6"/>
      <c r="J3" s="6">
        <f>+J4+J11</f>
        <v>97400836947</v>
      </c>
      <c r="L3" s="6"/>
      <c r="M3" s="6"/>
      <c r="N3" s="6"/>
      <c r="O3" s="6"/>
    </row>
    <row r="4" spans="1:15" s="3" customFormat="1" ht="14.25" x14ac:dyDescent="0.2">
      <c r="A4" s="3" t="s">
        <v>1</v>
      </c>
      <c r="B4" s="6">
        <f>SUM(B5:B10)</f>
        <v>36474409018</v>
      </c>
      <c r="C4" s="6">
        <f>SUM(C5:C10)</f>
        <v>1303287197</v>
      </c>
      <c r="D4" s="6">
        <f>SUM(D5:D10)</f>
        <v>1116812035</v>
      </c>
      <c r="E4" s="6">
        <f>SUM(E5:E10)</f>
        <v>1708850700</v>
      </c>
      <c r="F4" s="6">
        <f>SUM(F5:F10)</f>
        <v>29075492</v>
      </c>
      <c r="G4" s="6"/>
      <c r="H4" s="6"/>
      <c r="I4" s="6"/>
      <c r="J4" s="6">
        <f>SUM(J5:J10)</f>
        <v>40632434442</v>
      </c>
      <c r="L4" s="6"/>
      <c r="M4" s="6"/>
      <c r="N4" s="6"/>
      <c r="O4" s="6"/>
    </row>
    <row r="5" spans="1:15" x14ac:dyDescent="0.25">
      <c r="A5" s="4" t="s">
        <v>2</v>
      </c>
      <c r="B5" s="5">
        <v>3899258412</v>
      </c>
      <c r="C5" s="5">
        <v>418067632</v>
      </c>
      <c r="D5" s="5">
        <v>-272859418</v>
      </c>
      <c r="E5" s="5">
        <v>23582132</v>
      </c>
      <c r="F5" s="5">
        <v>25000000</v>
      </c>
      <c r="J5" s="5">
        <f>SUM(B5:F5)</f>
        <v>4093048758</v>
      </c>
    </row>
    <row r="6" spans="1:15" x14ac:dyDescent="0.25">
      <c r="A6" s="4" t="s">
        <v>3</v>
      </c>
      <c r="B6" s="5">
        <f>4674585000+13091384120+949000000</f>
        <v>18714969120</v>
      </c>
      <c r="C6" s="5">
        <v>453683770</v>
      </c>
      <c r="D6" s="5">
        <v>809330411</v>
      </c>
      <c r="E6" s="5">
        <v>0</v>
      </c>
      <c r="F6" s="5">
        <v>0</v>
      </c>
      <c r="J6" s="5">
        <f t="shared" ref="J6:J65" si="0">SUM(B6:F6)</f>
        <v>19977983301</v>
      </c>
    </row>
    <row r="7" spans="1:15" x14ac:dyDescent="0.25">
      <c r="A7" s="4" t="s">
        <v>4</v>
      </c>
      <c r="B7" s="5">
        <f>11812934000+1980200883</f>
        <v>13793134883</v>
      </c>
      <c r="C7" s="5">
        <v>431535795</v>
      </c>
      <c r="D7" s="5">
        <f>44986122+441000000</f>
        <v>485986122</v>
      </c>
      <c r="E7" s="5">
        <v>1685268568</v>
      </c>
      <c r="F7" s="5">
        <v>4075492</v>
      </c>
      <c r="J7" s="5">
        <f t="shared" si="0"/>
        <v>16400000860</v>
      </c>
    </row>
    <row r="8" spans="1:15" x14ac:dyDescent="0.25">
      <c r="A8" s="4" t="s">
        <v>5</v>
      </c>
      <c r="B8" s="5">
        <v>0</v>
      </c>
      <c r="C8" s="5">
        <v>0</v>
      </c>
      <c r="D8" s="5">
        <v>90834920</v>
      </c>
      <c r="E8" s="5">
        <v>0</v>
      </c>
      <c r="F8" s="5">
        <v>0</v>
      </c>
      <c r="J8" s="5">
        <f t="shared" si="0"/>
        <v>90834920</v>
      </c>
    </row>
    <row r="9" spans="1:15" x14ac:dyDescent="0.25">
      <c r="A9" s="4" t="s">
        <v>6</v>
      </c>
      <c r="B9" s="5">
        <v>0</v>
      </c>
      <c r="C9" s="5">
        <v>0</v>
      </c>
      <c r="D9" s="5">
        <v>3520000</v>
      </c>
      <c r="E9" s="5">
        <v>0</v>
      </c>
      <c r="F9" s="5">
        <v>0</v>
      </c>
      <c r="J9" s="5">
        <f t="shared" si="0"/>
        <v>3520000</v>
      </c>
    </row>
    <row r="10" spans="1:15" ht="13.15" customHeight="1" x14ac:dyDescent="0.25">
      <c r="A10" s="4" t="s">
        <v>7</v>
      </c>
      <c r="B10" s="5">
        <v>67046603</v>
      </c>
      <c r="C10" s="5">
        <v>0</v>
      </c>
      <c r="E10" s="5">
        <v>0</v>
      </c>
      <c r="F10" s="5">
        <v>0</v>
      </c>
      <c r="J10" s="5">
        <f t="shared" si="0"/>
        <v>67046603</v>
      </c>
    </row>
    <row r="11" spans="1:15" s="3" customFormat="1" ht="14.25" x14ac:dyDescent="0.2">
      <c r="A11" s="3" t="s">
        <v>8</v>
      </c>
      <c r="B11" s="6">
        <f>SUM(B12:B25)</f>
        <v>56920188715</v>
      </c>
      <c r="C11" s="6">
        <f>SUM(C12:C25)</f>
        <v>3707179929</v>
      </c>
      <c r="D11" s="6">
        <f>SUM(D12:D25)</f>
        <v>3467615413</v>
      </c>
      <c r="E11" s="6">
        <f>SUM(E12:E25)</f>
        <v>3467116564</v>
      </c>
      <c r="F11" s="6">
        <f>SUM(F12:F25)</f>
        <v>0</v>
      </c>
      <c r="G11" s="6"/>
      <c r="H11" s="6"/>
      <c r="I11" s="6"/>
      <c r="J11" s="6">
        <f>SUM(J12:J25)</f>
        <v>56768402505</v>
      </c>
      <c r="L11" s="6"/>
      <c r="M11" s="6"/>
      <c r="N11" s="6"/>
      <c r="O11" s="6"/>
    </row>
    <row r="12" spans="1:15" x14ac:dyDescent="0.25">
      <c r="A12" s="4" t="s">
        <v>9</v>
      </c>
      <c r="C12" s="5">
        <v>0</v>
      </c>
      <c r="D12" s="5">
        <v>0</v>
      </c>
      <c r="E12" s="5">
        <v>0</v>
      </c>
      <c r="F12" s="5">
        <v>0</v>
      </c>
      <c r="J12" s="5">
        <f t="shared" si="0"/>
        <v>0</v>
      </c>
    </row>
    <row r="13" spans="1:15" x14ac:dyDescent="0.25">
      <c r="A13" s="4" t="s">
        <v>10</v>
      </c>
      <c r="C13" s="5">
        <v>0</v>
      </c>
      <c r="D13" s="5">
        <v>0</v>
      </c>
      <c r="E13" s="5">
        <v>0</v>
      </c>
      <c r="F13" s="5">
        <v>0</v>
      </c>
      <c r="J13" s="5">
        <f t="shared" si="0"/>
        <v>0</v>
      </c>
    </row>
    <row r="14" spans="1:15" x14ac:dyDescent="0.25">
      <c r="A14" s="4" t="s">
        <v>83</v>
      </c>
      <c r="B14" s="5">
        <v>851000000</v>
      </c>
      <c r="C14" s="5">
        <v>3168007978</v>
      </c>
      <c r="D14" s="5">
        <v>3190764378</v>
      </c>
      <c r="E14" s="5">
        <v>3101436773</v>
      </c>
      <c r="F14" s="5">
        <v>0</v>
      </c>
      <c r="J14" s="5">
        <f t="shared" si="0"/>
        <v>10311209129</v>
      </c>
    </row>
    <row r="15" spans="1:15" s="3" customFormat="1" ht="14.25" x14ac:dyDescent="0.2">
      <c r="A15" s="3" t="s">
        <v>65</v>
      </c>
      <c r="B15" s="6"/>
      <c r="C15" s="6"/>
      <c r="D15" s="6"/>
      <c r="E15" s="6"/>
      <c r="F15" s="6"/>
      <c r="G15" s="6"/>
      <c r="H15" s="6"/>
      <c r="I15" s="6"/>
      <c r="J15" s="6">
        <f t="shared" si="0"/>
        <v>0</v>
      </c>
      <c r="L15" s="6"/>
      <c r="M15" s="6"/>
      <c r="N15" s="6"/>
      <c r="O15" s="6"/>
    </row>
    <row r="16" spans="1:15" s="11" customFormat="1" x14ac:dyDescent="0.25">
      <c r="A16" s="11" t="s">
        <v>66</v>
      </c>
      <c r="B16" s="12">
        <v>4500000000</v>
      </c>
      <c r="C16" s="12">
        <v>0</v>
      </c>
      <c r="D16" s="12">
        <v>0</v>
      </c>
      <c r="E16" s="12">
        <v>0</v>
      </c>
      <c r="F16" s="12">
        <v>0</v>
      </c>
      <c r="G16" s="12"/>
      <c r="H16" s="12"/>
      <c r="I16" s="12"/>
      <c r="J16" s="12">
        <v>0</v>
      </c>
      <c r="L16" s="12"/>
      <c r="M16" s="12"/>
      <c r="N16" s="12"/>
      <c r="O16" s="12"/>
    </row>
    <row r="17" spans="1:15" s="11" customFormat="1" x14ac:dyDescent="0.25">
      <c r="A17" s="11" t="s">
        <v>67</v>
      </c>
      <c r="B17" s="12">
        <v>2495451703</v>
      </c>
      <c r="C17" s="12">
        <v>0</v>
      </c>
      <c r="D17" s="12">
        <v>0</v>
      </c>
      <c r="E17" s="12">
        <v>0</v>
      </c>
      <c r="F17" s="12">
        <v>0</v>
      </c>
      <c r="G17" s="12"/>
      <c r="H17" s="12"/>
      <c r="I17" s="12"/>
      <c r="J17" s="12">
        <v>0</v>
      </c>
      <c r="L17" s="12"/>
      <c r="M17" s="12"/>
      <c r="N17" s="12"/>
      <c r="O17" s="12"/>
    </row>
    <row r="18" spans="1:15" s="11" customFormat="1" x14ac:dyDescent="0.25">
      <c r="A18" s="11" t="s">
        <v>68</v>
      </c>
      <c r="B18" s="12">
        <v>3243000000</v>
      </c>
      <c r="C18" s="12">
        <v>0</v>
      </c>
      <c r="D18" s="12">
        <v>0</v>
      </c>
      <c r="E18" s="12">
        <v>0</v>
      </c>
      <c r="F18" s="12">
        <v>0</v>
      </c>
      <c r="G18" s="12"/>
      <c r="H18" s="12"/>
      <c r="I18" s="12"/>
      <c r="J18" s="12">
        <v>0</v>
      </c>
      <c r="L18" s="12"/>
      <c r="M18" s="12"/>
      <c r="N18" s="12"/>
      <c r="O18" s="12"/>
    </row>
    <row r="19" spans="1:15" s="11" customFormat="1" x14ac:dyDescent="0.25">
      <c r="A19" s="11" t="s">
        <v>90</v>
      </c>
      <c r="B19" s="12">
        <v>0</v>
      </c>
      <c r="C19" s="12">
        <v>0</v>
      </c>
      <c r="D19" s="12">
        <v>0</v>
      </c>
      <c r="E19" s="12">
        <v>0</v>
      </c>
      <c r="F19" s="12">
        <v>0</v>
      </c>
      <c r="G19" s="12"/>
      <c r="H19" s="12"/>
      <c r="I19" s="12"/>
      <c r="J19" s="12">
        <v>0</v>
      </c>
      <c r="L19" s="12"/>
      <c r="M19" s="12"/>
      <c r="N19" s="12"/>
      <c r="O19" s="12"/>
    </row>
    <row r="20" spans="1:15" s="11" customFormat="1" x14ac:dyDescent="0.25">
      <c r="A20" s="11" t="s">
        <v>91</v>
      </c>
      <c r="B20" s="12">
        <v>555246413</v>
      </c>
      <c r="C20" s="12"/>
      <c r="D20" s="12"/>
      <c r="E20" s="12"/>
      <c r="F20" s="12"/>
      <c r="G20" s="12"/>
      <c r="H20" s="12"/>
      <c r="I20" s="12"/>
      <c r="J20" s="12">
        <v>0</v>
      </c>
      <c r="L20" s="12"/>
      <c r="M20" s="12"/>
      <c r="N20" s="12"/>
      <c r="O20" s="12"/>
    </row>
    <row r="21" spans="1:15" s="11" customFormat="1" x14ac:dyDescent="0.25">
      <c r="A21" s="14" t="s">
        <v>96</v>
      </c>
      <c r="B21" s="15">
        <v>1146070750</v>
      </c>
      <c r="C21" s="15"/>
      <c r="D21" s="15"/>
      <c r="E21" s="15"/>
      <c r="F21" s="15"/>
      <c r="G21" s="15"/>
      <c r="H21" s="15"/>
      <c r="I21" s="15"/>
      <c r="J21" s="15">
        <f>+B21</f>
        <v>1146070750</v>
      </c>
      <c r="L21" s="12"/>
      <c r="M21" s="12"/>
      <c r="N21" s="12"/>
      <c r="O21" s="12"/>
    </row>
    <row r="22" spans="1:15" x14ac:dyDescent="0.25">
      <c r="A22" s="4" t="s">
        <v>11</v>
      </c>
      <c r="B22" s="5">
        <v>12498426857</v>
      </c>
      <c r="C22" s="5">
        <v>239947220</v>
      </c>
      <c r="D22" s="5">
        <v>263407304</v>
      </c>
      <c r="E22" s="5">
        <v>142053494</v>
      </c>
      <c r="F22" s="5">
        <v>0</v>
      </c>
      <c r="J22" s="5">
        <f t="shared" si="0"/>
        <v>13143834875</v>
      </c>
    </row>
    <row r="23" spans="1:15" x14ac:dyDescent="0.25">
      <c r="A23" s="4" t="s">
        <v>12</v>
      </c>
      <c r="B23" s="5">
        <v>29657421380</v>
      </c>
      <c r="E23" s="5">
        <v>0</v>
      </c>
      <c r="F23" s="5">
        <v>0</v>
      </c>
      <c r="J23" s="5">
        <f t="shared" si="0"/>
        <v>29657421380</v>
      </c>
    </row>
    <row r="24" spans="1:15" x14ac:dyDescent="0.25">
      <c r="A24" s="4" t="s">
        <v>13</v>
      </c>
      <c r="B24" s="5">
        <v>754727435</v>
      </c>
      <c r="C24" s="5">
        <v>5792004</v>
      </c>
      <c r="D24" s="5">
        <v>3238665</v>
      </c>
      <c r="E24" s="5">
        <v>217686297</v>
      </c>
      <c r="F24" s="5">
        <v>0</v>
      </c>
      <c r="J24" s="5">
        <f t="shared" si="0"/>
        <v>981444401</v>
      </c>
    </row>
    <row r="25" spans="1:15" x14ac:dyDescent="0.25">
      <c r="A25" s="4" t="s">
        <v>14</v>
      </c>
      <c r="B25" s="5">
        <v>1218844177</v>
      </c>
      <c r="C25" s="5">
        <v>293432727</v>
      </c>
      <c r="D25" s="5">
        <v>10205066</v>
      </c>
      <c r="E25" s="5">
        <v>5940000</v>
      </c>
      <c r="F25" s="5">
        <v>0</v>
      </c>
      <c r="J25" s="5">
        <f t="shared" si="0"/>
        <v>1528421970</v>
      </c>
    </row>
    <row r="26" spans="1:15" s="3" customFormat="1" ht="14.25" x14ac:dyDescent="0.2">
      <c r="A26" s="3" t="s">
        <v>15</v>
      </c>
      <c r="B26" s="6">
        <f>+B27+B33</f>
        <v>57694513531</v>
      </c>
      <c r="C26" s="6">
        <f>+C27+C33</f>
        <v>359625868</v>
      </c>
      <c r="D26" s="6">
        <f>+D27+D33</f>
        <v>420052560</v>
      </c>
      <c r="E26" s="6">
        <f>+E27+E33</f>
        <v>362902580</v>
      </c>
      <c r="F26" s="6">
        <f>+F27+F33</f>
        <v>44830422</v>
      </c>
      <c r="G26" s="6"/>
      <c r="H26" s="6"/>
      <c r="I26" s="6"/>
      <c r="J26" s="6">
        <f>+J27</f>
        <v>58881924962</v>
      </c>
      <c r="L26" s="6"/>
      <c r="M26" s="6"/>
      <c r="N26" s="6"/>
      <c r="O26" s="6"/>
    </row>
    <row r="27" spans="1:15" s="3" customFormat="1" ht="14.25" x14ac:dyDescent="0.2">
      <c r="A27" s="3" t="s">
        <v>16</v>
      </c>
      <c r="B27" s="6">
        <f>SUM(B28:B32)</f>
        <v>57694513531</v>
      </c>
      <c r="C27" s="6">
        <f>SUM(C28:C32)</f>
        <v>359625868</v>
      </c>
      <c r="D27" s="6">
        <f>SUM(D28:D32)</f>
        <v>420052560</v>
      </c>
      <c r="E27" s="6">
        <f>SUM(E28:E32)</f>
        <v>362902580</v>
      </c>
      <c r="F27" s="6">
        <f>SUM(F28:F32)</f>
        <v>44830422</v>
      </c>
      <c r="G27" s="6"/>
      <c r="H27" s="6"/>
      <c r="I27" s="6"/>
      <c r="J27" s="6">
        <f>SUM(J28:J38)</f>
        <v>58881924962</v>
      </c>
      <c r="L27" s="6"/>
      <c r="M27" s="6"/>
      <c r="N27" s="6"/>
      <c r="O27" s="6"/>
    </row>
    <row r="28" spans="1:15" x14ac:dyDescent="0.25">
      <c r="A28" s="4" t="s">
        <v>17</v>
      </c>
      <c r="B28" s="5">
        <v>6061141283</v>
      </c>
      <c r="C28" s="5">
        <v>120987058</v>
      </c>
      <c r="D28" s="5">
        <v>9288356</v>
      </c>
      <c r="E28" s="5">
        <f>329443406+32900000</f>
        <v>362343406</v>
      </c>
      <c r="F28" s="5">
        <v>9200489</v>
      </c>
      <c r="J28" s="5">
        <f t="shared" si="0"/>
        <v>6562960592</v>
      </c>
    </row>
    <row r="29" spans="1:15" x14ac:dyDescent="0.25">
      <c r="A29" s="4" t="s">
        <v>18</v>
      </c>
      <c r="B29" s="5">
        <v>51531019826</v>
      </c>
      <c r="D29" s="5">
        <v>316582501</v>
      </c>
      <c r="E29" s="5">
        <v>0</v>
      </c>
      <c r="F29" s="5">
        <v>35629933</v>
      </c>
      <c r="J29" s="5">
        <f t="shared" si="0"/>
        <v>51883232260</v>
      </c>
    </row>
    <row r="30" spans="1:15" x14ac:dyDescent="0.25">
      <c r="A30" s="4" t="s">
        <v>19</v>
      </c>
      <c r="C30" s="5">
        <v>218106184</v>
      </c>
      <c r="D30" s="5">
        <v>0</v>
      </c>
      <c r="E30" s="5">
        <v>0</v>
      </c>
      <c r="F30" s="5">
        <v>0</v>
      </c>
      <c r="J30" s="5">
        <f>SUM(B30:F30)+1</f>
        <v>218106185</v>
      </c>
    </row>
    <row r="31" spans="1:15" x14ac:dyDescent="0.25">
      <c r="A31" s="4" t="s">
        <v>20</v>
      </c>
      <c r="B31" s="5">
        <v>35305819</v>
      </c>
      <c r="C31" s="5">
        <v>20532626</v>
      </c>
      <c r="D31" s="5">
        <f>4766539+79610752</f>
        <v>84377291</v>
      </c>
      <c r="E31" s="5">
        <v>559174</v>
      </c>
      <c r="F31" s="5">
        <v>0</v>
      </c>
      <c r="J31" s="5">
        <f t="shared" si="0"/>
        <v>140774910</v>
      </c>
    </row>
    <row r="32" spans="1:15" x14ac:dyDescent="0.25">
      <c r="A32" s="4" t="s">
        <v>21</v>
      </c>
      <c r="B32" s="5">
        <v>67046603</v>
      </c>
      <c r="D32" s="5">
        <f>9574411+230001</f>
        <v>9804412</v>
      </c>
      <c r="E32" s="5">
        <v>0</v>
      </c>
      <c r="F32" s="5">
        <v>0</v>
      </c>
      <c r="J32" s="5">
        <f t="shared" si="0"/>
        <v>76851015</v>
      </c>
    </row>
    <row r="33" spans="1:16" s="3" customFormat="1" ht="14.25" x14ac:dyDescent="0.2">
      <c r="A33" s="3" t="s">
        <v>22</v>
      </c>
      <c r="B33" s="6">
        <f>SUM(B34:B38)</f>
        <v>0</v>
      </c>
      <c r="C33" s="6">
        <f>SUM(C34:C38)</f>
        <v>0</v>
      </c>
      <c r="D33" s="6"/>
      <c r="E33" s="6"/>
      <c r="F33" s="6"/>
      <c r="G33" s="6"/>
      <c r="H33" s="6"/>
      <c r="I33" s="6"/>
      <c r="J33" s="6">
        <f t="shared" si="0"/>
        <v>0</v>
      </c>
      <c r="L33" s="6"/>
      <c r="M33" s="6"/>
      <c r="N33" s="6"/>
      <c r="O33" s="6"/>
    </row>
    <row r="34" spans="1:16" x14ac:dyDescent="0.25">
      <c r="A34" s="4" t="s">
        <v>23</v>
      </c>
      <c r="D34" s="5">
        <v>0</v>
      </c>
      <c r="J34" s="5">
        <f t="shared" si="0"/>
        <v>0</v>
      </c>
    </row>
    <row r="35" spans="1:16" x14ac:dyDescent="0.25">
      <c r="A35" s="4" t="s">
        <v>24</v>
      </c>
      <c r="D35" s="5">
        <v>0</v>
      </c>
      <c r="E35" s="5">
        <v>0</v>
      </c>
      <c r="F35" s="5">
        <v>0</v>
      </c>
      <c r="J35" s="5">
        <f t="shared" si="0"/>
        <v>0</v>
      </c>
    </row>
    <row r="36" spans="1:16" x14ac:dyDescent="0.25">
      <c r="A36" s="4" t="s">
        <v>19</v>
      </c>
      <c r="D36" s="5">
        <v>0</v>
      </c>
      <c r="E36" s="5">
        <v>0</v>
      </c>
      <c r="F36" s="5">
        <v>0</v>
      </c>
      <c r="J36" s="5">
        <f t="shared" si="0"/>
        <v>0</v>
      </c>
    </row>
    <row r="37" spans="1:16" x14ac:dyDescent="0.25">
      <c r="A37" s="4" t="s">
        <v>84</v>
      </c>
      <c r="D37" s="5">
        <v>0</v>
      </c>
      <c r="E37" s="5">
        <v>0</v>
      </c>
      <c r="F37" s="5">
        <v>0</v>
      </c>
      <c r="J37" s="5">
        <f t="shared" si="0"/>
        <v>0</v>
      </c>
    </row>
    <row r="38" spans="1:16" ht="15" customHeight="1" x14ac:dyDescent="0.25">
      <c r="A38" s="4" t="s">
        <v>25</v>
      </c>
      <c r="J38" s="5">
        <f t="shared" si="0"/>
        <v>0</v>
      </c>
    </row>
    <row r="39" spans="1:16" s="14" customFormat="1" ht="15" customHeight="1" x14ac:dyDescent="0.2">
      <c r="A39" s="14" t="s">
        <v>92</v>
      </c>
      <c r="B39" s="15"/>
      <c r="C39" s="15"/>
      <c r="D39" s="15"/>
      <c r="E39" s="15"/>
      <c r="F39" s="15"/>
      <c r="G39" s="15"/>
      <c r="H39" s="15"/>
      <c r="I39" s="15"/>
      <c r="J39" s="15">
        <v>2818827783</v>
      </c>
      <c r="K39" s="20"/>
      <c r="L39" s="15"/>
      <c r="M39" s="15"/>
      <c r="N39" s="15"/>
      <c r="O39" s="15"/>
    </row>
    <row r="40" spans="1:16" s="3" customFormat="1" ht="14.25" x14ac:dyDescent="0.2">
      <c r="A40" s="3" t="s">
        <v>26</v>
      </c>
      <c r="B40" s="6">
        <f>+B41+B43+B47</f>
        <v>35700084202</v>
      </c>
      <c r="C40" s="6">
        <f>+C41+C43+C47</f>
        <v>4650841258</v>
      </c>
      <c r="D40" s="6">
        <f>+D41+D43+D47</f>
        <v>4164374888</v>
      </c>
      <c r="E40" s="6">
        <f>+E41+E43+E47</f>
        <v>4813064684</v>
      </c>
      <c r="F40" s="6">
        <f>+F41+F43+F47</f>
        <v>-15754930</v>
      </c>
      <c r="G40" s="6"/>
      <c r="H40" s="6"/>
      <c r="I40" s="6"/>
      <c r="J40" s="6">
        <f>+J41+J43+J47</f>
        <v>35700084202</v>
      </c>
      <c r="L40" s="6">
        <v>4650841258</v>
      </c>
      <c r="M40" s="6">
        <v>4164374888</v>
      </c>
      <c r="N40" s="6">
        <v>4813064684</v>
      </c>
      <c r="O40" s="6">
        <v>-15754930</v>
      </c>
    </row>
    <row r="41" spans="1:16" s="3" customFormat="1" ht="14.25" x14ac:dyDescent="0.2">
      <c r="A41" s="3" t="s">
        <v>27</v>
      </c>
      <c r="B41" s="6">
        <f>+B42</f>
        <v>24288000000</v>
      </c>
      <c r="C41" s="6">
        <f>+C42</f>
        <v>2880000000</v>
      </c>
      <c r="D41" s="6">
        <f>+D42</f>
        <v>3488000000</v>
      </c>
      <c r="E41" s="6">
        <f>+E42</f>
        <v>4228741148</v>
      </c>
      <c r="F41" s="6">
        <f>+F42</f>
        <v>25000000</v>
      </c>
      <c r="G41" s="6"/>
      <c r="H41" s="6"/>
      <c r="I41" s="6"/>
      <c r="J41" s="6">
        <f>+J42</f>
        <v>24288000000</v>
      </c>
      <c r="L41" s="16">
        <f>+C2</f>
        <v>0.85</v>
      </c>
      <c r="M41" s="16">
        <f t="shared" ref="M41:O41" si="1">+D2</f>
        <v>0.502</v>
      </c>
      <c r="N41" s="16">
        <f t="shared" si="1"/>
        <v>0.99</v>
      </c>
      <c r="O41" s="16">
        <f t="shared" si="1"/>
        <v>0.95</v>
      </c>
    </row>
    <row r="42" spans="1:16" x14ac:dyDescent="0.25">
      <c r="A42" s="4" t="s">
        <v>28</v>
      </c>
      <c r="B42" s="5">
        <f>24288000001-1</f>
        <v>24288000000</v>
      </c>
      <c r="C42" s="5">
        <v>2880000000</v>
      </c>
      <c r="D42" s="5">
        <v>3488000000</v>
      </c>
      <c r="E42" s="5">
        <v>4228741148</v>
      </c>
      <c r="F42" s="5">
        <v>25000000</v>
      </c>
      <c r="J42" s="5">
        <f>+B42</f>
        <v>24288000000</v>
      </c>
      <c r="L42" s="5">
        <f>+L40*L41</f>
        <v>3953215069.2999997</v>
      </c>
      <c r="M42" s="5">
        <f t="shared" ref="M42:O42" si="2">+M40*M41</f>
        <v>2090516193.776</v>
      </c>
      <c r="N42" s="5">
        <f t="shared" si="2"/>
        <v>4764934037.1599998</v>
      </c>
      <c r="O42" s="5">
        <f t="shared" si="2"/>
        <v>-14967183.5</v>
      </c>
      <c r="P42" s="18">
        <f>SUM(L42:O42)</f>
        <v>10793698116.736</v>
      </c>
    </row>
    <row r="43" spans="1:16" s="3" customFormat="1" x14ac:dyDescent="0.25">
      <c r="A43" s="3" t="s">
        <v>29</v>
      </c>
      <c r="B43" s="6">
        <f>+B44+B45+B46</f>
        <v>1648520013</v>
      </c>
      <c r="C43" s="6">
        <f>+C44+C45+C46</f>
        <v>17657900</v>
      </c>
      <c r="D43" s="6">
        <f>+D44+D45+D46</f>
        <v>45809927</v>
      </c>
      <c r="E43" s="6">
        <f>+E44+E45+E46</f>
        <v>39762654</v>
      </c>
      <c r="F43" s="6">
        <f>+F44+F45+F46</f>
        <v>0</v>
      </c>
      <c r="G43" s="6"/>
      <c r="H43" s="6"/>
      <c r="I43" s="6"/>
      <c r="J43" s="6">
        <f>+J44+J45+J46</f>
        <v>1648520013</v>
      </c>
      <c r="L43" s="17">
        <f>100%-L41</f>
        <v>0.15000000000000002</v>
      </c>
      <c r="M43" s="21">
        <f>100%-M41</f>
        <v>0.498</v>
      </c>
      <c r="N43" s="17">
        <f>100%-N41</f>
        <v>1.0000000000000009E-2</v>
      </c>
      <c r="O43" s="17">
        <f>100%-O41</f>
        <v>5.0000000000000044E-2</v>
      </c>
    </row>
    <row r="44" spans="1:16" x14ac:dyDescent="0.25">
      <c r="A44" s="4" t="s">
        <v>30</v>
      </c>
      <c r="B44" s="5">
        <v>1546573343</v>
      </c>
      <c r="C44" s="5">
        <v>7897948</v>
      </c>
      <c r="D44" s="5">
        <v>45809927</v>
      </c>
      <c r="E44" s="5">
        <v>35575507</v>
      </c>
      <c r="F44" s="5">
        <v>0</v>
      </c>
      <c r="J44" s="5">
        <f>+B44</f>
        <v>1546573343</v>
      </c>
      <c r="L44" s="5">
        <f>+L40*L43</f>
        <v>697626188.70000005</v>
      </c>
      <c r="M44" s="5">
        <f t="shared" ref="M44:O44" si="3">+M40*M43</f>
        <v>2073858694.224</v>
      </c>
      <c r="N44" s="5">
        <f t="shared" si="3"/>
        <v>48130646.840000041</v>
      </c>
      <c r="O44" s="5">
        <f t="shared" si="3"/>
        <v>-787746.5000000007</v>
      </c>
      <c r="P44" s="18">
        <f>SUM(L44:O44)</f>
        <v>2818827783.2639999</v>
      </c>
    </row>
    <row r="45" spans="1:16" ht="13.15" customHeight="1" x14ac:dyDescent="0.25">
      <c r="A45" s="4" t="s">
        <v>31</v>
      </c>
      <c r="B45" s="5">
        <v>946670</v>
      </c>
      <c r="C45" s="5">
        <v>9759952</v>
      </c>
      <c r="D45" s="5">
        <v>0</v>
      </c>
      <c r="E45" s="5">
        <v>4187147</v>
      </c>
      <c r="F45" s="5">
        <v>0</v>
      </c>
      <c r="J45" s="5">
        <f t="shared" ref="J45:J46" si="4">+B45</f>
        <v>946670</v>
      </c>
    </row>
    <row r="46" spans="1:16" x14ac:dyDescent="0.25">
      <c r="A46" s="4" t="s">
        <v>32</v>
      </c>
      <c r="B46" s="5">
        <v>101000000</v>
      </c>
      <c r="C46" s="5">
        <v>0</v>
      </c>
      <c r="D46" s="5">
        <v>0</v>
      </c>
      <c r="E46" s="5">
        <v>0</v>
      </c>
      <c r="F46" s="5">
        <v>0</v>
      </c>
      <c r="J46" s="5">
        <f t="shared" si="4"/>
        <v>101000000</v>
      </c>
      <c r="L46" s="5">
        <v>1686069731</v>
      </c>
      <c r="M46" s="5">
        <v>870388611</v>
      </c>
      <c r="N46" s="5">
        <v>-131373745</v>
      </c>
      <c r="O46" s="5">
        <v>-40754930</v>
      </c>
      <c r="P46" s="18">
        <f>SUM(L46:O46)</f>
        <v>2384329667</v>
      </c>
    </row>
    <row r="47" spans="1:16" s="3" customFormat="1" ht="14.25" x14ac:dyDescent="0.2">
      <c r="A47" s="3" t="s">
        <v>33</v>
      </c>
      <c r="B47" s="6">
        <f>+B48+B49</f>
        <v>9763564189</v>
      </c>
      <c r="C47" s="6">
        <f>+C48+C49</f>
        <v>1753183358</v>
      </c>
      <c r="D47" s="6">
        <f>+D48+D49</f>
        <v>630564961</v>
      </c>
      <c r="E47" s="6">
        <f>+E48+E49</f>
        <v>544560882</v>
      </c>
      <c r="F47" s="6">
        <f>+F48+F49</f>
        <v>-40754930</v>
      </c>
      <c r="G47" s="6"/>
      <c r="H47" s="6"/>
      <c r="I47" s="6"/>
      <c r="J47" s="6">
        <f>+J48+J49</f>
        <v>9763564189</v>
      </c>
      <c r="L47" s="6">
        <f>+L46*L43</f>
        <v>252910459.65000004</v>
      </c>
      <c r="M47" s="6">
        <f t="shared" ref="M47:O47" si="5">+M46*M43</f>
        <v>433453528.278</v>
      </c>
      <c r="N47" s="6">
        <f t="shared" si="5"/>
        <v>-1313737.4500000011</v>
      </c>
      <c r="O47" s="6">
        <f t="shared" si="5"/>
        <v>-2037746.5000000019</v>
      </c>
      <c r="P47" s="13">
        <f>SUM(L47:O47)</f>
        <v>683012503.97799993</v>
      </c>
    </row>
    <row r="48" spans="1:16" x14ac:dyDescent="0.25">
      <c r="A48" s="4" t="s">
        <v>34</v>
      </c>
      <c r="B48" s="5">
        <v>0</v>
      </c>
      <c r="C48" s="5">
        <v>67113627</v>
      </c>
      <c r="D48" s="5">
        <v>-239823650</v>
      </c>
      <c r="E48" s="5">
        <v>675934627</v>
      </c>
      <c r="F48" s="5">
        <v>0</v>
      </c>
      <c r="H48" s="5">
        <v>0</v>
      </c>
      <c r="J48" s="5">
        <f>+B48</f>
        <v>0</v>
      </c>
    </row>
    <row r="49" spans="1:16" s="3" customFormat="1" ht="14.25" x14ac:dyDescent="0.2">
      <c r="A49" s="3" t="s">
        <v>35</v>
      </c>
      <c r="B49" s="6">
        <f>+B92</f>
        <v>9763564189</v>
      </c>
      <c r="C49" s="6">
        <v>1686069731</v>
      </c>
      <c r="D49" s="6">
        <v>870388611</v>
      </c>
      <c r="E49" s="6">
        <v>-131373745</v>
      </c>
      <c r="F49" s="6">
        <v>-40754930</v>
      </c>
      <c r="G49" s="6"/>
      <c r="H49" s="6"/>
      <c r="I49" s="6"/>
      <c r="J49" s="6">
        <f>+B49</f>
        <v>9763564189</v>
      </c>
      <c r="L49" s="6"/>
      <c r="M49" s="6"/>
      <c r="N49" s="6"/>
      <c r="O49" s="6"/>
      <c r="P49" s="13">
        <f>+P46-P47</f>
        <v>1701317163.0220001</v>
      </c>
    </row>
    <row r="50" spans="1:16" x14ac:dyDescent="0.25">
      <c r="A50" s="9" t="s">
        <v>93</v>
      </c>
      <c r="B50" s="10">
        <f t="shared" ref="B50:I50" si="6">+B40+B26</f>
        <v>93394597733</v>
      </c>
      <c r="C50" s="10">
        <f t="shared" si="6"/>
        <v>5010467126</v>
      </c>
      <c r="D50" s="10">
        <f t="shared" si="6"/>
        <v>4584427448</v>
      </c>
      <c r="E50" s="10">
        <f t="shared" si="6"/>
        <v>5175967264</v>
      </c>
      <c r="F50" s="10">
        <f t="shared" si="6"/>
        <v>29075492</v>
      </c>
      <c r="G50" s="10">
        <f t="shared" si="6"/>
        <v>0</v>
      </c>
      <c r="H50" s="10">
        <f t="shared" si="6"/>
        <v>0</v>
      </c>
      <c r="I50" s="10">
        <f t="shared" si="6"/>
        <v>0</v>
      </c>
      <c r="J50" s="10">
        <f>+J40+J26+J39</f>
        <v>97400836947</v>
      </c>
    </row>
    <row r="51" spans="1:16" s="3" customFormat="1" ht="14.25" x14ac:dyDescent="0.2">
      <c r="B51" s="6">
        <f t="shared" ref="B51:J51" si="7">+B3-B50</f>
        <v>0</v>
      </c>
      <c r="C51" s="6">
        <f t="shared" si="7"/>
        <v>0</v>
      </c>
      <c r="D51" s="6">
        <f t="shared" si="7"/>
        <v>0</v>
      </c>
      <c r="E51" s="6">
        <f t="shared" si="7"/>
        <v>0</v>
      </c>
      <c r="F51" s="6">
        <f t="shared" si="7"/>
        <v>0</v>
      </c>
      <c r="G51" s="6">
        <f t="shared" si="7"/>
        <v>0</v>
      </c>
      <c r="H51" s="6">
        <f t="shared" si="7"/>
        <v>0</v>
      </c>
      <c r="I51" s="6">
        <f t="shared" si="7"/>
        <v>0</v>
      </c>
      <c r="J51" s="6">
        <f t="shared" si="7"/>
        <v>0</v>
      </c>
      <c r="L51" s="6"/>
      <c r="M51" s="6"/>
      <c r="N51" s="6"/>
      <c r="O51" s="6"/>
    </row>
    <row r="52" spans="1:16" s="3" customFormat="1" ht="14.25" x14ac:dyDescent="0.2">
      <c r="A52" s="3" t="s">
        <v>57</v>
      </c>
      <c r="B52" s="6">
        <f>+B53+B57</f>
        <v>17163674728</v>
      </c>
      <c r="C52" s="6">
        <f>+C53+C57</f>
        <v>2937152405</v>
      </c>
      <c r="D52" s="6">
        <f>+D53+D57</f>
        <v>3374559276</v>
      </c>
      <c r="E52" s="6">
        <f>+E53+E57</f>
        <v>571272101</v>
      </c>
      <c r="F52" s="6">
        <f>+F53+F57</f>
        <v>0</v>
      </c>
      <c r="G52" s="6"/>
      <c r="H52" s="6"/>
      <c r="I52" s="6"/>
      <c r="J52" s="6">
        <f>+J53+J57</f>
        <v>24046658510</v>
      </c>
      <c r="L52" s="6"/>
      <c r="M52" s="6"/>
      <c r="N52" s="6"/>
      <c r="O52" s="6"/>
    </row>
    <row r="53" spans="1:16" s="3" customFormat="1" ht="14.25" x14ac:dyDescent="0.2">
      <c r="A53" s="3" t="s">
        <v>56</v>
      </c>
      <c r="B53" s="6">
        <f>SUM(B54:B56)</f>
        <v>13015643993</v>
      </c>
      <c r="C53" s="6">
        <f>SUM(C54:C56)</f>
        <v>2487287572</v>
      </c>
      <c r="D53" s="6">
        <f>SUM(D54:D56)</f>
        <v>3122660896</v>
      </c>
      <c r="E53" s="6">
        <f>SUM(E54:E56)</f>
        <v>553746360</v>
      </c>
      <c r="F53" s="6">
        <f>SUM(F54:F56)</f>
        <v>0</v>
      </c>
      <c r="G53" s="6"/>
      <c r="H53" s="6"/>
      <c r="I53" s="6"/>
      <c r="J53" s="6">
        <f>SUM(J54:J56)</f>
        <v>19179338821</v>
      </c>
      <c r="L53" s="6"/>
      <c r="M53" s="6"/>
      <c r="N53" s="6"/>
      <c r="O53" s="6"/>
    </row>
    <row r="54" spans="1:16" x14ac:dyDescent="0.25">
      <c r="A54" s="4" t="s">
        <v>76</v>
      </c>
      <c r="B54" s="5">
        <v>7092639408</v>
      </c>
      <c r="C54" s="5">
        <v>0</v>
      </c>
      <c r="D54" s="5">
        <v>0</v>
      </c>
      <c r="E54" s="5">
        <v>286017132</v>
      </c>
      <c r="F54" s="5">
        <v>0</v>
      </c>
      <c r="J54" s="5">
        <f>SUM(B54:F54)</f>
        <v>7378656540</v>
      </c>
    </row>
    <row r="55" spans="1:16" x14ac:dyDescent="0.25">
      <c r="A55" s="4" t="s">
        <v>53</v>
      </c>
      <c r="B55" s="5">
        <v>0</v>
      </c>
      <c r="C55" s="5">
        <v>0</v>
      </c>
      <c r="D55" s="5">
        <v>2364250000</v>
      </c>
      <c r="E55" s="5">
        <v>0</v>
      </c>
      <c r="F55" s="5">
        <v>0</v>
      </c>
      <c r="J55" s="5">
        <f t="shared" ref="J55:J56" si="8">SUM(B55:F55)</f>
        <v>2364250000</v>
      </c>
    </row>
    <row r="56" spans="1:16" x14ac:dyDescent="0.25">
      <c r="A56" s="4" t="s">
        <v>69</v>
      </c>
      <c r="B56" s="5">
        <v>5923004585</v>
      </c>
      <c r="C56" s="5">
        <v>2487287572</v>
      </c>
      <c r="D56" s="5">
        <v>758410896</v>
      </c>
      <c r="E56" s="5">
        <f>193458821+74270407</f>
        <v>267729228</v>
      </c>
      <c r="F56" s="5">
        <v>0</v>
      </c>
      <c r="J56" s="5">
        <f t="shared" si="8"/>
        <v>9436432281</v>
      </c>
    </row>
    <row r="57" spans="1:16" s="3" customFormat="1" ht="14.25" x14ac:dyDescent="0.2">
      <c r="A57" s="3" t="s">
        <v>55</v>
      </c>
      <c r="B57" s="6">
        <f>+B58</f>
        <v>4148030735</v>
      </c>
      <c r="C57" s="6">
        <f>+C58</f>
        <v>449864833</v>
      </c>
      <c r="D57" s="6">
        <f>+D58</f>
        <v>251898380</v>
      </c>
      <c r="E57" s="6">
        <f>+E58</f>
        <v>17525741</v>
      </c>
      <c r="F57" s="6">
        <f>+F58</f>
        <v>0</v>
      </c>
      <c r="G57" s="6"/>
      <c r="H57" s="6"/>
      <c r="I57" s="6"/>
      <c r="J57" s="6">
        <f>+J58</f>
        <v>4867319689</v>
      </c>
      <c r="L57" s="6"/>
      <c r="M57" s="6"/>
      <c r="N57" s="6"/>
      <c r="O57" s="6"/>
    </row>
    <row r="58" spans="1:16" s="3" customFormat="1" ht="14.25" x14ac:dyDescent="0.2">
      <c r="A58" s="3" t="s">
        <v>54</v>
      </c>
      <c r="B58" s="6">
        <f>SUM(B59:B65)</f>
        <v>4148030735</v>
      </c>
      <c r="C58" s="6">
        <f>SUM(C59:C65)</f>
        <v>449864833</v>
      </c>
      <c r="D58" s="6">
        <f>SUM(D59:D65)</f>
        <v>251898380</v>
      </c>
      <c r="E58" s="6">
        <f>SUM(E59:E65)</f>
        <v>17525741</v>
      </c>
      <c r="F58" s="6">
        <f>SUM(F59:F65)</f>
        <v>0</v>
      </c>
      <c r="G58" s="6"/>
      <c r="H58" s="6"/>
      <c r="I58" s="6"/>
      <c r="J58" s="6">
        <f>SUM(J59:J65)</f>
        <v>4867319689</v>
      </c>
      <c r="L58" s="6"/>
      <c r="M58" s="6"/>
      <c r="N58" s="6"/>
      <c r="O58" s="6"/>
    </row>
    <row r="59" spans="1:16" x14ac:dyDescent="0.25">
      <c r="A59" s="4" t="s">
        <v>70</v>
      </c>
      <c r="B59" s="5">
        <v>0</v>
      </c>
      <c r="C59" s="5">
        <v>2636364</v>
      </c>
      <c r="D59" s="5">
        <v>0</v>
      </c>
      <c r="E59" s="5">
        <v>0</v>
      </c>
      <c r="F59" s="5">
        <v>0</v>
      </c>
      <c r="J59" s="5">
        <f>SUM(B59:F59)</f>
        <v>2636364</v>
      </c>
    </row>
    <row r="60" spans="1:16" x14ac:dyDescent="0.25">
      <c r="A60" s="4" t="s">
        <v>71</v>
      </c>
      <c r="B60" s="5">
        <v>1534861436</v>
      </c>
      <c r="C60" s="5">
        <v>441738241</v>
      </c>
      <c r="D60" s="5">
        <v>12000000</v>
      </c>
      <c r="E60" s="5">
        <v>0</v>
      </c>
      <c r="F60" s="5">
        <v>0</v>
      </c>
      <c r="J60" s="5">
        <f>SUM(B60:F60)</f>
        <v>1988599677</v>
      </c>
    </row>
    <row r="61" spans="1:16" x14ac:dyDescent="0.25">
      <c r="A61" s="4" t="s">
        <v>72</v>
      </c>
      <c r="B61" s="5">
        <v>124003324</v>
      </c>
      <c r="C61" s="5">
        <v>970136</v>
      </c>
      <c r="D61" s="5">
        <f>230452852-194153770</f>
        <v>36299082</v>
      </c>
      <c r="E61" s="5">
        <f>31097220-13571479</f>
        <v>17525741</v>
      </c>
      <c r="F61" s="5">
        <v>0</v>
      </c>
      <c r="J61" s="5">
        <f>SUM(B61:F61)</f>
        <v>178798283</v>
      </c>
    </row>
    <row r="62" spans="1:16" x14ac:dyDescent="0.25">
      <c r="A62" s="4" t="s">
        <v>73</v>
      </c>
      <c r="B62" s="5">
        <f>46948696+36566868</f>
        <v>83515564</v>
      </c>
      <c r="C62" s="5">
        <v>1489357</v>
      </c>
      <c r="D62" s="5">
        <f>198764378+4834920</f>
        <v>203599298</v>
      </c>
      <c r="E62" s="5">
        <v>0</v>
      </c>
      <c r="F62" s="5">
        <v>0</v>
      </c>
      <c r="J62" s="5">
        <f>SUM(B62:F62)</f>
        <v>288604219</v>
      </c>
    </row>
    <row r="63" spans="1:16" x14ac:dyDescent="0.25">
      <c r="A63" s="4" t="s">
        <v>74</v>
      </c>
      <c r="B63" s="5">
        <v>2097554781</v>
      </c>
      <c r="C63" s="5">
        <v>3030735</v>
      </c>
      <c r="D63" s="5">
        <v>0</v>
      </c>
      <c r="E63" s="5">
        <v>0</v>
      </c>
      <c r="F63" s="5">
        <v>0</v>
      </c>
      <c r="J63" s="5">
        <f>SUM(B63:F63)</f>
        <v>2100585516</v>
      </c>
    </row>
    <row r="64" spans="1:16" x14ac:dyDescent="0.25">
      <c r="A64" s="4" t="s">
        <v>75</v>
      </c>
      <c r="B64" s="5">
        <v>308095630</v>
      </c>
      <c r="C64" s="5">
        <v>0</v>
      </c>
      <c r="D64" s="5">
        <v>0</v>
      </c>
      <c r="E64" s="5">
        <v>0</v>
      </c>
      <c r="F64" s="5">
        <v>0</v>
      </c>
      <c r="J64" s="5">
        <f t="shared" si="0"/>
        <v>308095630</v>
      </c>
    </row>
    <row r="65" spans="1:15" x14ac:dyDescent="0.25">
      <c r="A65" s="4" t="s">
        <v>52</v>
      </c>
      <c r="B65" s="5">
        <v>0</v>
      </c>
      <c r="C65" s="5">
        <v>0</v>
      </c>
      <c r="D65" s="5">
        <v>0</v>
      </c>
      <c r="E65" s="5">
        <v>0</v>
      </c>
      <c r="F65" s="5">
        <v>0</v>
      </c>
      <c r="J65" s="5">
        <f t="shared" si="0"/>
        <v>0</v>
      </c>
    </row>
    <row r="66" spans="1:15" s="3" customFormat="1" ht="14.25" x14ac:dyDescent="0.2">
      <c r="A66" s="3" t="s">
        <v>51</v>
      </c>
      <c r="B66" s="6">
        <f>+B67+B70+B78+B80+B88+B74+B84</f>
        <v>9101427702</v>
      </c>
      <c r="C66" s="6">
        <f>+C67+C70+C78+C80+C88+C74+C84+C86</f>
        <v>1251082674</v>
      </c>
      <c r="D66" s="6">
        <f>+D67+D70+D78+D80+D88+D74+D84</f>
        <v>2504170665</v>
      </c>
      <c r="E66" s="6">
        <f>+E67+E70+E78+E80+E88+E74+E84</f>
        <v>702645846</v>
      </c>
      <c r="F66" s="6">
        <f>+F67+F70+F78+F80+F88+F74+F84</f>
        <v>40754930</v>
      </c>
      <c r="G66" s="6"/>
      <c r="H66" s="6"/>
      <c r="I66" s="6"/>
      <c r="J66" s="6">
        <f>+J67+J70+J78+J80+J88+J74+J84+J86</f>
        <v>13600081817</v>
      </c>
      <c r="L66" s="6"/>
      <c r="M66" s="6"/>
      <c r="N66" s="6"/>
      <c r="O66" s="6"/>
    </row>
    <row r="67" spans="1:15" s="3" customFormat="1" ht="14.25" x14ac:dyDescent="0.2">
      <c r="A67" s="3" t="s">
        <v>50</v>
      </c>
      <c r="B67" s="6">
        <f>+B68+B69</f>
        <v>463963606</v>
      </c>
      <c r="C67" s="6">
        <f>+C68+C69</f>
        <v>13098571</v>
      </c>
      <c r="D67" s="6">
        <f>+D68+D69</f>
        <v>1619848569</v>
      </c>
      <c r="E67" s="6">
        <f>+E68+E69</f>
        <v>250000000</v>
      </c>
      <c r="F67" s="6">
        <f>+F68+F69</f>
        <v>0</v>
      </c>
      <c r="G67" s="6"/>
      <c r="H67" s="6"/>
      <c r="I67" s="6"/>
      <c r="J67" s="6">
        <f>+J68+J69</f>
        <v>2346910746</v>
      </c>
      <c r="L67" s="6"/>
      <c r="M67" s="6"/>
      <c r="N67" s="6"/>
      <c r="O67" s="6"/>
    </row>
    <row r="68" spans="1:15" x14ac:dyDescent="0.25">
      <c r="A68" s="4" t="s">
        <v>77</v>
      </c>
      <c r="B68" s="5">
        <f>2530199+288753972+3527651+169151784</f>
        <v>463963606</v>
      </c>
      <c r="C68" s="5">
        <v>13098571</v>
      </c>
      <c r="D68" s="5">
        <v>0</v>
      </c>
      <c r="E68" s="5">
        <v>250000000</v>
      </c>
      <c r="F68" s="5">
        <v>0</v>
      </c>
      <c r="J68" s="5">
        <f>SUM(B68:F68)</f>
        <v>727062177</v>
      </c>
    </row>
    <row r="69" spans="1:15" x14ac:dyDescent="0.25">
      <c r="A69" s="4" t="s">
        <v>78</v>
      </c>
      <c r="B69" s="5">
        <v>0</v>
      </c>
      <c r="C69" s="5">
        <v>0</v>
      </c>
      <c r="D69" s="5">
        <v>1619848569</v>
      </c>
      <c r="E69" s="5">
        <v>0</v>
      </c>
      <c r="F69" s="5">
        <v>0</v>
      </c>
      <c r="J69" s="5">
        <f>SUM(B69:F69)</f>
        <v>1619848569</v>
      </c>
    </row>
    <row r="70" spans="1:15" s="3" customFormat="1" ht="14.25" x14ac:dyDescent="0.2">
      <c r="A70" s="3" t="s">
        <v>49</v>
      </c>
      <c r="B70" s="6">
        <f>+B71+B72+B73</f>
        <v>22553799</v>
      </c>
      <c r="C70" s="6">
        <f>+C71+C72+C73</f>
        <v>66892059</v>
      </c>
      <c r="D70" s="6">
        <f>+D71+D72+D73</f>
        <v>18292841</v>
      </c>
      <c r="E70" s="6">
        <f>+E71+E72+E73</f>
        <v>0</v>
      </c>
      <c r="F70" s="6">
        <f>+F71+F72+F73</f>
        <v>0</v>
      </c>
      <c r="G70" s="6"/>
      <c r="H70" s="6"/>
      <c r="I70" s="6"/>
      <c r="J70" s="6">
        <f>+J71+J72+J73</f>
        <v>107738699</v>
      </c>
      <c r="L70" s="6"/>
      <c r="M70" s="6"/>
      <c r="N70" s="6"/>
      <c r="O70" s="6"/>
    </row>
    <row r="71" spans="1:15" x14ac:dyDescent="0.25">
      <c r="A71" s="4" t="s">
        <v>63</v>
      </c>
      <c r="B71" s="5">
        <v>0</v>
      </c>
      <c r="C71" s="5">
        <v>0</v>
      </c>
      <c r="D71" s="5">
        <v>0</v>
      </c>
      <c r="E71" s="5">
        <v>0</v>
      </c>
      <c r="F71" s="5">
        <v>0</v>
      </c>
      <c r="J71" s="5">
        <f t="shared" ref="J71:J87" si="9">SUM(B71:F71)</f>
        <v>0</v>
      </c>
    </row>
    <row r="72" spans="1:15" x14ac:dyDescent="0.25">
      <c r="A72" s="4" t="s">
        <v>62</v>
      </c>
      <c r="B72" s="5">
        <v>0</v>
      </c>
      <c r="C72" s="5">
        <v>0</v>
      </c>
      <c r="D72" s="5">
        <v>0</v>
      </c>
      <c r="E72" s="5">
        <v>0</v>
      </c>
      <c r="F72" s="5">
        <v>0</v>
      </c>
      <c r="J72" s="5">
        <f t="shared" si="9"/>
        <v>0</v>
      </c>
    </row>
    <row r="73" spans="1:15" x14ac:dyDescent="0.25">
      <c r="A73" s="4" t="s">
        <v>48</v>
      </c>
      <c r="B73" s="5">
        <v>22553799</v>
      </c>
      <c r="C73" s="5">
        <v>66892059</v>
      </c>
      <c r="D73" s="5">
        <v>18292841</v>
      </c>
      <c r="E73" s="5">
        <v>0</v>
      </c>
      <c r="F73" s="5">
        <v>0</v>
      </c>
      <c r="J73" s="5">
        <f>SUM(B73:F73)</f>
        <v>107738699</v>
      </c>
    </row>
    <row r="74" spans="1:15" s="3" customFormat="1" ht="14.25" x14ac:dyDescent="0.2">
      <c r="A74" s="3" t="s">
        <v>47</v>
      </c>
      <c r="B74" s="6">
        <f>SUM(B75:B77)</f>
        <v>5880840288</v>
      </c>
      <c r="C74" s="6">
        <f>SUM(C75:C77)</f>
        <v>919474782</v>
      </c>
      <c r="D74" s="6">
        <f>SUM(D75:D77)</f>
        <v>805175915</v>
      </c>
      <c r="E74" s="6">
        <f>SUM(E75:E77)</f>
        <v>447286662</v>
      </c>
      <c r="F74" s="6">
        <f>SUM(F75:F77)</f>
        <v>40754930</v>
      </c>
      <c r="G74" s="6"/>
      <c r="H74" s="6"/>
      <c r="I74" s="6"/>
      <c r="J74" s="6">
        <f>SUM(J75:J77)</f>
        <v>8093532577</v>
      </c>
      <c r="L74" s="6"/>
      <c r="M74" s="6"/>
      <c r="N74" s="6"/>
      <c r="O74" s="6"/>
    </row>
    <row r="75" spans="1:15" x14ac:dyDescent="0.25">
      <c r="A75" s="4" t="s">
        <v>79</v>
      </c>
      <c r="B75" s="5">
        <v>2279280444</v>
      </c>
      <c r="C75" s="5">
        <f>643447958-C76</f>
        <v>448447958</v>
      </c>
      <c r="D75" s="5">
        <v>204060945</v>
      </c>
      <c r="E75" s="5">
        <v>20497277</v>
      </c>
      <c r="F75" s="5">
        <v>0</v>
      </c>
      <c r="J75" s="5">
        <f>SUM(B75:F75)</f>
        <v>2952286624</v>
      </c>
    </row>
    <row r="76" spans="1:15" x14ac:dyDescent="0.25">
      <c r="A76" s="4" t="s">
        <v>46</v>
      </c>
      <c r="B76" s="5">
        <v>397840908</v>
      </c>
      <c r="C76" s="5">
        <v>195000000</v>
      </c>
      <c r="D76" s="5">
        <v>236363635</v>
      </c>
      <c r="E76" s="5">
        <v>70909090</v>
      </c>
      <c r="F76" s="5">
        <v>0</v>
      </c>
      <c r="J76" s="5">
        <f>SUM(B76:F76)</f>
        <v>900113633</v>
      </c>
    </row>
    <row r="77" spans="1:15" x14ac:dyDescent="0.25">
      <c r="A77" s="4" t="s">
        <v>45</v>
      </c>
      <c r="B77" s="5">
        <f>5043234034-B76-B68-B85-B89</f>
        <v>3203718936</v>
      </c>
      <c r="C77" s="5">
        <f>1107137317-C75-C76-C89</f>
        <v>276026824</v>
      </c>
      <c r="D77" s="5">
        <f>759365988-D76-D75+45809927</f>
        <v>364751335</v>
      </c>
      <c r="E77" s="5">
        <v>355880295</v>
      </c>
      <c r="F77" s="5">
        <v>40754930</v>
      </c>
      <c r="J77" s="5">
        <f>SUM(B77:F77)</f>
        <v>4241132320</v>
      </c>
    </row>
    <row r="78" spans="1:15" s="3" customFormat="1" ht="14.25" x14ac:dyDescent="0.2">
      <c r="A78" s="3" t="s">
        <v>44</v>
      </c>
      <c r="B78" s="6">
        <f>SUM(B79)</f>
        <v>1014636932</v>
      </c>
      <c r="C78" s="6">
        <f>SUM(C79)</f>
        <v>60000</v>
      </c>
      <c r="D78" s="6">
        <f>SUM(D79)</f>
        <v>5193153</v>
      </c>
      <c r="E78" s="6">
        <f>SUM(E79)</f>
        <v>342000</v>
      </c>
      <c r="F78" s="6">
        <f>SUM(F79)</f>
        <v>0</v>
      </c>
      <c r="G78" s="6"/>
      <c r="H78" s="6"/>
      <c r="I78" s="6"/>
      <c r="J78" s="6">
        <f>SUM(J79)</f>
        <v>1020232085</v>
      </c>
      <c r="L78" s="6"/>
      <c r="M78" s="6"/>
      <c r="N78" s="6"/>
      <c r="O78" s="6"/>
    </row>
    <row r="79" spans="1:15" x14ac:dyDescent="0.25">
      <c r="A79" s="4" t="s">
        <v>43</v>
      </c>
      <c r="B79" s="5">
        <v>1014636932</v>
      </c>
      <c r="C79" s="5">
        <v>60000</v>
      </c>
      <c r="D79" s="5">
        <v>5193153</v>
      </c>
      <c r="E79" s="5">
        <f>342001-1</f>
        <v>342000</v>
      </c>
      <c r="F79" s="5">
        <v>0</v>
      </c>
      <c r="J79" s="5">
        <f>SUM(B79:F79)</f>
        <v>1020232085</v>
      </c>
    </row>
    <row r="80" spans="1:15" s="3" customFormat="1" ht="14.25" x14ac:dyDescent="0.2">
      <c r="A80" s="3" t="s">
        <v>42</v>
      </c>
      <c r="B80" s="6">
        <f>+B81</f>
        <v>741722493</v>
      </c>
      <c r="C80" s="6">
        <f>+C81</f>
        <v>1241995</v>
      </c>
      <c r="D80" s="6">
        <f>+D81</f>
        <v>-25880255</v>
      </c>
      <c r="E80" s="6">
        <f>+E81</f>
        <v>-17670395</v>
      </c>
      <c r="F80" s="6">
        <f>+F81</f>
        <v>0</v>
      </c>
      <c r="G80" s="6"/>
      <c r="H80" s="6"/>
      <c r="I80" s="6"/>
      <c r="J80" s="6">
        <f>+J81</f>
        <v>699413838</v>
      </c>
      <c r="L80" s="6"/>
      <c r="M80" s="6"/>
      <c r="N80" s="6"/>
      <c r="O80" s="6"/>
    </row>
    <row r="81" spans="1:15" x14ac:dyDescent="0.25">
      <c r="A81" s="4" t="s">
        <v>42</v>
      </c>
      <c r="B81" s="5">
        <v>741722493</v>
      </c>
      <c r="C81" s="5">
        <v>1241995</v>
      </c>
      <c r="D81" s="5">
        <v>-25880255</v>
      </c>
      <c r="E81" s="5">
        <v>-17670395</v>
      </c>
      <c r="F81" s="5">
        <v>0</v>
      </c>
      <c r="J81" s="5">
        <f>SUM(B81:F81)</f>
        <v>699413838</v>
      </c>
    </row>
    <row r="82" spans="1:15" s="3" customFormat="1" ht="14.25" x14ac:dyDescent="0.2">
      <c r="A82" s="3" t="s">
        <v>41</v>
      </c>
      <c r="B82" s="6">
        <f>+B83</f>
        <v>0</v>
      </c>
      <c r="C82" s="6">
        <f>+C83</f>
        <v>0</v>
      </c>
      <c r="D82" s="6">
        <f>+D83</f>
        <v>0</v>
      </c>
      <c r="E82" s="6">
        <f>+E83</f>
        <v>0</v>
      </c>
      <c r="F82" s="6">
        <f>+F83</f>
        <v>0</v>
      </c>
      <c r="G82" s="6"/>
      <c r="H82" s="6"/>
      <c r="I82" s="6"/>
      <c r="J82" s="6">
        <f t="shared" si="9"/>
        <v>0</v>
      </c>
      <c r="L82" s="6"/>
      <c r="M82" s="6"/>
      <c r="N82" s="6"/>
      <c r="O82" s="6"/>
    </row>
    <row r="83" spans="1:15" x14ac:dyDescent="0.25">
      <c r="A83" s="4" t="s">
        <v>40</v>
      </c>
      <c r="B83" s="5">
        <v>0</v>
      </c>
      <c r="C83" s="5">
        <v>0</v>
      </c>
      <c r="D83" s="5">
        <v>0</v>
      </c>
      <c r="E83" s="5">
        <v>0</v>
      </c>
      <c r="F83" s="5">
        <v>0</v>
      </c>
      <c r="J83" s="5">
        <f t="shared" si="9"/>
        <v>0</v>
      </c>
    </row>
    <row r="84" spans="1:15" s="3" customFormat="1" ht="14.25" x14ac:dyDescent="0.2">
      <c r="A84" s="3" t="s">
        <v>39</v>
      </c>
      <c r="B84" s="6">
        <f>+B85</f>
        <v>662058212</v>
      </c>
      <c r="C84" s="6">
        <f>+C85</f>
        <v>60264913</v>
      </c>
      <c r="D84" s="6">
        <f>+D85</f>
        <v>1929690</v>
      </c>
      <c r="E84" s="6">
        <f>+E85</f>
        <v>22687579</v>
      </c>
      <c r="F84" s="6">
        <f>+F85</f>
        <v>0</v>
      </c>
      <c r="G84" s="6"/>
      <c r="H84" s="6"/>
      <c r="I84" s="6"/>
      <c r="J84" s="6">
        <f>+J85</f>
        <v>746940394</v>
      </c>
      <c r="L84" s="6"/>
      <c r="M84" s="6"/>
      <c r="N84" s="6"/>
      <c r="O84" s="6"/>
    </row>
    <row r="85" spans="1:15" x14ac:dyDescent="0.25">
      <c r="A85" s="4" t="s">
        <v>39</v>
      </c>
      <c r="B85" s="5">
        <f>293391347+368666865</f>
        <v>662058212</v>
      </c>
      <c r="C85" s="5">
        <v>60264913</v>
      </c>
      <c r="D85" s="5">
        <v>1929690</v>
      </c>
      <c r="E85" s="5">
        <v>22687579</v>
      </c>
      <c r="F85" s="5">
        <v>0</v>
      </c>
      <c r="J85" s="5">
        <f t="shared" si="9"/>
        <v>746940394</v>
      </c>
    </row>
    <row r="86" spans="1:15" s="3" customFormat="1" ht="14.25" x14ac:dyDescent="0.2">
      <c r="A86" s="3" t="s">
        <v>38</v>
      </c>
      <c r="B86" s="6">
        <f>+B87</f>
        <v>0</v>
      </c>
      <c r="C86" s="6">
        <f>+C87</f>
        <v>2387819</v>
      </c>
      <c r="D86" s="6">
        <f>+D87</f>
        <v>0</v>
      </c>
      <c r="E86" s="6">
        <f>+E87</f>
        <v>0</v>
      </c>
      <c r="F86" s="6">
        <f>+F87</f>
        <v>0</v>
      </c>
      <c r="G86" s="6"/>
      <c r="H86" s="6"/>
      <c r="I86" s="6"/>
      <c r="J86" s="6">
        <f>+J87</f>
        <v>2387819</v>
      </c>
      <c r="L86" s="6"/>
      <c r="M86" s="6"/>
      <c r="N86" s="6"/>
      <c r="O86" s="6"/>
    </row>
    <row r="87" spans="1:15" x14ac:dyDescent="0.25">
      <c r="A87" s="4" t="s">
        <v>37</v>
      </c>
      <c r="C87" s="5">
        <f>183+2387636</f>
        <v>2387819</v>
      </c>
      <c r="D87" s="5">
        <v>0</v>
      </c>
      <c r="E87" s="5">
        <v>0</v>
      </c>
      <c r="F87" s="5">
        <v>0</v>
      </c>
      <c r="J87" s="5">
        <f t="shared" si="9"/>
        <v>2387819</v>
      </c>
    </row>
    <row r="88" spans="1:15" s="3" customFormat="1" ht="14.25" x14ac:dyDescent="0.2">
      <c r="A88" s="3" t="s">
        <v>36</v>
      </c>
      <c r="B88" s="6">
        <f>+B89</f>
        <v>315652372</v>
      </c>
      <c r="C88" s="6">
        <f>+C89</f>
        <v>187662535</v>
      </c>
      <c r="D88" s="6">
        <f>+D89</f>
        <v>79610752</v>
      </c>
      <c r="E88" s="6">
        <f>+E89</f>
        <v>0</v>
      </c>
      <c r="F88" s="6">
        <f>+F89</f>
        <v>0</v>
      </c>
      <c r="G88" s="6"/>
      <c r="H88" s="6"/>
      <c r="I88" s="6"/>
      <c r="J88" s="6">
        <f>+J89</f>
        <v>582925659</v>
      </c>
      <c r="L88" s="6"/>
      <c r="M88" s="6"/>
      <c r="N88" s="6"/>
      <c r="O88" s="6"/>
    </row>
    <row r="89" spans="1:15" x14ac:dyDescent="0.25">
      <c r="A89" s="4" t="s">
        <v>36</v>
      </c>
      <c r="B89" s="5">
        <v>315652372</v>
      </c>
      <c r="C89" s="5">
        <v>187662535</v>
      </c>
      <c r="D89" s="5">
        <v>79610752</v>
      </c>
      <c r="E89" s="5">
        <v>0</v>
      </c>
      <c r="J89" s="5">
        <f>SUM(B89:F89)</f>
        <v>582925659</v>
      </c>
    </row>
    <row r="90" spans="1:15" s="19" customFormat="1" x14ac:dyDescent="0.25">
      <c r="A90" s="19" t="s">
        <v>94</v>
      </c>
      <c r="B90" s="22">
        <v>1701317163</v>
      </c>
      <c r="C90" s="22"/>
      <c r="D90" s="22"/>
      <c r="E90" s="22"/>
      <c r="F90" s="22"/>
      <c r="G90" s="22"/>
      <c r="H90" s="22"/>
      <c r="I90" s="22"/>
      <c r="J90" s="22"/>
      <c r="L90" s="22"/>
      <c r="M90" s="22"/>
      <c r="N90" s="22"/>
      <c r="O90" s="22"/>
    </row>
    <row r="91" spans="1:15" x14ac:dyDescent="0.25">
      <c r="A91" s="19" t="s">
        <v>95</v>
      </c>
      <c r="B91" s="12"/>
      <c r="C91" s="12"/>
      <c r="D91" s="12"/>
      <c r="E91" s="12"/>
      <c r="F91" s="12"/>
      <c r="G91" s="12"/>
      <c r="H91" s="12"/>
      <c r="I91" s="12"/>
      <c r="J91" s="12">
        <v>683012504</v>
      </c>
    </row>
    <row r="92" spans="1:15" s="3" customFormat="1" ht="14.25" x14ac:dyDescent="0.2">
      <c r="A92" s="3" t="s">
        <v>80</v>
      </c>
      <c r="B92" s="6">
        <f>+B52-B66+B90</f>
        <v>9763564189</v>
      </c>
      <c r="C92" s="6">
        <f>+C52-C66</f>
        <v>1686069731</v>
      </c>
      <c r="D92" s="6">
        <f>+D52-D66</f>
        <v>870388611</v>
      </c>
      <c r="E92" s="6">
        <f>+E52-E66</f>
        <v>-131373745</v>
      </c>
      <c r="F92" s="6">
        <f>+F52-F66</f>
        <v>-40754930</v>
      </c>
      <c r="G92" s="6"/>
      <c r="H92" s="6"/>
      <c r="I92" s="6"/>
      <c r="J92" s="6">
        <f>+J52-J66-J91</f>
        <v>9763564189</v>
      </c>
      <c r="L92" s="6"/>
      <c r="M92" s="6"/>
      <c r="N92" s="6"/>
      <c r="O92" s="6"/>
    </row>
    <row r="93" spans="1:15" x14ac:dyDescent="0.25">
      <c r="B93" s="5">
        <f>+B92-B49</f>
        <v>0</v>
      </c>
      <c r="C93" s="5">
        <f>+C92-C49</f>
        <v>0</v>
      </c>
      <c r="D93" s="5">
        <f>+D92-D49</f>
        <v>0</v>
      </c>
      <c r="E93" s="5">
        <f>+E92-E49</f>
        <v>0</v>
      </c>
      <c r="F93" s="5">
        <f>+F92-F49</f>
        <v>0</v>
      </c>
      <c r="J93" s="5">
        <f>+J92-B92</f>
        <v>0</v>
      </c>
    </row>
    <row r="94" spans="1:15" x14ac:dyDescent="0.25">
      <c r="C94" s="5">
        <f>+C92*C2</f>
        <v>1433159271.3499999</v>
      </c>
      <c r="D94" s="5">
        <f t="shared" ref="D94:F94" si="10">+D92*D2</f>
        <v>436935082.722</v>
      </c>
      <c r="E94" s="5">
        <f t="shared" si="10"/>
        <v>-130060007.55</v>
      </c>
      <c r="F94" s="5">
        <f t="shared" si="10"/>
        <v>-38717183.5</v>
      </c>
      <c r="G94" s="5">
        <f>SUM(C94:F94)</f>
        <v>1701317163.0220001</v>
      </c>
    </row>
    <row r="95" spans="1:15" x14ac:dyDescent="0.25">
      <c r="B95" s="5">
        <f>+B92+C92+D92+E92+F92</f>
        <v>12147893856</v>
      </c>
    </row>
    <row r="96" spans="1:15" x14ac:dyDescent="0.25">
      <c r="C96" s="23">
        <f>100%-C2</f>
        <v>0.15000000000000002</v>
      </c>
      <c r="D96" s="24">
        <f t="shared" ref="D96:F96" si="11">100%-D2</f>
        <v>0.498</v>
      </c>
      <c r="E96" s="23">
        <f t="shared" si="11"/>
        <v>1.0000000000000009E-2</v>
      </c>
      <c r="F96" s="23">
        <f t="shared" si="11"/>
        <v>5.0000000000000044E-2</v>
      </c>
    </row>
    <row r="97" spans="3:7" x14ac:dyDescent="0.25">
      <c r="C97" s="5">
        <f>+C92*C96</f>
        <v>252910459.65000004</v>
      </c>
      <c r="D97" s="5">
        <f>+D92*D96</f>
        <v>433453528.278</v>
      </c>
      <c r="E97" s="5">
        <f>+E92*E96</f>
        <v>-1313737.4500000011</v>
      </c>
      <c r="F97" s="5">
        <f>+F92*F96</f>
        <v>-2037746.5000000019</v>
      </c>
      <c r="G97" s="5">
        <f>SUM(C97:F97)</f>
        <v>683012503.97799993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4A717-25DB-4545-9618-519A52FB9747}">
  <sheetPr>
    <pageSetUpPr fitToPage="1"/>
  </sheetPr>
  <dimension ref="A2:K15"/>
  <sheetViews>
    <sheetView showGridLines="0" workbookViewId="0">
      <selection activeCell="A3" sqref="A3:E15"/>
    </sheetView>
  </sheetViews>
  <sheetFormatPr baseColWidth="10" defaultRowHeight="15" x14ac:dyDescent="0.25"/>
  <cols>
    <col min="1" max="1" width="31.140625" customWidth="1"/>
    <col min="2" max="2" width="15" customWidth="1"/>
    <col min="3" max="3" width="14.42578125" customWidth="1"/>
    <col min="4" max="4" width="14.85546875" customWidth="1"/>
    <col min="5" max="5" width="18.140625" bestFit="1" customWidth="1"/>
    <col min="6" max="6" width="13.5703125" bestFit="1" customWidth="1"/>
  </cols>
  <sheetData>
    <row r="2" spans="1:11" ht="57" customHeight="1" thickBot="1" x14ac:dyDescent="0.3">
      <c r="F2" s="59"/>
      <c r="G2" s="59"/>
      <c r="H2" s="59"/>
      <c r="I2" s="59"/>
      <c r="J2" s="59"/>
      <c r="K2" s="59"/>
    </row>
    <row r="3" spans="1:11" ht="26.25" thickTop="1" x14ac:dyDescent="0.35">
      <c r="A3" s="404" t="s">
        <v>463</v>
      </c>
      <c r="B3" s="404"/>
      <c r="C3" s="404"/>
      <c r="D3" s="404"/>
      <c r="E3" s="404"/>
      <c r="F3" s="58"/>
      <c r="G3" s="58"/>
      <c r="H3" s="58"/>
      <c r="I3" s="58"/>
      <c r="J3" s="58"/>
    </row>
    <row r="4" spans="1:11" x14ac:dyDescent="0.25">
      <c r="A4" s="231"/>
      <c r="B4" s="231"/>
      <c r="C4" s="231"/>
      <c r="D4" s="231"/>
      <c r="E4" s="231"/>
    </row>
    <row r="5" spans="1:11" ht="15.75" x14ac:dyDescent="0.25">
      <c r="A5" s="405" t="s">
        <v>464</v>
      </c>
      <c r="B5" s="405"/>
      <c r="C5" s="405"/>
      <c r="D5" s="405"/>
      <c r="E5" s="405"/>
      <c r="F5" s="25"/>
      <c r="G5" s="25"/>
      <c r="H5" s="25"/>
      <c r="I5" s="25"/>
      <c r="J5" s="25"/>
    </row>
    <row r="6" spans="1:11" x14ac:dyDescent="0.25">
      <c r="A6" s="231"/>
      <c r="B6" s="231"/>
      <c r="C6" s="231"/>
      <c r="D6" s="231"/>
      <c r="E6" s="231"/>
    </row>
    <row r="7" spans="1:11" ht="25.5" x14ac:dyDescent="0.25">
      <c r="A7" s="77" t="s">
        <v>212</v>
      </c>
      <c r="B7" s="60" t="s">
        <v>267</v>
      </c>
      <c r="C7" s="60" t="s">
        <v>466</v>
      </c>
      <c r="D7" s="60" t="s">
        <v>200</v>
      </c>
      <c r="E7" s="231"/>
    </row>
    <row r="8" spans="1:11" x14ac:dyDescent="0.25">
      <c r="A8" s="61" t="s">
        <v>28</v>
      </c>
      <c r="B8" s="62">
        <f>+'2 3Consolidación (Proporcional)'!C44</f>
        <v>24288000000</v>
      </c>
      <c r="C8" s="62">
        <v>0</v>
      </c>
      <c r="D8" s="62">
        <f>+'2 3Consolidación (Proporcional)'!J43</f>
        <v>24288000000</v>
      </c>
      <c r="E8" s="231"/>
    </row>
    <row r="9" spans="1:11" x14ac:dyDescent="0.25">
      <c r="A9" s="61" t="s">
        <v>270</v>
      </c>
      <c r="B9" s="62"/>
      <c r="C9" s="62"/>
      <c r="D9" s="62">
        <f>+C9</f>
        <v>0</v>
      </c>
      <c r="E9" s="231"/>
    </row>
    <row r="10" spans="1:11" x14ac:dyDescent="0.25">
      <c r="A10" s="61" t="s">
        <v>29</v>
      </c>
      <c r="B10" s="62">
        <f>+'2 3Consolidación (Proporcional)'!C45</f>
        <v>1648520013</v>
      </c>
      <c r="C10" s="62"/>
      <c r="D10" s="62">
        <f>+'2 3Consolidación (Proporcional)'!J45</f>
        <v>1648520013</v>
      </c>
      <c r="E10" s="231"/>
    </row>
    <row r="11" spans="1:11" x14ac:dyDescent="0.25">
      <c r="A11" s="61" t="s">
        <v>271</v>
      </c>
      <c r="B11" s="62">
        <v>0</v>
      </c>
      <c r="C11" s="62"/>
      <c r="D11" s="62">
        <v>0</v>
      </c>
      <c r="E11" s="231"/>
    </row>
    <row r="12" spans="1:11" s="27" customFormat="1" x14ac:dyDescent="0.25">
      <c r="A12" s="63" t="s">
        <v>465</v>
      </c>
      <c r="B12" s="64">
        <v>8062247026</v>
      </c>
      <c r="C12" s="64">
        <f>1146070749+555246413</f>
        <v>1701317162</v>
      </c>
      <c r="D12" s="64">
        <f>+'2 3Consolidación (Proporcional)'!J51</f>
        <v>9763564189</v>
      </c>
      <c r="E12" s="257"/>
      <c r="F12" s="28"/>
      <c r="G12" s="28"/>
    </row>
    <row r="13" spans="1:11" x14ac:dyDescent="0.25">
      <c r="A13" s="65" t="s">
        <v>162</v>
      </c>
      <c r="B13" s="66">
        <f>SUM(B8:B12)</f>
        <v>33998767039</v>
      </c>
      <c r="C13" s="66">
        <f>SUM(C8:C12)</f>
        <v>1701317162</v>
      </c>
      <c r="D13" s="66">
        <f>SUM(D8:D12)</f>
        <v>35700084202</v>
      </c>
      <c r="E13" s="231"/>
      <c r="F13" s="26"/>
    </row>
    <row r="14" spans="1:11" x14ac:dyDescent="0.25">
      <c r="A14" s="231"/>
      <c r="B14" s="231"/>
      <c r="C14" s="231"/>
      <c r="D14" s="231"/>
      <c r="E14" s="231"/>
    </row>
    <row r="15" spans="1:11" x14ac:dyDescent="0.25">
      <c r="A15" s="257" t="s">
        <v>467</v>
      </c>
      <c r="B15" s="231"/>
      <c r="C15" s="231"/>
      <c r="D15" s="231"/>
      <c r="E15" s="231"/>
    </row>
  </sheetData>
  <mergeCells count="2">
    <mergeCell ref="A3:E3"/>
    <mergeCell ref="A5:E5"/>
  </mergeCells>
  <pageMargins left="0.25" right="0.25" top="0.75" bottom="0.75" header="0.3" footer="0.3"/>
  <pageSetup paperSize="9" scale="6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A7243-C2BC-4446-A9DA-BB0C6087C3CB}">
  <sheetPr>
    <pageSetUpPr fitToPage="1"/>
  </sheetPr>
  <dimension ref="A1:P398"/>
  <sheetViews>
    <sheetView showGridLines="0" zoomScaleNormal="100" zoomScalePageLayoutView="85" workbookViewId="0">
      <selection sqref="A1:O370"/>
    </sheetView>
  </sheetViews>
  <sheetFormatPr baseColWidth="10" defaultRowHeight="15" x14ac:dyDescent="0.25"/>
  <cols>
    <col min="1" max="1" width="20.28515625" style="33" customWidth="1"/>
    <col min="2" max="2" width="31.140625" style="33" customWidth="1"/>
    <col min="3" max="3" width="15" style="33" customWidth="1"/>
    <col min="4" max="4" width="14.42578125" style="33" customWidth="1"/>
    <col min="5" max="5" width="14.85546875" style="33" customWidth="1"/>
    <col min="6" max="6" width="18.140625" style="33" bestFit="1" customWidth="1"/>
    <col min="7" max="7" width="16.85546875" style="33" customWidth="1"/>
    <col min="8" max="8" width="14.140625" style="33" customWidth="1"/>
    <col min="9" max="9" width="11.5703125" style="33" bestFit="1" customWidth="1"/>
    <col min="10" max="10" width="18.28515625" style="33" customWidth="1"/>
    <col min="11" max="11" width="12.42578125" style="33" customWidth="1"/>
    <col min="12" max="12" width="20" style="33" customWidth="1"/>
    <col min="13" max="256" width="11.5703125" style="33"/>
    <col min="257" max="257" width="20.28515625" style="33" customWidth="1"/>
    <col min="258" max="258" width="31.140625" style="33" customWidth="1"/>
    <col min="259" max="259" width="15" style="33" customWidth="1"/>
    <col min="260" max="260" width="14.42578125" style="33" customWidth="1"/>
    <col min="261" max="261" width="14.85546875" style="33" customWidth="1"/>
    <col min="262" max="262" width="18.140625" style="33" bestFit="1" customWidth="1"/>
    <col min="263" max="263" width="16.85546875" style="33" customWidth="1"/>
    <col min="264" max="264" width="14.140625" style="33" customWidth="1"/>
    <col min="265" max="265" width="11.5703125" style="33" bestFit="1"/>
    <col min="266" max="266" width="18.28515625" style="33" customWidth="1"/>
    <col min="267" max="267" width="12.42578125" style="33" customWidth="1"/>
    <col min="268" max="268" width="20" style="33" customWidth="1"/>
    <col min="269" max="512" width="11.5703125" style="33"/>
    <col min="513" max="513" width="20.28515625" style="33" customWidth="1"/>
    <col min="514" max="514" width="31.140625" style="33" customWidth="1"/>
    <col min="515" max="515" width="15" style="33" customWidth="1"/>
    <col min="516" max="516" width="14.42578125" style="33" customWidth="1"/>
    <col min="517" max="517" width="14.85546875" style="33" customWidth="1"/>
    <col min="518" max="518" width="18.140625" style="33" bestFit="1" customWidth="1"/>
    <col min="519" max="519" width="16.85546875" style="33" customWidth="1"/>
    <col min="520" max="520" width="14.140625" style="33" customWidth="1"/>
    <col min="521" max="521" width="11.5703125" style="33" bestFit="1"/>
    <col min="522" max="522" width="18.28515625" style="33" customWidth="1"/>
    <col min="523" max="523" width="12.42578125" style="33" customWidth="1"/>
    <col min="524" max="524" width="20" style="33" customWidth="1"/>
    <col min="525" max="768" width="11.5703125" style="33"/>
    <col min="769" max="769" width="20.28515625" style="33" customWidth="1"/>
    <col min="770" max="770" width="31.140625" style="33" customWidth="1"/>
    <col min="771" max="771" width="15" style="33" customWidth="1"/>
    <col min="772" max="772" width="14.42578125" style="33" customWidth="1"/>
    <col min="773" max="773" width="14.85546875" style="33" customWidth="1"/>
    <col min="774" max="774" width="18.140625" style="33" bestFit="1" customWidth="1"/>
    <col min="775" max="775" width="16.85546875" style="33" customWidth="1"/>
    <col min="776" max="776" width="14.140625" style="33" customWidth="1"/>
    <col min="777" max="777" width="11.5703125" style="33" bestFit="1"/>
    <col min="778" max="778" width="18.28515625" style="33" customWidth="1"/>
    <col min="779" max="779" width="12.42578125" style="33" customWidth="1"/>
    <col min="780" max="780" width="20" style="33" customWidth="1"/>
    <col min="781" max="1024" width="11.5703125" style="33"/>
    <col min="1025" max="1025" width="20.28515625" style="33" customWidth="1"/>
    <col min="1026" max="1026" width="31.140625" style="33" customWidth="1"/>
    <col min="1027" max="1027" width="15" style="33" customWidth="1"/>
    <col min="1028" max="1028" width="14.42578125" style="33" customWidth="1"/>
    <col min="1029" max="1029" width="14.85546875" style="33" customWidth="1"/>
    <col min="1030" max="1030" width="18.140625" style="33" bestFit="1" customWidth="1"/>
    <col min="1031" max="1031" width="16.85546875" style="33" customWidth="1"/>
    <col min="1032" max="1032" width="14.140625" style="33" customWidth="1"/>
    <col min="1033" max="1033" width="11.5703125" style="33" bestFit="1"/>
    <col min="1034" max="1034" width="18.28515625" style="33" customWidth="1"/>
    <col min="1035" max="1035" width="12.42578125" style="33" customWidth="1"/>
    <col min="1036" max="1036" width="20" style="33" customWidth="1"/>
    <col min="1037" max="1280" width="11.5703125" style="33"/>
    <col min="1281" max="1281" width="20.28515625" style="33" customWidth="1"/>
    <col min="1282" max="1282" width="31.140625" style="33" customWidth="1"/>
    <col min="1283" max="1283" width="15" style="33" customWidth="1"/>
    <col min="1284" max="1284" width="14.42578125" style="33" customWidth="1"/>
    <col min="1285" max="1285" width="14.85546875" style="33" customWidth="1"/>
    <col min="1286" max="1286" width="18.140625" style="33" bestFit="1" customWidth="1"/>
    <col min="1287" max="1287" width="16.85546875" style="33" customWidth="1"/>
    <col min="1288" max="1288" width="14.140625" style="33" customWidth="1"/>
    <col min="1289" max="1289" width="11.5703125" style="33" bestFit="1"/>
    <col min="1290" max="1290" width="18.28515625" style="33" customWidth="1"/>
    <col min="1291" max="1291" width="12.42578125" style="33" customWidth="1"/>
    <col min="1292" max="1292" width="20" style="33" customWidth="1"/>
    <col min="1293" max="1536" width="11.5703125" style="33"/>
    <col min="1537" max="1537" width="20.28515625" style="33" customWidth="1"/>
    <col min="1538" max="1538" width="31.140625" style="33" customWidth="1"/>
    <col min="1539" max="1539" width="15" style="33" customWidth="1"/>
    <col min="1540" max="1540" width="14.42578125" style="33" customWidth="1"/>
    <col min="1541" max="1541" width="14.85546875" style="33" customWidth="1"/>
    <col min="1542" max="1542" width="18.140625" style="33" bestFit="1" customWidth="1"/>
    <col min="1543" max="1543" width="16.85546875" style="33" customWidth="1"/>
    <col min="1544" max="1544" width="14.140625" style="33" customWidth="1"/>
    <col min="1545" max="1545" width="11.5703125" style="33" bestFit="1"/>
    <col min="1546" max="1546" width="18.28515625" style="33" customWidth="1"/>
    <col min="1547" max="1547" width="12.42578125" style="33" customWidth="1"/>
    <col min="1548" max="1548" width="20" style="33" customWidth="1"/>
    <col min="1549" max="1792" width="11.5703125" style="33"/>
    <col min="1793" max="1793" width="20.28515625" style="33" customWidth="1"/>
    <col min="1794" max="1794" width="31.140625" style="33" customWidth="1"/>
    <col min="1795" max="1795" width="15" style="33" customWidth="1"/>
    <col min="1796" max="1796" width="14.42578125" style="33" customWidth="1"/>
    <col min="1797" max="1797" width="14.85546875" style="33" customWidth="1"/>
    <col min="1798" max="1798" width="18.140625" style="33" bestFit="1" customWidth="1"/>
    <col min="1799" max="1799" width="16.85546875" style="33" customWidth="1"/>
    <col min="1800" max="1800" width="14.140625" style="33" customWidth="1"/>
    <col min="1801" max="1801" width="11.5703125" style="33" bestFit="1"/>
    <col min="1802" max="1802" width="18.28515625" style="33" customWidth="1"/>
    <col min="1803" max="1803" width="12.42578125" style="33" customWidth="1"/>
    <col min="1804" max="1804" width="20" style="33" customWidth="1"/>
    <col min="1805" max="2048" width="11.5703125" style="33"/>
    <col min="2049" max="2049" width="20.28515625" style="33" customWidth="1"/>
    <col min="2050" max="2050" width="31.140625" style="33" customWidth="1"/>
    <col min="2051" max="2051" width="15" style="33" customWidth="1"/>
    <col min="2052" max="2052" width="14.42578125" style="33" customWidth="1"/>
    <col min="2053" max="2053" width="14.85546875" style="33" customWidth="1"/>
    <col min="2054" max="2054" width="18.140625" style="33" bestFit="1" customWidth="1"/>
    <col min="2055" max="2055" width="16.85546875" style="33" customWidth="1"/>
    <col min="2056" max="2056" width="14.140625" style="33" customWidth="1"/>
    <col min="2057" max="2057" width="11.5703125" style="33" bestFit="1"/>
    <col min="2058" max="2058" width="18.28515625" style="33" customWidth="1"/>
    <col min="2059" max="2059" width="12.42578125" style="33" customWidth="1"/>
    <col min="2060" max="2060" width="20" style="33" customWidth="1"/>
    <col min="2061" max="2304" width="11.5703125" style="33"/>
    <col min="2305" max="2305" width="20.28515625" style="33" customWidth="1"/>
    <col min="2306" max="2306" width="31.140625" style="33" customWidth="1"/>
    <col min="2307" max="2307" width="15" style="33" customWidth="1"/>
    <col min="2308" max="2308" width="14.42578125" style="33" customWidth="1"/>
    <col min="2309" max="2309" width="14.85546875" style="33" customWidth="1"/>
    <col min="2310" max="2310" width="18.140625" style="33" bestFit="1" customWidth="1"/>
    <col min="2311" max="2311" width="16.85546875" style="33" customWidth="1"/>
    <col min="2312" max="2312" width="14.140625" style="33" customWidth="1"/>
    <col min="2313" max="2313" width="11.5703125" style="33" bestFit="1"/>
    <col min="2314" max="2314" width="18.28515625" style="33" customWidth="1"/>
    <col min="2315" max="2315" width="12.42578125" style="33" customWidth="1"/>
    <col min="2316" max="2316" width="20" style="33" customWidth="1"/>
    <col min="2317" max="2560" width="11.5703125" style="33"/>
    <col min="2561" max="2561" width="20.28515625" style="33" customWidth="1"/>
    <col min="2562" max="2562" width="31.140625" style="33" customWidth="1"/>
    <col min="2563" max="2563" width="15" style="33" customWidth="1"/>
    <col min="2564" max="2564" width="14.42578125" style="33" customWidth="1"/>
    <col min="2565" max="2565" width="14.85546875" style="33" customWidth="1"/>
    <col min="2566" max="2566" width="18.140625" style="33" bestFit="1" customWidth="1"/>
    <col min="2567" max="2567" width="16.85546875" style="33" customWidth="1"/>
    <col min="2568" max="2568" width="14.140625" style="33" customWidth="1"/>
    <col min="2569" max="2569" width="11.5703125" style="33" bestFit="1"/>
    <col min="2570" max="2570" width="18.28515625" style="33" customWidth="1"/>
    <col min="2571" max="2571" width="12.42578125" style="33" customWidth="1"/>
    <col min="2572" max="2572" width="20" style="33" customWidth="1"/>
    <col min="2573" max="2816" width="11.5703125" style="33"/>
    <col min="2817" max="2817" width="20.28515625" style="33" customWidth="1"/>
    <col min="2818" max="2818" width="31.140625" style="33" customWidth="1"/>
    <col min="2819" max="2819" width="15" style="33" customWidth="1"/>
    <col min="2820" max="2820" width="14.42578125" style="33" customWidth="1"/>
    <col min="2821" max="2821" width="14.85546875" style="33" customWidth="1"/>
    <col min="2822" max="2822" width="18.140625" style="33" bestFit="1" customWidth="1"/>
    <col min="2823" max="2823" width="16.85546875" style="33" customWidth="1"/>
    <col min="2824" max="2824" width="14.140625" style="33" customWidth="1"/>
    <col min="2825" max="2825" width="11.5703125" style="33" bestFit="1"/>
    <col min="2826" max="2826" width="18.28515625" style="33" customWidth="1"/>
    <col min="2827" max="2827" width="12.42578125" style="33" customWidth="1"/>
    <col min="2828" max="2828" width="20" style="33" customWidth="1"/>
    <col min="2829" max="3072" width="11.5703125" style="33"/>
    <col min="3073" max="3073" width="20.28515625" style="33" customWidth="1"/>
    <col min="3074" max="3074" width="31.140625" style="33" customWidth="1"/>
    <col min="3075" max="3075" width="15" style="33" customWidth="1"/>
    <col min="3076" max="3076" width="14.42578125" style="33" customWidth="1"/>
    <col min="3077" max="3077" width="14.85546875" style="33" customWidth="1"/>
    <col min="3078" max="3078" width="18.140625" style="33" bestFit="1" customWidth="1"/>
    <col min="3079" max="3079" width="16.85546875" style="33" customWidth="1"/>
    <col min="3080" max="3080" width="14.140625" style="33" customWidth="1"/>
    <col min="3081" max="3081" width="11.5703125" style="33" bestFit="1"/>
    <col min="3082" max="3082" width="18.28515625" style="33" customWidth="1"/>
    <col min="3083" max="3083" width="12.42578125" style="33" customWidth="1"/>
    <col min="3084" max="3084" width="20" style="33" customWidth="1"/>
    <col min="3085" max="3328" width="11.5703125" style="33"/>
    <col min="3329" max="3329" width="20.28515625" style="33" customWidth="1"/>
    <col min="3330" max="3330" width="31.140625" style="33" customWidth="1"/>
    <col min="3331" max="3331" width="15" style="33" customWidth="1"/>
    <col min="3332" max="3332" width="14.42578125" style="33" customWidth="1"/>
    <col min="3333" max="3333" width="14.85546875" style="33" customWidth="1"/>
    <col min="3334" max="3334" width="18.140625" style="33" bestFit="1" customWidth="1"/>
    <col min="3335" max="3335" width="16.85546875" style="33" customWidth="1"/>
    <col min="3336" max="3336" width="14.140625" style="33" customWidth="1"/>
    <col min="3337" max="3337" width="11.5703125" style="33" bestFit="1"/>
    <col min="3338" max="3338" width="18.28515625" style="33" customWidth="1"/>
    <col min="3339" max="3339" width="12.42578125" style="33" customWidth="1"/>
    <col min="3340" max="3340" width="20" style="33" customWidth="1"/>
    <col min="3341" max="3584" width="11.5703125" style="33"/>
    <col min="3585" max="3585" width="20.28515625" style="33" customWidth="1"/>
    <col min="3586" max="3586" width="31.140625" style="33" customWidth="1"/>
    <col min="3587" max="3587" width="15" style="33" customWidth="1"/>
    <col min="3588" max="3588" width="14.42578125" style="33" customWidth="1"/>
    <col min="3589" max="3589" width="14.85546875" style="33" customWidth="1"/>
    <col min="3590" max="3590" width="18.140625" style="33" bestFit="1" customWidth="1"/>
    <col min="3591" max="3591" width="16.85546875" style="33" customWidth="1"/>
    <col min="3592" max="3592" width="14.140625" style="33" customWidth="1"/>
    <col min="3593" max="3593" width="11.5703125" style="33" bestFit="1"/>
    <col min="3594" max="3594" width="18.28515625" style="33" customWidth="1"/>
    <col min="3595" max="3595" width="12.42578125" style="33" customWidth="1"/>
    <col min="3596" max="3596" width="20" style="33" customWidth="1"/>
    <col min="3597" max="3840" width="11.5703125" style="33"/>
    <col min="3841" max="3841" width="20.28515625" style="33" customWidth="1"/>
    <col min="3842" max="3842" width="31.140625" style="33" customWidth="1"/>
    <col min="3843" max="3843" width="15" style="33" customWidth="1"/>
    <col min="3844" max="3844" width="14.42578125" style="33" customWidth="1"/>
    <col min="3845" max="3845" width="14.85546875" style="33" customWidth="1"/>
    <col min="3846" max="3846" width="18.140625" style="33" bestFit="1" customWidth="1"/>
    <col min="3847" max="3847" width="16.85546875" style="33" customWidth="1"/>
    <col min="3848" max="3848" width="14.140625" style="33" customWidth="1"/>
    <col min="3849" max="3849" width="11.5703125" style="33" bestFit="1"/>
    <col min="3850" max="3850" width="18.28515625" style="33" customWidth="1"/>
    <col min="3851" max="3851" width="12.42578125" style="33" customWidth="1"/>
    <col min="3852" max="3852" width="20" style="33" customWidth="1"/>
    <col min="3853" max="4096" width="11.5703125" style="33"/>
    <col min="4097" max="4097" width="20.28515625" style="33" customWidth="1"/>
    <col min="4098" max="4098" width="31.140625" style="33" customWidth="1"/>
    <col min="4099" max="4099" width="15" style="33" customWidth="1"/>
    <col min="4100" max="4100" width="14.42578125" style="33" customWidth="1"/>
    <col min="4101" max="4101" width="14.85546875" style="33" customWidth="1"/>
    <col min="4102" max="4102" width="18.140625" style="33" bestFit="1" customWidth="1"/>
    <col min="4103" max="4103" width="16.85546875" style="33" customWidth="1"/>
    <col min="4104" max="4104" width="14.140625" style="33" customWidth="1"/>
    <col min="4105" max="4105" width="11.5703125" style="33" bestFit="1"/>
    <col min="4106" max="4106" width="18.28515625" style="33" customWidth="1"/>
    <col min="4107" max="4107" width="12.42578125" style="33" customWidth="1"/>
    <col min="4108" max="4108" width="20" style="33" customWidth="1"/>
    <col min="4109" max="4352" width="11.5703125" style="33"/>
    <col min="4353" max="4353" width="20.28515625" style="33" customWidth="1"/>
    <col min="4354" max="4354" width="31.140625" style="33" customWidth="1"/>
    <col min="4355" max="4355" width="15" style="33" customWidth="1"/>
    <col min="4356" max="4356" width="14.42578125" style="33" customWidth="1"/>
    <col min="4357" max="4357" width="14.85546875" style="33" customWidth="1"/>
    <col min="4358" max="4358" width="18.140625" style="33" bestFit="1" customWidth="1"/>
    <col min="4359" max="4359" width="16.85546875" style="33" customWidth="1"/>
    <col min="4360" max="4360" width="14.140625" style="33" customWidth="1"/>
    <col min="4361" max="4361" width="11.5703125" style="33" bestFit="1"/>
    <col min="4362" max="4362" width="18.28515625" style="33" customWidth="1"/>
    <col min="4363" max="4363" width="12.42578125" style="33" customWidth="1"/>
    <col min="4364" max="4364" width="20" style="33" customWidth="1"/>
    <col min="4365" max="4608" width="11.5703125" style="33"/>
    <col min="4609" max="4609" width="20.28515625" style="33" customWidth="1"/>
    <col min="4610" max="4610" width="31.140625" style="33" customWidth="1"/>
    <col min="4611" max="4611" width="15" style="33" customWidth="1"/>
    <col min="4612" max="4612" width="14.42578125" style="33" customWidth="1"/>
    <col min="4613" max="4613" width="14.85546875" style="33" customWidth="1"/>
    <col min="4614" max="4614" width="18.140625" style="33" bestFit="1" customWidth="1"/>
    <col min="4615" max="4615" width="16.85546875" style="33" customWidth="1"/>
    <col min="4616" max="4616" width="14.140625" style="33" customWidth="1"/>
    <col min="4617" max="4617" width="11.5703125" style="33" bestFit="1"/>
    <col min="4618" max="4618" width="18.28515625" style="33" customWidth="1"/>
    <col min="4619" max="4619" width="12.42578125" style="33" customWidth="1"/>
    <col min="4620" max="4620" width="20" style="33" customWidth="1"/>
    <col min="4621" max="4864" width="11.5703125" style="33"/>
    <col min="4865" max="4865" width="20.28515625" style="33" customWidth="1"/>
    <col min="4866" max="4866" width="31.140625" style="33" customWidth="1"/>
    <col min="4867" max="4867" width="15" style="33" customWidth="1"/>
    <col min="4868" max="4868" width="14.42578125" style="33" customWidth="1"/>
    <col min="4869" max="4869" width="14.85546875" style="33" customWidth="1"/>
    <col min="4870" max="4870" width="18.140625" style="33" bestFit="1" customWidth="1"/>
    <col min="4871" max="4871" width="16.85546875" style="33" customWidth="1"/>
    <col min="4872" max="4872" width="14.140625" style="33" customWidth="1"/>
    <col min="4873" max="4873" width="11.5703125" style="33" bestFit="1"/>
    <col min="4874" max="4874" width="18.28515625" style="33" customWidth="1"/>
    <col min="4875" max="4875" width="12.42578125" style="33" customWidth="1"/>
    <col min="4876" max="4876" width="20" style="33" customWidth="1"/>
    <col min="4877" max="5120" width="11.5703125" style="33"/>
    <col min="5121" max="5121" width="20.28515625" style="33" customWidth="1"/>
    <col min="5122" max="5122" width="31.140625" style="33" customWidth="1"/>
    <col min="5123" max="5123" width="15" style="33" customWidth="1"/>
    <col min="5124" max="5124" width="14.42578125" style="33" customWidth="1"/>
    <col min="5125" max="5125" width="14.85546875" style="33" customWidth="1"/>
    <col min="5126" max="5126" width="18.140625" style="33" bestFit="1" customWidth="1"/>
    <col min="5127" max="5127" width="16.85546875" style="33" customWidth="1"/>
    <col min="5128" max="5128" width="14.140625" style="33" customWidth="1"/>
    <col min="5129" max="5129" width="11.5703125" style="33" bestFit="1"/>
    <col min="5130" max="5130" width="18.28515625" style="33" customWidth="1"/>
    <col min="5131" max="5131" width="12.42578125" style="33" customWidth="1"/>
    <col min="5132" max="5132" width="20" style="33" customWidth="1"/>
    <col min="5133" max="5376" width="11.5703125" style="33"/>
    <col min="5377" max="5377" width="20.28515625" style="33" customWidth="1"/>
    <col min="5378" max="5378" width="31.140625" style="33" customWidth="1"/>
    <col min="5379" max="5379" width="15" style="33" customWidth="1"/>
    <col min="5380" max="5380" width="14.42578125" style="33" customWidth="1"/>
    <col min="5381" max="5381" width="14.85546875" style="33" customWidth="1"/>
    <col min="5382" max="5382" width="18.140625" style="33" bestFit="1" customWidth="1"/>
    <col min="5383" max="5383" width="16.85546875" style="33" customWidth="1"/>
    <col min="5384" max="5384" width="14.140625" style="33" customWidth="1"/>
    <col min="5385" max="5385" width="11.5703125" style="33" bestFit="1"/>
    <col min="5386" max="5386" width="18.28515625" style="33" customWidth="1"/>
    <col min="5387" max="5387" width="12.42578125" style="33" customWidth="1"/>
    <col min="5388" max="5388" width="20" style="33" customWidth="1"/>
    <col min="5389" max="5632" width="11.5703125" style="33"/>
    <col min="5633" max="5633" width="20.28515625" style="33" customWidth="1"/>
    <col min="5634" max="5634" width="31.140625" style="33" customWidth="1"/>
    <col min="5635" max="5635" width="15" style="33" customWidth="1"/>
    <col min="5636" max="5636" width="14.42578125" style="33" customWidth="1"/>
    <col min="5637" max="5637" width="14.85546875" style="33" customWidth="1"/>
    <col min="5638" max="5638" width="18.140625" style="33" bestFit="1" customWidth="1"/>
    <col min="5639" max="5639" width="16.85546875" style="33" customWidth="1"/>
    <col min="5640" max="5640" width="14.140625" style="33" customWidth="1"/>
    <col min="5641" max="5641" width="11.5703125" style="33" bestFit="1"/>
    <col min="5642" max="5642" width="18.28515625" style="33" customWidth="1"/>
    <col min="5643" max="5643" width="12.42578125" style="33" customWidth="1"/>
    <col min="5644" max="5644" width="20" style="33" customWidth="1"/>
    <col min="5645" max="5888" width="11.5703125" style="33"/>
    <col min="5889" max="5889" width="20.28515625" style="33" customWidth="1"/>
    <col min="5890" max="5890" width="31.140625" style="33" customWidth="1"/>
    <col min="5891" max="5891" width="15" style="33" customWidth="1"/>
    <col min="5892" max="5892" width="14.42578125" style="33" customWidth="1"/>
    <col min="5893" max="5893" width="14.85546875" style="33" customWidth="1"/>
    <col min="5894" max="5894" width="18.140625" style="33" bestFit="1" customWidth="1"/>
    <col min="5895" max="5895" width="16.85546875" style="33" customWidth="1"/>
    <col min="5896" max="5896" width="14.140625" style="33" customWidth="1"/>
    <col min="5897" max="5897" width="11.5703125" style="33" bestFit="1"/>
    <col min="5898" max="5898" width="18.28515625" style="33" customWidth="1"/>
    <col min="5899" max="5899" width="12.42578125" style="33" customWidth="1"/>
    <col min="5900" max="5900" width="20" style="33" customWidth="1"/>
    <col min="5901" max="6144" width="11.5703125" style="33"/>
    <col min="6145" max="6145" width="20.28515625" style="33" customWidth="1"/>
    <col min="6146" max="6146" width="31.140625" style="33" customWidth="1"/>
    <col min="6147" max="6147" width="15" style="33" customWidth="1"/>
    <col min="6148" max="6148" width="14.42578125" style="33" customWidth="1"/>
    <col min="6149" max="6149" width="14.85546875" style="33" customWidth="1"/>
    <col min="6150" max="6150" width="18.140625" style="33" bestFit="1" customWidth="1"/>
    <col min="6151" max="6151" width="16.85546875" style="33" customWidth="1"/>
    <col min="6152" max="6152" width="14.140625" style="33" customWidth="1"/>
    <col min="6153" max="6153" width="11.5703125" style="33" bestFit="1"/>
    <col min="6154" max="6154" width="18.28515625" style="33" customWidth="1"/>
    <col min="6155" max="6155" width="12.42578125" style="33" customWidth="1"/>
    <col min="6156" max="6156" width="20" style="33" customWidth="1"/>
    <col min="6157" max="6400" width="11.5703125" style="33"/>
    <col min="6401" max="6401" width="20.28515625" style="33" customWidth="1"/>
    <col min="6402" max="6402" width="31.140625" style="33" customWidth="1"/>
    <col min="6403" max="6403" width="15" style="33" customWidth="1"/>
    <col min="6404" max="6404" width="14.42578125" style="33" customWidth="1"/>
    <col min="6405" max="6405" width="14.85546875" style="33" customWidth="1"/>
    <col min="6406" max="6406" width="18.140625" style="33" bestFit="1" customWidth="1"/>
    <col min="6407" max="6407" width="16.85546875" style="33" customWidth="1"/>
    <col min="6408" max="6408" width="14.140625" style="33" customWidth="1"/>
    <col min="6409" max="6409" width="11.5703125" style="33" bestFit="1"/>
    <col min="6410" max="6410" width="18.28515625" style="33" customWidth="1"/>
    <col min="6411" max="6411" width="12.42578125" style="33" customWidth="1"/>
    <col min="6412" max="6412" width="20" style="33" customWidth="1"/>
    <col min="6413" max="6656" width="11.5703125" style="33"/>
    <col min="6657" max="6657" width="20.28515625" style="33" customWidth="1"/>
    <col min="6658" max="6658" width="31.140625" style="33" customWidth="1"/>
    <col min="6659" max="6659" width="15" style="33" customWidth="1"/>
    <col min="6660" max="6660" width="14.42578125" style="33" customWidth="1"/>
    <col min="6661" max="6661" width="14.85546875" style="33" customWidth="1"/>
    <col min="6662" max="6662" width="18.140625" style="33" bestFit="1" customWidth="1"/>
    <col min="6663" max="6663" width="16.85546875" style="33" customWidth="1"/>
    <col min="6664" max="6664" width="14.140625" style="33" customWidth="1"/>
    <col min="6665" max="6665" width="11.5703125" style="33" bestFit="1"/>
    <col min="6666" max="6666" width="18.28515625" style="33" customWidth="1"/>
    <col min="6667" max="6667" width="12.42578125" style="33" customWidth="1"/>
    <col min="6668" max="6668" width="20" style="33" customWidth="1"/>
    <col min="6669" max="6912" width="11.5703125" style="33"/>
    <col min="6913" max="6913" width="20.28515625" style="33" customWidth="1"/>
    <col min="6914" max="6914" width="31.140625" style="33" customWidth="1"/>
    <col min="6915" max="6915" width="15" style="33" customWidth="1"/>
    <col min="6916" max="6916" width="14.42578125" style="33" customWidth="1"/>
    <col min="6917" max="6917" width="14.85546875" style="33" customWidth="1"/>
    <col min="6918" max="6918" width="18.140625" style="33" bestFit="1" customWidth="1"/>
    <col min="6919" max="6919" width="16.85546875" style="33" customWidth="1"/>
    <col min="6920" max="6920" width="14.140625" style="33" customWidth="1"/>
    <col min="6921" max="6921" width="11.5703125" style="33" bestFit="1"/>
    <col min="6922" max="6922" width="18.28515625" style="33" customWidth="1"/>
    <col min="6923" max="6923" width="12.42578125" style="33" customWidth="1"/>
    <col min="6924" max="6924" width="20" style="33" customWidth="1"/>
    <col min="6925" max="7168" width="11.5703125" style="33"/>
    <col min="7169" max="7169" width="20.28515625" style="33" customWidth="1"/>
    <col min="7170" max="7170" width="31.140625" style="33" customWidth="1"/>
    <col min="7171" max="7171" width="15" style="33" customWidth="1"/>
    <col min="7172" max="7172" width="14.42578125" style="33" customWidth="1"/>
    <col min="7173" max="7173" width="14.85546875" style="33" customWidth="1"/>
    <col min="7174" max="7174" width="18.140625" style="33" bestFit="1" customWidth="1"/>
    <col min="7175" max="7175" width="16.85546875" style="33" customWidth="1"/>
    <col min="7176" max="7176" width="14.140625" style="33" customWidth="1"/>
    <col min="7177" max="7177" width="11.5703125" style="33" bestFit="1"/>
    <col min="7178" max="7178" width="18.28515625" style="33" customWidth="1"/>
    <col min="7179" max="7179" width="12.42578125" style="33" customWidth="1"/>
    <col min="7180" max="7180" width="20" style="33" customWidth="1"/>
    <col min="7181" max="7424" width="11.5703125" style="33"/>
    <col min="7425" max="7425" width="20.28515625" style="33" customWidth="1"/>
    <col min="7426" max="7426" width="31.140625" style="33" customWidth="1"/>
    <col min="7427" max="7427" width="15" style="33" customWidth="1"/>
    <col min="7428" max="7428" width="14.42578125" style="33" customWidth="1"/>
    <col min="7429" max="7429" width="14.85546875" style="33" customWidth="1"/>
    <col min="7430" max="7430" width="18.140625" style="33" bestFit="1" customWidth="1"/>
    <col min="7431" max="7431" width="16.85546875" style="33" customWidth="1"/>
    <col min="7432" max="7432" width="14.140625" style="33" customWidth="1"/>
    <col min="7433" max="7433" width="11.5703125" style="33" bestFit="1"/>
    <col min="7434" max="7434" width="18.28515625" style="33" customWidth="1"/>
    <col min="7435" max="7435" width="12.42578125" style="33" customWidth="1"/>
    <col min="7436" max="7436" width="20" style="33" customWidth="1"/>
    <col min="7437" max="7680" width="11.5703125" style="33"/>
    <col min="7681" max="7681" width="20.28515625" style="33" customWidth="1"/>
    <col min="7682" max="7682" width="31.140625" style="33" customWidth="1"/>
    <col min="7683" max="7683" width="15" style="33" customWidth="1"/>
    <col min="7684" max="7684" width="14.42578125" style="33" customWidth="1"/>
    <col min="7685" max="7685" width="14.85546875" style="33" customWidth="1"/>
    <col min="7686" max="7686" width="18.140625" style="33" bestFit="1" customWidth="1"/>
    <col min="7687" max="7687" width="16.85546875" style="33" customWidth="1"/>
    <col min="7688" max="7688" width="14.140625" style="33" customWidth="1"/>
    <col min="7689" max="7689" width="11.5703125" style="33" bestFit="1"/>
    <col min="7690" max="7690" width="18.28515625" style="33" customWidth="1"/>
    <col min="7691" max="7691" width="12.42578125" style="33" customWidth="1"/>
    <col min="7692" max="7692" width="20" style="33" customWidth="1"/>
    <col min="7693" max="7936" width="11.5703125" style="33"/>
    <col min="7937" max="7937" width="20.28515625" style="33" customWidth="1"/>
    <col min="7938" max="7938" width="31.140625" style="33" customWidth="1"/>
    <col min="7939" max="7939" width="15" style="33" customWidth="1"/>
    <col min="7940" max="7940" width="14.42578125" style="33" customWidth="1"/>
    <col min="7941" max="7941" width="14.85546875" style="33" customWidth="1"/>
    <col min="7942" max="7942" width="18.140625" style="33" bestFit="1" customWidth="1"/>
    <col min="7943" max="7943" width="16.85546875" style="33" customWidth="1"/>
    <col min="7944" max="7944" width="14.140625" style="33" customWidth="1"/>
    <col min="7945" max="7945" width="11.5703125" style="33" bestFit="1"/>
    <col min="7946" max="7946" width="18.28515625" style="33" customWidth="1"/>
    <col min="7947" max="7947" width="12.42578125" style="33" customWidth="1"/>
    <col min="7948" max="7948" width="20" style="33" customWidth="1"/>
    <col min="7949" max="8192" width="11.5703125" style="33"/>
    <col min="8193" max="8193" width="20.28515625" style="33" customWidth="1"/>
    <col min="8194" max="8194" width="31.140625" style="33" customWidth="1"/>
    <col min="8195" max="8195" width="15" style="33" customWidth="1"/>
    <col min="8196" max="8196" width="14.42578125" style="33" customWidth="1"/>
    <col min="8197" max="8197" width="14.85546875" style="33" customWidth="1"/>
    <col min="8198" max="8198" width="18.140625" style="33" bestFit="1" customWidth="1"/>
    <col min="8199" max="8199" width="16.85546875" style="33" customWidth="1"/>
    <col min="8200" max="8200" width="14.140625" style="33" customWidth="1"/>
    <col min="8201" max="8201" width="11.5703125" style="33" bestFit="1"/>
    <col min="8202" max="8202" width="18.28515625" style="33" customWidth="1"/>
    <col min="8203" max="8203" width="12.42578125" style="33" customWidth="1"/>
    <col min="8204" max="8204" width="20" style="33" customWidth="1"/>
    <col min="8205" max="8448" width="11.5703125" style="33"/>
    <col min="8449" max="8449" width="20.28515625" style="33" customWidth="1"/>
    <col min="8450" max="8450" width="31.140625" style="33" customWidth="1"/>
    <col min="8451" max="8451" width="15" style="33" customWidth="1"/>
    <col min="8452" max="8452" width="14.42578125" style="33" customWidth="1"/>
    <col min="8453" max="8453" width="14.85546875" style="33" customWidth="1"/>
    <col min="8454" max="8454" width="18.140625" style="33" bestFit="1" customWidth="1"/>
    <col min="8455" max="8455" width="16.85546875" style="33" customWidth="1"/>
    <col min="8456" max="8456" width="14.140625" style="33" customWidth="1"/>
    <col min="8457" max="8457" width="11.5703125" style="33" bestFit="1"/>
    <col min="8458" max="8458" width="18.28515625" style="33" customWidth="1"/>
    <col min="8459" max="8459" width="12.42578125" style="33" customWidth="1"/>
    <col min="8460" max="8460" width="20" style="33" customWidth="1"/>
    <col min="8461" max="8704" width="11.5703125" style="33"/>
    <col min="8705" max="8705" width="20.28515625" style="33" customWidth="1"/>
    <col min="8706" max="8706" width="31.140625" style="33" customWidth="1"/>
    <col min="8707" max="8707" width="15" style="33" customWidth="1"/>
    <col min="8708" max="8708" width="14.42578125" style="33" customWidth="1"/>
    <col min="8709" max="8709" width="14.85546875" style="33" customWidth="1"/>
    <col min="8710" max="8710" width="18.140625" style="33" bestFit="1" customWidth="1"/>
    <col min="8711" max="8711" width="16.85546875" style="33" customWidth="1"/>
    <col min="8712" max="8712" width="14.140625" style="33" customWidth="1"/>
    <col min="8713" max="8713" width="11.5703125" style="33" bestFit="1"/>
    <col min="8714" max="8714" width="18.28515625" style="33" customWidth="1"/>
    <col min="8715" max="8715" width="12.42578125" style="33" customWidth="1"/>
    <col min="8716" max="8716" width="20" style="33" customWidth="1"/>
    <col min="8717" max="8960" width="11.5703125" style="33"/>
    <col min="8961" max="8961" width="20.28515625" style="33" customWidth="1"/>
    <col min="8962" max="8962" width="31.140625" style="33" customWidth="1"/>
    <col min="8963" max="8963" width="15" style="33" customWidth="1"/>
    <col min="8964" max="8964" width="14.42578125" style="33" customWidth="1"/>
    <col min="8965" max="8965" width="14.85546875" style="33" customWidth="1"/>
    <col min="8966" max="8966" width="18.140625" style="33" bestFit="1" customWidth="1"/>
    <col min="8967" max="8967" width="16.85546875" style="33" customWidth="1"/>
    <col min="8968" max="8968" width="14.140625" style="33" customWidth="1"/>
    <col min="8969" max="8969" width="11.5703125" style="33" bestFit="1"/>
    <col min="8970" max="8970" width="18.28515625" style="33" customWidth="1"/>
    <col min="8971" max="8971" width="12.42578125" style="33" customWidth="1"/>
    <col min="8972" max="8972" width="20" style="33" customWidth="1"/>
    <col min="8973" max="9216" width="11.5703125" style="33"/>
    <col min="9217" max="9217" width="20.28515625" style="33" customWidth="1"/>
    <col min="9218" max="9218" width="31.140625" style="33" customWidth="1"/>
    <col min="9219" max="9219" width="15" style="33" customWidth="1"/>
    <col min="9220" max="9220" width="14.42578125" style="33" customWidth="1"/>
    <col min="9221" max="9221" width="14.85546875" style="33" customWidth="1"/>
    <col min="9222" max="9222" width="18.140625" style="33" bestFit="1" customWidth="1"/>
    <col min="9223" max="9223" width="16.85546875" style="33" customWidth="1"/>
    <col min="9224" max="9224" width="14.140625" style="33" customWidth="1"/>
    <col min="9225" max="9225" width="11.5703125" style="33" bestFit="1"/>
    <col min="9226" max="9226" width="18.28515625" style="33" customWidth="1"/>
    <col min="9227" max="9227" width="12.42578125" style="33" customWidth="1"/>
    <col min="9228" max="9228" width="20" style="33" customWidth="1"/>
    <col min="9229" max="9472" width="11.5703125" style="33"/>
    <col min="9473" max="9473" width="20.28515625" style="33" customWidth="1"/>
    <col min="9474" max="9474" width="31.140625" style="33" customWidth="1"/>
    <col min="9475" max="9475" width="15" style="33" customWidth="1"/>
    <col min="9476" max="9476" width="14.42578125" style="33" customWidth="1"/>
    <col min="9477" max="9477" width="14.85546875" style="33" customWidth="1"/>
    <col min="9478" max="9478" width="18.140625" style="33" bestFit="1" customWidth="1"/>
    <col min="9479" max="9479" width="16.85546875" style="33" customWidth="1"/>
    <col min="9480" max="9480" width="14.140625" style="33" customWidth="1"/>
    <col min="9481" max="9481" width="11.5703125" style="33" bestFit="1"/>
    <col min="9482" max="9482" width="18.28515625" style="33" customWidth="1"/>
    <col min="9483" max="9483" width="12.42578125" style="33" customWidth="1"/>
    <col min="9484" max="9484" width="20" style="33" customWidth="1"/>
    <col min="9485" max="9728" width="11.5703125" style="33"/>
    <col min="9729" max="9729" width="20.28515625" style="33" customWidth="1"/>
    <col min="9730" max="9730" width="31.140625" style="33" customWidth="1"/>
    <col min="9731" max="9731" width="15" style="33" customWidth="1"/>
    <col min="9732" max="9732" width="14.42578125" style="33" customWidth="1"/>
    <col min="9733" max="9733" width="14.85546875" style="33" customWidth="1"/>
    <col min="9734" max="9734" width="18.140625" style="33" bestFit="1" customWidth="1"/>
    <col min="9735" max="9735" width="16.85546875" style="33" customWidth="1"/>
    <col min="9736" max="9736" width="14.140625" style="33" customWidth="1"/>
    <col min="9737" max="9737" width="11.5703125" style="33" bestFit="1"/>
    <col min="9738" max="9738" width="18.28515625" style="33" customWidth="1"/>
    <col min="9739" max="9739" width="12.42578125" style="33" customWidth="1"/>
    <col min="9740" max="9740" width="20" style="33" customWidth="1"/>
    <col min="9741" max="9984" width="11.5703125" style="33"/>
    <col min="9985" max="9985" width="20.28515625" style="33" customWidth="1"/>
    <col min="9986" max="9986" width="31.140625" style="33" customWidth="1"/>
    <col min="9987" max="9987" width="15" style="33" customWidth="1"/>
    <col min="9988" max="9988" width="14.42578125" style="33" customWidth="1"/>
    <col min="9989" max="9989" width="14.85546875" style="33" customWidth="1"/>
    <col min="9990" max="9990" width="18.140625" style="33" bestFit="1" customWidth="1"/>
    <col min="9991" max="9991" width="16.85546875" style="33" customWidth="1"/>
    <col min="9992" max="9992" width="14.140625" style="33" customWidth="1"/>
    <col min="9993" max="9993" width="11.5703125" style="33" bestFit="1"/>
    <col min="9994" max="9994" width="18.28515625" style="33" customWidth="1"/>
    <col min="9995" max="9995" width="12.42578125" style="33" customWidth="1"/>
    <col min="9996" max="9996" width="20" style="33" customWidth="1"/>
    <col min="9997" max="10240" width="11.5703125" style="33"/>
    <col min="10241" max="10241" width="20.28515625" style="33" customWidth="1"/>
    <col min="10242" max="10242" width="31.140625" style="33" customWidth="1"/>
    <col min="10243" max="10243" width="15" style="33" customWidth="1"/>
    <col min="10244" max="10244" width="14.42578125" style="33" customWidth="1"/>
    <col min="10245" max="10245" width="14.85546875" style="33" customWidth="1"/>
    <col min="10246" max="10246" width="18.140625" style="33" bestFit="1" customWidth="1"/>
    <col min="10247" max="10247" width="16.85546875" style="33" customWidth="1"/>
    <col min="10248" max="10248" width="14.140625" style="33" customWidth="1"/>
    <col min="10249" max="10249" width="11.5703125" style="33" bestFit="1"/>
    <col min="10250" max="10250" width="18.28515625" style="33" customWidth="1"/>
    <col min="10251" max="10251" width="12.42578125" style="33" customWidth="1"/>
    <col min="10252" max="10252" width="20" style="33" customWidth="1"/>
    <col min="10253" max="10496" width="11.5703125" style="33"/>
    <col min="10497" max="10497" width="20.28515625" style="33" customWidth="1"/>
    <col min="10498" max="10498" width="31.140625" style="33" customWidth="1"/>
    <col min="10499" max="10499" width="15" style="33" customWidth="1"/>
    <col min="10500" max="10500" width="14.42578125" style="33" customWidth="1"/>
    <col min="10501" max="10501" width="14.85546875" style="33" customWidth="1"/>
    <col min="10502" max="10502" width="18.140625" style="33" bestFit="1" customWidth="1"/>
    <col min="10503" max="10503" width="16.85546875" style="33" customWidth="1"/>
    <col min="10504" max="10504" width="14.140625" style="33" customWidth="1"/>
    <col min="10505" max="10505" width="11.5703125" style="33" bestFit="1"/>
    <col min="10506" max="10506" width="18.28515625" style="33" customWidth="1"/>
    <col min="10507" max="10507" width="12.42578125" style="33" customWidth="1"/>
    <col min="10508" max="10508" width="20" style="33" customWidth="1"/>
    <col min="10509" max="10752" width="11.5703125" style="33"/>
    <col min="10753" max="10753" width="20.28515625" style="33" customWidth="1"/>
    <col min="10754" max="10754" width="31.140625" style="33" customWidth="1"/>
    <col min="10755" max="10755" width="15" style="33" customWidth="1"/>
    <col min="10756" max="10756" width="14.42578125" style="33" customWidth="1"/>
    <col min="10757" max="10757" width="14.85546875" style="33" customWidth="1"/>
    <col min="10758" max="10758" width="18.140625" style="33" bestFit="1" customWidth="1"/>
    <col min="10759" max="10759" width="16.85546875" style="33" customWidth="1"/>
    <col min="10760" max="10760" width="14.140625" style="33" customWidth="1"/>
    <col min="10761" max="10761" width="11.5703125" style="33" bestFit="1"/>
    <col min="10762" max="10762" width="18.28515625" style="33" customWidth="1"/>
    <col min="10763" max="10763" width="12.42578125" style="33" customWidth="1"/>
    <col min="10764" max="10764" width="20" style="33" customWidth="1"/>
    <col min="10765" max="11008" width="11.5703125" style="33"/>
    <col min="11009" max="11009" width="20.28515625" style="33" customWidth="1"/>
    <col min="11010" max="11010" width="31.140625" style="33" customWidth="1"/>
    <col min="11011" max="11011" width="15" style="33" customWidth="1"/>
    <col min="11012" max="11012" width="14.42578125" style="33" customWidth="1"/>
    <col min="11013" max="11013" width="14.85546875" style="33" customWidth="1"/>
    <col min="11014" max="11014" width="18.140625" style="33" bestFit="1" customWidth="1"/>
    <col min="11015" max="11015" width="16.85546875" style="33" customWidth="1"/>
    <col min="11016" max="11016" width="14.140625" style="33" customWidth="1"/>
    <col min="11017" max="11017" width="11.5703125" style="33" bestFit="1"/>
    <col min="11018" max="11018" width="18.28515625" style="33" customWidth="1"/>
    <col min="11019" max="11019" width="12.42578125" style="33" customWidth="1"/>
    <col min="11020" max="11020" width="20" style="33" customWidth="1"/>
    <col min="11021" max="11264" width="11.5703125" style="33"/>
    <col min="11265" max="11265" width="20.28515625" style="33" customWidth="1"/>
    <col min="11266" max="11266" width="31.140625" style="33" customWidth="1"/>
    <col min="11267" max="11267" width="15" style="33" customWidth="1"/>
    <col min="11268" max="11268" width="14.42578125" style="33" customWidth="1"/>
    <col min="11269" max="11269" width="14.85546875" style="33" customWidth="1"/>
    <col min="11270" max="11270" width="18.140625" style="33" bestFit="1" customWidth="1"/>
    <col min="11271" max="11271" width="16.85546875" style="33" customWidth="1"/>
    <col min="11272" max="11272" width="14.140625" style="33" customWidth="1"/>
    <col min="11273" max="11273" width="11.5703125" style="33" bestFit="1"/>
    <col min="11274" max="11274" width="18.28515625" style="33" customWidth="1"/>
    <col min="11275" max="11275" width="12.42578125" style="33" customWidth="1"/>
    <col min="11276" max="11276" width="20" style="33" customWidth="1"/>
    <col min="11277" max="11520" width="11.5703125" style="33"/>
    <col min="11521" max="11521" width="20.28515625" style="33" customWidth="1"/>
    <col min="11522" max="11522" width="31.140625" style="33" customWidth="1"/>
    <col min="11523" max="11523" width="15" style="33" customWidth="1"/>
    <col min="11524" max="11524" width="14.42578125" style="33" customWidth="1"/>
    <col min="11525" max="11525" width="14.85546875" style="33" customWidth="1"/>
    <col min="11526" max="11526" width="18.140625" style="33" bestFit="1" customWidth="1"/>
    <col min="11527" max="11527" width="16.85546875" style="33" customWidth="1"/>
    <col min="11528" max="11528" width="14.140625" style="33" customWidth="1"/>
    <col min="11529" max="11529" width="11.5703125" style="33" bestFit="1"/>
    <col min="11530" max="11530" width="18.28515625" style="33" customWidth="1"/>
    <col min="11531" max="11531" width="12.42578125" style="33" customWidth="1"/>
    <col min="11532" max="11532" width="20" style="33" customWidth="1"/>
    <col min="11533" max="11776" width="11.5703125" style="33"/>
    <col min="11777" max="11777" width="20.28515625" style="33" customWidth="1"/>
    <col min="11778" max="11778" width="31.140625" style="33" customWidth="1"/>
    <col min="11779" max="11779" width="15" style="33" customWidth="1"/>
    <col min="11780" max="11780" width="14.42578125" style="33" customWidth="1"/>
    <col min="11781" max="11781" width="14.85546875" style="33" customWidth="1"/>
    <col min="11782" max="11782" width="18.140625" style="33" bestFit="1" customWidth="1"/>
    <col min="11783" max="11783" width="16.85546875" style="33" customWidth="1"/>
    <col min="11784" max="11784" width="14.140625" style="33" customWidth="1"/>
    <col min="11785" max="11785" width="11.5703125" style="33" bestFit="1"/>
    <col min="11786" max="11786" width="18.28515625" style="33" customWidth="1"/>
    <col min="11787" max="11787" width="12.42578125" style="33" customWidth="1"/>
    <col min="11788" max="11788" width="20" style="33" customWidth="1"/>
    <col min="11789" max="12032" width="11.5703125" style="33"/>
    <col min="12033" max="12033" width="20.28515625" style="33" customWidth="1"/>
    <col min="12034" max="12034" width="31.140625" style="33" customWidth="1"/>
    <col min="12035" max="12035" width="15" style="33" customWidth="1"/>
    <col min="12036" max="12036" width="14.42578125" style="33" customWidth="1"/>
    <col min="12037" max="12037" width="14.85546875" style="33" customWidth="1"/>
    <col min="12038" max="12038" width="18.140625" style="33" bestFit="1" customWidth="1"/>
    <col min="12039" max="12039" width="16.85546875" style="33" customWidth="1"/>
    <col min="12040" max="12040" width="14.140625" style="33" customWidth="1"/>
    <col min="12041" max="12041" width="11.5703125" style="33" bestFit="1"/>
    <col min="12042" max="12042" width="18.28515625" style="33" customWidth="1"/>
    <col min="12043" max="12043" width="12.42578125" style="33" customWidth="1"/>
    <col min="12044" max="12044" width="20" style="33" customWidth="1"/>
    <col min="12045" max="12288" width="11.5703125" style="33"/>
    <col min="12289" max="12289" width="20.28515625" style="33" customWidth="1"/>
    <col min="12290" max="12290" width="31.140625" style="33" customWidth="1"/>
    <col min="12291" max="12291" width="15" style="33" customWidth="1"/>
    <col min="12292" max="12292" width="14.42578125" style="33" customWidth="1"/>
    <col min="12293" max="12293" width="14.85546875" style="33" customWidth="1"/>
    <col min="12294" max="12294" width="18.140625" style="33" bestFit="1" customWidth="1"/>
    <col min="12295" max="12295" width="16.85546875" style="33" customWidth="1"/>
    <col min="12296" max="12296" width="14.140625" style="33" customWidth="1"/>
    <col min="12297" max="12297" width="11.5703125" style="33" bestFit="1"/>
    <col min="12298" max="12298" width="18.28515625" style="33" customWidth="1"/>
    <col min="12299" max="12299" width="12.42578125" style="33" customWidth="1"/>
    <col min="12300" max="12300" width="20" style="33" customWidth="1"/>
    <col min="12301" max="12544" width="11.5703125" style="33"/>
    <col min="12545" max="12545" width="20.28515625" style="33" customWidth="1"/>
    <col min="12546" max="12546" width="31.140625" style="33" customWidth="1"/>
    <col min="12547" max="12547" width="15" style="33" customWidth="1"/>
    <col min="12548" max="12548" width="14.42578125" style="33" customWidth="1"/>
    <col min="12549" max="12549" width="14.85546875" style="33" customWidth="1"/>
    <col min="12550" max="12550" width="18.140625" style="33" bestFit="1" customWidth="1"/>
    <col min="12551" max="12551" width="16.85546875" style="33" customWidth="1"/>
    <col min="12552" max="12552" width="14.140625" style="33" customWidth="1"/>
    <col min="12553" max="12553" width="11.5703125" style="33" bestFit="1"/>
    <col min="12554" max="12554" width="18.28515625" style="33" customWidth="1"/>
    <col min="12555" max="12555" width="12.42578125" style="33" customWidth="1"/>
    <col min="12556" max="12556" width="20" style="33" customWidth="1"/>
    <col min="12557" max="12800" width="11.5703125" style="33"/>
    <col min="12801" max="12801" width="20.28515625" style="33" customWidth="1"/>
    <col min="12802" max="12802" width="31.140625" style="33" customWidth="1"/>
    <col min="12803" max="12803" width="15" style="33" customWidth="1"/>
    <col min="12804" max="12804" width="14.42578125" style="33" customWidth="1"/>
    <col min="12805" max="12805" width="14.85546875" style="33" customWidth="1"/>
    <col min="12806" max="12806" width="18.140625" style="33" bestFit="1" customWidth="1"/>
    <col min="12807" max="12807" width="16.85546875" style="33" customWidth="1"/>
    <col min="12808" max="12808" width="14.140625" style="33" customWidth="1"/>
    <col min="12809" max="12809" width="11.5703125" style="33" bestFit="1"/>
    <col min="12810" max="12810" width="18.28515625" style="33" customWidth="1"/>
    <col min="12811" max="12811" width="12.42578125" style="33" customWidth="1"/>
    <col min="12812" max="12812" width="20" style="33" customWidth="1"/>
    <col min="12813" max="13056" width="11.5703125" style="33"/>
    <col min="13057" max="13057" width="20.28515625" style="33" customWidth="1"/>
    <col min="13058" max="13058" width="31.140625" style="33" customWidth="1"/>
    <col min="13059" max="13059" width="15" style="33" customWidth="1"/>
    <col min="13060" max="13060" width="14.42578125" style="33" customWidth="1"/>
    <col min="13061" max="13061" width="14.85546875" style="33" customWidth="1"/>
    <col min="13062" max="13062" width="18.140625" style="33" bestFit="1" customWidth="1"/>
    <col min="13063" max="13063" width="16.85546875" style="33" customWidth="1"/>
    <col min="13064" max="13064" width="14.140625" style="33" customWidth="1"/>
    <col min="13065" max="13065" width="11.5703125" style="33" bestFit="1"/>
    <col min="13066" max="13066" width="18.28515625" style="33" customWidth="1"/>
    <col min="13067" max="13067" width="12.42578125" style="33" customWidth="1"/>
    <col min="13068" max="13068" width="20" style="33" customWidth="1"/>
    <col min="13069" max="13312" width="11.5703125" style="33"/>
    <col min="13313" max="13313" width="20.28515625" style="33" customWidth="1"/>
    <col min="13314" max="13314" width="31.140625" style="33" customWidth="1"/>
    <col min="13315" max="13315" width="15" style="33" customWidth="1"/>
    <col min="13316" max="13316" width="14.42578125" style="33" customWidth="1"/>
    <col min="13317" max="13317" width="14.85546875" style="33" customWidth="1"/>
    <col min="13318" max="13318" width="18.140625" style="33" bestFit="1" customWidth="1"/>
    <col min="13319" max="13319" width="16.85546875" style="33" customWidth="1"/>
    <col min="13320" max="13320" width="14.140625" style="33" customWidth="1"/>
    <col min="13321" max="13321" width="11.5703125" style="33" bestFit="1"/>
    <col min="13322" max="13322" width="18.28515625" style="33" customWidth="1"/>
    <col min="13323" max="13323" width="12.42578125" style="33" customWidth="1"/>
    <col min="13324" max="13324" width="20" style="33" customWidth="1"/>
    <col min="13325" max="13568" width="11.5703125" style="33"/>
    <col min="13569" max="13569" width="20.28515625" style="33" customWidth="1"/>
    <col min="13570" max="13570" width="31.140625" style="33" customWidth="1"/>
    <col min="13571" max="13571" width="15" style="33" customWidth="1"/>
    <col min="13572" max="13572" width="14.42578125" style="33" customWidth="1"/>
    <col min="13573" max="13573" width="14.85546875" style="33" customWidth="1"/>
    <col min="13574" max="13574" width="18.140625" style="33" bestFit="1" customWidth="1"/>
    <col min="13575" max="13575" width="16.85546875" style="33" customWidth="1"/>
    <col min="13576" max="13576" width="14.140625" style="33" customWidth="1"/>
    <col min="13577" max="13577" width="11.5703125" style="33" bestFit="1"/>
    <col min="13578" max="13578" width="18.28515625" style="33" customWidth="1"/>
    <col min="13579" max="13579" width="12.42578125" style="33" customWidth="1"/>
    <col min="13580" max="13580" width="20" style="33" customWidth="1"/>
    <col min="13581" max="13824" width="11.5703125" style="33"/>
    <col min="13825" max="13825" width="20.28515625" style="33" customWidth="1"/>
    <col min="13826" max="13826" width="31.140625" style="33" customWidth="1"/>
    <col min="13827" max="13827" width="15" style="33" customWidth="1"/>
    <col min="13828" max="13828" width="14.42578125" style="33" customWidth="1"/>
    <col min="13829" max="13829" width="14.85546875" style="33" customWidth="1"/>
    <col min="13830" max="13830" width="18.140625" style="33" bestFit="1" customWidth="1"/>
    <col min="13831" max="13831" width="16.85546875" style="33" customWidth="1"/>
    <col min="13832" max="13832" width="14.140625" style="33" customWidth="1"/>
    <col min="13833" max="13833" width="11.5703125" style="33" bestFit="1"/>
    <col min="13834" max="13834" width="18.28515625" style="33" customWidth="1"/>
    <col min="13835" max="13835" width="12.42578125" style="33" customWidth="1"/>
    <col min="13836" max="13836" width="20" style="33" customWidth="1"/>
    <col min="13837" max="14080" width="11.5703125" style="33"/>
    <col min="14081" max="14081" width="20.28515625" style="33" customWidth="1"/>
    <col min="14082" max="14082" width="31.140625" style="33" customWidth="1"/>
    <col min="14083" max="14083" width="15" style="33" customWidth="1"/>
    <col min="14084" max="14084" width="14.42578125" style="33" customWidth="1"/>
    <col min="14085" max="14085" width="14.85546875" style="33" customWidth="1"/>
    <col min="14086" max="14086" width="18.140625" style="33" bestFit="1" customWidth="1"/>
    <col min="14087" max="14087" width="16.85546875" style="33" customWidth="1"/>
    <col min="14088" max="14088" width="14.140625" style="33" customWidth="1"/>
    <col min="14089" max="14089" width="11.5703125" style="33" bestFit="1"/>
    <col min="14090" max="14090" width="18.28515625" style="33" customWidth="1"/>
    <col min="14091" max="14091" width="12.42578125" style="33" customWidth="1"/>
    <col min="14092" max="14092" width="20" style="33" customWidth="1"/>
    <col min="14093" max="14336" width="11.5703125" style="33"/>
    <col min="14337" max="14337" width="20.28515625" style="33" customWidth="1"/>
    <col min="14338" max="14338" width="31.140625" style="33" customWidth="1"/>
    <col min="14339" max="14339" width="15" style="33" customWidth="1"/>
    <col min="14340" max="14340" width="14.42578125" style="33" customWidth="1"/>
    <col min="14341" max="14341" width="14.85546875" style="33" customWidth="1"/>
    <col min="14342" max="14342" width="18.140625" style="33" bestFit="1" customWidth="1"/>
    <col min="14343" max="14343" width="16.85546875" style="33" customWidth="1"/>
    <col min="14344" max="14344" width="14.140625" style="33" customWidth="1"/>
    <col min="14345" max="14345" width="11.5703125" style="33" bestFit="1"/>
    <col min="14346" max="14346" width="18.28515625" style="33" customWidth="1"/>
    <col min="14347" max="14347" width="12.42578125" style="33" customWidth="1"/>
    <col min="14348" max="14348" width="20" style="33" customWidth="1"/>
    <col min="14349" max="14592" width="11.5703125" style="33"/>
    <col min="14593" max="14593" width="20.28515625" style="33" customWidth="1"/>
    <col min="14594" max="14594" width="31.140625" style="33" customWidth="1"/>
    <col min="14595" max="14595" width="15" style="33" customWidth="1"/>
    <col min="14596" max="14596" width="14.42578125" style="33" customWidth="1"/>
    <col min="14597" max="14597" width="14.85546875" style="33" customWidth="1"/>
    <col min="14598" max="14598" width="18.140625" style="33" bestFit="1" customWidth="1"/>
    <col min="14599" max="14599" width="16.85546875" style="33" customWidth="1"/>
    <col min="14600" max="14600" width="14.140625" style="33" customWidth="1"/>
    <col min="14601" max="14601" width="11.5703125" style="33" bestFit="1"/>
    <col min="14602" max="14602" width="18.28515625" style="33" customWidth="1"/>
    <col min="14603" max="14603" width="12.42578125" style="33" customWidth="1"/>
    <col min="14604" max="14604" width="20" style="33" customWidth="1"/>
    <col min="14605" max="14848" width="11.5703125" style="33"/>
    <col min="14849" max="14849" width="20.28515625" style="33" customWidth="1"/>
    <col min="14850" max="14850" width="31.140625" style="33" customWidth="1"/>
    <col min="14851" max="14851" width="15" style="33" customWidth="1"/>
    <col min="14852" max="14852" width="14.42578125" style="33" customWidth="1"/>
    <col min="14853" max="14853" width="14.85546875" style="33" customWidth="1"/>
    <col min="14854" max="14854" width="18.140625" style="33" bestFit="1" customWidth="1"/>
    <col min="14855" max="14855" width="16.85546875" style="33" customWidth="1"/>
    <col min="14856" max="14856" width="14.140625" style="33" customWidth="1"/>
    <col min="14857" max="14857" width="11.5703125" style="33" bestFit="1"/>
    <col min="14858" max="14858" width="18.28515625" style="33" customWidth="1"/>
    <col min="14859" max="14859" width="12.42578125" style="33" customWidth="1"/>
    <col min="14860" max="14860" width="20" style="33" customWidth="1"/>
    <col min="14861" max="15104" width="11.5703125" style="33"/>
    <col min="15105" max="15105" width="20.28515625" style="33" customWidth="1"/>
    <col min="15106" max="15106" width="31.140625" style="33" customWidth="1"/>
    <col min="15107" max="15107" width="15" style="33" customWidth="1"/>
    <col min="15108" max="15108" width="14.42578125" style="33" customWidth="1"/>
    <col min="15109" max="15109" width="14.85546875" style="33" customWidth="1"/>
    <col min="15110" max="15110" width="18.140625" style="33" bestFit="1" customWidth="1"/>
    <col min="15111" max="15111" width="16.85546875" style="33" customWidth="1"/>
    <col min="15112" max="15112" width="14.140625" style="33" customWidth="1"/>
    <col min="15113" max="15113" width="11.5703125" style="33" bestFit="1"/>
    <col min="15114" max="15114" width="18.28515625" style="33" customWidth="1"/>
    <col min="15115" max="15115" width="12.42578125" style="33" customWidth="1"/>
    <col min="15116" max="15116" width="20" style="33" customWidth="1"/>
    <col min="15117" max="15360" width="11.5703125" style="33"/>
    <col min="15361" max="15361" width="20.28515625" style="33" customWidth="1"/>
    <col min="15362" max="15362" width="31.140625" style="33" customWidth="1"/>
    <col min="15363" max="15363" width="15" style="33" customWidth="1"/>
    <col min="15364" max="15364" width="14.42578125" style="33" customWidth="1"/>
    <col min="15365" max="15365" width="14.85546875" style="33" customWidth="1"/>
    <col min="15366" max="15366" width="18.140625" style="33" bestFit="1" customWidth="1"/>
    <col min="15367" max="15367" width="16.85546875" style="33" customWidth="1"/>
    <col min="15368" max="15368" width="14.140625" style="33" customWidth="1"/>
    <col min="15369" max="15369" width="11.5703125" style="33" bestFit="1"/>
    <col min="15370" max="15370" width="18.28515625" style="33" customWidth="1"/>
    <col min="15371" max="15371" width="12.42578125" style="33" customWidth="1"/>
    <col min="15372" max="15372" width="20" style="33" customWidth="1"/>
    <col min="15373" max="15616" width="11.5703125" style="33"/>
    <col min="15617" max="15617" width="20.28515625" style="33" customWidth="1"/>
    <col min="15618" max="15618" width="31.140625" style="33" customWidth="1"/>
    <col min="15619" max="15619" width="15" style="33" customWidth="1"/>
    <col min="15620" max="15620" width="14.42578125" style="33" customWidth="1"/>
    <col min="15621" max="15621" width="14.85546875" style="33" customWidth="1"/>
    <col min="15622" max="15622" width="18.140625" style="33" bestFit="1" customWidth="1"/>
    <col min="15623" max="15623" width="16.85546875" style="33" customWidth="1"/>
    <col min="15624" max="15624" width="14.140625" style="33" customWidth="1"/>
    <col min="15625" max="15625" width="11.5703125" style="33" bestFit="1"/>
    <col min="15626" max="15626" width="18.28515625" style="33" customWidth="1"/>
    <col min="15627" max="15627" width="12.42578125" style="33" customWidth="1"/>
    <col min="15628" max="15628" width="20" style="33" customWidth="1"/>
    <col min="15629" max="15872" width="11.5703125" style="33"/>
    <col min="15873" max="15873" width="20.28515625" style="33" customWidth="1"/>
    <col min="15874" max="15874" width="31.140625" style="33" customWidth="1"/>
    <col min="15875" max="15875" width="15" style="33" customWidth="1"/>
    <col min="15876" max="15876" width="14.42578125" style="33" customWidth="1"/>
    <col min="15877" max="15877" width="14.85546875" style="33" customWidth="1"/>
    <col min="15878" max="15878" width="18.140625" style="33" bestFit="1" customWidth="1"/>
    <col min="15879" max="15879" width="16.85546875" style="33" customWidth="1"/>
    <col min="15880" max="15880" width="14.140625" style="33" customWidth="1"/>
    <col min="15881" max="15881" width="11.5703125" style="33" bestFit="1"/>
    <col min="15882" max="15882" width="18.28515625" style="33" customWidth="1"/>
    <col min="15883" max="15883" width="12.42578125" style="33" customWidth="1"/>
    <col min="15884" max="15884" width="20" style="33" customWidth="1"/>
    <col min="15885" max="16128" width="11.5703125" style="33"/>
    <col min="16129" max="16129" width="20.28515625" style="33" customWidth="1"/>
    <col min="16130" max="16130" width="31.140625" style="33" customWidth="1"/>
    <col min="16131" max="16131" width="15" style="33" customWidth="1"/>
    <col min="16132" max="16132" width="14.42578125" style="33" customWidth="1"/>
    <col min="16133" max="16133" width="14.85546875" style="33" customWidth="1"/>
    <col min="16134" max="16134" width="18.140625" style="33" bestFit="1" customWidth="1"/>
    <col min="16135" max="16135" width="16.85546875" style="33" customWidth="1"/>
    <col min="16136" max="16136" width="14.140625" style="33" customWidth="1"/>
    <col min="16137" max="16137" width="11.5703125" style="33" bestFit="1"/>
    <col min="16138" max="16138" width="18.28515625" style="33" customWidth="1"/>
    <col min="16139" max="16139" width="12.42578125" style="33" customWidth="1"/>
    <col min="16140" max="16140" width="20" style="33" customWidth="1"/>
    <col min="16141" max="16384" width="11.5703125" style="33"/>
  </cols>
  <sheetData>
    <row r="1" spans="1:15" ht="19.5" customHeight="1" x14ac:dyDescent="0.25">
      <c r="A1" s="67"/>
      <c r="B1" s="67"/>
      <c r="C1" s="67"/>
      <c r="D1" s="67"/>
      <c r="E1" s="67"/>
      <c r="F1" s="67"/>
      <c r="G1" s="67"/>
      <c r="H1" s="67"/>
      <c r="I1" s="67"/>
      <c r="J1" s="67"/>
      <c r="K1" s="67"/>
      <c r="L1" s="67"/>
      <c r="M1" s="67"/>
      <c r="N1" s="67"/>
      <c r="O1" s="67"/>
    </row>
    <row r="2" spans="1:15" x14ac:dyDescent="0.25">
      <c r="A2" s="407" t="s">
        <v>101</v>
      </c>
      <c r="B2" s="407"/>
      <c r="C2" s="407"/>
      <c r="D2" s="407"/>
      <c r="E2" s="407"/>
      <c r="F2" s="407"/>
      <c r="G2" s="407"/>
      <c r="H2" s="407"/>
      <c r="I2" s="67"/>
      <c r="J2" s="67"/>
      <c r="K2" s="67"/>
      <c r="L2" s="67"/>
      <c r="M2" s="67"/>
      <c r="N2" s="67"/>
      <c r="O2" s="67"/>
    </row>
    <row r="3" spans="1:15" x14ac:dyDescent="0.25">
      <c r="A3" s="408" t="s">
        <v>102</v>
      </c>
      <c r="B3" s="408"/>
      <c r="C3" s="408"/>
      <c r="D3" s="408"/>
      <c r="E3" s="408"/>
      <c r="F3" s="408"/>
      <c r="G3" s="408"/>
      <c r="H3" s="408"/>
      <c r="I3" s="67"/>
      <c r="J3" s="67"/>
      <c r="K3" s="67"/>
      <c r="L3" s="67"/>
      <c r="M3" s="67"/>
      <c r="N3" s="67"/>
      <c r="O3" s="67"/>
    </row>
    <row r="4" spans="1:15" ht="9.75" customHeight="1" x14ac:dyDescent="0.25">
      <c r="A4" s="188"/>
      <c r="B4" s="67"/>
      <c r="C4" s="67"/>
      <c r="D4" s="67"/>
      <c r="E4" s="67"/>
      <c r="F4" s="67"/>
      <c r="G4" s="67"/>
      <c r="H4" s="68"/>
      <c r="I4" s="68"/>
      <c r="J4" s="67"/>
      <c r="K4" s="67"/>
      <c r="L4" s="67"/>
      <c r="M4" s="67"/>
      <c r="N4" s="67"/>
      <c r="O4" s="67"/>
    </row>
    <row r="5" spans="1:15" x14ac:dyDescent="0.25">
      <c r="A5" s="69" t="s">
        <v>103</v>
      </c>
      <c r="B5" s="67"/>
      <c r="C5" s="67"/>
      <c r="D5" s="67"/>
      <c r="E5" s="67"/>
      <c r="F5" s="67"/>
      <c r="G5" s="67"/>
      <c r="H5" s="68"/>
      <c r="I5" s="67"/>
      <c r="J5" s="67"/>
      <c r="K5" s="67"/>
      <c r="L5" s="67"/>
      <c r="M5" s="67"/>
      <c r="N5" s="67"/>
      <c r="O5" s="67"/>
    </row>
    <row r="6" spans="1:15" ht="15" customHeight="1" x14ac:dyDescent="0.25">
      <c r="A6" s="406" t="s">
        <v>104</v>
      </c>
      <c r="B6" s="406"/>
      <c r="C6" s="406"/>
      <c r="D6" s="406"/>
      <c r="E6" s="406"/>
      <c r="F6" s="406"/>
      <c r="G6" s="406"/>
      <c r="H6" s="406"/>
      <c r="I6" s="67"/>
      <c r="J6" s="67"/>
      <c r="K6" s="67"/>
      <c r="L6" s="67"/>
      <c r="M6" s="67"/>
      <c r="N6" s="67"/>
      <c r="O6" s="67"/>
    </row>
    <row r="7" spans="1:15" ht="15" customHeight="1" x14ac:dyDescent="0.25">
      <c r="A7" s="406"/>
      <c r="B7" s="406"/>
      <c r="C7" s="406"/>
      <c r="D7" s="406"/>
      <c r="E7" s="406"/>
      <c r="F7" s="406"/>
      <c r="G7" s="406"/>
      <c r="H7" s="406"/>
      <c r="I7" s="67"/>
      <c r="J7" s="67"/>
      <c r="K7" s="67"/>
      <c r="L7" s="67"/>
      <c r="M7" s="67"/>
      <c r="N7" s="67"/>
      <c r="O7" s="67"/>
    </row>
    <row r="8" spans="1:15" ht="15" customHeight="1" x14ac:dyDescent="0.25">
      <c r="A8" s="406"/>
      <c r="B8" s="406"/>
      <c r="C8" s="406"/>
      <c r="D8" s="406"/>
      <c r="E8" s="406"/>
      <c r="F8" s="406"/>
      <c r="G8" s="406"/>
      <c r="H8" s="406"/>
      <c r="I8" s="67"/>
      <c r="J8" s="67"/>
      <c r="K8" s="67"/>
      <c r="L8" s="67"/>
      <c r="M8" s="67"/>
      <c r="N8" s="67"/>
      <c r="O8" s="67"/>
    </row>
    <row r="9" spans="1:15" ht="18.75" customHeight="1" x14ac:dyDescent="0.25">
      <c r="A9" s="406"/>
      <c r="B9" s="406"/>
      <c r="C9" s="406"/>
      <c r="D9" s="406"/>
      <c r="E9" s="406"/>
      <c r="F9" s="406"/>
      <c r="G9" s="406"/>
      <c r="H9" s="406"/>
      <c r="I9" s="67"/>
      <c r="J9" s="67"/>
      <c r="K9" s="67"/>
      <c r="L9" s="67"/>
      <c r="M9" s="67"/>
      <c r="N9" s="67"/>
      <c r="O9" s="67"/>
    </row>
    <row r="10" spans="1:15" ht="14.25" customHeight="1" x14ac:dyDescent="0.25">
      <c r="A10" s="406"/>
      <c r="B10" s="406"/>
      <c r="C10" s="406"/>
      <c r="D10" s="406"/>
      <c r="E10" s="406"/>
      <c r="F10" s="406"/>
      <c r="G10" s="406"/>
      <c r="H10" s="406"/>
      <c r="I10" s="67"/>
      <c r="J10" s="67"/>
      <c r="K10" s="67"/>
      <c r="L10" s="67"/>
      <c r="M10" s="67"/>
      <c r="N10" s="67"/>
      <c r="O10" s="67"/>
    </row>
    <row r="11" spans="1:15" x14ac:dyDescent="0.25">
      <c r="A11" s="67"/>
      <c r="B11" s="67"/>
      <c r="C11" s="67"/>
      <c r="D11" s="67"/>
      <c r="E11" s="67"/>
      <c r="F11" s="67"/>
      <c r="G11" s="67"/>
      <c r="H11" s="67"/>
      <c r="I11" s="70"/>
      <c r="J11" s="67"/>
      <c r="K11" s="67"/>
      <c r="L11" s="67"/>
      <c r="M11" s="67"/>
      <c r="N11" s="67"/>
      <c r="O11" s="67"/>
    </row>
    <row r="12" spans="1:15" x14ac:dyDescent="0.25">
      <c r="A12" s="188" t="s">
        <v>105</v>
      </c>
      <c r="B12" s="67"/>
      <c r="C12" s="67"/>
      <c r="D12" s="67"/>
      <c r="E12" s="67"/>
      <c r="F12" s="67"/>
      <c r="G12" s="67"/>
      <c r="H12" s="68"/>
      <c r="I12" s="68"/>
      <c r="J12" s="67"/>
      <c r="K12" s="67"/>
      <c r="L12" s="67"/>
      <c r="M12" s="67"/>
      <c r="N12" s="67"/>
      <c r="O12" s="67"/>
    </row>
    <row r="13" spans="1:15" ht="9.75" customHeight="1" x14ac:dyDescent="0.25">
      <c r="A13" s="188"/>
      <c r="B13" s="67"/>
      <c r="C13" s="67"/>
      <c r="D13" s="67"/>
      <c r="E13" s="67"/>
      <c r="F13" s="67"/>
      <c r="G13" s="67"/>
      <c r="H13" s="68"/>
      <c r="I13" s="68"/>
      <c r="J13" s="67"/>
      <c r="K13" s="67"/>
      <c r="L13" s="67"/>
      <c r="M13" s="67"/>
      <c r="N13" s="67"/>
      <c r="O13" s="67"/>
    </row>
    <row r="14" spans="1:15" ht="15" customHeight="1" x14ac:dyDescent="0.25">
      <c r="A14" s="406" t="s">
        <v>511</v>
      </c>
      <c r="B14" s="406"/>
      <c r="C14" s="406"/>
      <c r="D14" s="406"/>
      <c r="E14" s="406"/>
      <c r="F14" s="406"/>
      <c r="G14" s="406"/>
      <c r="H14" s="406"/>
      <c r="I14" s="68"/>
      <c r="J14" s="67"/>
      <c r="K14" s="67"/>
      <c r="L14" s="67"/>
      <c r="M14" s="67"/>
      <c r="N14" s="67"/>
      <c r="O14" s="67"/>
    </row>
    <row r="15" spans="1:15" ht="39.75" customHeight="1" x14ac:dyDescent="0.25">
      <c r="A15" s="406"/>
      <c r="B15" s="406"/>
      <c r="C15" s="406"/>
      <c r="D15" s="406"/>
      <c r="E15" s="406"/>
      <c r="F15" s="406"/>
      <c r="G15" s="406"/>
      <c r="H15" s="406"/>
      <c r="I15" s="68"/>
      <c r="J15" s="67"/>
      <c r="K15" s="67"/>
      <c r="L15" s="67"/>
      <c r="M15" s="67"/>
      <c r="N15" s="67"/>
      <c r="O15" s="67"/>
    </row>
    <row r="16" spans="1:15" ht="12.75" customHeight="1" x14ac:dyDescent="0.25">
      <c r="A16" s="71"/>
      <c r="B16" s="71"/>
      <c r="C16" s="71"/>
      <c r="D16" s="71"/>
      <c r="E16" s="71"/>
      <c r="F16" s="71"/>
      <c r="G16" s="71"/>
      <c r="H16" s="71"/>
      <c r="I16" s="68"/>
      <c r="J16" s="67"/>
      <c r="K16" s="67"/>
      <c r="L16" s="67"/>
      <c r="M16" s="67"/>
      <c r="N16" s="67"/>
      <c r="O16" s="67"/>
    </row>
    <row r="17" spans="1:15" ht="12.75" customHeight="1" x14ac:dyDescent="0.25">
      <c r="A17" s="188" t="s">
        <v>106</v>
      </c>
      <c r="B17" s="71"/>
      <c r="C17" s="71"/>
      <c r="D17" s="71"/>
      <c r="E17" s="71"/>
      <c r="F17" s="71"/>
      <c r="G17" s="71"/>
      <c r="H17" s="71"/>
      <c r="I17" s="68"/>
      <c r="J17" s="67"/>
      <c r="K17" s="67"/>
      <c r="L17" s="67"/>
      <c r="M17" s="67"/>
      <c r="N17" s="67"/>
      <c r="O17" s="67"/>
    </row>
    <row r="18" spans="1:15" x14ac:dyDescent="0.25">
      <c r="A18" s="67"/>
      <c r="B18" s="67"/>
      <c r="C18" s="67"/>
      <c r="D18" s="67"/>
      <c r="E18" s="67"/>
      <c r="F18" s="67"/>
      <c r="G18" s="67"/>
      <c r="H18" s="67"/>
      <c r="I18" s="68"/>
      <c r="J18" s="67"/>
      <c r="K18" s="67"/>
      <c r="L18" s="67"/>
      <c r="M18" s="67"/>
      <c r="N18" s="67"/>
      <c r="O18" s="67"/>
    </row>
    <row r="19" spans="1:15" ht="15" customHeight="1" x14ac:dyDescent="0.25">
      <c r="A19" s="406" t="s">
        <v>107</v>
      </c>
      <c r="B19" s="406"/>
      <c r="C19" s="406"/>
      <c r="D19" s="406"/>
      <c r="E19" s="406"/>
      <c r="F19" s="406"/>
      <c r="G19" s="406"/>
      <c r="H19" s="406"/>
      <c r="I19" s="68"/>
      <c r="J19" s="67"/>
      <c r="K19" s="67"/>
      <c r="L19" s="67"/>
      <c r="M19" s="67"/>
      <c r="N19" s="67"/>
      <c r="O19" s="67"/>
    </row>
    <row r="20" spans="1:15" ht="12.75" customHeight="1" x14ac:dyDescent="0.25">
      <c r="A20" s="406"/>
      <c r="B20" s="406"/>
      <c r="C20" s="406"/>
      <c r="D20" s="406"/>
      <c r="E20" s="406"/>
      <c r="F20" s="406"/>
      <c r="G20" s="406"/>
      <c r="H20" s="406"/>
      <c r="I20" s="68"/>
      <c r="J20" s="67"/>
      <c r="K20" s="67"/>
      <c r="L20" s="67"/>
      <c r="M20" s="67"/>
      <c r="N20" s="67"/>
      <c r="O20" s="67"/>
    </row>
    <row r="21" spans="1:15" ht="15.75" customHeight="1" x14ac:dyDescent="0.25">
      <c r="A21" s="406"/>
      <c r="B21" s="406"/>
      <c r="C21" s="406"/>
      <c r="D21" s="406"/>
      <c r="E21" s="406"/>
      <c r="F21" s="406"/>
      <c r="G21" s="406"/>
      <c r="H21" s="406"/>
      <c r="I21" s="68"/>
      <c r="J21" s="67"/>
      <c r="K21" s="67"/>
      <c r="L21" s="67"/>
      <c r="M21" s="67"/>
      <c r="N21" s="67"/>
      <c r="O21" s="67"/>
    </row>
    <row r="22" spans="1:15" ht="12.75" customHeight="1" x14ac:dyDescent="0.25">
      <c r="A22" s="406"/>
      <c r="B22" s="406"/>
      <c r="C22" s="406"/>
      <c r="D22" s="406"/>
      <c r="E22" s="406"/>
      <c r="F22" s="406"/>
      <c r="G22" s="406"/>
      <c r="H22" s="406"/>
      <c r="I22" s="68"/>
      <c r="J22" s="67"/>
      <c r="K22" s="67"/>
      <c r="L22" s="67"/>
      <c r="M22" s="67"/>
      <c r="N22" s="67"/>
      <c r="O22" s="67"/>
    </row>
    <row r="23" spans="1:15" ht="15.75" customHeight="1" x14ac:dyDescent="0.25">
      <c r="A23" s="406"/>
      <c r="B23" s="406"/>
      <c r="C23" s="406"/>
      <c r="D23" s="406"/>
      <c r="E23" s="406"/>
      <c r="F23" s="406"/>
      <c r="G23" s="406"/>
      <c r="H23" s="406"/>
      <c r="I23" s="68"/>
      <c r="J23" s="67"/>
      <c r="K23" s="67"/>
      <c r="L23" s="67"/>
      <c r="M23" s="67"/>
      <c r="N23" s="67"/>
      <c r="O23" s="67"/>
    </row>
    <row r="24" spans="1:15" x14ac:dyDescent="0.25">
      <c r="A24" s="72" t="s">
        <v>108</v>
      </c>
      <c r="B24" s="67"/>
      <c r="C24" s="67"/>
      <c r="D24" s="67"/>
      <c r="E24" s="67"/>
      <c r="F24" s="67"/>
      <c r="G24" s="67"/>
      <c r="H24" s="67"/>
      <c r="I24" s="68"/>
      <c r="J24" s="67"/>
      <c r="K24" s="67"/>
      <c r="L24" s="67"/>
      <c r="M24" s="67"/>
      <c r="N24" s="67"/>
      <c r="O24" s="67"/>
    </row>
    <row r="25" spans="1:15" x14ac:dyDescent="0.25">
      <c r="A25" s="67"/>
      <c r="B25" s="67"/>
      <c r="C25" s="67"/>
      <c r="D25" s="67"/>
      <c r="E25" s="67"/>
      <c r="F25" s="67"/>
      <c r="G25" s="67"/>
      <c r="H25" s="68"/>
      <c r="I25" s="68"/>
      <c r="J25" s="67"/>
      <c r="K25" s="67"/>
      <c r="L25" s="67"/>
      <c r="M25" s="67"/>
      <c r="N25" s="67"/>
      <c r="O25" s="67"/>
    </row>
    <row r="26" spans="1:15" ht="15" customHeight="1" x14ac:dyDescent="0.25">
      <c r="A26" s="406" t="s">
        <v>109</v>
      </c>
      <c r="B26" s="406"/>
      <c r="C26" s="406"/>
      <c r="D26" s="406"/>
      <c r="E26" s="406"/>
      <c r="F26" s="406"/>
      <c r="G26" s="406"/>
      <c r="H26" s="406"/>
      <c r="I26" s="68"/>
      <c r="J26" s="67"/>
      <c r="K26" s="67"/>
      <c r="L26" s="67"/>
      <c r="M26" s="67"/>
      <c r="N26" s="67"/>
      <c r="O26" s="67"/>
    </row>
    <row r="27" spans="1:15" ht="15" customHeight="1" x14ac:dyDescent="0.25">
      <c r="A27" s="406"/>
      <c r="B27" s="406"/>
      <c r="C27" s="406"/>
      <c r="D27" s="406"/>
      <c r="E27" s="406"/>
      <c r="F27" s="406"/>
      <c r="G27" s="406"/>
      <c r="H27" s="406"/>
      <c r="I27" s="68"/>
      <c r="J27" s="67"/>
      <c r="K27" s="67"/>
      <c r="L27" s="67"/>
      <c r="M27" s="67"/>
      <c r="N27" s="67"/>
      <c r="O27" s="67"/>
    </row>
    <row r="28" spans="1:15" x14ac:dyDescent="0.25">
      <c r="A28" s="72" t="s">
        <v>110</v>
      </c>
      <c r="B28" s="67"/>
      <c r="C28" s="67"/>
      <c r="D28" s="67"/>
      <c r="E28" s="67"/>
      <c r="F28" s="67"/>
      <c r="G28" s="67"/>
      <c r="H28" s="68"/>
      <c r="I28" s="68"/>
      <c r="J28" s="67"/>
      <c r="K28" s="67"/>
      <c r="L28" s="67"/>
      <c r="M28" s="67"/>
      <c r="N28" s="67"/>
      <c r="O28" s="67"/>
    </row>
    <row r="29" spans="1:15" x14ac:dyDescent="0.25">
      <c r="A29" s="67" t="s">
        <v>111</v>
      </c>
      <c r="B29" s="67"/>
      <c r="C29" s="67"/>
      <c r="D29" s="67"/>
      <c r="E29" s="67"/>
      <c r="F29" s="67"/>
      <c r="G29" s="67"/>
      <c r="H29" s="68"/>
      <c r="I29" s="68"/>
      <c r="J29" s="67"/>
      <c r="K29" s="67"/>
      <c r="L29" s="67"/>
      <c r="M29" s="67"/>
      <c r="N29" s="67"/>
      <c r="O29" s="67"/>
    </row>
    <row r="30" spans="1:15" ht="15" customHeight="1" x14ac:dyDescent="0.25">
      <c r="A30" s="406" t="s">
        <v>112</v>
      </c>
      <c r="B30" s="406"/>
      <c r="C30" s="406"/>
      <c r="D30" s="406"/>
      <c r="E30" s="406"/>
      <c r="F30" s="406"/>
      <c r="G30" s="406"/>
      <c r="H30" s="406"/>
      <c r="I30" s="68"/>
      <c r="J30" s="67"/>
      <c r="K30" s="67"/>
      <c r="L30" s="67"/>
      <c r="M30" s="67"/>
      <c r="N30" s="67"/>
      <c r="O30" s="67"/>
    </row>
    <row r="31" spans="1:15" ht="15" customHeight="1" x14ac:dyDescent="0.25">
      <c r="A31" s="406"/>
      <c r="B31" s="406"/>
      <c r="C31" s="406"/>
      <c r="D31" s="406"/>
      <c r="E31" s="406"/>
      <c r="F31" s="406"/>
      <c r="G31" s="406"/>
      <c r="H31" s="406"/>
      <c r="I31" s="68"/>
      <c r="J31" s="67"/>
      <c r="K31" s="67"/>
      <c r="L31" s="67"/>
      <c r="M31" s="67"/>
      <c r="N31" s="67"/>
      <c r="O31" s="67"/>
    </row>
    <row r="32" spans="1:15" ht="21" customHeight="1" x14ac:dyDescent="0.25">
      <c r="A32" s="406"/>
      <c r="B32" s="406"/>
      <c r="C32" s="406"/>
      <c r="D32" s="406"/>
      <c r="E32" s="406"/>
      <c r="F32" s="406"/>
      <c r="G32" s="406"/>
      <c r="H32" s="406"/>
      <c r="I32" s="68"/>
      <c r="J32" s="67"/>
      <c r="K32" s="67"/>
      <c r="L32" s="67"/>
      <c r="M32" s="67"/>
      <c r="N32" s="67"/>
      <c r="O32" s="67"/>
    </row>
    <row r="33" spans="1:15" x14ac:dyDescent="0.25">
      <c r="A33" s="67"/>
      <c r="B33" s="67"/>
      <c r="C33" s="67"/>
      <c r="D33" s="67"/>
      <c r="E33" s="67"/>
      <c r="F33" s="67"/>
      <c r="G33" s="67"/>
      <c r="H33" s="67"/>
      <c r="I33" s="68"/>
      <c r="J33" s="67"/>
      <c r="K33" s="67"/>
      <c r="L33" s="67"/>
      <c r="M33" s="67"/>
      <c r="N33" s="67"/>
      <c r="O33" s="67"/>
    </row>
    <row r="34" spans="1:15" x14ac:dyDescent="0.25">
      <c r="A34" s="72" t="s">
        <v>113</v>
      </c>
      <c r="B34" s="67"/>
      <c r="C34" s="67"/>
      <c r="D34" s="67"/>
      <c r="E34" s="67"/>
      <c r="F34" s="67"/>
      <c r="G34" s="67"/>
      <c r="H34" s="68"/>
      <c r="I34" s="68"/>
      <c r="J34" s="67"/>
      <c r="K34" s="67"/>
      <c r="L34" s="67"/>
      <c r="M34" s="67"/>
      <c r="N34" s="67"/>
      <c r="O34" s="67"/>
    </row>
    <row r="35" spans="1:15" x14ac:dyDescent="0.25">
      <c r="A35" s="67"/>
      <c r="B35" s="67"/>
      <c r="C35" s="67"/>
      <c r="D35" s="67"/>
      <c r="E35" s="67"/>
      <c r="F35" s="67"/>
      <c r="G35" s="67"/>
      <c r="H35" s="68"/>
      <c r="I35" s="68"/>
      <c r="J35" s="67"/>
      <c r="K35" s="67"/>
      <c r="L35" s="67"/>
      <c r="M35" s="67"/>
      <c r="N35" s="67"/>
      <c r="O35" s="67"/>
    </row>
    <row r="36" spans="1:15" ht="15" customHeight="1" x14ac:dyDescent="0.25">
      <c r="A36" s="406" t="s">
        <v>496</v>
      </c>
      <c r="B36" s="406"/>
      <c r="C36" s="406"/>
      <c r="D36" s="406"/>
      <c r="E36" s="406"/>
      <c r="F36" s="406"/>
      <c r="G36" s="406"/>
      <c r="H36" s="406"/>
      <c r="I36" s="68"/>
      <c r="J36" s="67"/>
      <c r="K36" s="67"/>
      <c r="L36" s="67"/>
      <c r="M36" s="67"/>
      <c r="N36" s="67"/>
      <c r="O36" s="67"/>
    </row>
    <row r="37" spans="1:15" ht="20.25" customHeight="1" x14ac:dyDescent="0.25">
      <c r="A37" s="406"/>
      <c r="B37" s="406"/>
      <c r="C37" s="406"/>
      <c r="D37" s="406"/>
      <c r="E37" s="406"/>
      <c r="F37" s="406"/>
      <c r="G37" s="406"/>
      <c r="H37" s="406"/>
      <c r="I37" s="68"/>
      <c r="J37" s="67"/>
      <c r="K37" s="67"/>
      <c r="L37" s="67"/>
      <c r="M37" s="67"/>
      <c r="N37" s="67"/>
      <c r="O37" s="67"/>
    </row>
    <row r="38" spans="1:15" x14ac:dyDescent="0.25">
      <c r="A38" s="67"/>
      <c r="B38" s="67"/>
      <c r="C38" s="67"/>
      <c r="D38" s="67"/>
      <c r="E38" s="67"/>
      <c r="F38" s="67"/>
      <c r="G38" s="67"/>
      <c r="H38" s="68"/>
      <c r="I38" s="68"/>
      <c r="J38" s="67"/>
      <c r="K38" s="67"/>
      <c r="L38" s="67"/>
      <c r="M38" s="67"/>
      <c r="N38" s="67"/>
      <c r="O38" s="67"/>
    </row>
    <row r="39" spans="1:15" x14ac:dyDescent="0.25">
      <c r="A39" s="72" t="s">
        <v>114</v>
      </c>
      <c r="B39" s="67"/>
      <c r="C39" s="67"/>
      <c r="D39" s="67"/>
      <c r="E39" s="67"/>
      <c r="F39" s="67"/>
      <c r="G39" s="67"/>
      <c r="H39" s="68"/>
      <c r="I39" s="68"/>
      <c r="J39" s="67"/>
      <c r="K39" s="67"/>
      <c r="L39" s="67"/>
      <c r="M39" s="67"/>
      <c r="N39" s="67"/>
      <c r="O39" s="67"/>
    </row>
    <row r="40" spans="1:15" x14ac:dyDescent="0.25">
      <c r="A40" s="67"/>
      <c r="B40" s="67"/>
      <c r="C40" s="67"/>
      <c r="D40" s="67"/>
      <c r="E40" s="67"/>
      <c r="F40" s="67"/>
      <c r="G40" s="67"/>
      <c r="H40" s="68"/>
      <c r="I40" s="68"/>
      <c r="J40" s="67"/>
      <c r="K40" s="67"/>
      <c r="L40" s="67"/>
      <c r="M40" s="67"/>
      <c r="N40" s="67"/>
      <c r="O40" s="67"/>
    </row>
    <row r="41" spans="1:15" ht="15.75" customHeight="1" x14ac:dyDescent="0.25">
      <c r="A41" s="410" t="s">
        <v>512</v>
      </c>
      <c r="B41" s="410"/>
      <c r="C41" s="410"/>
      <c r="D41" s="410"/>
      <c r="E41" s="410"/>
      <c r="F41" s="410"/>
      <c r="G41" s="410"/>
      <c r="H41" s="410"/>
      <c r="I41" s="68"/>
      <c r="J41" s="67"/>
      <c r="K41" s="67"/>
      <c r="L41" s="67"/>
      <c r="M41" s="67"/>
      <c r="N41" s="67"/>
      <c r="O41" s="67"/>
    </row>
    <row r="42" spans="1:15" x14ac:dyDescent="0.25">
      <c r="A42" s="410"/>
      <c r="B42" s="410"/>
      <c r="C42" s="410"/>
      <c r="D42" s="410"/>
      <c r="E42" s="410"/>
      <c r="F42" s="410"/>
      <c r="G42" s="410"/>
      <c r="H42" s="410"/>
      <c r="I42" s="68"/>
      <c r="J42" s="67"/>
      <c r="K42" s="67"/>
      <c r="L42" s="67"/>
      <c r="M42" s="67"/>
      <c r="N42" s="67"/>
      <c r="O42" s="67"/>
    </row>
    <row r="43" spans="1:15" x14ac:dyDescent="0.25">
      <c r="A43" s="68"/>
      <c r="B43" s="67"/>
      <c r="C43" s="67"/>
      <c r="D43" s="67"/>
      <c r="E43" s="67"/>
      <c r="F43" s="67"/>
      <c r="G43" s="67"/>
      <c r="H43" s="68"/>
      <c r="I43" s="68"/>
      <c r="J43" s="67"/>
      <c r="K43" s="67"/>
      <c r="L43" s="67"/>
      <c r="M43" s="67"/>
      <c r="N43" s="67"/>
      <c r="O43" s="67"/>
    </row>
    <row r="44" spans="1:15" x14ac:dyDescent="0.25">
      <c r="A44" s="72" t="s">
        <v>115</v>
      </c>
      <c r="B44" s="67"/>
      <c r="C44" s="67"/>
      <c r="D44" s="67"/>
      <c r="E44" s="67"/>
      <c r="F44" s="67"/>
      <c r="G44" s="67"/>
      <c r="H44" s="68"/>
      <c r="I44" s="68"/>
      <c r="J44" s="67"/>
      <c r="K44" s="67"/>
      <c r="L44" s="67"/>
      <c r="M44" s="67"/>
      <c r="N44" s="67"/>
      <c r="O44" s="67"/>
    </row>
    <row r="45" spans="1:15" x14ac:dyDescent="0.25">
      <c r="A45" s="67"/>
      <c r="B45" s="67"/>
      <c r="C45" s="67"/>
      <c r="D45" s="67"/>
      <c r="E45" s="67"/>
      <c r="F45" s="67"/>
      <c r="G45" s="67"/>
      <c r="H45" s="68"/>
      <c r="I45" s="68"/>
      <c r="J45" s="67"/>
      <c r="K45" s="67"/>
      <c r="L45" s="67"/>
      <c r="M45" s="67"/>
      <c r="N45" s="67"/>
      <c r="O45" s="67"/>
    </row>
    <row r="46" spans="1:15" ht="12.75" customHeight="1" x14ac:dyDescent="0.25">
      <c r="A46" s="410" t="s">
        <v>116</v>
      </c>
      <c r="B46" s="410"/>
      <c r="C46" s="410"/>
      <c r="D46" s="410"/>
      <c r="E46" s="410"/>
      <c r="F46" s="410"/>
      <c r="G46" s="73"/>
      <c r="H46" s="73"/>
      <c r="I46" s="68"/>
      <c r="J46" s="67"/>
      <c r="K46" s="67"/>
      <c r="L46" s="67"/>
      <c r="M46" s="67"/>
      <c r="N46" s="67"/>
      <c r="O46" s="67"/>
    </row>
    <row r="47" spans="1:15" x14ac:dyDescent="0.25">
      <c r="A47" s="411"/>
      <c r="B47" s="411"/>
      <c r="C47" s="411"/>
      <c r="D47" s="411"/>
      <c r="E47" s="411"/>
      <c r="F47" s="411"/>
      <c r="G47" s="411"/>
      <c r="H47" s="411"/>
      <c r="I47" s="68"/>
      <c r="J47" s="67"/>
      <c r="K47" s="67"/>
      <c r="L47" s="67"/>
      <c r="M47" s="67"/>
      <c r="N47" s="67"/>
      <c r="O47" s="67"/>
    </row>
    <row r="48" spans="1:15" x14ac:dyDescent="0.25">
      <c r="A48" s="74" t="s">
        <v>117</v>
      </c>
      <c r="B48" s="67"/>
      <c r="C48" s="67"/>
      <c r="D48" s="67"/>
      <c r="E48" s="67"/>
      <c r="F48" s="67"/>
      <c r="G48" s="67"/>
      <c r="H48" s="67"/>
      <c r="I48" s="68"/>
      <c r="J48" s="67"/>
      <c r="K48" s="67"/>
      <c r="L48" s="67"/>
      <c r="M48" s="67"/>
      <c r="N48" s="67"/>
      <c r="O48" s="67"/>
    </row>
    <row r="49" spans="1:15" x14ac:dyDescent="0.25">
      <c r="A49" s="68"/>
      <c r="B49" s="67"/>
      <c r="C49" s="67"/>
      <c r="D49" s="67"/>
      <c r="E49" s="67"/>
      <c r="F49" s="67"/>
      <c r="G49" s="67"/>
      <c r="H49" s="68"/>
      <c r="I49" s="68"/>
      <c r="J49" s="67"/>
      <c r="K49" s="67"/>
      <c r="L49" s="67"/>
      <c r="M49" s="67"/>
      <c r="N49" s="67"/>
      <c r="O49" s="67"/>
    </row>
    <row r="50" spans="1:15" ht="19.5" customHeight="1" x14ac:dyDescent="0.25">
      <c r="A50" s="406" t="s">
        <v>118</v>
      </c>
      <c r="B50" s="406"/>
      <c r="C50" s="406"/>
      <c r="D50" s="406"/>
      <c r="E50" s="406"/>
      <c r="F50" s="406"/>
      <c r="G50" s="406"/>
      <c r="H50" s="406"/>
      <c r="I50" s="68"/>
      <c r="J50" s="67"/>
      <c r="K50" s="67"/>
      <c r="L50" s="67"/>
      <c r="M50" s="67"/>
      <c r="N50" s="67"/>
      <c r="O50" s="67"/>
    </row>
    <row r="51" spans="1:15" x14ac:dyDescent="0.25">
      <c r="A51" s="67"/>
      <c r="B51" s="67"/>
      <c r="C51" s="67"/>
      <c r="D51" s="67"/>
      <c r="E51" s="67"/>
      <c r="F51" s="67"/>
      <c r="G51" s="67"/>
      <c r="H51" s="67"/>
      <c r="I51" s="70"/>
      <c r="J51" s="67"/>
      <c r="K51" s="67"/>
      <c r="L51" s="67"/>
      <c r="M51" s="67"/>
      <c r="N51" s="67"/>
      <c r="O51" s="67"/>
    </row>
    <row r="52" spans="1:15" ht="12.75" customHeight="1" x14ac:dyDescent="0.25">
      <c r="A52" s="188" t="s">
        <v>119</v>
      </c>
      <c r="B52" s="67"/>
      <c r="C52" s="67"/>
      <c r="D52" s="67"/>
      <c r="E52" s="67"/>
      <c r="F52" s="67"/>
      <c r="G52" s="67"/>
      <c r="H52" s="67"/>
      <c r="I52" s="68"/>
      <c r="J52" s="67"/>
      <c r="K52" s="67"/>
      <c r="L52" s="67"/>
      <c r="M52" s="67"/>
      <c r="N52" s="67"/>
      <c r="O52" s="67"/>
    </row>
    <row r="53" spans="1:15" x14ac:dyDescent="0.25">
      <c r="A53" s="67"/>
      <c r="B53" s="67"/>
      <c r="C53" s="67"/>
      <c r="D53" s="67"/>
      <c r="E53" s="67"/>
      <c r="F53" s="67"/>
      <c r="G53" s="67"/>
      <c r="H53" s="68"/>
      <c r="I53" s="68"/>
      <c r="J53" s="67"/>
      <c r="K53" s="67"/>
      <c r="L53" s="67"/>
      <c r="M53" s="67"/>
      <c r="N53" s="67"/>
      <c r="O53" s="67"/>
    </row>
    <row r="54" spans="1:15" x14ac:dyDescent="0.25">
      <c r="A54" s="410" t="s">
        <v>120</v>
      </c>
      <c r="B54" s="410"/>
      <c r="C54" s="410"/>
      <c r="D54" s="410"/>
      <c r="E54" s="410"/>
      <c r="F54" s="410"/>
      <c r="G54" s="410"/>
      <c r="H54" s="73"/>
      <c r="I54" s="68"/>
      <c r="J54" s="67"/>
      <c r="K54" s="67"/>
      <c r="L54" s="67"/>
      <c r="M54" s="67"/>
      <c r="N54" s="67"/>
      <c r="O54" s="67"/>
    </row>
    <row r="55" spans="1:15" ht="13.5" customHeight="1" x14ac:dyDescent="0.25">
      <c r="A55" s="73"/>
      <c r="B55" s="73"/>
      <c r="C55" s="73"/>
      <c r="D55" s="73"/>
      <c r="E55" s="73"/>
      <c r="F55" s="73"/>
      <c r="G55" s="73"/>
      <c r="H55" s="73"/>
      <c r="I55" s="68"/>
      <c r="J55" s="67"/>
      <c r="K55" s="67"/>
      <c r="L55" s="67"/>
      <c r="M55" s="67"/>
      <c r="N55" s="67"/>
      <c r="O55" s="67"/>
    </row>
    <row r="56" spans="1:15" ht="13.5" customHeight="1" x14ac:dyDescent="0.25">
      <c r="A56" s="188" t="s">
        <v>121</v>
      </c>
      <c r="B56" s="189"/>
      <c r="C56" s="189"/>
      <c r="D56" s="189"/>
      <c r="E56" s="189"/>
      <c r="F56" s="189"/>
      <c r="G56" s="189"/>
      <c r="H56" s="189"/>
      <c r="I56" s="68"/>
      <c r="J56" s="67"/>
      <c r="K56" s="67"/>
      <c r="L56" s="67"/>
      <c r="M56" s="67"/>
      <c r="N56" s="67"/>
      <c r="O56" s="67"/>
    </row>
    <row r="57" spans="1:15" ht="13.5" customHeight="1" x14ac:dyDescent="0.25">
      <c r="A57" s="189"/>
      <c r="B57" s="189"/>
      <c r="C57" s="189"/>
      <c r="D57" s="189"/>
      <c r="E57" s="189"/>
      <c r="F57" s="189"/>
      <c r="G57" s="189"/>
      <c r="H57" s="189"/>
      <c r="I57" s="68"/>
      <c r="J57" s="67"/>
      <c r="K57" s="67"/>
      <c r="L57" s="67"/>
      <c r="M57" s="67"/>
      <c r="N57" s="67"/>
      <c r="O57" s="67"/>
    </row>
    <row r="58" spans="1:15" ht="13.5" customHeight="1" x14ac:dyDescent="0.25">
      <c r="A58" s="75" t="s">
        <v>497</v>
      </c>
      <c r="B58" s="189"/>
      <c r="C58" s="189"/>
      <c r="D58" s="189"/>
      <c r="E58" s="189"/>
      <c r="F58" s="189"/>
      <c r="G58" s="189"/>
      <c r="H58" s="189"/>
      <c r="I58" s="68"/>
      <c r="J58" s="67"/>
      <c r="K58" s="67"/>
      <c r="L58" s="67"/>
      <c r="M58" s="67"/>
      <c r="N58" s="67"/>
      <c r="O58" s="67"/>
    </row>
    <row r="59" spans="1:15" ht="13.5" customHeight="1" x14ac:dyDescent="0.25">
      <c r="A59" s="75"/>
      <c r="B59" s="189"/>
      <c r="C59" s="189"/>
      <c r="D59" s="189"/>
      <c r="E59" s="189"/>
      <c r="F59" s="189"/>
      <c r="G59" s="189"/>
      <c r="H59" s="189"/>
      <c r="I59" s="68"/>
      <c r="J59" s="67"/>
      <c r="K59" s="67"/>
      <c r="L59" s="67"/>
      <c r="M59" s="67"/>
      <c r="N59" s="67"/>
      <c r="O59" s="67"/>
    </row>
    <row r="60" spans="1:15" x14ac:dyDescent="0.25">
      <c r="A60" s="76"/>
      <c r="B60" s="71"/>
      <c r="C60" s="71"/>
      <c r="D60" s="71"/>
      <c r="E60" s="71"/>
      <c r="F60" s="71"/>
      <c r="G60" s="71"/>
      <c r="H60" s="71"/>
      <c r="I60" s="68"/>
      <c r="J60" s="67"/>
      <c r="K60" s="67"/>
      <c r="L60" s="67"/>
      <c r="M60" s="67"/>
      <c r="N60" s="67"/>
      <c r="O60" s="67"/>
    </row>
    <row r="61" spans="1:15" ht="30" x14ac:dyDescent="0.25">
      <c r="A61" s="67"/>
      <c r="B61" s="412"/>
      <c r="C61" s="413"/>
      <c r="D61" s="77" t="s">
        <v>122</v>
      </c>
      <c r="E61" s="77" t="s">
        <v>123</v>
      </c>
      <c r="F61" s="77" t="s">
        <v>124</v>
      </c>
      <c r="G61" s="71"/>
      <c r="H61" s="71"/>
      <c r="I61" s="68"/>
      <c r="J61" s="67"/>
      <c r="K61" s="67"/>
      <c r="L61" s="67"/>
      <c r="M61" s="67"/>
      <c r="N61" s="67"/>
      <c r="O61" s="67"/>
    </row>
    <row r="62" spans="1:15" x14ac:dyDescent="0.25">
      <c r="A62" s="67"/>
      <c r="B62" s="412" t="s">
        <v>125</v>
      </c>
      <c r="C62" s="413"/>
      <c r="D62" s="78">
        <v>6891.96</v>
      </c>
      <c r="E62" s="78"/>
      <c r="F62" s="78">
        <v>6442.33</v>
      </c>
      <c r="G62" s="71"/>
      <c r="H62" s="71"/>
      <c r="I62" s="68"/>
      <c r="J62" s="67"/>
      <c r="K62" s="67"/>
      <c r="L62" s="67"/>
      <c r="M62" s="67"/>
      <c r="N62" s="67"/>
      <c r="O62" s="67"/>
    </row>
    <row r="63" spans="1:15" x14ac:dyDescent="0.25">
      <c r="A63" s="67"/>
      <c r="B63" s="412" t="s">
        <v>126</v>
      </c>
      <c r="C63" s="413"/>
      <c r="D63" s="78">
        <v>6941.65</v>
      </c>
      <c r="E63" s="78"/>
      <c r="F63" s="78">
        <v>6463.95</v>
      </c>
      <c r="G63" s="71"/>
      <c r="H63" s="71"/>
      <c r="I63" s="68"/>
      <c r="J63" s="67"/>
      <c r="K63" s="67"/>
      <c r="L63" s="67"/>
      <c r="M63" s="67"/>
      <c r="N63" s="67"/>
      <c r="O63" s="67"/>
    </row>
    <row r="64" spans="1:15" ht="13.5" customHeight="1" x14ac:dyDescent="0.25">
      <c r="A64" s="71"/>
      <c r="B64" s="71"/>
      <c r="C64" s="71"/>
      <c r="D64" s="71"/>
      <c r="E64" s="71"/>
      <c r="F64" s="71"/>
      <c r="G64" s="71"/>
      <c r="H64" s="71"/>
      <c r="I64" s="68"/>
      <c r="J64" s="67"/>
      <c r="K64" s="67"/>
      <c r="L64" s="67"/>
      <c r="M64" s="67"/>
      <c r="N64" s="67"/>
      <c r="O64" s="67"/>
    </row>
    <row r="65" spans="1:15" ht="13.5" customHeight="1" x14ac:dyDescent="0.25">
      <c r="A65" s="75" t="s">
        <v>498</v>
      </c>
      <c r="B65" s="71"/>
      <c r="C65" s="71"/>
      <c r="D65" s="71"/>
      <c r="E65" s="71"/>
      <c r="F65" s="71"/>
      <c r="G65" s="71"/>
      <c r="H65" s="71"/>
      <c r="I65" s="68"/>
      <c r="J65" s="67"/>
      <c r="K65" s="67"/>
      <c r="L65" s="67"/>
      <c r="M65" s="67"/>
      <c r="N65" s="67"/>
      <c r="O65" s="67"/>
    </row>
    <row r="66" spans="1:15" ht="13.5" customHeight="1" x14ac:dyDescent="0.25">
      <c r="A66" s="75"/>
      <c r="B66" s="189"/>
      <c r="C66" s="189"/>
      <c r="D66" s="189"/>
      <c r="E66" s="189"/>
      <c r="F66" s="189"/>
      <c r="G66" s="189"/>
      <c r="H66" s="189"/>
      <c r="I66" s="68"/>
      <c r="J66" s="67"/>
      <c r="K66" s="67"/>
      <c r="L66" s="67"/>
      <c r="M66" s="67"/>
      <c r="N66" s="67"/>
      <c r="O66" s="67"/>
    </row>
    <row r="67" spans="1:15" ht="13.5" customHeight="1" x14ac:dyDescent="0.25">
      <c r="A67" s="76"/>
      <c r="B67" s="189"/>
      <c r="C67" s="189"/>
      <c r="D67" s="189"/>
      <c r="E67" s="189"/>
      <c r="F67" s="189"/>
      <c r="G67" s="189"/>
      <c r="H67" s="189"/>
      <c r="I67" s="68"/>
      <c r="J67" s="67"/>
      <c r="K67" s="67"/>
      <c r="L67" s="67"/>
      <c r="M67" s="67"/>
      <c r="N67" s="67"/>
      <c r="O67" s="67"/>
    </row>
    <row r="68" spans="1:15" ht="13.5" customHeight="1" x14ac:dyDescent="0.25">
      <c r="A68" s="75"/>
      <c r="B68" s="407" t="s">
        <v>127</v>
      </c>
      <c r="C68" s="407"/>
      <c r="D68" s="407"/>
      <c r="E68" s="407"/>
      <c r="F68" s="407"/>
      <c r="G68" s="189"/>
      <c r="H68" s="189"/>
      <c r="I68" s="68"/>
      <c r="J68" s="67"/>
      <c r="K68" s="67"/>
      <c r="L68" s="67"/>
      <c r="M68" s="67"/>
      <c r="N68" s="67"/>
      <c r="O68" s="67"/>
    </row>
    <row r="69" spans="1:15" s="35" customFormat="1" ht="60" x14ac:dyDescent="0.25">
      <c r="A69" s="79"/>
      <c r="B69" s="77" t="s">
        <v>128</v>
      </c>
      <c r="C69" s="77" t="s">
        <v>129</v>
      </c>
      <c r="D69" s="77" t="s">
        <v>130</v>
      </c>
      <c r="E69" s="77" t="s">
        <v>131</v>
      </c>
      <c r="F69" s="77" t="s">
        <v>132</v>
      </c>
      <c r="G69" s="77" t="s">
        <v>133</v>
      </c>
      <c r="H69" s="77" t="s">
        <v>134</v>
      </c>
      <c r="I69" s="186"/>
      <c r="J69" s="80"/>
      <c r="K69" s="80"/>
      <c r="L69" s="80"/>
      <c r="M69" s="80"/>
      <c r="N69" s="80"/>
      <c r="O69" s="80"/>
    </row>
    <row r="70" spans="1:15" ht="13.5" customHeight="1" x14ac:dyDescent="0.25">
      <c r="A70" s="188"/>
      <c r="B70" s="81" t="s">
        <v>135</v>
      </c>
      <c r="C70" s="82"/>
      <c r="D70" s="83"/>
      <c r="E70" s="83"/>
      <c r="F70" s="83"/>
      <c r="G70" s="83"/>
      <c r="H70" s="83"/>
      <c r="I70" s="68"/>
      <c r="J70" s="67"/>
      <c r="K70" s="67"/>
      <c r="L70" s="67"/>
      <c r="M70" s="67"/>
      <c r="N70" s="67"/>
      <c r="O70" s="67"/>
    </row>
    <row r="71" spans="1:15" ht="13.5" customHeight="1" x14ac:dyDescent="0.25">
      <c r="A71" s="188"/>
      <c r="B71" s="81" t="s">
        <v>136</v>
      </c>
      <c r="C71" s="84" t="s">
        <v>137</v>
      </c>
      <c r="D71" s="85">
        <f>21806.75+3964.11</f>
        <v>25770.86</v>
      </c>
      <c r="E71" s="86">
        <v>6891.96</v>
      </c>
      <c r="F71" s="87">
        <f>+D71*E71</f>
        <v>177611736.28560001</v>
      </c>
      <c r="G71" s="88">
        <v>6442.33</v>
      </c>
      <c r="H71" s="87">
        <v>55294905</v>
      </c>
      <c r="I71" s="68"/>
      <c r="J71" s="67"/>
      <c r="K71" s="67"/>
      <c r="L71" s="67"/>
      <c r="M71" s="67"/>
      <c r="N71" s="67"/>
      <c r="O71" s="67"/>
    </row>
    <row r="72" spans="1:15" ht="28.5" customHeight="1" x14ac:dyDescent="0.25">
      <c r="A72" s="188"/>
      <c r="B72" s="89" t="s">
        <v>138</v>
      </c>
      <c r="C72" s="84" t="s">
        <v>137</v>
      </c>
      <c r="D72" s="85">
        <f>21806.75+3964.11</f>
        <v>25770.86</v>
      </c>
      <c r="E72" s="86">
        <v>6891.96</v>
      </c>
      <c r="F72" s="87">
        <f>+D72*E72</f>
        <v>177611736.28560001</v>
      </c>
      <c r="G72" s="88">
        <v>6442.33</v>
      </c>
      <c r="H72" s="87">
        <v>55294905</v>
      </c>
      <c r="I72" s="68"/>
      <c r="J72" s="67"/>
      <c r="K72" s="67"/>
      <c r="L72" s="67"/>
      <c r="M72" s="67"/>
      <c r="N72" s="67"/>
      <c r="O72" s="67"/>
    </row>
    <row r="73" spans="1:15" ht="13.5" customHeight="1" x14ac:dyDescent="0.25">
      <c r="A73" s="188"/>
      <c r="B73" s="81" t="s">
        <v>139</v>
      </c>
      <c r="C73" s="82"/>
      <c r="D73" s="88"/>
      <c r="E73" s="88"/>
      <c r="F73" s="88"/>
      <c r="G73" s="88"/>
      <c r="H73" s="83"/>
      <c r="I73" s="68"/>
      <c r="J73" s="67"/>
      <c r="K73" s="67"/>
      <c r="L73" s="67"/>
      <c r="M73" s="67"/>
      <c r="N73" s="67"/>
      <c r="O73" s="67"/>
    </row>
    <row r="74" spans="1:15" ht="13.5" customHeight="1" x14ac:dyDescent="0.25">
      <c r="A74" s="188"/>
      <c r="B74" s="81" t="s">
        <v>140</v>
      </c>
      <c r="C74" s="82"/>
      <c r="D74" s="83"/>
      <c r="E74" s="83"/>
      <c r="F74" s="83"/>
      <c r="G74" s="83"/>
      <c r="H74" s="83"/>
      <c r="I74" s="68"/>
      <c r="J74" s="67"/>
      <c r="K74" s="67"/>
      <c r="L74" s="67"/>
      <c r="M74" s="67"/>
      <c r="N74" s="67"/>
      <c r="O74" s="67"/>
    </row>
    <row r="75" spans="1:15" ht="13.5" customHeight="1" x14ac:dyDescent="0.25">
      <c r="A75" s="188"/>
      <c r="B75" s="81" t="s">
        <v>141</v>
      </c>
      <c r="C75" s="83"/>
      <c r="D75" s="83"/>
      <c r="E75" s="83"/>
      <c r="F75" s="83"/>
      <c r="G75" s="83"/>
      <c r="H75" s="83"/>
      <c r="I75" s="68"/>
      <c r="J75" s="67"/>
      <c r="K75" s="67"/>
      <c r="L75" s="67"/>
      <c r="M75" s="67"/>
      <c r="N75" s="67"/>
      <c r="O75" s="67"/>
    </row>
    <row r="76" spans="1:15" ht="13.5" customHeight="1" x14ac:dyDescent="0.25">
      <c r="A76" s="188"/>
      <c r="B76" s="81" t="s">
        <v>140</v>
      </c>
      <c r="C76" s="83"/>
      <c r="D76" s="83"/>
      <c r="E76" s="83"/>
      <c r="F76" s="83"/>
      <c r="G76" s="83"/>
      <c r="H76" s="83"/>
      <c r="I76" s="68"/>
      <c r="J76" s="67"/>
      <c r="K76" s="67"/>
      <c r="L76" s="67"/>
      <c r="M76" s="67"/>
      <c r="N76" s="67"/>
      <c r="O76" s="67"/>
    </row>
    <row r="77" spans="1:15" ht="13.5" customHeight="1" x14ac:dyDescent="0.25">
      <c r="A77" s="188"/>
      <c r="B77" s="81" t="s">
        <v>142</v>
      </c>
      <c r="C77" s="83"/>
      <c r="D77" s="83"/>
      <c r="E77" s="83"/>
      <c r="F77" s="83"/>
      <c r="G77" s="83"/>
      <c r="H77" s="83"/>
      <c r="I77" s="68"/>
      <c r="J77" s="67"/>
      <c r="K77" s="67"/>
      <c r="L77" s="67"/>
      <c r="M77" s="67"/>
      <c r="N77" s="67"/>
      <c r="O77" s="67"/>
    </row>
    <row r="78" spans="1:15" ht="13.5" customHeight="1" x14ac:dyDescent="0.25">
      <c r="A78" s="188"/>
      <c r="B78" s="81" t="s">
        <v>140</v>
      </c>
      <c r="C78" s="83"/>
      <c r="D78" s="83"/>
      <c r="E78" s="83"/>
      <c r="F78" s="83"/>
      <c r="G78" s="83"/>
      <c r="H78" s="83"/>
      <c r="I78" s="68"/>
      <c r="J78" s="67"/>
      <c r="K78" s="67"/>
      <c r="L78" s="67"/>
      <c r="M78" s="67"/>
      <c r="N78" s="67"/>
      <c r="O78" s="67"/>
    </row>
    <row r="79" spans="1:15" ht="13.5" customHeight="1" x14ac:dyDescent="0.25">
      <c r="A79" s="188"/>
      <c r="B79" s="90"/>
      <c r="C79" s="70"/>
      <c r="D79" s="70"/>
      <c r="E79" s="70"/>
      <c r="F79" s="70"/>
      <c r="G79" s="70"/>
      <c r="H79" s="70"/>
      <c r="I79" s="68"/>
      <c r="J79" s="67"/>
      <c r="K79" s="67"/>
      <c r="L79" s="67"/>
      <c r="M79" s="67"/>
      <c r="N79" s="67"/>
      <c r="O79" s="67"/>
    </row>
    <row r="80" spans="1:15" ht="13.5" customHeight="1" x14ac:dyDescent="0.25">
      <c r="A80" s="75" t="s">
        <v>499</v>
      </c>
      <c r="B80" s="90"/>
      <c r="C80" s="70"/>
      <c r="D80" s="70"/>
      <c r="E80" s="70"/>
      <c r="F80" s="70"/>
      <c r="G80" s="70"/>
      <c r="H80" s="70"/>
      <c r="I80" s="68"/>
      <c r="J80" s="67"/>
      <c r="K80" s="67"/>
      <c r="L80" s="67"/>
      <c r="M80" s="67"/>
      <c r="N80" s="67"/>
      <c r="O80" s="67"/>
    </row>
    <row r="81" spans="1:15" ht="13.5" customHeight="1" x14ac:dyDescent="0.25">
      <c r="A81" s="75"/>
      <c r="B81" s="90"/>
      <c r="C81" s="70"/>
      <c r="D81" s="70"/>
      <c r="E81" s="70"/>
      <c r="F81" s="70"/>
      <c r="G81" s="70"/>
      <c r="H81" s="70"/>
      <c r="I81" s="68"/>
      <c r="J81" s="67"/>
      <c r="K81" s="67"/>
      <c r="L81" s="67"/>
      <c r="M81" s="67"/>
      <c r="N81" s="67"/>
      <c r="O81" s="67"/>
    </row>
    <row r="82" spans="1:15" ht="13.5" customHeight="1" x14ac:dyDescent="0.25">
      <c r="A82" s="76"/>
      <c r="B82" s="90"/>
      <c r="C82" s="70"/>
      <c r="D82" s="70"/>
      <c r="E82" s="70"/>
      <c r="F82" s="70"/>
      <c r="G82" s="70"/>
      <c r="H82" s="70"/>
      <c r="I82" s="68"/>
      <c r="J82" s="67"/>
      <c r="K82" s="67"/>
      <c r="L82" s="67"/>
      <c r="M82" s="67"/>
      <c r="N82" s="67"/>
      <c r="O82" s="67"/>
    </row>
    <row r="83" spans="1:15" ht="60" x14ac:dyDescent="0.25">
      <c r="A83" s="188"/>
      <c r="B83" s="77" t="s">
        <v>143</v>
      </c>
      <c r="C83" s="77" t="s">
        <v>144</v>
      </c>
      <c r="D83" s="77" t="s">
        <v>145</v>
      </c>
      <c r="E83" s="77" t="s">
        <v>146</v>
      </c>
      <c r="F83" s="77" t="s">
        <v>147</v>
      </c>
      <c r="G83" s="70"/>
      <c r="H83" s="70"/>
      <c r="I83" s="68"/>
      <c r="J83" s="67"/>
      <c r="K83" s="67"/>
      <c r="L83" s="67"/>
      <c r="M83" s="67"/>
      <c r="N83" s="67"/>
      <c r="O83" s="67"/>
    </row>
    <row r="84" spans="1:15" ht="45" x14ac:dyDescent="0.25">
      <c r="A84" s="188"/>
      <c r="B84" s="91" t="s">
        <v>148</v>
      </c>
      <c r="C84" s="86">
        <v>6891.96</v>
      </c>
      <c r="D84" s="92">
        <v>3030735</v>
      </c>
      <c r="E84" s="86">
        <v>6442.33</v>
      </c>
      <c r="F84" s="92">
        <v>2352755</v>
      </c>
      <c r="G84" s="70"/>
      <c r="H84" s="70"/>
      <c r="I84" s="68"/>
      <c r="J84" s="67"/>
      <c r="K84" s="67"/>
      <c r="L84" s="67"/>
      <c r="M84" s="67"/>
      <c r="N84" s="67"/>
      <c r="O84" s="67"/>
    </row>
    <row r="85" spans="1:15" ht="45" x14ac:dyDescent="0.25">
      <c r="A85" s="188"/>
      <c r="B85" s="91" t="s">
        <v>149</v>
      </c>
      <c r="C85" s="86"/>
      <c r="D85" s="92"/>
      <c r="E85" s="86"/>
      <c r="F85" s="86"/>
      <c r="G85" s="70"/>
      <c r="H85" s="70"/>
      <c r="I85" s="68"/>
      <c r="J85" s="67"/>
      <c r="K85" s="67"/>
      <c r="L85" s="67"/>
      <c r="M85" s="67"/>
      <c r="N85" s="67"/>
      <c r="O85" s="67"/>
    </row>
    <row r="86" spans="1:15" ht="45" x14ac:dyDescent="0.25">
      <c r="A86" s="188"/>
      <c r="B86" s="91" t="s">
        <v>150</v>
      </c>
      <c r="C86" s="86">
        <v>6891.96</v>
      </c>
      <c r="D86" s="92">
        <v>1241995</v>
      </c>
      <c r="E86" s="86">
        <v>6442.33</v>
      </c>
      <c r="F86" s="92">
        <v>1049703</v>
      </c>
      <c r="G86" s="70"/>
      <c r="H86" s="70"/>
      <c r="I86" s="68"/>
      <c r="J86" s="67"/>
      <c r="K86" s="67"/>
      <c r="L86" s="67"/>
      <c r="M86" s="67"/>
      <c r="N86" s="67"/>
      <c r="O86" s="67"/>
    </row>
    <row r="87" spans="1:15" ht="45" x14ac:dyDescent="0.25">
      <c r="A87" s="188"/>
      <c r="B87" s="91" t="s">
        <v>151</v>
      </c>
      <c r="C87" s="86"/>
      <c r="D87" s="92"/>
      <c r="E87" s="86"/>
      <c r="F87" s="86"/>
      <c r="G87" s="70"/>
      <c r="H87" s="70"/>
      <c r="I87" s="68"/>
      <c r="J87" s="67"/>
      <c r="K87" s="67"/>
      <c r="L87" s="67"/>
      <c r="M87" s="67"/>
      <c r="N87" s="67"/>
      <c r="O87" s="67"/>
    </row>
    <row r="88" spans="1:15" ht="25.5" customHeight="1" x14ac:dyDescent="0.25">
      <c r="A88" s="188"/>
      <c r="B88" s="409" t="s">
        <v>152</v>
      </c>
      <c r="C88" s="409"/>
      <c r="D88" s="409"/>
      <c r="E88" s="409"/>
      <c r="F88" s="409"/>
      <c r="G88" s="70"/>
      <c r="H88" s="70"/>
      <c r="I88" s="68"/>
      <c r="J88" s="67"/>
      <c r="K88" s="67"/>
      <c r="L88" s="67"/>
      <c r="M88" s="67"/>
      <c r="N88" s="67"/>
      <c r="O88" s="67"/>
    </row>
    <row r="89" spans="1:15" x14ac:dyDescent="0.25">
      <c r="A89" s="68"/>
      <c r="B89" s="67"/>
      <c r="C89" s="67"/>
      <c r="D89" s="67"/>
      <c r="E89" s="67"/>
      <c r="F89" s="67"/>
      <c r="G89" s="67"/>
      <c r="H89" s="68"/>
      <c r="I89" s="68"/>
      <c r="J89" s="67"/>
      <c r="K89" s="67"/>
      <c r="L89" s="67"/>
      <c r="M89" s="67"/>
      <c r="N89" s="67"/>
      <c r="O89" s="67"/>
    </row>
    <row r="90" spans="1:15" x14ac:dyDescent="0.25">
      <c r="A90" s="72" t="s">
        <v>153</v>
      </c>
      <c r="B90" s="67"/>
      <c r="C90" s="67"/>
      <c r="D90" s="67"/>
      <c r="E90" s="67"/>
      <c r="F90" s="67"/>
      <c r="G90" s="67"/>
      <c r="H90" s="68"/>
      <c r="I90" s="68"/>
      <c r="J90" s="67"/>
      <c r="K90" s="67"/>
      <c r="L90" s="67"/>
      <c r="M90" s="67"/>
      <c r="N90" s="67"/>
      <c r="O90" s="67"/>
    </row>
    <row r="91" spans="1:15" x14ac:dyDescent="0.25">
      <c r="A91" s="68"/>
      <c r="B91" s="67"/>
      <c r="C91" s="67"/>
      <c r="D91" s="67"/>
      <c r="E91" s="67"/>
      <c r="F91" s="67"/>
      <c r="G91" s="67"/>
      <c r="H91" s="68"/>
      <c r="I91" s="68"/>
      <c r="J91" s="67"/>
      <c r="K91" s="67"/>
      <c r="L91" s="67"/>
      <c r="M91" s="67"/>
      <c r="N91" s="67"/>
      <c r="O91" s="67"/>
    </row>
    <row r="92" spans="1:15" x14ac:dyDescent="0.25">
      <c r="A92" s="75" t="s">
        <v>500</v>
      </c>
      <c r="B92" s="67"/>
      <c r="C92" s="67"/>
      <c r="D92" s="67"/>
      <c r="E92" s="67"/>
      <c r="F92" s="67"/>
      <c r="G92" s="67"/>
      <c r="H92" s="68"/>
      <c r="I92" s="68"/>
      <c r="J92" s="67"/>
      <c r="K92" s="67"/>
      <c r="L92" s="67"/>
      <c r="M92" s="67"/>
      <c r="N92" s="67"/>
      <c r="O92" s="67"/>
    </row>
    <row r="93" spans="1:15" x14ac:dyDescent="0.25">
      <c r="A93" s="68"/>
      <c r="B93" s="67"/>
      <c r="C93" s="67"/>
      <c r="D93" s="67"/>
      <c r="E93" s="67"/>
      <c r="F93" s="67"/>
      <c r="G93" s="67"/>
      <c r="H93" s="68"/>
      <c r="I93" s="68"/>
      <c r="J93" s="67"/>
      <c r="K93" s="67"/>
      <c r="L93" s="67"/>
      <c r="M93" s="67"/>
      <c r="N93" s="67"/>
      <c r="O93" s="67"/>
    </row>
    <row r="94" spans="1:15" ht="15" customHeight="1" x14ac:dyDescent="0.25">
      <c r="A94" s="406" t="s">
        <v>154</v>
      </c>
      <c r="B94" s="406"/>
      <c r="C94" s="406"/>
      <c r="D94" s="406"/>
      <c r="E94" s="406"/>
      <c r="F94" s="406"/>
      <c r="G94" s="406"/>
      <c r="H94" s="406"/>
      <c r="I94" s="68"/>
      <c r="J94" s="67"/>
      <c r="K94" s="67"/>
      <c r="L94" s="67"/>
      <c r="M94" s="67"/>
      <c r="N94" s="67"/>
      <c r="O94" s="67"/>
    </row>
    <row r="95" spans="1:15" x14ac:dyDescent="0.25">
      <c r="A95" s="68"/>
      <c r="B95" s="67"/>
      <c r="C95" s="67"/>
      <c r="D95" s="67"/>
      <c r="E95" s="67"/>
      <c r="F95" s="67"/>
      <c r="G95" s="67"/>
      <c r="H95" s="68"/>
      <c r="I95" s="68"/>
      <c r="J95" s="67"/>
      <c r="K95" s="67"/>
      <c r="L95" s="67"/>
      <c r="M95" s="67"/>
      <c r="N95" s="67"/>
      <c r="O95" s="67"/>
    </row>
    <row r="96" spans="1:15" ht="23.25" customHeight="1" x14ac:dyDescent="0.25">
      <c r="A96" s="68"/>
      <c r="B96" s="414" t="s">
        <v>155</v>
      </c>
      <c r="C96" s="415"/>
      <c r="D96" s="415"/>
      <c r="E96" s="416"/>
      <c r="F96" s="67"/>
      <c r="G96" s="68"/>
      <c r="H96" s="68"/>
      <c r="I96" s="67"/>
      <c r="J96" s="67"/>
      <c r="K96" s="67"/>
      <c r="L96" s="67"/>
      <c r="M96" s="67"/>
      <c r="N96" s="67"/>
      <c r="O96" s="67"/>
    </row>
    <row r="97" spans="1:15" ht="43.5" customHeight="1" x14ac:dyDescent="0.25">
      <c r="A97" s="68"/>
      <c r="B97" s="417" t="s">
        <v>156</v>
      </c>
      <c r="C97" s="417"/>
      <c r="D97" s="258" t="s">
        <v>157</v>
      </c>
      <c r="E97" s="258" t="s">
        <v>158</v>
      </c>
      <c r="F97" s="67"/>
      <c r="G97" s="68"/>
      <c r="H97" s="68"/>
      <c r="I97" s="67"/>
      <c r="J97" s="67"/>
      <c r="K97" s="67"/>
      <c r="L97" s="67"/>
      <c r="M97" s="67"/>
      <c r="N97" s="67"/>
      <c r="O97" s="67"/>
    </row>
    <row r="98" spans="1:15" x14ac:dyDescent="0.25">
      <c r="A98" s="68"/>
      <c r="B98" s="418" t="s">
        <v>159</v>
      </c>
      <c r="C98" s="419"/>
      <c r="D98" s="259">
        <v>867500</v>
      </c>
      <c r="E98" s="259">
        <v>2131866</v>
      </c>
      <c r="F98" s="67"/>
      <c r="G98" s="68"/>
      <c r="H98" s="68"/>
      <c r="I98" s="67"/>
      <c r="J98" s="67"/>
      <c r="K98" s="67"/>
      <c r="L98" s="67"/>
      <c r="M98" s="67"/>
      <c r="N98" s="67"/>
      <c r="O98" s="67"/>
    </row>
    <row r="99" spans="1:15" x14ac:dyDescent="0.25">
      <c r="A99" s="68"/>
      <c r="B99" s="420" t="s">
        <v>160</v>
      </c>
      <c r="C99" s="421"/>
      <c r="D99" s="260">
        <v>29201323</v>
      </c>
      <c r="E99" s="260">
        <v>10833106</v>
      </c>
      <c r="F99" s="67"/>
      <c r="G99" s="68"/>
      <c r="H99" s="68"/>
      <c r="I99" s="67"/>
      <c r="J99" s="67"/>
      <c r="K99" s="67"/>
      <c r="L99" s="67"/>
      <c r="M99" s="67"/>
      <c r="N99" s="67"/>
      <c r="O99" s="67"/>
    </row>
    <row r="100" spans="1:15" x14ac:dyDescent="0.25">
      <c r="A100" s="68"/>
      <c r="B100" s="420" t="s">
        <v>161</v>
      </c>
      <c r="C100" s="421"/>
      <c r="D100" s="261">
        <v>387998809</v>
      </c>
      <c r="E100" s="261">
        <v>175461343</v>
      </c>
      <c r="F100" s="67"/>
      <c r="G100" s="68"/>
      <c r="H100" s="68"/>
      <c r="I100" s="67"/>
      <c r="J100" s="67"/>
      <c r="K100" s="67"/>
      <c r="L100" s="67"/>
      <c r="M100" s="67"/>
      <c r="N100" s="67"/>
      <c r="O100" s="67"/>
    </row>
    <row r="101" spans="1:15" x14ac:dyDescent="0.25">
      <c r="A101" s="68"/>
      <c r="B101" s="417" t="s">
        <v>162</v>
      </c>
      <c r="C101" s="417"/>
      <c r="D101" s="262">
        <f>SUM(D98:D100)</f>
        <v>418067632</v>
      </c>
      <c r="E101" s="262">
        <f>+SUM(E98:F100)</f>
        <v>188426315</v>
      </c>
      <c r="F101" s="67"/>
      <c r="G101" s="68"/>
      <c r="H101" s="68"/>
      <c r="I101" s="67"/>
      <c r="J101" s="67"/>
      <c r="K101" s="67"/>
      <c r="L101" s="67"/>
      <c r="M101" s="67"/>
      <c r="N101" s="67"/>
      <c r="O101" s="67"/>
    </row>
    <row r="102" spans="1:15" x14ac:dyDescent="0.25">
      <c r="A102" s="68"/>
      <c r="B102" s="67"/>
      <c r="C102" s="67"/>
      <c r="D102" s="67"/>
      <c r="E102" s="67"/>
      <c r="F102" s="67"/>
      <c r="G102" s="68"/>
      <c r="H102" s="68"/>
      <c r="I102" s="67"/>
      <c r="J102" s="67"/>
      <c r="K102" s="67"/>
      <c r="L102" s="67"/>
      <c r="M102" s="67"/>
      <c r="N102" s="67"/>
      <c r="O102" s="67"/>
    </row>
    <row r="103" spans="1:15" ht="33.75" customHeight="1" x14ac:dyDescent="0.25">
      <c r="A103" s="68"/>
      <c r="B103" s="422" t="s">
        <v>163</v>
      </c>
      <c r="C103" s="423"/>
      <c r="D103" s="258" t="s">
        <v>157</v>
      </c>
      <c r="E103" s="258" t="s">
        <v>158</v>
      </c>
      <c r="F103" s="67"/>
      <c r="G103" s="68"/>
      <c r="H103" s="68"/>
      <c r="I103" s="67"/>
      <c r="J103" s="67"/>
      <c r="K103" s="67"/>
      <c r="L103" s="67"/>
      <c r="M103" s="67"/>
      <c r="N103" s="67"/>
      <c r="O103" s="67"/>
    </row>
    <row r="104" spans="1:15" x14ac:dyDescent="0.25">
      <c r="A104" s="68"/>
      <c r="B104" s="420" t="s">
        <v>164</v>
      </c>
      <c r="C104" s="424"/>
      <c r="D104" s="259">
        <v>26655809</v>
      </c>
      <c r="E104" s="259">
        <v>2545514</v>
      </c>
      <c r="F104" s="67"/>
      <c r="G104" s="68"/>
      <c r="H104" s="68"/>
      <c r="I104" s="67"/>
      <c r="J104" s="67"/>
      <c r="K104" s="67"/>
      <c r="L104" s="67"/>
      <c r="M104" s="67"/>
      <c r="N104" s="67"/>
      <c r="O104" s="67"/>
    </row>
    <row r="105" spans="1:15" x14ac:dyDescent="0.25">
      <c r="A105" s="68"/>
      <c r="B105" s="420" t="s">
        <v>165</v>
      </c>
      <c r="C105" s="424"/>
      <c r="D105" s="261">
        <v>2545514</v>
      </c>
      <c r="E105" s="261">
        <v>8287592</v>
      </c>
      <c r="F105" s="67"/>
      <c r="G105" s="67"/>
      <c r="H105" s="68"/>
      <c r="I105" s="67"/>
      <c r="J105" s="67"/>
      <c r="K105" s="67"/>
      <c r="L105" s="67"/>
      <c r="M105" s="67"/>
      <c r="N105" s="67"/>
      <c r="O105" s="67"/>
    </row>
    <row r="106" spans="1:15" x14ac:dyDescent="0.25">
      <c r="A106" s="68"/>
      <c r="B106" s="414" t="s">
        <v>162</v>
      </c>
      <c r="C106" s="415"/>
      <c r="D106" s="262">
        <f>SUM(D104:D105)</f>
        <v>29201323</v>
      </c>
      <c r="E106" s="262">
        <f>SUM(E104:E105)</f>
        <v>10833106</v>
      </c>
      <c r="F106" s="67"/>
      <c r="G106" s="68"/>
      <c r="H106" s="68"/>
      <c r="I106" s="67"/>
      <c r="J106" s="67"/>
      <c r="K106" s="67"/>
      <c r="L106" s="67"/>
      <c r="M106" s="67"/>
      <c r="N106" s="67"/>
      <c r="O106" s="67"/>
    </row>
    <row r="107" spans="1:15" x14ac:dyDescent="0.25">
      <c r="A107" s="68"/>
      <c r="B107" s="67"/>
      <c r="C107" s="67"/>
      <c r="D107" s="67"/>
      <c r="E107" s="67"/>
      <c r="F107" s="67"/>
      <c r="G107" s="68"/>
      <c r="H107" s="68"/>
      <c r="I107" s="67"/>
      <c r="J107" s="67"/>
      <c r="K107" s="67"/>
      <c r="L107" s="67"/>
      <c r="M107" s="67"/>
      <c r="N107" s="67"/>
      <c r="O107" s="67"/>
    </row>
    <row r="108" spans="1:15" ht="30" customHeight="1" x14ac:dyDescent="0.25">
      <c r="A108" s="68"/>
      <c r="B108" s="263" t="s">
        <v>161</v>
      </c>
      <c r="C108" s="264"/>
      <c r="D108" s="258" t="s">
        <v>157</v>
      </c>
      <c r="E108" s="258" t="s">
        <v>158</v>
      </c>
      <c r="F108" s="67"/>
      <c r="G108" s="68"/>
      <c r="H108" s="68"/>
      <c r="I108" s="67"/>
      <c r="J108" s="67"/>
      <c r="K108" s="67"/>
      <c r="L108" s="67"/>
      <c r="M108" s="67"/>
      <c r="N108" s="67"/>
      <c r="O108" s="67"/>
    </row>
    <row r="109" spans="1:15" x14ac:dyDescent="0.25">
      <c r="A109" s="68"/>
      <c r="B109" s="265" t="s">
        <v>166</v>
      </c>
      <c r="C109" s="266"/>
      <c r="D109" s="92">
        <v>387998808</v>
      </c>
      <c r="E109" s="92">
        <v>175461343</v>
      </c>
      <c r="F109" s="67"/>
      <c r="G109" s="68"/>
      <c r="H109" s="68"/>
      <c r="I109" s="67"/>
      <c r="J109" s="67"/>
      <c r="K109" s="67"/>
      <c r="L109" s="67"/>
      <c r="M109" s="67"/>
      <c r="N109" s="67"/>
      <c r="O109" s="67"/>
    </row>
    <row r="110" spans="1:15" x14ac:dyDescent="0.25">
      <c r="A110" s="68"/>
      <c r="B110" s="267" t="s">
        <v>162</v>
      </c>
      <c r="C110" s="268"/>
      <c r="D110" s="262">
        <f>+D109</f>
        <v>387998808</v>
      </c>
      <c r="E110" s="262">
        <f>+E109</f>
        <v>175461343</v>
      </c>
      <c r="F110" s="67"/>
      <c r="G110" s="68"/>
      <c r="H110" s="68"/>
      <c r="I110" s="67"/>
      <c r="J110" s="67"/>
      <c r="K110" s="67"/>
      <c r="L110" s="67"/>
      <c r="M110" s="67"/>
      <c r="N110" s="67"/>
      <c r="O110" s="67"/>
    </row>
    <row r="111" spans="1:15" x14ac:dyDescent="0.25">
      <c r="A111" s="68"/>
      <c r="B111" s="67"/>
      <c r="C111" s="67"/>
      <c r="D111" s="67"/>
      <c r="E111" s="67"/>
      <c r="F111" s="67"/>
      <c r="G111" s="67"/>
      <c r="H111" s="68"/>
      <c r="I111" s="68"/>
      <c r="J111" s="67"/>
      <c r="K111" s="67"/>
      <c r="L111" s="67"/>
      <c r="M111" s="67"/>
      <c r="N111" s="67"/>
      <c r="O111" s="67"/>
    </row>
    <row r="112" spans="1:15" x14ac:dyDescent="0.25">
      <c r="A112" s="75" t="s">
        <v>167</v>
      </c>
      <c r="B112" s="67"/>
      <c r="C112" s="67"/>
      <c r="D112" s="67"/>
      <c r="E112" s="67"/>
      <c r="F112" s="67"/>
      <c r="G112" s="67"/>
      <c r="H112" s="68"/>
      <c r="I112" s="68"/>
      <c r="J112" s="67"/>
      <c r="K112" s="67"/>
      <c r="L112" s="67"/>
      <c r="M112" s="67"/>
      <c r="N112" s="67"/>
      <c r="O112" s="67"/>
    </row>
    <row r="113" spans="1:16" x14ac:dyDescent="0.25">
      <c r="A113" s="68"/>
      <c r="B113" s="67"/>
      <c r="C113" s="67"/>
      <c r="D113" s="67"/>
      <c r="E113" s="67"/>
      <c r="F113" s="67"/>
      <c r="G113" s="67"/>
      <c r="H113" s="68"/>
      <c r="I113" s="68"/>
      <c r="J113" s="67"/>
      <c r="K113" s="67"/>
      <c r="L113" s="67"/>
      <c r="M113" s="67"/>
      <c r="N113" s="67"/>
      <c r="O113" s="67"/>
    </row>
    <row r="114" spans="1:16" ht="14.25" customHeight="1" x14ac:dyDescent="0.25">
      <c r="A114" s="406" t="s">
        <v>168</v>
      </c>
      <c r="B114" s="406"/>
      <c r="C114" s="406"/>
      <c r="D114" s="406"/>
      <c r="E114" s="406"/>
      <c r="F114" s="406"/>
      <c r="G114" s="406"/>
      <c r="H114" s="406"/>
      <c r="I114" s="68"/>
      <c r="J114" s="67"/>
      <c r="K114" s="67"/>
      <c r="L114" s="67"/>
      <c r="M114" s="67"/>
      <c r="N114" s="67"/>
      <c r="O114" s="67"/>
    </row>
    <row r="115" spans="1:16" ht="13.5" customHeight="1" x14ac:dyDescent="0.25">
      <c r="A115" s="269" t="s">
        <v>169</v>
      </c>
      <c r="B115" s="67"/>
      <c r="C115" s="67"/>
      <c r="D115" s="67"/>
      <c r="E115" s="67"/>
      <c r="F115" s="67"/>
      <c r="G115" s="67"/>
      <c r="H115" s="67"/>
      <c r="I115" s="67"/>
      <c r="J115" s="67"/>
      <c r="K115" s="67"/>
      <c r="L115" s="67"/>
      <c r="M115" s="67"/>
      <c r="N115" s="67"/>
      <c r="O115" s="67"/>
    </row>
    <row r="116" spans="1:16" ht="13.5" customHeight="1" x14ac:dyDescent="0.25">
      <c r="A116" s="186"/>
      <c r="B116" s="186"/>
      <c r="C116" s="186"/>
      <c r="D116" s="186"/>
      <c r="E116" s="186"/>
      <c r="F116" s="186"/>
      <c r="G116" s="186"/>
      <c r="H116" s="186"/>
      <c r="I116" s="68"/>
      <c r="J116" s="67"/>
      <c r="K116" s="67"/>
      <c r="L116" s="67"/>
      <c r="M116" s="67"/>
      <c r="N116" s="67"/>
      <c r="O116" s="67"/>
    </row>
    <row r="117" spans="1:16" x14ac:dyDescent="0.25">
      <c r="A117" s="75" t="s">
        <v>515</v>
      </c>
      <c r="B117" s="67"/>
      <c r="C117" s="67"/>
      <c r="D117" s="67"/>
      <c r="E117" s="67"/>
      <c r="F117" s="67"/>
      <c r="G117" s="67"/>
      <c r="H117" s="67"/>
      <c r="I117" s="67"/>
      <c r="J117" s="67"/>
      <c r="K117" s="67"/>
      <c r="L117" s="67"/>
      <c r="M117" s="67"/>
      <c r="N117" s="67"/>
      <c r="O117" s="67"/>
    </row>
    <row r="118" spans="1:16" x14ac:dyDescent="0.25">
      <c r="A118" s="68"/>
      <c r="B118" s="67"/>
      <c r="C118" s="67"/>
      <c r="D118" s="67"/>
      <c r="E118" s="67"/>
      <c r="F118" s="67"/>
      <c r="G118" s="67"/>
      <c r="H118" s="67"/>
      <c r="I118" s="67"/>
      <c r="J118" s="67"/>
      <c r="K118" s="67"/>
      <c r="L118" s="67"/>
      <c r="M118" s="67"/>
      <c r="N118" s="67"/>
      <c r="O118" s="67"/>
    </row>
    <row r="119" spans="1:16" ht="30" x14ac:dyDescent="0.25">
      <c r="A119" s="67"/>
      <c r="B119" s="417" t="s">
        <v>170</v>
      </c>
      <c r="C119" s="417"/>
      <c r="D119" s="417"/>
      <c r="E119" s="77" t="s">
        <v>171</v>
      </c>
      <c r="F119" s="77" t="s">
        <v>172</v>
      </c>
      <c r="G119" s="77" t="s">
        <v>173</v>
      </c>
      <c r="H119" s="67"/>
      <c r="I119" s="67"/>
      <c r="J119" s="76"/>
      <c r="K119" s="67"/>
      <c r="L119" s="67"/>
      <c r="M119" s="67"/>
      <c r="N119" s="67"/>
      <c r="O119" s="67"/>
    </row>
    <row r="120" spans="1:16" x14ac:dyDescent="0.25">
      <c r="A120" s="67"/>
      <c r="B120" s="418" t="s">
        <v>174</v>
      </c>
      <c r="C120" s="425"/>
      <c r="D120" s="419"/>
      <c r="E120" s="270">
        <f t="shared" ref="E120:E125" si="0">+F120+G120</f>
        <v>546469450</v>
      </c>
      <c r="F120" s="270">
        <v>31349998</v>
      </c>
      <c r="G120" s="270">
        <v>515119452</v>
      </c>
      <c r="H120" s="67"/>
      <c r="I120" s="67"/>
      <c r="J120" s="67"/>
      <c r="K120" s="426"/>
      <c r="L120" s="426"/>
      <c r="M120" s="426"/>
      <c r="N120" s="426"/>
      <c r="O120" s="426"/>
    </row>
    <row r="121" spans="1:16" x14ac:dyDescent="0.25">
      <c r="A121" s="67"/>
      <c r="B121" s="420" t="s">
        <v>175</v>
      </c>
      <c r="C121" s="424"/>
      <c r="D121" s="421"/>
      <c r="E121" s="271">
        <f t="shared" si="0"/>
        <v>-216433454</v>
      </c>
      <c r="F121" s="271">
        <v>-1550300</v>
      </c>
      <c r="G121" s="271">
        <v>-214883154</v>
      </c>
      <c r="H121" s="67"/>
      <c r="I121" s="67"/>
      <c r="J121" s="67"/>
      <c r="K121" s="93"/>
      <c r="L121" s="93"/>
      <c r="M121" s="93"/>
      <c r="N121" s="93"/>
      <c r="O121" s="93"/>
      <c r="P121" s="36"/>
    </row>
    <row r="122" spans="1:16" x14ac:dyDescent="0.25">
      <c r="A122" s="67"/>
      <c r="B122" s="420" t="s">
        <v>176</v>
      </c>
      <c r="C122" s="424"/>
      <c r="D122" s="421"/>
      <c r="E122" s="271">
        <f t="shared" si="0"/>
        <v>205983561</v>
      </c>
      <c r="F122" s="271">
        <v>205983561</v>
      </c>
      <c r="G122" s="271">
        <v>0</v>
      </c>
      <c r="H122" s="67"/>
      <c r="I122" s="67"/>
      <c r="J122" s="67"/>
      <c r="K122" s="67"/>
      <c r="L122" s="67"/>
      <c r="M122" s="67"/>
      <c r="N122" s="67"/>
      <c r="O122" s="67"/>
    </row>
    <row r="123" spans="1:16" x14ac:dyDescent="0.25">
      <c r="A123" s="67"/>
      <c r="B123" s="420" t="s">
        <v>177</v>
      </c>
      <c r="C123" s="424"/>
      <c r="D123" s="421"/>
      <c r="E123" s="271">
        <f t="shared" si="0"/>
        <v>-4847157</v>
      </c>
      <c r="F123" s="271">
        <v>-4847157</v>
      </c>
      <c r="G123" s="271">
        <v>0</v>
      </c>
      <c r="H123" s="67"/>
      <c r="I123" s="67"/>
      <c r="J123" s="67"/>
      <c r="K123" s="67"/>
      <c r="L123" s="67"/>
      <c r="M123" s="67"/>
      <c r="N123" s="67"/>
      <c r="O123" s="67"/>
    </row>
    <row r="124" spans="1:16" x14ac:dyDescent="0.25">
      <c r="A124" s="67"/>
      <c r="B124" s="420" t="s">
        <v>178</v>
      </c>
      <c r="C124" s="424"/>
      <c r="D124" s="421"/>
      <c r="E124" s="271">
        <f t="shared" si="0"/>
        <v>4170824994</v>
      </c>
      <c r="F124" s="271">
        <v>234241518</v>
      </c>
      <c r="G124" s="271">
        <v>3936583476</v>
      </c>
      <c r="H124" s="67"/>
      <c r="I124" s="67"/>
      <c r="J124" s="67"/>
      <c r="K124" s="67"/>
      <c r="L124" s="67"/>
      <c r="M124" s="67"/>
      <c r="N124" s="67"/>
      <c r="O124" s="67"/>
    </row>
    <row r="125" spans="1:16" x14ac:dyDescent="0.25">
      <c r="A125" s="67"/>
      <c r="B125" s="427" t="s">
        <v>179</v>
      </c>
      <c r="C125" s="428"/>
      <c r="D125" s="429"/>
      <c r="E125" s="271">
        <f t="shared" si="0"/>
        <v>-1080305646</v>
      </c>
      <c r="F125" s="272">
        <v>-11493850</v>
      </c>
      <c r="G125" s="272">
        <v>-1068811796</v>
      </c>
      <c r="H125" s="67"/>
      <c r="I125" s="67"/>
      <c r="J125" s="67"/>
      <c r="K125" s="67"/>
      <c r="L125" s="67"/>
      <c r="M125" s="67"/>
      <c r="N125" s="67"/>
      <c r="O125" s="67"/>
    </row>
    <row r="126" spans="1:16" x14ac:dyDescent="0.25">
      <c r="A126" s="67"/>
      <c r="B126" s="417" t="s">
        <v>180</v>
      </c>
      <c r="C126" s="417"/>
      <c r="D126" s="417"/>
      <c r="E126" s="273">
        <f>SUM(E120:E125)</f>
        <v>3621691748</v>
      </c>
      <c r="F126" s="273">
        <f>SUM(F120:F125)</f>
        <v>453683770</v>
      </c>
      <c r="G126" s="273">
        <f>SUM(G120:G125)</f>
        <v>3168007978</v>
      </c>
      <c r="H126" s="67"/>
      <c r="I126" s="67"/>
      <c r="J126" s="67"/>
      <c r="K126" s="67"/>
      <c r="L126" s="67"/>
      <c r="M126" s="67"/>
      <c r="N126" s="67"/>
      <c r="O126" s="67"/>
    </row>
    <row r="127" spans="1:16" x14ac:dyDescent="0.25">
      <c r="A127" s="68"/>
      <c r="B127" s="67"/>
      <c r="C127" s="67"/>
      <c r="D127" s="67"/>
      <c r="E127" s="67"/>
      <c r="F127" s="67"/>
      <c r="G127" s="67"/>
      <c r="H127" s="67"/>
      <c r="I127" s="67"/>
      <c r="J127" s="67"/>
      <c r="K127" s="67"/>
      <c r="L127" s="67"/>
      <c r="M127" s="67"/>
      <c r="N127" s="67"/>
      <c r="O127" s="67"/>
    </row>
    <row r="128" spans="1:16" ht="30" x14ac:dyDescent="0.25">
      <c r="A128" s="68"/>
      <c r="B128" s="417" t="s">
        <v>174</v>
      </c>
      <c r="C128" s="417"/>
      <c r="D128" s="417"/>
      <c r="E128" s="77" t="s">
        <v>171</v>
      </c>
      <c r="F128" s="77" t="s">
        <v>172</v>
      </c>
      <c r="G128" s="77" t="s">
        <v>173</v>
      </c>
      <c r="H128" s="67"/>
      <c r="I128" s="67"/>
      <c r="J128" s="93"/>
      <c r="K128" s="67"/>
      <c r="L128" s="67"/>
      <c r="M128" s="67"/>
      <c r="N128" s="67"/>
      <c r="O128" s="67"/>
    </row>
    <row r="129" spans="1:15" x14ac:dyDescent="0.25">
      <c r="A129" s="68"/>
      <c r="B129" s="420" t="s">
        <v>181</v>
      </c>
      <c r="C129" s="424"/>
      <c r="D129" s="421"/>
      <c r="E129" s="94">
        <f>+F129+G129</f>
        <v>546469450</v>
      </c>
      <c r="F129" s="270">
        <v>31349998</v>
      </c>
      <c r="G129" s="270">
        <v>515119452</v>
      </c>
      <c r="H129" s="67"/>
      <c r="I129" s="67"/>
      <c r="J129" s="67"/>
      <c r="K129" s="67"/>
      <c r="L129" s="67"/>
      <c r="M129" s="67"/>
      <c r="N129" s="67"/>
      <c r="O129" s="67"/>
    </row>
    <row r="130" spans="1:15" x14ac:dyDescent="0.25">
      <c r="A130" s="68"/>
      <c r="B130" s="420" t="s">
        <v>175</v>
      </c>
      <c r="C130" s="424"/>
      <c r="D130" s="421"/>
      <c r="E130" s="94">
        <f>+F130+G130</f>
        <v>-216433454</v>
      </c>
      <c r="F130" s="271">
        <v>-1550300</v>
      </c>
      <c r="G130" s="271">
        <v>-214883154</v>
      </c>
      <c r="H130" s="67"/>
      <c r="I130" s="67"/>
      <c r="J130" s="67"/>
      <c r="K130" s="67"/>
      <c r="L130" s="67"/>
      <c r="M130" s="67"/>
      <c r="N130" s="67"/>
      <c r="O130" s="67"/>
    </row>
    <row r="131" spans="1:15" ht="15" customHeight="1" x14ac:dyDescent="0.25">
      <c r="A131" s="68"/>
      <c r="B131" s="417" t="s">
        <v>180</v>
      </c>
      <c r="C131" s="417"/>
      <c r="D131" s="417"/>
      <c r="E131" s="95">
        <f>SUM(E129:E130)</f>
        <v>330035996</v>
      </c>
      <c r="F131" s="96">
        <f>SUM(F129:F130)</f>
        <v>29799698</v>
      </c>
      <c r="G131" s="96">
        <f>SUM(G129:G130)</f>
        <v>300236298</v>
      </c>
      <c r="H131" s="67"/>
      <c r="I131" s="67"/>
      <c r="J131" s="67"/>
      <c r="K131" s="67"/>
      <c r="L131" s="67"/>
      <c r="M131" s="67"/>
      <c r="N131" s="67"/>
      <c r="O131" s="67"/>
    </row>
    <row r="132" spans="1:15" x14ac:dyDescent="0.25">
      <c r="A132" s="67"/>
      <c r="B132" s="67"/>
      <c r="C132" s="67"/>
      <c r="D132" s="67"/>
      <c r="E132" s="67"/>
      <c r="F132" s="67"/>
      <c r="G132" s="67"/>
      <c r="H132" s="67"/>
      <c r="I132" s="67"/>
      <c r="J132" s="67"/>
      <c r="K132" s="67"/>
      <c r="L132" s="67"/>
      <c r="M132" s="67"/>
      <c r="N132" s="67"/>
      <c r="O132" s="67"/>
    </row>
    <row r="133" spans="1:15" ht="30" x14ac:dyDescent="0.25">
      <c r="A133" s="67"/>
      <c r="B133" s="414" t="s">
        <v>176</v>
      </c>
      <c r="C133" s="415"/>
      <c r="D133" s="416"/>
      <c r="E133" s="77" t="s">
        <v>171</v>
      </c>
      <c r="F133" s="77" t="s">
        <v>172</v>
      </c>
      <c r="G133" s="274" t="s">
        <v>173</v>
      </c>
      <c r="H133" s="67"/>
      <c r="I133" s="67"/>
      <c r="J133" s="67"/>
      <c r="K133" s="67"/>
      <c r="L133" s="67"/>
      <c r="M133" s="67"/>
      <c r="N133" s="67"/>
      <c r="O133" s="67"/>
    </row>
    <row r="134" spans="1:15" x14ac:dyDescent="0.25">
      <c r="A134" s="67"/>
      <c r="B134" s="430" t="s">
        <v>182</v>
      </c>
      <c r="C134" s="410"/>
      <c r="D134" s="431"/>
      <c r="E134" s="275">
        <f>+F134+G134</f>
        <v>205983561</v>
      </c>
      <c r="F134" s="275">
        <v>205983561</v>
      </c>
      <c r="G134" s="276">
        <v>0</v>
      </c>
      <c r="H134" s="67"/>
      <c r="I134" s="67"/>
      <c r="J134" s="67"/>
      <c r="K134" s="67"/>
      <c r="L134" s="67"/>
      <c r="M134" s="67"/>
      <c r="N134" s="67"/>
      <c r="O134" s="67"/>
    </row>
    <row r="135" spans="1:15" x14ac:dyDescent="0.25">
      <c r="A135" s="67"/>
      <c r="B135" s="430" t="s">
        <v>183</v>
      </c>
      <c r="C135" s="410"/>
      <c r="D135" s="431"/>
      <c r="E135" s="275">
        <f>+F135+G135</f>
        <v>-4847157</v>
      </c>
      <c r="F135" s="275">
        <v>-4847157</v>
      </c>
      <c r="G135" s="276">
        <v>0</v>
      </c>
      <c r="H135" s="67"/>
      <c r="I135" s="67"/>
      <c r="J135" s="67"/>
      <c r="K135" s="67"/>
      <c r="L135" s="67"/>
      <c r="M135" s="67"/>
      <c r="N135" s="67"/>
      <c r="O135" s="67"/>
    </row>
    <row r="136" spans="1:15" x14ac:dyDescent="0.25">
      <c r="A136" s="67"/>
      <c r="B136" s="422" t="s">
        <v>162</v>
      </c>
      <c r="C136" s="423"/>
      <c r="D136" s="432"/>
      <c r="E136" s="277">
        <f>SUM(E134:E135)</f>
        <v>201136404</v>
      </c>
      <c r="F136" s="277">
        <f>SUM(F134:F135)</f>
        <v>201136404</v>
      </c>
      <c r="G136" s="277">
        <f>SUM(G134:G135)</f>
        <v>0</v>
      </c>
      <c r="H136" s="67"/>
      <c r="I136" s="67"/>
      <c r="J136" s="67"/>
      <c r="K136" s="67"/>
      <c r="L136" s="67"/>
      <c r="M136" s="67"/>
      <c r="N136" s="67"/>
      <c r="O136" s="67"/>
    </row>
    <row r="137" spans="1:15" ht="16.5" customHeight="1" x14ac:dyDescent="0.25">
      <c r="A137" s="67"/>
      <c r="B137" s="67"/>
      <c r="C137" s="97"/>
      <c r="D137" s="97"/>
      <c r="E137" s="97"/>
      <c r="F137" s="67"/>
      <c r="G137" s="67"/>
      <c r="H137" s="67"/>
      <c r="I137" s="67"/>
      <c r="J137" s="67"/>
      <c r="K137" s="67"/>
      <c r="L137" s="67"/>
      <c r="M137" s="67"/>
      <c r="N137" s="67"/>
      <c r="O137" s="67"/>
    </row>
    <row r="138" spans="1:15" ht="45.75" customHeight="1" x14ac:dyDescent="0.25">
      <c r="A138" s="67"/>
      <c r="B138" s="433" t="s">
        <v>184</v>
      </c>
      <c r="C138" s="433"/>
      <c r="D138" s="433"/>
      <c r="E138" s="120" t="s">
        <v>171</v>
      </c>
      <c r="F138" s="77" t="s">
        <v>172</v>
      </c>
      <c r="G138" s="77" t="s">
        <v>173</v>
      </c>
      <c r="H138" s="67"/>
      <c r="I138" s="67"/>
      <c r="J138" s="67"/>
      <c r="K138" s="67"/>
      <c r="L138" s="67"/>
      <c r="M138" s="67"/>
      <c r="N138" s="67"/>
      <c r="O138" s="67"/>
    </row>
    <row r="139" spans="1:15" x14ac:dyDescent="0.25">
      <c r="A139" s="67"/>
      <c r="B139" s="420" t="s">
        <v>185</v>
      </c>
      <c r="C139" s="424"/>
      <c r="D139" s="424"/>
      <c r="E139" s="270">
        <f>+F139+G139</f>
        <v>4170824994</v>
      </c>
      <c r="F139" s="278">
        <v>234241518</v>
      </c>
      <c r="G139" s="279">
        <v>3936583476</v>
      </c>
      <c r="H139" s="67"/>
      <c r="I139" s="67"/>
      <c r="J139" s="67"/>
      <c r="K139" s="67"/>
      <c r="L139" s="67"/>
      <c r="M139" s="67"/>
      <c r="N139" s="67"/>
      <c r="O139" s="67"/>
    </row>
    <row r="140" spans="1:15" x14ac:dyDescent="0.25">
      <c r="A140" s="67"/>
      <c r="B140" s="280" t="s">
        <v>179</v>
      </c>
      <c r="C140" s="70"/>
      <c r="D140" s="70"/>
      <c r="E140" s="272">
        <f>+F140+G140</f>
        <v>-1080305646</v>
      </c>
      <c r="F140" s="281">
        <v>-11493850</v>
      </c>
      <c r="G140" s="282">
        <v>-1068811796</v>
      </c>
      <c r="H140" s="67"/>
      <c r="I140" s="67"/>
      <c r="J140" s="67"/>
      <c r="K140" s="67"/>
      <c r="L140" s="67"/>
      <c r="M140" s="67"/>
      <c r="N140" s="67"/>
      <c r="O140" s="67"/>
    </row>
    <row r="141" spans="1:15" x14ac:dyDescent="0.25">
      <c r="A141" s="67"/>
      <c r="B141" s="414" t="s">
        <v>180</v>
      </c>
      <c r="C141" s="415"/>
      <c r="D141" s="415"/>
      <c r="E141" s="273">
        <f>SUM(E139:E140)</f>
        <v>3090519348</v>
      </c>
      <c r="F141" s="283">
        <f>SUM(F139:F140)</f>
        <v>222747668</v>
      </c>
      <c r="G141" s="283">
        <f>SUM(G139:G140)</f>
        <v>2867771680</v>
      </c>
      <c r="H141" s="67"/>
      <c r="I141" s="67"/>
      <c r="J141" s="67"/>
      <c r="K141" s="67"/>
      <c r="L141" s="67"/>
      <c r="M141" s="67"/>
      <c r="N141" s="67"/>
      <c r="O141" s="67"/>
    </row>
    <row r="142" spans="1:15" x14ac:dyDescent="0.25">
      <c r="A142" s="67"/>
      <c r="B142" s="187"/>
      <c r="C142" s="187"/>
      <c r="D142" s="187"/>
      <c r="E142" s="284"/>
      <c r="F142" s="284"/>
      <c r="G142" s="284"/>
      <c r="H142" s="67"/>
      <c r="I142" s="67"/>
      <c r="J142" s="67"/>
      <c r="K142" s="67"/>
      <c r="L142" s="67"/>
      <c r="M142" s="67"/>
      <c r="N142" s="67"/>
      <c r="O142" s="67"/>
    </row>
    <row r="143" spans="1:15" x14ac:dyDescent="0.25">
      <c r="A143" s="75" t="s">
        <v>186</v>
      </c>
      <c r="B143" s="67"/>
      <c r="C143" s="67"/>
      <c r="D143" s="67"/>
      <c r="E143" s="67"/>
      <c r="F143" s="67"/>
      <c r="G143" s="67"/>
      <c r="H143" s="68"/>
      <c r="I143" s="67"/>
      <c r="J143" s="67"/>
      <c r="K143" s="67"/>
      <c r="L143" s="67"/>
      <c r="M143" s="67"/>
      <c r="N143" s="67"/>
      <c r="O143" s="67"/>
    </row>
    <row r="144" spans="1:15" x14ac:dyDescent="0.25">
      <c r="A144" s="68"/>
      <c r="B144" s="67"/>
      <c r="C144" s="67"/>
      <c r="D144" s="67"/>
      <c r="E144" s="67"/>
      <c r="F144" s="67"/>
      <c r="G144" s="67"/>
      <c r="H144" s="68"/>
      <c r="I144" s="67"/>
      <c r="J144" s="67"/>
      <c r="K144" s="67"/>
      <c r="L144" s="67"/>
      <c r="M144" s="67"/>
      <c r="N144" s="67"/>
      <c r="O144" s="67"/>
    </row>
    <row r="145" spans="1:15" x14ac:dyDescent="0.25">
      <c r="A145" s="406" t="s">
        <v>187</v>
      </c>
      <c r="B145" s="406"/>
      <c r="C145" s="406"/>
      <c r="D145" s="406"/>
      <c r="E145" s="406"/>
      <c r="F145" s="406"/>
      <c r="G145" s="406"/>
      <c r="H145" s="406"/>
      <c r="I145" s="67"/>
      <c r="J145" s="67"/>
      <c r="K145" s="67"/>
      <c r="L145" s="67"/>
      <c r="M145" s="67"/>
      <c r="N145" s="67"/>
      <c r="O145" s="67"/>
    </row>
    <row r="146" spans="1:15" x14ac:dyDescent="0.25">
      <c r="A146" s="68"/>
      <c r="B146" s="67"/>
      <c r="C146" s="67"/>
      <c r="D146" s="67"/>
      <c r="E146" s="67"/>
      <c r="F146" s="67"/>
      <c r="G146" s="67"/>
      <c r="H146" s="68"/>
      <c r="I146" s="67"/>
      <c r="J146" s="67"/>
      <c r="K146" s="67"/>
      <c r="L146" s="67"/>
      <c r="M146" s="67"/>
      <c r="N146" s="67"/>
      <c r="O146" s="67"/>
    </row>
    <row r="147" spans="1:15" ht="30" x14ac:dyDescent="0.25">
      <c r="A147" s="68"/>
      <c r="B147" s="417" t="s">
        <v>188</v>
      </c>
      <c r="C147" s="417"/>
      <c r="D147" s="417"/>
      <c r="E147" s="417"/>
      <c r="F147" s="263" t="s">
        <v>157</v>
      </c>
      <c r="G147" s="258" t="s">
        <v>158</v>
      </c>
      <c r="H147" s="68"/>
      <c r="I147" s="67"/>
      <c r="J147" s="67"/>
      <c r="K147" s="67"/>
      <c r="L147" s="67"/>
      <c r="M147" s="67"/>
      <c r="N147" s="67"/>
      <c r="O147" s="67"/>
    </row>
    <row r="148" spans="1:15" x14ac:dyDescent="0.25">
      <c r="A148" s="68"/>
      <c r="B148" s="418" t="s">
        <v>189</v>
      </c>
      <c r="C148" s="425"/>
      <c r="D148" s="425"/>
      <c r="E148" s="419"/>
      <c r="F148" s="285">
        <v>382371154</v>
      </c>
      <c r="G148" s="259">
        <v>114077177</v>
      </c>
      <c r="H148" s="68"/>
      <c r="I148" s="67"/>
      <c r="J148" s="67"/>
      <c r="K148" s="67"/>
      <c r="L148" s="67"/>
      <c r="M148" s="67"/>
      <c r="N148" s="67"/>
      <c r="O148" s="67"/>
    </row>
    <row r="149" spans="1:15" x14ac:dyDescent="0.25">
      <c r="A149" s="68"/>
      <c r="B149" s="420" t="s">
        <v>190</v>
      </c>
      <c r="C149" s="424"/>
      <c r="D149" s="424"/>
      <c r="E149" s="421"/>
      <c r="F149" s="286">
        <v>18539640</v>
      </c>
      <c r="G149" s="260">
        <v>0</v>
      </c>
      <c r="H149" s="68"/>
      <c r="I149" s="67"/>
      <c r="J149" s="67"/>
      <c r="K149" s="67"/>
      <c r="L149" s="67"/>
      <c r="M149" s="67"/>
      <c r="N149" s="67"/>
      <c r="O149" s="67"/>
    </row>
    <row r="150" spans="1:15" x14ac:dyDescent="0.25">
      <c r="A150" s="68"/>
      <c r="B150" s="427" t="s">
        <v>191</v>
      </c>
      <c r="C150" s="428"/>
      <c r="D150" s="428"/>
      <c r="E150" s="429"/>
      <c r="F150" s="287">
        <v>30625001</v>
      </c>
      <c r="G150" s="261">
        <v>1936962</v>
      </c>
      <c r="H150" s="68"/>
      <c r="I150" s="67"/>
      <c r="J150" s="67"/>
      <c r="K150" s="67"/>
      <c r="L150" s="67"/>
      <c r="M150" s="67"/>
      <c r="N150" s="67"/>
      <c r="O150" s="67"/>
    </row>
    <row r="151" spans="1:15" x14ac:dyDescent="0.25">
      <c r="A151" s="68"/>
      <c r="B151" s="414" t="s">
        <v>162</v>
      </c>
      <c r="C151" s="415"/>
      <c r="D151" s="415"/>
      <c r="E151" s="416"/>
      <c r="F151" s="262">
        <f>SUM(F148:F150)</f>
        <v>431535795</v>
      </c>
      <c r="G151" s="262">
        <f>SUM(G148:G150)</f>
        <v>116014139</v>
      </c>
      <c r="H151" s="68"/>
      <c r="I151" s="67"/>
      <c r="J151" s="67"/>
      <c r="K151" s="67"/>
      <c r="L151" s="67"/>
      <c r="M151" s="67"/>
      <c r="N151" s="67"/>
      <c r="O151" s="67"/>
    </row>
    <row r="152" spans="1:15" x14ac:dyDescent="0.25">
      <c r="A152" s="68"/>
      <c r="B152" s="67"/>
      <c r="C152" s="67"/>
      <c r="D152" s="67"/>
      <c r="E152" s="67"/>
      <c r="F152" s="67"/>
      <c r="G152" s="67"/>
      <c r="H152" s="68"/>
      <c r="I152" s="67"/>
      <c r="J152" s="67"/>
      <c r="K152" s="67"/>
      <c r="L152" s="67"/>
      <c r="M152" s="67"/>
      <c r="N152" s="67"/>
      <c r="O152" s="67"/>
    </row>
    <row r="153" spans="1:15" x14ac:dyDescent="0.25">
      <c r="A153" s="406"/>
      <c r="B153" s="406"/>
      <c r="C153" s="406"/>
      <c r="D153" s="406"/>
      <c r="E153" s="406"/>
      <c r="F153" s="406"/>
      <c r="G153" s="406"/>
      <c r="H153" s="406"/>
      <c r="I153" s="67"/>
      <c r="J153" s="67"/>
      <c r="K153" s="67"/>
      <c r="L153" s="67"/>
      <c r="M153" s="67"/>
      <c r="N153" s="67"/>
      <c r="O153" s="67"/>
    </row>
    <row r="154" spans="1:15" x14ac:dyDescent="0.25">
      <c r="A154" s="67"/>
      <c r="B154" s="187"/>
      <c r="C154" s="187"/>
      <c r="D154" s="187"/>
      <c r="E154" s="284"/>
      <c r="F154" s="284"/>
      <c r="G154" s="284"/>
      <c r="H154" s="67"/>
      <c r="I154" s="67"/>
      <c r="J154" s="67"/>
      <c r="K154" s="67"/>
      <c r="L154" s="67"/>
      <c r="M154" s="67"/>
      <c r="N154" s="67"/>
      <c r="O154" s="67"/>
    </row>
    <row r="155" spans="1:15" x14ac:dyDescent="0.25">
      <c r="A155" s="75" t="s">
        <v>192</v>
      </c>
      <c r="B155" s="67"/>
      <c r="C155" s="67"/>
      <c r="D155" s="67"/>
      <c r="E155" s="67"/>
      <c r="F155" s="67"/>
      <c r="G155" s="67"/>
      <c r="H155" s="67"/>
      <c r="I155" s="67"/>
      <c r="J155" s="67"/>
      <c r="K155" s="67"/>
      <c r="L155" s="67"/>
      <c r="M155" s="67"/>
      <c r="N155" s="67"/>
      <c r="O155" s="67"/>
    </row>
    <row r="156" spans="1:15" x14ac:dyDescent="0.25">
      <c r="A156" s="67"/>
      <c r="B156" s="67"/>
      <c r="C156" s="67"/>
      <c r="D156" s="67"/>
      <c r="E156" s="67"/>
      <c r="F156" s="67"/>
      <c r="G156" s="67"/>
      <c r="H156" s="67"/>
      <c r="I156" s="67"/>
      <c r="J156" s="67"/>
      <c r="K156" s="67"/>
      <c r="L156" s="67"/>
      <c r="M156" s="67"/>
      <c r="N156" s="67"/>
      <c r="O156" s="67"/>
    </row>
    <row r="157" spans="1:15" x14ac:dyDescent="0.25">
      <c r="A157" s="67"/>
      <c r="B157" s="417" t="s">
        <v>156</v>
      </c>
      <c r="C157" s="433" t="s">
        <v>193</v>
      </c>
      <c r="D157" s="433"/>
      <c r="E157" s="433"/>
      <c r="F157" s="433"/>
      <c r="G157" s="433"/>
      <c r="H157" s="433" t="s">
        <v>194</v>
      </c>
      <c r="I157" s="433"/>
      <c r="J157" s="433"/>
      <c r="K157" s="433"/>
      <c r="L157" s="433" t="s">
        <v>195</v>
      </c>
      <c r="M157" s="67"/>
      <c r="N157" s="67"/>
      <c r="O157" s="67"/>
    </row>
    <row r="158" spans="1:15" ht="30" x14ac:dyDescent="0.25">
      <c r="A158" s="67"/>
      <c r="B158" s="417"/>
      <c r="C158" s="77" t="s">
        <v>196</v>
      </c>
      <c r="D158" s="77" t="s">
        <v>197</v>
      </c>
      <c r="E158" s="77" t="s">
        <v>198</v>
      </c>
      <c r="F158" s="77" t="s">
        <v>199</v>
      </c>
      <c r="G158" s="77" t="s">
        <v>200</v>
      </c>
      <c r="H158" s="77" t="s">
        <v>201</v>
      </c>
      <c r="I158" s="77" t="s">
        <v>202</v>
      </c>
      <c r="J158" s="77" t="s">
        <v>203</v>
      </c>
      <c r="K158" s="77" t="s">
        <v>204</v>
      </c>
      <c r="L158" s="433"/>
      <c r="M158" s="67"/>
      <c r="N158" s="67"/>
      <c r="O158" s="67"/>
    </row>
    <row r="159" spans="1:15" x14ac:dyDescent="0.25">
      <c r="A159" s="67"/>
      <c r="B159" s="288" t="s">
        <v>205</v>
      </c>
      <c r="C159" s="289">
        <v>122186128</v>
      </c>
      <c r="D159" s="289">
        <v>0</v>
      </c>
      <c r="E159" s="289">
        <v>0</v>
      </c>
      <c r="F159" s="289">
        <v>0</v>
      </c>
      <c r="G159" s="289">
        <f>+C159+D159-E159+F159</f>
        <v>122186128</v>
      </c>
      <c r="H159" s="289">
        <v>12040431</v>
      </c>
      <c r="I159" s="289">
        <v>10996751.545022445</v>
      </c>
      <c r="J159" s="289">
        <v>0</v>
      </c>
      <c r="K159" s="289">
        <f>+H159+I159-J159</f>
        <v>23037182.545022443</v>
      </c>
      <c r="L159" s="289">
        <f>+G159-K159</f>
        <v>99148945.454977557</v>
      </c>
      <c r="M159" s="67"/>
      <c r="N159" s="67"/>
      <c r="O159" s="67"/>
    </row>
    <row r="160" spans="1:15" x14ac:dyDescent="0.25">
      <c r="A160" s="67"/>
      <c r="B160" s="290" t="s">
        <v>206</v>
      </c>
      <c r="C160" s="291">
        <v>63700150</v>
      </c>
      <c r="D160" s="291">
        <v>0</v>
      </c>
      <c r="E160" s="291">
        <v>0</v>
      </c>
      <c r="F160" s="291">
        <v>0</v>
      </c>
      <c r="G160" s="291">
        <f>+C160+D160-E160+F160</f>
        <v>63700150</v>
      </c>
      <c r="H160" s="291">
        <f>12740029.9909878-501991</f>
        <v>12238038.9909878</v>
      </c>
      <c r="I160" s="291">
        <v>11466026.991889019</v>
      </c>
      <c r="J160" s="291">
        <v>0</v>
      </c>
      <c r="K160" s="291">
        <f>+H160+I160-J160</f>
        <v>23704065.982876819</v>
      </c>
      <c r="L160" s="291">
        <f>+G160-K160</f>
        <v>39996084.017123178</v>
      </c>
      <c r="M160" s="67"/>
      <c r="N160" s="67"/>
      <c r="O160" s="67"/>
    </row>
    <row r="161" spans="1:15" x14ac:dyDescent="0.25">
      <c r="A161" s="67"/>
      <c r="B161" s="290" t="s">
        <v>207</v>
      </c>
      <c r="C161" s="291">
        <v>10863684</v>
      </c>
      <c r="D161" s="291">
        <v>5290909</v>
      </c>
      <c r="E161" s="291">
        <v>4742636</v>
      </c>
      <c r="F161" s="291">
        <v>0</v>
      </c>
      <c r="G161" s="291">
        <f>+C161+D161-E161+F161</f>
        <v>11411957</v>
      </c>
      <c r="H161" s="291">
        <v>5394470.0192036098</v>
      </c>
      <c r="I161" s="291">
        <v>1386710.3802702995</v>
      </c>
      <c r="J161" s="291">
        <v>2355000</v>
      </c>
      <c r="K161" s="291">
        <f>+H161+I161-J161</f>
        <v>4426180.3994739093</v>
      </c>
      <c r="L161" s="291">
        <f>+G161-K161</f>
        <v>6985776.6005260907</v>
      </c>
      <c r="M161" s="67"/>
      <c r="N161" s="67"/>
      <c r="O161" s="67"/>
    </row>
    <row r="162" spans="1:15" x14ac:dyDescent="0.25">
      <c r="A162" s="67"/>
      <c r="B162" s="290" t="s">
        <v>208</v>
      </c>
      <c r="C162" s="291">
        <v>2416037</v>
      </c>
      <c r="D162" s="291">
        <v>0</v>
      </c>
      <c r="E162" s="291">
        <v>0</v>
      </c>
      <c r="F162" s="291">
        <v>0</v>
      </c>
      <c r="G162" s="291">
        <f>+C162+D162-E162+F162</f>
        <v>2416037</v>
      </c>
      <c r="H162" s="291">
        <v>483207.47</v>
      </c>
      <c r="I162" s="291">
        <v>434887</v>
      </c>
      <c r="J162" s="291">
        <v>0</v>
      </c>
      <c r="K162" s="291">
        <f>+H162+I162-J162</f>
        <v>918094.47</v>
      </c>
      <c r="L162" s="291">
        <f>+G162-K162</f>
        <v>1497942.53</v>
      </c>
      <c r="M162" s="67"/>
      <c r="N162" s="67"/>
      <c r="O162" s="67"/>
    </row>
    <row r="163" spans="1:15" x14ac:dyDescent="0.25">
      <c r="A163" s="67"/>
      <c r="B163" s="292" t="s">
        <v>209</v>
      </c>
      <c r="C163" s="293">
        <v>150282664</v>
      </c>
      <c r="D163" s="293">
        <v>0</v>
      </c>
      <c r="E163" s="293">
        <v>0</v>
      </c>
      <c r="F163" s="293">
        <v>0</v>
      </c>
      <c r="G163" s="291">
        <f>+C163+D163-E163+F163</f>
        <v>150282664</v>
      </c>
      <c r="H163" s="293">
        <v>30056533</v>
      </c>
      <c r="I163" s="293">
        <v>30056532.734999996</v>
      </c>
      <c r="J163" s="293">
        <v>0</v>
      </c>
      <c r="K163" s="291">
        <f>+H163+I163-J163</f>
        <v>60113065.734999999</v>
      </c>
      <c r="L163" s="291">
        <f>+G163-K163</f>
        <v>90169598.265000001</v>
      </c>
      <c r="M163" s="67"/>
      <c r="N163" s="67"/>
      <c r="O163" s="67"/>
    </row>
    <row r="164" spans="1:15" x14ac:dyDescent="0.25">
      <c r="A164" s="67"/>
      <c r="B164" s="294" t="s">
        <v>162</v>
      </c>
      <c r="C164" s="295">
        <f t="shared" ref="C164:L164" si="1">SUM(C159:C163)</f>
        <v>349448663</v>
      </c>
      <c r="D164" s="295">
        <f t="shared" si="1"/>
        <v>5290909</v>
      </c>
      <c r="E164" s="295">
        <f t="shared" si="1"/>
        <v>4742636</v>
      </c>
      <c r="F164" s="295">
        <f t="shared" si="1"/>
        <v>0</v>
      </c>
      <c r="G164" s="295">
        <f t="shared" si="1"/>
        <v>349996936</v>
      </c>
      <c r="H164" s="295">
        <f t="shared" si="1"/>
        <v>60212680.48019141</v>
      </c>
      <c r="I164" s="295">
        <f t="shared" si="1"/>
        <v>54340908.652181759</v>
      </c>
      <c r="J164" s="295">
        <f t="shared" si="1"/>
        <v>2355000</v>
      </c>
      <c r="K164" s="295">
        <f t="shared" si="1"/>
        <v>112198589.13237317</v>
      </c>
      <c r="L164" s="295">
        <f t="shared" si="1"/>
        <v>237798346.86762685</v>
      </c>
      <c r="M164" s="67"/>
      <c r="N164" s="67"/>
      <c r="O164" s="67"/>
    </row>
    <row r="165" spans="1:15" x14ac:dyDescent="0.25">
      <c r="A165" s="290"/>
      <c r="B165" s="98" t="s">
        <v>210</v>
      </c>
      <c r="C165" s="99"/>
      <c r="D165" s="99"/>
      <c r="E165" s="99"/>
      <c r="F165" s="99"/>
      <c r="G165" s="295">
        <v>349448663</v>
      </c>
      <c r="H165" s="99"/>
      <c r="I165" s="99"/>
      <c r="J165" s="99"/>
      <c r="K165" s="295">
        <v>58063808</v>
      </c>
      <c r="L165" s="100">
        <f>+G165-K165</f>
        <v>291384855</v>
      </c>
      <c r="M165" s="67"/>
      <c r="N165" s="67"/>
      <c r="O165" s="67"/>
    </row>
    <row r="166" spans="1:15" x14ac:dyDescent="0.25">
      <c r="A166" s="67"/>
      <c r="B166" s="67"/>
      <c r="C166" s="67"/>
      <c r="D166" s="67"/>
      <c r="E166" s="67"/>
      <c r="F166" s="67"/>
      <c r="G166" s="67"/>
      <c r="H166" s="67"/>
      <c r="I166" s="67"/>
      <c r="J166" s="67"/>
      <c r="K166" s="67"/>
      <c r="L166" s="67"/>
      <c r="M166" s="67"/>
      <c r="N166" s="67"/>
      <c r="O166" s="67"/>
    </row>
    <row r="167" spans="1:15" x14ac:dyDescent="0.25">
      <c r="A167" s="75" t="s">
        <v>211</v>
      </c>
      <c r="B167" s="67"/>
      <c r="C167" s="67"/>
      <c r="D167" s="67"/>
      <c r="E167" s="67"/>
      <c r="F167" s="67"/>
      <c r="G167" s="67"/>
      <c r="H167" s="67"/>
      <c r="I167" s="67"/>
      <c r="J167" s="67"/>
      <c r="K167" s="67"/>
      <c r="L167" s="101"/>
      <c r="M167" s="67"/>
      <c r="N167" s="67"/>
      <c r="O167" s="67"/>
    </row>
    <row r="168" spans="1:15" x14ac:dyDescent="0.25">
      <c r="A168" s="67"/>
      <c r="B168" s="67"/>
      <c r="C168" s="67"/>
      <c r="D168" s="67"/>
      <c r="E168" s="67"/>
      <c r="F168" s="67"/>
      <c r="G168" s="67"/>
      <c r="H168" s="67"/>
      <c r="I168" s="67"/>
      <c r="J168" s="97"/>
      <c r="K168" s="101"/>
      <c r="L168" s="101"/>
      <c r="M168" s="67"/>
      <c r="N168" s="67"/>
      <c r="O168" s="67"/>
    </row>
    <row r="169" spans="1:15" x14ac:dyDescent="0.25">
      <c r="A169" s="67"/>
      <c r="B169" s="67"/>
      <c r="C169" s="67"/>
      <c r="D169" s="67"/>
      <c r="E169" s="67"/>
      <c r="F169" s="67"/>
      <c r="G169" s="67"/>
      <c r="H169" s="67"/>
      <c r="I169" s="67"/>
      <c r="J169" s="67"/>
      <c r="K169" s="67"/>
      <c r="L169" s="67"/>
      <c r="M169" s="67"/>
      <c r="N169" s="67"/>
      <c r="O169" s="67"/>
    </row>
    <row r="170" spans="1:15" ht="30" x14ac:dyDescent="0.25">
      <c r="A170" s="80"/>
      <c r="B170" s="89" t="s">
        <v>212</v>
      </c>
      <c r="C170" s="89" t="s">
        <v>213</v>
      </c>
      <c r="D170" s="89" t="s">
        <v>214</v>
      </c>
      <c r="E170" s="89" t="s">
        <v>215</v>
      </c>
      <c r="F170" s="89" t="s">
        <v>216</v>
      </c>
      <c r="G170" s="67"/>
      <c r="H170" s="67"/>
      <c r="I170" s="67"/>
      <c r="J170" s="67"/>
      <c r="K170" s="67"/>
      <c r="L170" s="67"/>
      <c r="M170" s="67"/>
      <c r="N170" s="67"/>
      <c r="O170" s="67"/>
    </row>
    <row r="171" spans="1:15" x14ac:dyDescent="0.25">
      <c r="A171" s="80"/>
      <c r="B171" s="89" t="s">
        <v>217</v>
      </c>
      <c r="C171" s="102">
        <v>19713133</v>
      </c>
      <c r="D171" s="102">
        <v>0</v>
      </c>
      <c r="E171" s="102">
        <v>19713133</v>
      </c>
      <c r="F171" s="102">
        <f>+C171-E171</f>
        <v>0</v>
      </c>
      <c r="G171" s="67"/>
      <c r="H171" s="67"/>
      <c r="I171" s="67"/>
      <c r="J171" s="67"/>
      <c r="K171" s="67"/>
      <c r="L171" s="67"/>
      <c r="M171" s="67"/>
      <c r="N171" s="67"/>
      <c r="O171" s="67"/>
    </row>
    <row r="172" spans="1:15" x14ac:dyDescent="0.25">
      <c r="A172" s="80"/>
      <c r="B172" s="89" t="s">
        <v>218</v>
      </c>
      <c r="C172" s="102">
        <v>8640000</v>
      </c>
      <c r="D172" s="102">
        <v>0</v>
      </c>
      <c r="E172" s="102">
        <v>2847996</v>
      </c>
      <c r="F172" s="102">
        <f>+C172+D172-E172</f>
        <v>5792004</v>
      </c>
      <c r="G172" s="67"/>
      <c r="H172" s="67"/>
      <c r="I172" s="67"/>
      <c r="J172" s="67"/>
      <c r="K172" s="67"/>
      <c r="L172" s="67"/>
      <c r="M172" s="67"/>
      <c r="N172" s="67"/>
      <c r="O172" s="67"/>
    </row>
    <row r="173" spans="1:15" x14ac:dyDescent="0.25">
      <c r="A173" s="67"/>
      <c r="B173" s="103" t="s">
        <v>219</v>
      </c>
      <c r="C173" s="104">
        <f>SUM(C171:C172)</f>
        <v>28353133</v>
      </c>
      <c r="D173" s="104">
        <f>SUM(D171:D172)</f>
        <v>0</v>
      </c>
      <c r="E173" s="104">
        <f>SUM(E171:E172)</f>
        <v>22561129</v>
      </c>
      <c r="F173" s="104">
        <f>SUM(F171:F172)</f>
        <v>5792004</v>
      </c>
      <c r="G173" s="67"/>
      <c r="H173" s="67"/>
      <c r="I173" s="67"/>
      <c r="J173" s="67"/>
      <c r="K173" s="67"/>
      <c r="L173" s="67"/>
      <c r="M173" s="67"/>
      <c r="N173" s="67"/>
      <c r="O173" s="67"/>
    </row>
    <row r="174" spans="1:15" hidden="1" x14ac:dyDescent="0.25">
      <c r="A174" s="67"/>
      <c r="B174" s="103" t="s">
        <v>220</v>
      </c>
      <c r="C174" s="104">
        <v>28353133</v>
      </c>
      <c r="D174" s="104">
        <v>0</v>
      </c>
      <c r="E174" s="104">
        <v>12631374</v>
      </c>
      <c r="F174" s="104">
        <f>+C174-E174</f>
        <v>15721759</v>
      </c>
      <c r="G174" s="67"/>
      <c r="H174" s="67"/>
      <c r="I174" s="67"/>
      <c r="J174" s="67"/>
      <c r="K174" s="67"/>
      <c r="L174" s="67"/>
      <c r="M174" s="67"/>
      <c r="N174" s="67"/>
      <c r="O174" s="67"/>
    </row>
    <row r="175" spans="1:15" x14ac:dyDescent="0.25">
      <c r="A175" s="67"/>
      <c r="B175" s="67"/>
      <c r="C175" s="105"/>
      <c r="D175" s="105"/>
      <c r="E175" s="105"/>
      <c r="F175" s="105"/>
      <c r="G175" s="67"/>
      <c r="H175" s="67"/>
      <c r="I175" s="67"/>
      <c r="J175" s="67"/>
      <c r="K175" s="67"/>
      <c r="L175" s="67"/>
      <c r="M175" s="67"/>
      <c r="N175" s="67"/>
      <c r="O175" s="67"/>
    </row>
    <row r="176" spans="1:15" x14ac:dyDescent="0.25">
      <c r="A176" s="75" t="s">
        <v>221</v>
      </c>
      <c r="B176" s="67"/>
      <c r="C176" s="67"/>
      <c r="D176" s="67"/>
      <c r="E176" s="67"/>
      <c r="F176" s="67"/>
      <c r="G176" s="67"/>
      <c r="H176" s="67"/>
      <c r="I176" s="67"/>
      <c r="J176" s="67"/>
      <c r="K176" s="67"/>
      <c r="L176" s="67"/>
      <c r="M176" s="67"/>
      <c r="N176" s="67"/>
      <c r="O176" s="67"/>
    </row>
    <row r="177" spans="1:15" x14ac:dyDescent="0.25">
      <c r="A177" s="67"/>
      <c r="B177" s="67"/>
      <c r="C177" s="67"/>
      <c r="D177" s="67"/>
      <c r="E177" s="67"/>
      <c r="F177" s="67"/>
      <c r="G177" s="67"/>
      <c r="H177" s="67"/>
      <c r="I177" s="67"/>
      <c r="J177" s="67"/>
      <c r="K177" s="67"/>
      <c r="L177" s="67"/>
      <c r="M177" s="67"/>
      <c r="N177" s="67"/>
      <c r="O177" s="67"/>
    </row>
    <row r="178" spans="1:15" ht="15" customHeight="1" x14ac:dyDescent="0.25">
      <c r="A178" s="406" t="s">
        <v>222</v>
      </c>
      <c r="B178" s="406"/>
      <c r="C178" s="406"/>
      <c r="D178" s="406"/>
      <c r="E178" s="406"/>
      <c r="F178" s="406"/>
      <c r="G178" s="67"/>
      <c r="H178" s="67"/>
      <c r="I178" s="67"/>
      <c r="J178" s="67"/>
      <c r="K178" s="67"/>
      <c r="L178" s="67"/>
      <c r="M178" s="67"/>
      <c r="N178" s="67"/>
      <c r="O178" s="67"/>
    </row>
    <row r="179" spans="1:15" ht="18.75" customHeight="1" x14ac:dyDescent="0.25">
      <c r="A179" s="406"/>
      <c r="B179" s="406"/>
      <c r="C179" s="406"/>
      <c r="D179" s="406"/>
      <c r="E179" s="406"/>
      <c r="F179" s="406"/>
      <c r="G179" s="67"/>
      <c r="H179" s="67"/>
      <c r="I179" s="67"/>
      <c r="J179" s="67"/>
      <c r="K179" s="67"/>
      <c r="L179" s="67"/>
      <c r="M179" s="67"/>
      <c r="N179" s="67"/>
      <c r="O179" s="67"/>
    </row>
    <row r="180" spans="1:15" x14ac:dyDescent="0.25">
      <c r="A180" s="406"/>
      <c r="B180" s="406"/>
      <c r="C180" s="406"/>
      <c r="D180" s="406"/>
      <c r="E180" s="406"/>
      <c r="F180" s="406"/>
      <c r="G180" s="67"/>
      <c r="H180" s="67"/>
      <c r="I180" s="67"/>
      <c r="J180" s="67"/>
      <c r="K180" s="67"/>
      <c r="L180" s="67"/>
      <c r="M180" s="67"/>
      <c r="N180" s="67"/>
      <c r="O180" s="67"/>
    </row>
    <row r="181" spans="1:15" x14ac:dyDescent="0.25">
      <c r="A181" s="406"/>
      <c r="B181" s="406"/>
      <c r="C181" s="406"/>
      <c r="D181" s="406"/>
      <c r="E181" s="406"/>
      <c r="F181" s="406"/>
      <c r="G181" s="67"/>
      <c r="H181" s="67"/>
      <c r="I181" s="67"/>
      <c r="J181" s="67"/>
      <c r="K181" s="67"/>
      <c r="L181" s="67"/>
      <c r="M181" s="67"/>
      <c r="N181" s="67"/>
      <c r="O181" s="67"/>
    </row>
    <row r="182" spans="1:15" x14ac:dyDescent="0.25">
      <c r="A182" s="406"/>
      <c r="B182" s="406"/>
      <c r="C182" s="406"/>
      <c r="D182" s="406"/>
      <c r="E182" s="406"/>
      <c r="F182" s="406"/>
      <c r="G182" s="67"/>
      <c r="H182" s="67"/>
      <c r="I182" s="67"/>
      <c r="J182" s="67"/>
      <c r="K182" s="67"/>
      <c r="L182" s="67"/>
      <c r="M182" s="67"/>
      <c r="N182" s="67"/>
      <c r="O182" s="67"/>
    </row>
    <row r="183" spans="1:15" x14ac:dyDescent="0.25">
      <c r="A183" s="67"/>
      <c r="B183" s="67"/>
      <c r="C183" s="67"/>
      <c r="D183" s="67"/>
      <c r="E183" s="67"/>
      <c r="F183" s="67"/>
      <c r="G183" s="67"/>
      <c r="H183" s="67"/>
      <c r="I183" s="67"/>
      <c r="J183" s="67"/>
      <c r="K183" s="67"/>
      <c r="L183" s="67"/>
      <c r="M183" s="67"/>
      <c r="N183" s="67"/>
      <c r="O183" s="67"/>
    </row>
    <row r="184" spans="1:15" ht="15" customHeight="1" x14ac:dyDescent="0.25">
      <c r="A184" s="67"/>
      <c r="B184" s="414" t="s">
        <v>223</v>
      </c>
      <c r="C184" s="416"/>
      <c r="D184" s="422" t="s">
        <v>171</v>
      </c>
      <c r="E184" s="432"/>
      <c r="F184" s="67"/>
      <c r="G184" s="67"/>
      <c r="H184" s="67"/>
      <c r="I184" s="67"/>
      <c r="J184" s="67"/>
      <c r="K184" s="67"/>
      <c r="L184" s="67"/>
      <c r="M184" s="67"/>
      <c r="N184" s="67"/>
      <c r="O184" s="67"/>
    </row>
    <row r="185" spans="1:15" x14ac:dyDescent="0.25">
      <c r="A185" s="67"/>
      <c r="B185" s="420" t="s">
        <v>224</v>
      </c>
      <c r="C185" s="421"/>
      <c r="D185" s="434">
        <v>6720000</v>
      </c>
      <c r="E185" s="435"/>
      <c r="F185" s="67"/>
      <c r="G185" s="67"/>
      <c r="H185" s="67"/>
      <c r="I185" s="67"/>
      <c r="J185" s="67"/>
      <c r="K185" s="67"/>
      <c r="L185" s="67"/>
      <c r="M185" s="67"/>
      <c r="N185" s="67"/>
      <c r="O185" s="67"/>
    </row>
    <row r="186" spans="1:15" x14ac:dyDescent="0.25">
      <c r="A186" s="67"/>
      <c r="B186" s="420" t="s">
        <v>225</v>
      </c>
      <c r="C186" s="421"/>
      <c r="D186" s="436">
        <v>285720884</v>
      </c>
      <c r="E186" s="437"/>
      <c r="F186" s="67"/>
      <c r="G186" s="67"/>
      <c r="H186" s="67"/>
      <c r="I186" s="67"/>
      <c r="J186" s="67"/>
      <c r="K186" s="67"/>
      <c r="L186" s="67"/>
      <c r="M186" s="67"/>
      <c r="N186" s="67"/>
      <c r="O186" s="67"/>
    </row>
    <row r="187" spans="1:15" x14ac:dyDescent="0.25">
      <c r="A187" s="67"/>
      <c r="B187" s="280" t="s">
        <v>226</v>
      </c>
      <c r="C187" s="296"/>
      <c r="D187" s="436">
        <v>4287847</v>
      </c>
      <c r="E187" s="437"/>
      <c r="F187" s="67"/>
      <c r="G187" s="67"/>
      <c r="H187" s="67"/>
      <c r="I187" s="67"/>
      <c r="J187" s="67"/>
      <c r="K187" s="67"/>
      <c r="L187" s="67"/>
      <c r="M187" s="67"/>
      <c r="N187" s="67"/>
      <c r="O187" s="67"/>
    </row>
    <row r="188" spans="1:15" x14ac:dyDescent="0.25">
      <c r="A188" s="67"/>
      <c r="B188" s="420" t="s">
        <v>227</v>
      </c>
      <c r="C188" s="421"/>
      <c r="D188" s="438">
        <v>-3296004</v>
      </c>
      <c r="E188" s="439"/>
      <c r="F188" s="67"/>
      <c r="G188" s="67"/>
      <c r="H188" s="67"/>
      <c r="I188" s="67"/>
      <c r="J188" s="67"/>
      <c r="K188" s="67"/>
      <c r="L188" s="67"/>
      <c r="M188" s="67"/>
      <c r="N188" s="67"/>
      <c r="O188" s="67"/>
    </row>
    <row r="189" spans="1:15" x14ac:dyDescent="0.25">
      <c r="A189" s="67"/>
      <c r="B189" s="414" t="s">
        <v>162</v>
      </c>
      <c r="C189" s="416"/>
      <c r="D189" s="440">
        <f>SUM(D185:E188)</f>
        <v>293432727</v>
      </c>
      <c r="E189" s="441"/>
      <c r="F189" s="67"/>
      <c r="G189" s="67"/>
      <c r="H189" s="67"/>
      <c r="I189" s="67"/>
      <c r="J189" s="67"/>
      <c r="K189" s="67"/>
      <c r="L189" s="67"/>
      <c r="M189" s="67"/>
      <c r="N189" s="67"/>
      <c r="O189" s="67"/>
    </row>
    <row r="190" spans="1:15" x14ac:dyDescent="0.25">
      <c r="A190" s="67"/>
      <c r="B190" s="187"/>
      <c r="C190" s="187"/>
      <c r="D190" s="284"/>
      <c r="E190" s="284"/>
      <c r="F190" s="67"/>
      <c r="G190" s="67"/>
      <c r="H190" s="67"/>
      <c r="I190" s="67"/>
      <c r="J190" s="67"/>
      <c r="K190" s="67"/>
      <c r="L190" s="67"/>
      <c r="M190" s="67"/>
      <c r="N190" s="67"/>
      <c r="O190" s="67"/>
    </row>
    <row r="191" spans="1:15" x14ac:dyDescent="0.25">
      <c r="A191" s="75" t="s">
        <v>228</v>
      </c>
      <c r="B191" s="186"/>
      <c r="C191" s="186"/>
      <c r="D191" s="186"/>
      <c r="E191" s="186"/>
      <c r="F191" s="186"/>
      <c r="G191" s="67"/>
      <c r="H191" s="67"/>
      <c r="I191" s="67"/>
      <c r="J191" s="67"/>
      <c r="K191" s="67"/>
      <c r="L191" s="67"/>
      <c r="M191" s="67"/>
      <c r="N191" s="67"/>
      <c r="O191" s="67"/>
    </row>
    <row r="192" spans="1:15" ht="15" customHeight="1" x14ac:dyDescent="0.25">
      <c r="A192" s="406" t="s">
        <v>229</v>
      </c>
      <c r="B192" s="406"/>
      <c r="C192" s="406"/>
      <c r="D192" s="406"/>
      <c r="E192" s="406"/>
      <c r="F192" s="406"/>
      <c r="G192" s="67"/>
      <c r="H192" s="67"/>
      <c r="I192" s="67"/>
      <c r="J192" s="67"/>
      <c r="K192" s="67"/>
      <c r="L192" s="67"/>
      <c r="M192" s="67"/>
      <c r="N192" s="67"/>
      <c r="O192" s="67"/>
    </row>
    <row r="193" spans="1:15" x14ac:dyDescent="0.25">
      <c r="A193" s="187"/>
      <c r="B193" s="187"/>
      <c r="C193" s="187"/>
      <c r="D193" s="284"/>
      <c r="E193" s="284"/>
      <c r="F193" s="67"/>
      <c r="G193" s="67"/>
      <c r="H193" s="67"/>
      <c r="I193" s="67"/>
      <c r="J193" s="67"/>
      <c r="K193" s="67"/>
      <c r="L193" s="67"/>
      <c r="M193" s="67"/>
      <c r="N193" s="67"/>
      <c r="O193" s="67"/>
    </row>
    <row r="194" spans="1:15" x14ac:dyDescent="0.25">
      <c r="A194" s="75" t="s">
        <v>230</v>
      </c>
      <c r="B194" s="186"/>
      <c r="C194" s="186"/>
      <c r="D194" s="186"/>
      <c r="E194" s="186"/>
      <c r="F194" s="186"/>
      <c r="G194" s="67"/>
      <c r="H194" s="67"/>
      <c r="I194" s="67"/>
      <c r="J194" s="67"/>
      <c r="K194" s="67"/>
      <c r="L194" s="67"/>
      <c r="M194" s="67"/>
      <c r="N194" s="67"/>
      <c r="O194" s="67"/>
    </row>
    <row r="195" spans="1:15" x14ac:dyDescent="0.25">
      <c r="A195" s="76"/>
      <c r="B195" s="187"/>
      <c r="C195" s="187"/>
      <c r="D195" s="284"/>
      <c r="E195" s="284"/>
      <c r="F195" s="67"/>
      <c r="G195" s="67"/>
      <c r="H195" s="67"/>
      <c r="I195" s="67"/>
      <c r="J195" s="67"/>
      <c r="K195" s="67"/>
      <c r="L195" s="67"/>
      <c r="M195" s="67"/>
      <c r="N195" s="67"/>
      <c r="O195" s="67"/>
    </row>
    <row r="196" spans="1:15" ht="15" customHeight="1" x14ac:dyDescent="0.25">
      <c r="A196" s="187"/>
      <c r="B196" s="111" t="s">
        <v>231</v>
      </c>
      <c r="C196" s="111" t="s">
        <v>172</v>
      </c>
      <c r="D196" s="297" t="s">
        <v>173</v>
      </c>
      <c r="E196" s="284"/>
      <c r="F196" s="67"/>
      <c r="G196" s="67"/>
      <c r="H196" s="67"/>
      <c r="I196" s="67"/>
      <c r="J196" s="67"/>
      <c r="K196" s="67"/>
      <c r="L196" s="67"/>
      <c r="M196" s="67"/>
      <c r="N196" s="67"/>
      <c r="O196" s="67"/>
    </row>
    <row r="197" spans="1:15" x14ac:dyDescent="0.25">
      <c r="A197" s="187"/>
      <c r="B197" s="442" t="s">
        <v>232</v>
      </c>
      <c r="C197" s="443"/>
      <c r="D197" s="444"/>
      <c r="E197" s="284"/>
      <c r="F197" s="67"/>
      <c r="G197" s="67"/>
      <c r="H197" s="67"/>
      <c r="I197" s="67"/>
      <c r="J197" s="67"/>
      <c r="K197" s="67"/>
      <c r="L197" s="67"/>
      <c r="M197" s="67"/>
      <c r="N197" s="67"/>
      <c r="O197" s="67"/>
    </row>
    <row r="198" spans="1:15" x14ac:dyDescent="0.25">
      <c r="A198" s="187"/>
      <c r="B198" s="445"/>
      <c r="C198" s="446"/>
      <c r="D198" s="447"/>
      <c r="E198" s="284"/>
      <c r="F198" s="67"/>
      <c r="G198" s="67"/>
      <c r="H198" s="67"/>
      <c r="I198" s="67"/>
      <c r="J198" s="67"/>
      <c r="K198" s="67"/>
      <c r="L198" s="67"/>
      <c r="M198" s="67"/>
      <c r="N198" s="67"/>
      <c r="O198" s="67"/>
    </row>
    <row r="199" spans="1:15" x14ac:dyDescent="0.25">
      <c r="A199" s="187"/>
      <c r="B199" s="81" t="s">
        <v>219</v>
      </c>
      <c r="C199" s="111"/>
      <c r="D199" s="273"/>
      <c r="E199" s="284"/>
      <c r="F199" s="67"/>
      <c r="G199" s="67"/>
      <c r="H199" s="67"/>
      <c r="I199" s="67"/>
      <c r="J199" s="67"/>
      <c r="K199" s="67"/>
      <c r="L199" s="67"/>
      <c r="M199" s="67"/>
      <c r="N199" s="67"/>
      <c r="O199" s="67"/>
    </row>
    <row r="200" spans="1:15" x14ac:dyDescent="0.25">
      <c r="A200" s="187"/>
      <c r="B200" s="81" t="s">
        <v>233</v>
      </c>
      <c r="C200" s="111"/>
      <c r="D200" s="273"/>
      <c r="E200" s="284"/>
      <c r="F200" s="67"/>
      <c r="G200" s="67"/>
      <c r="H200" s="67"/>
      <c r="I200" s="67"/>
      <c r="J200" s="67"/>
      <c r="K200" s="67"/>
      <c r="L200" s="67"/>
      <c r="M200" s="67"/>
      <c r="N200" s="67"/>
      <c r="O200" s="67"/>
    </row>
    <row r="201" spans="1:15" x14ac:dyDescent="0.25">
      <c r="A201" s="187"/>
      <c r="B201" s="187"/>
      <c r="C201" s="187"/>
      <c r="D201" s="284"/>
      <c r="E201" s="284"/>
      <c r="F201" s="67"/>
      <c r="G201" s="67"/>
      <c r="H201" s="67"/>
      <c r="I201" s="67"/>
      <c r="J201" s="67"/>
      <c r="K201" s="67"/>
      <c r="L201" s="67"/>
      <c r="M201" s="67"/>
      <c r="N201" s="67"/>
      <c r="O201" s="67"/>
    </row>
    <row r="202" spans="1:15" x14ac:dyDescent="0.25">
      <c r="A202" s="75" t="s">
        <v>234</v>
      </c>
      <c r="B202" s="186"/>
      <c r="C202" s="186"/>
      <c r="D202" s="186"/>
      <c r="E202" s="186"/>
      <c r="F202" s="186"/>
      <c r="G202" s="67"/>
      <c r="H202" s="67"/>
      <c r="I202" s="67"/>
      <c r="J202" s="67"/>
      <c r="K202" s="67"/>
      <c r="L202" s="67"/>
      <c r="M202" s="67"/>
      <c r="N202" s="67"/>
      <c r="O202" s="67"/>
    </row>
    <row r="203" spans="1:15" x14ac:dyDescent="0.25">
      <c r="A203" s="76"/>
      <c r="B203" s="187"/>
      <c r="C203" s="187"/>
      <c r="D203" s="284"/>
      <c r="E203" s="284"/>
      <c r="F203" s="67"/>
      <c r="G203" s="67"/>
      <c r="H203" s="67"/>
      <c r="I203" s="67"/>
      <c r="J203" s="67"/>
      <c r="K203" s="67"/>
      <c r="L203" s="67"/>
      <c r="M203" s="67"/>
      <c r="N203" s="67"/>
      <c r="O203" s="67"/>
    </row>
    <row r="204" spans="1:15" ht="30" x14ac:dyDescent="0.25">
      <c r="A204" s="187"/>
      <c r="B204" s="77" t="s">
        <v>235</v>
      </c>
      <c r="C204" s="77" t="s">
        <v>172</v>
      </c>
      <c r="D204" s="297" t="s">
        <v>173</v>
      </c>
      <c r="E204" s="284"/>
      <c r="F204" s="67"/>
      <c r="G204" s="67"/>
      <c r="H204" s="67"/>
      <c r="I204" s="67"/>
      <c r="J204" s="67"/>
      <c r="K204" s="67"/>
      <c r="L204" s="67"/>
      <c r="M204" s="67"/>
      <c r="N204" s="67"/>
      <c r="O204" s="67"/>
    </row>
    <row r="205" spans="1:15" x14ac:dyDescent="0.25">
      <c r="A205" s="187"/>
      <c r="B205" s="442" t="s">
        <v>236</v>
      </c>
      <c r="C205" s="443"/>
      <c r="D205" s="444"/>
      <c r="E205" s="284"/>
      <c r="F205" s="67"/>
      <c r="G205" s="67"/>
      <c r="H205" s="67"/>
      <c r="I205" s="67"/>
      <c r="J205" s="67"/>
      <c r="K205" s="67"/>
      <c r="L205" s="67"/>
      <c r="M205" s="67"/>
      <c r="N205" s="67"/>
      <c r="O205" s="67"/>
    </row>
    <row r="206" spans="1:15" x14ac:dyDescent="0.25">
      <c r="A206" s="187"/>
      <c r="B206" s="445"/>
      <c r="C206" s="446"/>
      <c r="D206" s="447"/>
      <c r="E206" s="284"/>
      <c r="F206" s="67"/>
      <c r="G206" s="67"/>
      <c r="H206" s="67"/>
      <c r="I206" s="67"/>
      <c r="J206" s="67"/>
      <c r="K206" s="67"/>
      <c r="L206" s="67"/>
      <c r="M206" s="67"/>
      <c r="N206" s="67"/>
      <c r="O206" s="67"/>
    </row>
    <row r="207" spans="1:15" x14ac:dyDescent="0.25">
      <c r="A207" s="187"/>
      <c r="B207" s="81" t="s">
        <v>219</v>
      </c>
      <c r="C207" s="111"/>
      <c r="D207" s="273"/>
      <c r="E207" s="284"/>
      <c r="F207" s="67"/>
      <c r="G207" s="67"/>
      <c r="H207" s="67"/>
      <c r="I207" s="67"/>
      <c r="J207" s="67"/>
      <c r="K207" s="67"/>
      <c r="L207" s="67"/>
      <c r="M207" s="67"/>
      <c r="N207" s="67"/>
      <c r="O207" s="67"/>
    </row>
    <row r="208" spans="1:15" x14ac:dyDescent="0.25">
      <c r="A208" s="67"/>
      <c r="B208" s="81" t="s">
        <v>233</v>
      </c>
      <c r="C208" s="111"/>
      <c r="D208" s="273"/>
      <c r="E208" s="67"/>
      <c r="F208" s="67"/>
      <c r="G208" s="67"/>
      <c r="H208" s="67"/>
      <c r="I208" s="67"/>
      <c r="J208" s="67"/>
      <c r="K208" s="67"/>
      <c r="L208" s="67"/>
      <c r="M208" s="67"/>
      <c r="N208" s="67"/>
      <c r="O208" s="67"/>
    </row>
    <row r="209" spans="1:15" x14ac:dyDescent="0.25">
      <c r="A209" s="67"/>
      <c r="B209" s="90"/>
      <c r="C209" s="187"/>
      <c r="D209" s="284"/>
      <c r="E209" s="67"/>
      <c r="F209" s="67"/>
      <c r="G209" s="67"/>
      <c r="H209" s="67"/>
      <c r="I209" s="67"/>
      <c r="J209" s="67"/>
      <c r="K209" s="67"/>
      <c r="L209" s="67"/>
      <c r="M209" s="67"/>
      <c r="N209" s="67"/>
      <c r="O209" s="67"/>
    </row>
    <row r="210" spans="1:15" x14ac:dyDescent="0.25">
      <c r="A210" s="72" t="s">
        <v>237</v>
      </c>
      <c r="B210" s="67"/>
      <c r="C210" s="67"/>
      <c r="D210" s="67"/>
      <c r="E210" s="67"/>
      <c r="F210" s="67"/>
      <c r="G210" s="67"/>
      <c r="H210" s="67"/>
      <c r="I210" s="67"/>
      <c r="J210" s="67"/>
      <c r="K210" s="67"/>
      <c r="L210" s="67"/>
      <c r="M210" s="67"/>
      <c r="N210" s="67"/>
      <c r="O210" s="67"/>
    </row>
    <row r="211" spans="1:15" x14ac:dyDescent="0.25">
      <c r="A211" s="67"/>
      <c r="B211" s="67"/>
      <c r="C211" s="67"/>
      <c r="D211" s="67"/>
      <c r="E211" s="67"/>
      <c r="F211" s="67"/>
      <c r="G211" s="67"/>
      <c r="H211" s="67"/>
      <c r="I211" s="67"/>
      <c r="J211" s="67"/>
      <c r="K211" s="67"/>
      <c r="L211" s="67"/>
      <c r="M211" s="67"/>
      <c r="N211" s="67"/>
      <c r="O211" s="67"/>
    </row>
    <row r="212" spans="1:15" ht="30.75" customHeight="1" x14ac:dyDescent="0.25">
      <c r="A212" s="67"/>
      <c r="B212" s="414" t="s">
        <v>238</v>
      </c>
      <c r="C212" s="416"/>
      <c r="D212" s="422" t="s">
        <v>171</v>
      </c>
      <c r="E212" s="432"/>
      <c r="F212" s="67"/>
      <c r="G212" s="97"/>
      <c r="H212" s="67"/>
      <c r="I212" s="67"/>
      <c r="J212" s="67"/>
      <c r="K212" s="67"/>
      <c r="L212" s="67"/>
      <c r="M212" s="67"/>
      <c r="N212" s="67"/>
      <c r="O212" s="67"/>
    </row>
    <row r="213" spans="1:15" x14ac:dyDescent="0.25">
      <c r="A213" s="67"/>
      <c r="B213" s="420" t="s">
        <v>239</v>
      </c>
      <c r="C213" s="421"/>
      <c r="D213" s="434">
        <v>25000000</v>
      </c>
      <c r="E213" s="435"/>
      <c r="F213" s="67"/>
      <c r="G213" s="97"/>
      <c r="H213" s="67"/>
      <c r="I213" s="67"/>
      <c r="J213" s="67"/>
      <c r="K213" s="67"/>
      <c r="L213" s="67"/>
      <c r="M213" s="67"/>
      <c r="N213" s="67"/>
      <c r="O213" s="67"/>
    </row>
    <row r="214" spans="1:15" x14ac:dyDescent="0.25">
      <c r="A214" s="67"/>
      <c r="B214" s="420" t="s">
        <v>64</v>
      </c>
      <c r="C214" s="421"/>
      <c r="D214" s="436">
        <v>39987744</v>
      </c>
      <c r="E214" s="437"/>
      <c r="F214" s="67"/>
      <c r="G214" s="97"/>
      <c r="H214" s="67"/>
      <c r="I214" s="67"/>
      <c r="J214" s="67"/>
      <c r="K214" s="67"/>
      <c r="L214" s="67"/>
      <c r="M214" s="67"/>
      <c r="N214" s="67"/>
      <c r="O214" s="67"/>
    </row>
    <row r="215" spans="1:15" x14ac:dyDescent="0.25">
      <c r="A215" s="67"/>
      <c r="B215" s="420" t="s">
        <v>240</v>
      </c>
      <c r="C215" s="421"/>
      <c r="D215" s="436">
        <v>15720000</v>
      </c>
      <c r="E215" s="437"/>
      <c r="F215" s="67"/>
      <c r="G215" s="97"/>
      <c r="H215" s="67"/>
      <c r="I215" s="67"/>
      <c r="J215" s="67"/>
      <c r="K215" s="67"/>
      <c r="L215" s="67"/>
      <c r="M215" s="67"/>
      <c r="N215" s="67"/>
      <c r="O215" s="67"/>
    </row>
    <row r="216" spans="1:15" x14ac:dyDescent="0.25">
      <c r="A216" s="67"/>
      <c r="B216" s="420" t="s">
        <v>241</v>
      </c>
      <c r="C216" s="421"/>
      <c r="D216" s="436">
        <v>18069314</v>
      </c>
      <c r="E216" s="437"/>
      <c r="F216" s="67"/>
      <c r="G216" s="97"/>
      <c r="H216" s="67"/>
      <c r="I216" s="67"/>
      <c r="J216" s="67"/>
      <c r="K216" s="67"/>
      <c r="L216" s="67"/>
      <c r="M216" s="67"/>
      <c r="N216" s="67"/>
      <c r="O216" s="67"/>
    </row>
    <row r="217" spans="1:15" x14ac:dyDescent="0.25">
      <c r="A217" s="67"/>
      <c r="B217" s="280" t="s">
        <v>242</v>
      </c>
      <c r="C217" s="296"/>
      <c r="D217" s="298"/>
      <c r="E217" s="282">
        <v>660000</v>
      </c>
      <c r="F217" s="67"/>
      <c r="G217" s="97"/>
      <c r="H217" s="67"/>
      <c r="I217" s="67"/>
      <c r="J217" s="67"/>
      <c r="K217" s="67"/>
      <c r="L217" s="67"/>
      <c r="M217" s="67"/>
      <c r="N217" s="67"/>
      <c r="O217" s="67"/>
    </row>
    <row r="218" spans="1:15" x14ac:dyDescent="0.25">
      <c r="A218" s="67"/>
      <c r="B218" s="420" t="s">
        <v>243</v>
      </c>
      <c r="C218" s="421"/>
      <c r="D218" s="286"/>
      <c r="E218" s="299">
        <v>22000000</v>
      </c>
      <c r="F218" s="67"/>
      <c r="G218" s="97"/>
      <c r="H218" s="67"/>
      <c r="I218" s="67"/>
      <c r="J218" s="67"/>
      <c r="K218" s="67"/>
      <c r="L218" s="67"/>
      <c r="M218" s="67"/>
      <c r="N218" s="67"/>
      <c r="O218" s="67"/>
    </row>
    <row r="219" spans="1:15" x14ac:dyDescent="0.25">
      <c r="A219" s="67"/>
      <c r="B219" s="414" t="s">
        <v>162</v>
      </c>
      <c r="C219" s="416"/>
      <c r="D219" s="300"/>
      <c r="E219" s="301">
        <f>SUM(D213:E218)</f>
        <v>121437058</v>
      </c>
      <c r="F219" s="67"/>
      <c r="G219" s="97"/>
      <c r="H219" s="67"/>
      <c r="I219" s="67"/>
      <c r="J219" s="67"/>
      <c r="K219" s="67"/>
      <c r="L219" s="67"/>
      <c r="M219" s="67"/>
      <c r="N219" s="67"/>
      <c r="O219" s="67"/>
    </row>
    <row r="220" spans="1:15" x14ac:dyDescent="0.25">
      <c r="A220" s="67"/>
      <c r="B220" s="67"/>
      <c r="C220" s="67"/>
      <c r="D220" s="67"/>
      <c r="E220" s="67"/>
      <c r="F220" s="67"/>
      <c r="G220" s="97"/>
      <c r="H220" s="67"/>
      <c r="I220" s="67"/>
      <c r="J220" s="67"/>
      <c r="K220" s="67"/>
      <c r="L220" s="67"/>
      <c r="M220" s="67"/>
      <c r="N220" s="67"/>
      <c r="O220" s="67"/>
    </row>
    <row r="221" spans="1:15" x14ac:dyDescent="0.25">
      <c r="A221" s="72" t="s">
        <v>244</v>
      </c>
      <c r="B221" s="67"/>
      <c r="C221" s="67"/>
      <c r="D221" s="67"/>
      <c r="E221" s="67"/>
      <c r="F221" s="67"/>
      <c r="G221" s="67"/>
      <c r="H221" s="67"/>
      <c r="I221" s="67"/>
      <c r="J221" s="67"/>
      <c r="K221" s="67"/>
      <c r="L221" s="67"/>
      <c r="M221" s="67"/>
      <c r="N221" s="67"/>
      <c r="O221" s="67"/>
    </row>
    <row r="222" spans="1:15" x14ac:dyDescent="0.25">
      <c r="A222" s="67"/>
      <c r="B222" s="67"/>
      <c r="C222" s="67"/>
      <c r="D222" s="67"/>
      <c r="E222" s="67"/>
      <c r="F222" s="67"/>
      <c r="G222" s="67"/>
      <c r="H222" s="67"/>
      <c r="I222" s="67"/>
      <c r="J222" s="67"/>
      <c r="K222" s="67"/>
      <c r="L222" s="67"/>
      <c r="M222" s="67"/>
      <c r="N222" s="67"/>
      <c r="O222" s="67"/>
    </row>
    <row r="223" spans="1:15" ht="30.75" customHeight="1" x14ac:dyDescent="0.25">
      <c r="A223" s="67"/>
      <c r="B223" s="417" t="s">
        <v>245</v>
      </c>
      <c r="C223" s="417"/>
      <c r="D223" s="422" t="s">
        <v>171</v>
      </c>
      <c r="E223" s="432"/>
      <c r="F223" s="67"/>
      <c r="G223" s="67"/>
      <c r="H223" s="67"/>
      <c r="I223" s="67"/>
      <c r="J223" s="67"/>
      <c r="K223" s="67"/>
      <c r="L223" s="67"/>
      <c r="M223" s="67"/>
      <c r="N223" s="67"/>
      <c r="O223" s="67"/>
    </row>
    <row r="224" spans="1:15" x14ac:dyDescent="0.25">
      <c r="A224" s="67"/>
      <c r="B224" s="420" t="s">
        <v>246</v>
      </c>
      <c r="C224" s="421"/>
      <c r="D224" s="106"/>
      <c r="E224" s="302">
        <v>218106184</v>
      </c>
      <c r="F224" s="67"/>
      <c r="G224" s="67"/>
      <c r="H224" s="67"/>
      <c r="I224" s="67"/>
      <c r="J224" s="67"/>
      <c r="K224" s="67"/>
      <c r="L224" s="67"/>
      <c r="M224" s="67"/>
      <c r="N224" s="67"/>
      <c r="O224" s="67"/>
    </row>
    <row r="225" spans="1:15" x14ac:dyDescent="0.25">
      <c r="A225" s="67"/>
      <c r="B225" s="280" t="s">
        <v>247</v>
      </c>
      <c r="C225" s="296"/>
      <c r="D225" s="107"/>
      <c r="E225" s="282">
        <v>2622267</v>
      </c>
      <c r="F225" s="67"/>
      <c r="G225" s="67"/>
      <c r="H225" s="67"/>
      <c r="I225" s="67"/>
      <c r="J225" s="67"/>
      <c r="K225" s="67"/>
      <c r="L225" s="67"/>
      <c r="M225" s="67"/>
      <c r="N225" s="67"/>
      <c r="O225" s="67"/>
    </row>
    <row r="226" spans="1:15" x14ac:dyDescent="0.25">
      <c r="A226" s="67"/>
      <c r="B226" s="420" t="s">
        <v>248</v>
      </c>
      <c r="C226" s="421"/>
      <c r="D226" s="108"/>
      <c r="E226" s="303">
        <v>7910358</v>
      </c>
      <c r="F226" s="67"/>
      <c r="G226" s="67"/>
      <c r="H226" s="67"/>
      <c r="I226" s="67"/>
      <c r="J226" s="67"/>
      <c r="K226" s="67"/>
      <c r="L226" s="67"/>
      <c r="M226" s="67"/>
      <c r="N226" s="67"/>
      <c r="O226" s="67"/>
    </row>
    <row r="227" spans="1:15" x14ac:dyDescent="0.25">
      <c r="A227" s="67"/>
      <c r="B227" s="417" t="s">
        <v>162</v>
      </c>
      <c r="C227" s="417"/>
      <c r="D227" s="300"/>
      <c r="E227" s="301">
        <f>SUM(E224:E226)</f>
        <v>228638809</v>
      </c>
      <c r="F227" s="67"/>
      <c r="G227" s="67"/>
      <c r="H227" s="67"/>
      <c r="I227" s="67"/>
      <c r="J227" s="67"/>
      <c r="K227" s="67"/>
      <c r="L227" s="67"/>
      <c r="M227" s="67"/>
      <c r="N227" s="67"/>
      <c r="O227" s="67"/>
    </row>
    <row r="228" spans="1:15" x14ac:dyDescent="0.25">
      <c r="A228" s="67"/>
      <c r="B228" s="67"/>
      <c r="C228" s="67"/>
      <c r="D228" s="67"/>
      <c r="E228" s="67"/>
      <c r="F228" s="67"/>
      <c r="G228" s="67"/>
      <c r="H228" s="67"/>
      <c r="I228" s="67"/>
      <c r="J228" s="67"/>
      <c r="K228" s="67"/>
      <c r="L228" s="67"/>
      <c r="M228" s="67"/>
      <c r="N228" s="67"/>
      <c r="O228" s="67"/>
    </row>
    <row r="229" spans="1:15" x14ac:dyDescent="0.25">
      <c r="A229" s="75" t="s">
        <v>249</v>
      </c>
      <c r="B229" s="67"/>
      <c r="C229" s="67"/>
      <c r="D229" s="67"/>
      <c r="E229" s="67"/>
      <c r="F229" s="67"/>
      <c r="G229" s="67"/>
      <c r="H229" s="67"/>
      <c r="I229" s="67"/>
      <c r="J229" s="67"/>
      <c r="K229" s="67"/>
      <c r="L229" s="67"/>
      <c r="M229" s="67"/>
      <c r="N229" s="67"/>
      <c r="O229" s="67"/>
    </row>
    <row r="230" spans="1:15" x14ac:dyDescent="0.25">
      <c r="A230" s="67"/>
      <c r="B230" s="67"/>
      <c r="C230" s="67"/>
      <c r="D230" s="67"/>
      <c r="E230" s="67"/>
      <c r="F230" s="67"/>
      <c r="G230" s="67"/>
      <c r="H230" s="67"/>
      <c r="I230" s="67"/>
      <c r="J230" s="67"/>
      <c r="K230" s="67"/>
      <c r="L230" s="67"/>
      <c r="M230" s="67"/>
      <c r="N230" s="67"/>
      <c r="O230" s="67"/>
    </row>
    <row r="231" spans="1:15" ht="30" x14ac:dyDescent="0.25">
      <c r="A231" s="67"/>
      <c r="B231" s="77" t="s">
        <v>235</v>
      </c>
      <c r="C231" s="77" t="s">
        <v>172</v>
      </c>
      <c r="D231" s="297" t="s">
        <v>173</v>
      </c>
      <c r="E231" s="67"/>
      <c r="F231" s="67"/>
      <c r="G231" s="67"/>
      <c r="H231" s="67"/>
      <c r="I231" s="67"/>
      <c r="J231" s="67"/>
      <c r="K231" s="67"/>
      <c r="L231" s="67"/>
      <c r="M231" s="67"/>
      <c r="N231" s="67"/>
      <c r="O231" s="67"/>
    </row>
    <row r="232" spans="1:15" x14ac:dyDescent="0.25">
      <c r="A232" s="67"/>
      <c r="B232" s="81" t="s">
        <v>240</v>
      </c>
      <c r="C232" s="92">
        <v>15720000</v>
      </c>
      <c r="D232" s="304">
        <v>0</v>
      </c>
      <c r="E232" s="67"/>
      <c r="F232" s="67"/>
      <c r="G232" s="424"/>
      <c r="H232" s="424"/>
      <c r="I232" s="448"/>
      <c r="J232" s="448"/>
      <c r="K232" s="67"/>
      <c r="L232" s="67"/>
      <c r="M232" s="67"/>
      <c r="N232" s="67"/>
      <c r="O232" s="67"/>
    </row>
    <row r="233" spans="1:15" x14ac:dyDescent="0.25">
      <c r="A233" s="67"/>
      <c r="B233" s="81" t="s">
        <v>250</v>
      </c>
      <c r="C233" s="92">
        <v>660000</v>
      </c>
      <c r="D233" s="87">
        <v>0</v>
      </c>
      <c r="E233" s="67"/>
      <c r="F233" s="67"/>
      <c r="G233" s="67"/>
      <c r="H233" s="67"/>
      <c r="I233" s="67"/>
      <c r="J233" s="67"/>
      <c r="K233" s="67"/>
      <c r="L233" s="67"/>
      <c r="M233" s="67"/>
      <c r="N233" s="67"/>
      <c r="O233" s="67"/>
    </row>
    <row r="234" spans="1:15" ht="26.25" customHeight="1" x14ac:dyDescent="0.25">
      <c r="A234" s="67"/>
      <c r="B234" s="305" t="s">
        <v>64</v>
      </c>
      <c r="C234" s="92">
        <v>39987744</v>
      </c>
      <c r="D234" s="304">
        <v>0</v>
      </c>
      <c r="E234" s="67"/>
      <c r="F234" s="67"/>
      <c r="G234" s="67"/>
      <c r="H234" s="67"/>
      <c r="I234" s="67"/>
      <c r="J234" s="67"/>
      <c r="K234" s="67"/>
      <c r="L234" s="67"/>
      <c r="M234" s="67"/>
      <c r="N234" s="67"/>
      <c r="O234" s="67"/>
    </row>
    <row r="235" spans="1:15" x14ac:dyDescent="0.25">
      <c r="A235" s="67"/>
      <c r="B235" s="111" t="s">
        <v>219</v>
      </c>
      <c r="C235" s="92">
        <f>SUM(C232:C234)</f>
        <v>56367744</v>
      </c>
      <c r="D235" s="87">
        <v>0</v>
      </c>
      <c r="E235" s="67"/>
      <c r="F235" s="67"/>
      <c r="G235" s="67"/>
      <c r="H235" s="67"/>
      <c r="I235" s="67"/>
      <c r="J235" s="67"/>
      <c r="K235" s="67"/>
      <c r="L235" s="67"/>
      <c r="M235" s="67"/>
      <c r="N235" s="67"/>
      <c r="O235" s="67"/>
    </row>
    <row r="236" spans="1:15" x14ac:dyDescent="0.25">
      <c r="A236" s="67"/>
      <c r="B236" s="111" t="s">
        <v>233</v>
      </c>
      <c r="C236" s="273">
        <v>0</v>
      </c>
      <c r="D236" s="87">
        <v>0</v>
      </c>
      <c r="E236" s="67"/>
      <c r="F236" s="67"/>
      <c r="G236" s="67"/>
      <c r="H236" s="67"/>
      <c r="I236" s="67"/>
      <c r="J236" s="67"/>
      <c r="K236" s="67"/>
      <c r="L236" s="67"/>
      <c r="M236" s="67"/>
      <c r="N236" s="67"/>
      <c r="O236" s="67"/>
    </row>
    <row r="237" spans="1:15" x14ac:dyDescent="0.25">
      <c r="A237" s="75"/>
      <c r="B237" s="90"/>
      <c r="C237" s="187"/>
      <c r="D237" s="284"/>
      <c r="E237" s="67"/>
      <c r="F237" s="67"/>
      <c r="G237" s="97">
        <f>+E219+C235</f>
        <v>177804802</v>
      </c>
      <c r="H237" s="67"/>
      <c r="I237" s="67"/>
      <c r="J237" s="67"/>
      <c r="K237" s="67"/>
      <c r="L237" s="67"/>
      <c r="M237" s="67"/>
      <c r="N237" s="67"/>
      <c r="O237" s="67"/>
    </row>
    <row r="238" spans="1:15" x14ac:dyDescent="0.25">
      <c r="A238" s="75" t="s">
        <v>251</v>
      </c>
      <c r="B238" s="90"/>
      <c r="C238" s="187"/>
      <c r="D238" s="284"/>
      <c r="E238" s="67"/>
      <c r="F238" s="67"/>
      <c r="G238" s="67"/>
      <c r="H238" s="67"/>
      <c r="I238" s="67"/>
      <c r="J238" s="67"/>
      <c r="K238" s="67"/>
      <c r="L238" s="67"/>
      <c r="M238" s="67"/>
      <c r="N238" s="67"/>
      <c r="O238" s="67"/>
    </row>
    <row r="239" spans="1:15" x14ac:dyDescent="0.25">
      <c r="A239" s="76"/>
      <c r="B239" s="90"/>
      <c r="C239" s="187"/>
      <c r="D239" s="284"/>
      <c r="E239" s="67"/>
      <c r="F239" s="67"/>
      <c r="G239" s="67"/>
      <c r="H239" s="67"/>
      <c r="I239" s="67"/>
      <c r="J239" s="67"/>
      <c r="K239" s="67"/>
      <c r="L239" s="67"/>
      <c r="M239" s="67"/>
      <c r="N239" s="67"/>
      <c r="O239" s="67"/>
    </row>
    <row r="240" spans="1:15" x14ac:dyDescent="0.25">
      <c r="A240" s="75"/>
      <c r="B240" s="90"/>
      <c r="C240" s="187"/>
      <c r="D240" s="284"/>
      <c r="E240" s="67"/>
      <c r="F240" s="67"/>
      <c r="G240" s="67"/>
      <c r="H240" s="67"/>
      <c r="I240" s="67"/>
      <c r="J240" s="67"/>
      <c r="K240" s="67"/>
      <c r="L240" s="67"/>
      <c r="M240" s="67"/>
      <c r="N240" s="67"/>
      <c r="O240" s="67"/>
    </row>
    <row r="241" spans="1:15" x14ac:dyDescent="0.25">
      <c r="A241" s="75" t="s">
        <v>252</v>
      </c>
      <c r="B241" s="90"/>
      <c r="C241" s="67"/>
      <c r="D241" s="67"/>
      <c r="E241" s="67"/>
      <c r="F241" s="67"/>
      <c r="G241" s="67"/>
      <c r="H241" s="67"/>
      <c r="I241" s="67"/>
      <c r="J241" s="67"/>
      <c r="K241" s="67"/>
      <c r="L241" s="67"/>
      <c r="M241" s="67"/>
      <c r="N241" s="67"/>
      <c r="O241" s="67"/>
    </row>
    <row r="242" spans="1:15" ht="16.5" customHeight="1" x14ac:dyDescent="0.25">
      <c r="A242" s="75"/>
      <c r="B242" s="90"/>
      <c r="C242" s="67"/>
      <c r="D242" s="67"/>
      <c r="E242" s="67"/>
      <c r="F242" s="67"/>
      <c r="G242" s="67"/>
      <c r="H242" s="67"/>
      <c r="I242" s="67"/>
      <c r="J242" s="67"/>
      <c r="K242" s="67"/>
      <c r="L242" s="67"/>
      <c r="M242" s="67"/>
      <c r="N242" s="67"/>
      <c r="O242" s="67"/>
    </row>
    <row r="243" spans="1:15" x14ac:dyDescent="0.25">
      <c r="A243" s="67"/>
      <c r="B243" s="67"/>
      <c r="C243" s="67"/>
      <c r="D243" s="67"/>
      <c r="E243" s="67"/>
      <c r="F243" s="67"/>
      <c r="G243" s="67"/>
      <c r="H243" s="67"/>
      <c r="I243" s="67"/>
      <c r="J243" s="67"/>
      <c r="K243" s="67"/>
      <c r="L243" s="67"/>
      <c r="M243" s="67"/>
      <c r="N243" s="67"/>
      <c r="O243" s="67"/>
    </row>
    <row r="244" spans="1:15" ht="30" x14ac:dyDescent="0.25">
      <c r="A244" s="67"/>
      <c r="B244" s="77" t="s">
        <v>253</v>
      </c>
      <c r="C244" s="77" t="s">
        <v>254</v>
      </c>
      <c r="D244" s="77" t="s">
        <v>255</v>
      </c>
      <c r="E244" s="77" t="s">
        <v>256</v>
      </c>
      <c r="F244" s="67"/>
      <c r="G244" s="67"/>
      <c r="H244" s="67"/>
      <c r="I244" s="67"/>
      <c r="J244" s="67"/>
      <c r="K244" s="67"/>
      <c r="L244" s="67"/>
      <c r="M244" s="67"/>
      <c r="N244" s="67"/>
      <c r="O244" s="67"/>
    </row>
    <row r="245" spans="1:15" ht="30" x14ac:dyDescent="0.25">
      <c r="A245" s="67"/>
      <c r="B245" s="306" t="s">
        <v>240</v>
      </c>
      <c r="C245" s="307" t="s">
        <v>257</v>
      </c>
      <c r="D245" s="308">
        <v>29795455</v>
      </c>
      <c r="E245" s="308">
        <v>0</v>
      </c>
      <c r="F245" s="67"/>
      <c r="G245" s="67"/>
      <c r="H245" s="67"/>
      <c r="I245" s="67"/>
      <c r="J245" s="67"/>
      <c r="K245" s="67"/>
      <c r="L245" s="67"/>
      <c r="M245" s="67"/>
      <c r="N245" s="67"/>
      <c r="O245" s="67"/>
    </row>
    <row r="246" spans="1:15" x14ac:dyDescent="0.25">
      <c r="A246" s="67"/>
      <c r="B246" s="306" t="s">
        <v>250</v>
      </c>
      <c r="C246" s="307" t="s">
        <v>258</v>
      </c>
      <c r="D246" s="308">
        <v>30000000</v>
      </c>
      <c r="E246" s="308">
        <v>0</v>
      </c>
      <c r="F246" s="67"/>
      <c r="G246" s="67"/>
      <c r="H246" s="67"/>
      <c r="I246" s="67"/>
      <c r="J246" s="67"/>
      <c r="K246" s="67"/>
      <c r="L246" s="67"/>
      <c r="M246" s="67"/>
      <c r="N246" s="67"/>
      <c r="O246" s="67"/>
    </row>
    <row r="247" spans="1:15" ht="30" x14ac:dyDescent="0.25">
      <c r="A247" s="67"/>
      <c r="B247" s="306" t="s">
        <v>64</v>
      </c>
      <c r="C247" s="307" t="s">
        <v>259</v>
      </c>
      <c r="D247" s="308">
        <v>37367831</v>
      </c>
      <c r="E247" s="308">
        <v>0</v>
      </c>
      <c r="F247" s="67"/>
      <c r="G247" s="67"/>
      <c r="H247" s="67"/>
      <c r="I247" s="67"/>
      <c r="J247" s="67"/>
      <c r="K247" s="67"/>
      <c r="L247" s="67"/>
      <c r="M247" s="67"/>
      <c r="N247" s="67"/>
      <c r="O247" s="67"/>
    </row>
    <row r="248" spans="1:15" x14ac:dyDescent="0.25">
      <c r="A248" s="67"/>
      <c r="B248" s="111" t="s">
        <v>162</v>
      </c>
      <c r="C248" s="111"/>
      <c r="D248" s="309">
        <f>SUM(D245:D247)</f>
        <v>97163286</v>
      </c>
      <c r="E248" s="309">
        <v>0</v>
      </c>
      <c r="F248" s="67"/>
      <c r="G248" s="67"/>
      <c r="H248" s="67"/>
      <c r="I248" s="67"/>
      <c r="J248" s="67"/>
      <c r="K248" s="67"/>
      <c r="L248" s="67"/>
      <c r="M248" s="67"/>
      <c r="N248" s="67"/>
      <c r="O248" s="67"/>
    </row>
    <row r="249" spans="1:15" x14ac:dyDescent="0.25">
      <c r="A249" s="67"/>
      <c r="B249" s="67"/>
      <c r="C249" s="67"/>
      <c r="D249" s="67"/>
      <c r="E249" s="67"/>
      <c r="F249" s="67"/>
      <c r="G249" s="67"/>
      <c r="H249" s="67"/>
      <c r="I249" s="67"/>
      <c r="J249" s="67"/>
      <c r="K249" s="67"/>
      <c r="L249" s="67"/>
      <c r="M249" s="67"/>
      <c r="N249" s="67"/>
      <c r="O249" s="67"/>
    </row>
    <row r="250" spans="1:15" x14ac:dyDescent="0.25">
      <c r="A250" s="75" t="s">
        <v>260</v>
      </c>
      <c r="B250" s="90"/>
      <c r="C250" s="67"/>
      <c r="D250" s="67"/>
      <c r="E250" s="67"/>
      <c r="F250" s="67"/>
      <c r="G250" s="67"/>
      <c r="H250" s="67"/>
      <c r="I250" s="67"/>
      <c r="J250" s="67"/>
      <c r="K250" s="67"/>
      <c r="L250" s="67"/>
      <c r="M250" s="67"/>
      <c r="N250" s="67"/>
      <c r="O250" s="67"/>
    </row>
    <row r="251" spans="1:15" x14ac:dyDescent="0.25">
      <c r="A251" s="67"/>
      <c r="B251" s="67"/>
      <c r="C251" s="67"/>
      <c r="D251" s="67"/>
      <c r="E251" s="67"/>
      <c r="F251" s="67"/>
      <c r="G251" s="67"/>
      <c r="H251" s="67"/>
      <c r="I251" s="67"/>
      <c r="J251" s="67"/>
      <c r="K251" s="67"/>
      <c r="L251" s="67"/>
      <c r="M251" s="67"/>
      <c r="N251" s="67"/>
      <c r="O251" s="67"/>
    </row>
    <row r="252" spans="1:15" x14ac:dyDescent="0.25">
      <c r="A252" s="67"/>
      <c r="B252" s="67"/>
      <c r="C252" s="67"/>
      <c r="D252" s="67"/>
      <c r="E252" s="67"/>
      <c r="F252" s="67"/>
      <c r="G252" s="67"/>
      <c r="H252" s="67"/>
      <c r="I252" s="67"/>
      <c r="J252" s="67"/>
      <c r="K252" s="67"/>
      <c r="L252" s="67"/>
      <c r="M252" s="67"/>
      <c r="N252" s="67"/>
      <c r="O252" s="67"/>
    </row>
    <row r="253" spans="1:15" ht="45" x14ac:dyDescent="0.25">
      <c r="A253" s="67"/>
      <c r="B253" s="77" t="s">
        <v>253</v>
      </c>
      <c r="C253" s="77" t="s">
        <v>261</v>
      </c>
      <c r="D253" s="77" t="s">
        <v>262</v>
      </c>
      <c r="E253" s="77" t="s">
        <v>263</v>
      </c>
      <c r="F253" s="77" t="s">
        <v>264</v>
      </c>
      <c r="G253" s="67"/>
      <c r="H253" s="67"/>
      <c r="I253" s="67"/>
      <c r="J253" s="67"/>
      <c r="K253" s="67"/>
      <c r="L253" s="67"/>
      <c r="M253" s="67"/>
      <c r="N253" s="67"/>
      <c r="O253" s="67"/>
    </row>
    <row r="254" spans="1:15" x14ac:dyDescent="0.25">
      <c r="A254" s="67"/>
      <c r="B254" s="310" t="s">
        <v>240</v>
      </c>
      <c r="C254" s="311">
        <v>1020000</v>
      </c>
      <c r="D254" s="312">
        <v>27499997</v>
      </c>
      <c r="E254" s="311">
        <f>+C254-D254</f>
        <v>-26479997</v>
      </c>
      <c r="F254" s="311">
        <v>-29795455</v>
      </c>
      <c r="G254" s="67"/>
      <c r="H254" s="67"/>
      <c r="I254" s="67"/>
      <c r="J254" s="67"/>
      <c r="K254" s="67"/>
      <c r="L254" s="67"/>
      <c r="M254" s="67"/>
      <c r="N254" s="67"/>
      <c r="O254" s="67"/>
    </row>
    <row r="255" spans="1:15" x14ac:dyDescent="0.25">
      <c r="A255" s="67"/>
      <c r="B255" s="313" t="s">
        <v>250</v>
      </c>
      <c r="C255" s="311">
        <v>0</v>
      </c>
      <c r="D255" s="311">
        <v>6600000</v>
      </c>
      <c r="E255" s="311">
        <f>+C255-D255</f>
        <v>-6600000</v>
      </c>
      <c r="F255" s="311">
        <v>-28400594</v>
      </c>
      <c r="G255" s="67"/>
      <c r="H255" s="67"/>
      <c r="I255" s="67"/>
      <c r="J255" s="67"/>
      <c r="K255" s="67"/>
      <c r="L255" s="67"/>
      <c r="M255" s="67"/>
      <c r="N255" s="67"/>
      <c r="O255" s="67"/>
    </row>
    <row r="256" spans="1:15" x14ac:dyDescent="0.25">
      <c r="A256" s="67"/>
      <c r="B256" s="314" t="s">
        <v>64</v>
      </c>
      <c r="C256" s="311">
        <v>0</v>
      </c>
      <c r="D256" s="308">
        <v>70726182</v>
      </c>
      <c r="E256" s="311">
        <f>+C256-D256</f>
        <v>-70726182</v>
      </c>
      <c r="F256" s="311">
        <v>172828214</v>
      </c>
      <c r="G256" s="67"/>
      <c r="H256" s="67"/>
      <c r="I256" s="67"/>
      <c r="J256" s="67"/>
      <c r="K256" s="67"/>
      <c r="L256" s="67"/>
      <c r="M256" s="67"/>
      <c r="N256" s="67"/>
      <c r="O256" s="67"/>
    </row>
    <row r="257" spans="1:15" x14ac:dyDescent="0.25">
      <c r="A257" s="67"/>
      <c r="B257" s="314" t="s">
        <v>265</v>
      </c>
      <c r="C257" s="311">
        <v>2636364</v>
      </c>
      <c r="D257" s="311">
        <v>0</v>
      </c>
      <c r="E257" s="311">
        <f>+C257-D257</f>
        <v>2636364</v>
      </c>
      <c r="F257" s="311">
        <v>1039826</v>
      </c>
      <c r="G257" s="67"/>
      <c r="H257" s="67"/>
      <c r="I257" s="67"/>
      <c r="J257" s="67"/>
      <c r="K257" s="67"/>
      <c r="L257" s="67"/>
      <c r="M257" s="67"/>
      <c r="N257" s="67"/>
      <c r="O257" s="67"/>
    </row>
    <row r="258" spans="1:15" x14ac:dyDescent="0.25">
      <c r="A258" s="67"/>
      <c r="B258" s="315" t="s">
        <v>162</v>
      </c>
      <c r="C258" s="316">
        <f>SUM(C254:C257)</f>
        <v>3656364</v>
      </c>
      <c r="D258" s="316">
        <f>SUM(D254:D257)</f>
        <v>104826179</v>
      </c>
      <c r="E258" s="316">
        <f>SUM(E254:E257)</f>
        <v>-101169815</v>
      </c>
      <c r="F258" s="316">
        <v>0</v>
      </c>
      <c r="G258" s="67"/>
      <c r="H258" s="67"/>
      <c r="I258" s="67"/>
      <c r="J258" s="67"/>
      <c r="K258" s="67"/>
      <c r="L258" s="67"/>
      <c r="M258" s="67"/>
      <c r="N258" s="67"/>
      <c r="O258" s="67"/>
    </row>
    <row r="259" spans="1:15" x14ac:dyDescent="0.25">
      <c r="A259" s="67"/>
      <c r="B259" s="67"/>
      <c r="C259" s="67"/>
      <c r="D259" s="67"/>
      <c r="E259" s="67"/>
      <c r="F259" s="67"/>
      <c r="G259" s="67"/>
      <c r="H259" s="67"/>
      <c r="I259" s="67"/>
      <c r="J259" s="67"/>
      <c r="K259" s="67"/>
      <c r="L259" s="67"/>
      <c r="M259" s="67"/>
      <c r="N259" s="67"/>
      <c r="O259" s="67"/>
    </row>
    <row r="260" spans="1:15" x14ac:dyDescent="0.25">
      <c r="A260" s="75" t="s">
        <v>266</v>
      </c>
      <c r="B260" s="90"/>
      <c r="C260" s="67"/>
      <c r="D260" s="67"/>
      <c r="E260" s="67"/>
      <c r="F260" s="67"/>
      <c r="G260" s="67"/>
      <c r="H260" s="67"/>
      <c r="I260" s="67"/>
      <c r="J260" s="67"/>
      <c r="K260" s="67"/>
      <c r="L260" s="67"/>
      <c r="M260" s="67"/>
      <c r="N260" s="67"/>
      <c r="O260" s="67"/>
    </row>
    <row r="261" spans="1:15" x14ac:dyDescent="0.25">
      <c r="A261" s="76"/>
      <c r="B261" s="90"/>
      <c r="C261" s="67"/>
      <c r="D261" s="67"/>
      <c r="E261" s="67"/>
      <c r="F261" s="67"/>
      <c r="G261" s="67"/>
      <c r="H261" s="67"/>
      <c r="I261" s="67"/>
      <c r="J261" s="67"/>
      <c r="K261" s="67"/>
      <c r="L261" s="67"/>
      <c r="M261" s="67"/>
      <c r="N261" s="67"/>
      <c r="O261" s="67"/>
    </row>
    <row r="262" spans="1:15" ht="45" x14ac:dyDescent="0.25">
      <c r="A262" s="67"/>
      <c r="B262" s="77" t="s">
        <v>212</v>
      </c>
      <c r="C262" s="77" t="s">
        <v>267</v>
      </c>
      <c r="D262" s="77" t="s">
        <v>268</v>
      </c>
      <c r="E262" s="77" t="s">
        <v>269</v>
      </c>
      <c r="F262" s="77" t="s">
        <v>200</v>
      </c>
      <c r="G262" s="67"/>
      <c r="H262" s="67"/>
      <c r="I262" s="67"/>
      <c r="J262" s="67"/>
      <c r="K262" s="67"/>
      <c r="L262" s="67"/>
      <c r="M262" s="67"/>
      <c r="N262" s="67"/>
      <c r="O262" s="67"/>
    </row>
    <row r="263" spans="1:15" x14ac:dyDescent="0.25">
      <c r="A263" s="67"/>
      <c r="B263" s="99" t="s">
        <v>28</v>
      </c>
      <c r="C263" s="109">
        <v>2880000000</v>
      </c>
      <c r="D263" s="109">
        <v>0</v>
      </c>
      <c r="E263" s="109">
        <v>0</v>
      </c>
      <c r="F263" s="109">
        <f>+C263+D263-E263</f>
        <v>2880000000</v>
      </c>
      <c r="G263" s="67"/>
      <c r="H263" s="67"/>
      <c r="I263" s="67"/>
      <c r="J263" s="67"/>
      <c r="K263" s="67"/>
      <c r="L263" s="67"/>
      <c r="M263" s="67"/>
      <c r="N263" s="67"/>
      <c r="O263" s="67"/>
    </row>
    <row r="264" spans="1:15" x14ac:dyDescent="0.25">
      <c r="A264" s="75"/>
      <c r="B264" s="99" t="s">
        <v>270</v>
      </c>
      <c r="C264" s="109">
        <v>0</v>
      </c>
      <c r="D264" s="109">
        <v>0</v>
      </c>
      <c r="E264" s="109">
        <v>0</v>
      </c>
      <c r="F264" s="109">
        <v>0</v>
      </c>
      <c r="G264" s="67"/>
      <c r="H264" s="67"/>
      <c r="I264" s="67"/>
      <c r="J264" s="67"/>
      <c r="K264" s="67"/>
      <c r="L264" s="67"/>
      <c r="M264" s="67"/>
      <c r="N264" s="67"/>
      <c r="O264" s="67"/>
    </row>
    <row r="265" spans="1:15" x14ac:dyDescent="0.25">
      <c r="A265" s="67"/>
      <c r="B265" s="99" t="s">
        <v>29</v>
      </c>
      <c r="C265" s="109">
        <v>9759952</v>
      </c>
      <c r="D265" s="109">
        <v>7897948</v>
      </c>
      <c r="E265" s="109">
        <v>0</v>
      </c>
      <c r="F265" s="109">
        <f>+C265+D265-E265</f>
        <v>17657900</v>
      </c>
      <c r="G265" s="97"/>
      <c r="H265" s="67"/>
      <c r="I265" s="67"/>
      <c r="J265" s="67"/>
      <c r="K265" s="67"/>
      <c r="L265" s="67"/>
      <c r="M265" s="67"/>
      <c r="N265" s="67"/>
      <c r="O265" s="67"/>
    </row>
    <row r="266" spans="1:15" x14ac:dyDescent="0.25">
      <c r="A266" s="67"/>
      <c r="B266" s="99" t="s">
        <v>271</v>
      </c>
      <c r="C266" s="109">
        <v>-82947394</v>
      </c>
      <c r="D266" s="109">
        <v>157958969</v>
      </c>
      <c r="E266" s="109">
        <v>0</v>
      </c>
      <c r="F266" s="109">
        <f>+C266+D266-E266</f>
        <v>75011575</v>
      </c>
      <c r="G266" s="67"/>
      <c r="H266" s="67"/>
      <c r="I266" s="67"/>
      <c r="J266" s="67"/>
      <c r="K266" s="67"/>
      <c r="L266" s="67"/>
      <c r="M266" s="67"/>
      <c r="N266" s="67"/>
      <c r="O266" s="67"/>
    </row>
    <row r="267" spans="1:15" x14ac:dyDescent="0.25">
      <c r="A267" s="67"/>
      <c r="B267" s="99" t="s">
        <v>272</v>
      </c>
      <c r="C267" s="109">
        <v>157958969</v>
      </c>
      <c r="D267" s="109">
        <v>1686069731</v>
      </c>
      <c r="E267" s="109">
        <v>157958969</v>
      </c>
      <c r="F267" s="109">
        <f>+C267+D267-E267</f>
        <v>1686069731</v>
      </c>
      <c r="G267" s="67"/>
      <c r="H267" s="67"/>
      <c r="I267" s="67"/>
      <c r="J267" s="67"/>
      <c r="K267" s="67"/>
      <c r="L267" s="67"/>
      <c r="M267" s="67"/>
      <c r="N267" s="67"/>
      <c r="O267" s="67"/>
    </row>
    <row r="268" spans="1:15" x14ac:dyDescent="0.25">
      <c r="A268" s="67"/>
      <c r="B268" s="98" t="s">
        <v>162</v>
      </c>
      <c r="C268" s="110">
        <f>SUM(C263:C267)</f>
        <v>2964771527</v>
      </c>
      <c r="D268" s="110">
        <f>SUM(D263:D267)</f>
        <v>1851926648</v>
      </c>
      <c r="E268" s="110">
        <f>SUM(E263:E267)</f>
        <v>157958969</v>
      </c>
      <c r="F268" s="110">
        <f>SUM(F263:F267)</f>
        <v>4658739206</v>
      </c>
      <c r="G268" s="67"/>
      <c r="H268" s="67"/>
      <c r="I268" s="67"/>
      <c r="J268" s="67"/>
      <c r="K268" s="67"/>
      <c r="L268" s="67"/>
      <c r="M268" s="67"/>
      <c r="N268" s="67"/>
      <c r="O268" s="67"/>
    </row>
    <row r="269" spans="1:15" x14ac:dyDescent="0.25">
      <c r="A269" s="67"/>
      <c r="B269" s="67"/>
      <c r="C269" s="67"/>
      <c r="D269" s="67"/>
      <c r="E269" s="67"/>
      <c r="F269" s="67"/>
      <c r="G269" s="67"/>
      <c r="H269" s="67"/>
      <c r="I269" s="67"/>
      <c r="J269" s="67"/>
      <c r="K269" s="67"/>
      <c r="L269" s="67"/>
      <c r="M269" s="67"/>
      <c r="N269" s="67"/>
      <c r="O269" s="67"/>
    </row>
    <row r="270" spans="1:15" x14ac:dyDescent="0.25">
      <c r="A270" s="75" t="s">
        <v>273</v>
      </c>
      <c r="B270" s="67"/>
      <c r="C270" s="67"/>
      <c r="D270" s="67"/>
      <c r="E270" s="67"/>
      <c r="F270" s="67"/>
      <c r="G270" s="67"/>
      <c r="H270" s="67"/>
      <c r="I270" s="67"/>
      <c r="J270" s="67"/>
      <c r="K270" s="67"/>
      <c r="L270" s="67"/>
      <c r="M270" s="67"/>
      <c r="N270" s="67"/>
      <c r="O270" s="67"/>
    </row>
    <row r="271" spans="1:15" x14ac:dyDescent="0.25">
      <c r="A271" s="76"/>
      <c r="B271" s="67"/>
      <c r="C271" s="67"/>
      <c r="D271" s="67"/>
      <c r="E271" s="67"/>
      <c r="F271" s="67"/>
      <c r="G271" s="67"/>
      <c r="H271" s="67"/>
      <c r="I271" s="67"/>
      <c r="J271" s="67"/>
      <c r="K271" s="67"/>
      <c r="L271" s="67"/>
      <c r="M271" s="67"/>
      <c r="N271" s="67"/>
      <c r="O271" s="67"/>
    </row>
    <row r="272" spans="1:15" ht="45" x14ac:dyDescent="0.25">
      <c r="A272" s="67"/>
      <c r="B272" s="111" t="s">
        <v>156</v>
      </c>
      <c r="C272" s="77" t="s">
        <v>267</v>
      </c>
      <c r="D272" s="111" t="s">
        <v>268</v>
      </c>
      <c r="E272" s="111" t="s">
        <v>269</v>
      </c>
      <c r="F272" s="77" t="s">
        <v>274</v>
      </c>
      <c r="G272" s="77" t="s">
        <v>275</v>
      </c>
      <c r="H272" s="90"/>
      <c r="I272" s="67"/>
      <c r="J272" s="67"/>
      <c r="K272" s="67"/>
      <c r="L272" s="67"/>
      <c r="M272" s="67"/>
      <c r="N272" s="67"/>
      <c r="O272" s="67"/>
    </row>
    <row r="273" spans="1:15" x14ac:dyDescent="0.25">
      <c r="A273" s="67"/>
      <c r="B273" s="112" t="s">
        <v>276</v>
      </c>
      <c r="C273" s="99"/>
      <c r="D273" s="99"/>
      <c r="E273" s="99"/>
      <c r="F273" s="99"/>
      <c r="G273" s="99"/>
      <c r="H273" s="67"/>
      <c r="I273" s="67"/>
      <c r="J273" s="67"/>
      <c r="K273" s="67"/>
      <c r="L273" s="67"/>
      <c r="M273" s="67"/>
      <c r="N273" s="67"/>
      <c r="O273" s="67"/>
    </row>
    <row r="274" spans="1:15" x14ac:dyDescent="0.25">
      <c r="A274" s="67"/>
      <c r="B274" s="99"/>
      <c r="C274" s="449" t="s">
        <v>236</v>
      </c>
      <c r="D274" s="450"/>
      <c r="E274" s="450"/>
      <c r="F274" s="451"/>
      <c r="G274" s="99"/>
      <c r="H274" s="67"/>
      <c r="I274" s="67"/>
      <c r="J274" s="67"/>
      <c r="K274" s="67"/>
      <c r="L274" s="67"/>
      <c r="M274" s="67"/>
      <c r="N274" s="67"/>
      <c r="O274" s="67"/>
    </row>
    <row r="275" spans="1:15" x14ac:dyDescent="0.25">
      <c r="A275" s="67"/>
      <c r="B275" s="99"/>
      <c r="C275" s="452"/>
      <c r="D275" s="453"/>
      <c r="E275" s="453"/>
      <c r="F275" s="454"/>
      <c r="G275" s="99"/>
      <c r="H275" s="67"/>
      <c r="I275" s="67"/>
      <c r="J275" s="67"/>
      <c r="K275" s="67"/>
      <c r="L275" s="67"/>
      <c r="M275" s="67"/>
      <c r="N275" s="67"/>
      <c r="O275" s="67"/>
    </row>
    <row r="276" spans="1:15" x14ac:dyDescent="0.25">
      <c r="A276" s="67"/>
      <c r="B276" s="99" t="s">
        <v>277</v>
      </c>
      <c r="C276" s="452"/>
      <c r="D276" s="453"/>
      <c r="E276" s="453"/>
      <c r="F276" s="454"/>
      <c r="G276" s="99"/>
      <c r="H276" s="67"/>
      <c r="I276" s="67"/>
      <c r="J276" s="67"/>
      <c r="K276" s="67"/>
      <c r="L276" s="67"/>
      <c r="M276" s="67"/>
      <c r="N276" s="67"/>
      <c r="O276" s="67"/>
    </row>
    <row r="277" spans="1:15" x14ac:dyDescent="0.25">
      <c r="A277" s="67"/>
      <c r="B277" s="112" t="s">
        <v>278</v>
      </c>
      <c r="C277" s="455"/>
      <c r="D277" s="456"/>
      <c r="E277" s="456"/>
      <c r="F277" s="457"/>
      <c r="G277" s="99"/>
      <c r="H277" s="67"/>
      <c r="I277" s="67"/>
      <c r="J277" s="67"/>
      <c r="K277" s="67"/>
      <c r="L277" s="67"/>
      <c r="M277" s="67"/>
      <c r="N277" s="67"/>
      <c r="O277" s="67"/>
    </row>
    <row r="278" spans="1:15" x14ac:dyDescent="0.25">
      <c r="A278" s="67"/>
      <c r="B278" s="99"/>
      <c r="C278" s="99"/>
      <c r="D278" s="99"/>
      <c r="E278" s="99"/>
      <c r="F278" s="99"/>
      <c r="G278" s="99"/>
      <c r="H278" s="67"/>
      <c r="I278" s="67"/>
      <c r="J278" s="67"/>
      <c r="K278" s="67"/>
      <c r="L278" s="67"/>
      <c r="M278" s="67"/>
      <c r="N278" s="67"/>
      <c r="O278" s="67"/>
    </row>
    <row r="279" spans="1:15" x14ac:dyDescent="0.25">
      <c r="A279" s="67"/>
      <c r="B279" s="99"/>
      <c r="C279" s="99"/>
      <c r="D279" s="99"/>
      <c r="E279" s="99"/>
      <c r="F279" s="99"/>
      <c r="G279" s="99"/>
      <c r="H279" s="67"/>
      <c r="I279" s="67"/>
      <c r="J279" s="67"/>
      <c r="K279" s="67"/>
      <c r="L279" s="67"/>
      <c r="M279" s="67"/>
      <c r="N279" s="67"/>
      <c r="O279" s="67"/>
    </row>
    <row r="280" spans="1:15" x14ac:dyDescent="0.25">
      <c r="A280" s="67"/>
      <c r="B280" s="99" t="s">
        <v>277</v>
      </c>
      <c r="C280" s="99"/>
      <c r="D280" s="99"/>
      <c r="E280" s="99"/>
      <c r="F280" s="99"/>
      <c r="G280" s="99"/>
      <c r="H280" s="67"/>
      <c r="I280" s="67"/>
      <c r="J280" s="67"/>
      <c r="K280" s="67"/>
      <c r="L280" s="67"/>
      <c r="M280" s="67"/>
      <c r="N280" s="67"/>
      <c r="O280" s="67"/>
    </row>
    <row r="281" spans="1:15" x14ac:dyDescent="0.25">
      <c r="A281" s="67"/>
      <c r="B281" s="67"/>
      <c r="C281" s="67"/>
      <c r="D281" s="67"/>
      <c r="E281" s="67"/>
      <c r="F281" s="67"/>
      <c r="G281" s="67"/>
      <c r="H281" s="67"/>
      <c r="I281" s="67"/>
      <c r="J281" s="67"/>
      <c r="K281" s="67"/>
      <c r="L281" s="67"/>
      <c r="M281" s="67"/>
      <c r="N281" s="67"/>
      <c r="O281" s="67"/>
    </row>
    <row r="282" spans="1:15" x14ac:dyDescent="0.25">
      <c r="A282" s="75" t="s">
        <v>279</v>
      </c>
      <c r="B282" s="67"/>
      <c r="C282" s="67"/>
      <c r="D282" s="67"/>
      <c r="E282" s="67"/>
      <c r="F282" s="67"/>
      <c r="G282" s="67"/>
      <c r="H282" s="67"/>
      <c r="I282" s="67"/>
      <c r="J282" s="67"/>
      <c r="K282" s="67"/>
      <c r="L282" s="67"/>
      <c r="M282" s="67"/>
      <c r="N282" s="67"/>
      <c r="O282" s="67"/>
    </row>
    <row r="283" spans="1:15" x14ac:dyDescent="0.25">
      <c r="A283" s="76"/>
      <c r="B283" s="67"/>
      <c r="C283" s="67"/>
      <c r="D283" s="67"/>
      <c r="E283" s="67"/>
      <c r="F283" s="67"/>
      <c r="G283" s="67"/>
      <c r="H283" s="67"/>
      <c r="I283" s="67"/>
      <c r="J283" s="67"/>
      <c r="K283" s="67"/>
      <c r="L283" s="67"/>
      <c r="M283" s="67"/>
      <c r="N283" s="67"/>
      <c r="O283" s="67"/>
    </row>
    <row r="284" spans="1:15" x14ac:dyDescent="0.25">
      <c r="A284" s="67" t="s">
        <v>280</v>
      </c>
      <c r="B284" s="67"/>
      <c r="C284" s="67"/>
      <c r="D284" s="67"/>
      <c r="E284" s="67"/>
      <c r="F284" s="67"/>
      <c r="G284" s="67"/>
      <c r="H284" s="67"/>
      <c r="I284" s="67"/>
      <c r="J284" s="67"/>
      <c r="K284" s="67"/>
      <c r="L284" s="67"/>
      <c r="M284" s="67"/>
      <c r="N284" s="67"/>
      <c r="O284" s="67"/>
    </row>
    <row r="285" spans="1:15" ht="30" x14ac:dyDescent="0.25">
      <c r="A285" s="67"/>
      <c r="B285" s="111" t="s">
        <v>212</v>
      </c>
      <c r="C285" s="77" t="s">
        <v>157</v>
      </c>
      <c r="D285" s="77" t="s">
        <v>158</v>
      </c>
      <c r="E285" s="67"/>
      <c r="F285" s="67"/>
      <c r="G285" s="67"/>
      <c r="H285" s="67"/>
      <c r="I285" s="67"/>
      <c r="J285" s="67"/>
      <c r="K285" s="67"/>
      <c r="L285" s="67"/>
      <c r="M285" s="67"/>
      <c r="N285" s="67"/>
      <c r="O285" s="67"/>
    </row>
    <row r="286" spans="1:15" x14ac:dyDescent="0.25">
      <c r="A286" s="67"/>
      <c r="B286" s="112" t="s">
        <v>281</v>
      </c>
      <c r="C286" s="113">
        <v>2487287572</v>
      </c>
      <c r="D286" s="113">
        <v>805236712</v>
      </c>
      <c r="E286" s="67"/>
      <c r="F286" s="67"/>
      <c r="G286" s="67"/>
      <c r="H286" s="67"/>
      <c r="I286" s="67"/>
      <c r="J286" s="67"/>
      <c r="K286" s="67"/>
      <c r="L286" s="67"/>
      <c r="M286" s="67"/>
      <c r="N286" s="67"/>
      <c r="O286" s="67"/>
    </row>
    <row r="287" spans="1:15" x14ac:dyDescent="0.25">
      <c r="A287" s="67"/>
      <c r="B287" s="99"/>
      <c r="C287" s="113">
        <f>SUM(C286)</f>
        <v>2487287572</v>
      </c>
      <c r="D287" s="113">
        <f>SUM(D286)</f>
        <v>805236712</v>
      </c>
      <c r="E287" s="67"/>
      <c r="F287" s="67"/>
      <c r="G287" s="67"/>
      <c r="H287" s="67"/>
      <c r="I287" s="67"/>
      <c r="J287" s="67"/>
      <c r="K287" s="67"/>
      <c r="L287" s="67"/>
      <c r="M287" s="67"/>
      <c r="N287" s="67"/>
      <c r="O287" s="67"/>
    </row>
    <row r="288" spans="1:15" x14ac:dyDescent="0.25">
      <c r="A288" s="67"/>
      <c r="B288" s="67"/>
      <c r="C288" s="67"/>
      <c r="D288" s="67"/>
      <c r="E288" s="67"/>
      <c r="F288" s="67"/>
      <c r="G288" s="67"/>
      <c r="H288" s="67"/>
      <c r="I288" s="67"/>
      <c r="J288" s="67"/>
      <c r="K288" s="67"/>
      <c r="L288" s="67"/>
      <c r="M288" s="67"/>
      <c r="N288" s="67"/>
      <c r="O288" s="67"/>
    </row>
    <row r="289" spans="1:15" x14ac:dyDescent="0.25">
      <c r="A289" s="67" t="s">
        <v>282</v>
      </c>
      <c r="B289" s="67"/>
      <c r="C289" s="67"/>
      <c r="D289" s="67"/>
      <c r="E289" s="67"/>
      <c r="F289" s="67"/>
      <c r="G289" s="67"/>
      <c r="H289" s="67"/>
      <c r="I289" s="67"/>
      <c r="J289" s="67"/>
      <c r="K289" s="67"/>
      <c r="L289" s="67"/>
      <c r="M289" s="67"/>
      <c r="N289" s="67"/>
      <c r="O289" s="67"/>
    </row>
    <row r="290" spans="1:15" ht="30" x14ac:dyDescent="0.25">
      <c r="A290" s="67"/>
      <c r="B290" s="111" t="s">
        <v>212</v>
      </c>
      <c r="C290" s="77" t="s">
        <v>255</v>
      </c>
      <c r="D290" s="77" t="s">
        <v>256</v>
      </c>
      <c r="E290" s="67"/>
      <c r="F290" s="67"/>
      <c r="G290" s="67"/>
      <c r="H290" s="67"/>
      <c r="I290" s="67"/>
      <c r="J290" s="67"/>
      <c r="K290" s="67"/>
      <c r="L290" s="67"/>
      <c r="M290" s="67"/>
      <c r="N290" s="67"/>
      <c r="O290" s="67"/>
    </row>
    <row r="291" spans="1:15" x14ac:dyDescent="0.25">
      <c r="A291" s="67"/>
      <c r="B291" s="112" t="s">
        <v>283</v>
      </c>
      <c r="C291" s="114">
        <v>237056133</v>
      </c>
      <c r="D291" s="114">
        <v>176102965</v>
      </c>
      <c r="E291" s="67"/>
      <c r="F291" s="67"/>
      <c r="G291" s="67"/>
      <c r="H291" s="67"/>
      <c r="I291" s="67"/>
      <c r="J291" s="67"/>
      <c r="K291" s="67"/>
      <c r="L291" s="67"/>
      <c r="M291" s="67"/>
      <c r="N291" s="67"/>
      <c r="O291" s="67"/>
    </row>
    <row r="292" spans="1:15" x14ac:dyDescent="0.25">
      <c r="A292" s="67"/>
      <c r="B292" s="99"/>
      <c r="C292" s="115">
        <f>SUM(C291)</f>
        <v>237056133</v>
      </c>
      <c r="D292" s="115">
        <f>SUM(D291)</f>
        <v>176102965</v>
      </c>
      <c r="E292" s="67"/>
      <c r="F292" s="67"/>
      <c r="G292" s="67"/>
      <c r="H292" s="67"/>
      <c r="I292" s="67"/>
      <c r="J292" s="67"/>
      <c r="K292" s="67"/>
      <c r="L292" s="67"/>
      <c r="M292" s="67"/>
      <c r="N292" s="67"/>
      <c r="O292" s="67"/>
    </row>
    <row r="293" spans="1:15" x14ac:dyDescent="0.25">
      <c r="A293" s="67"/>
      <c r="B293" s="67"/>
      <c r="C293" s="67"/>
      <c r="D293" s="67"/>
      <c r="E293" s="67"/>
      <c r="F293" s="67"/>
      <c r="G293" s="67"/>
      <c r="H293" s="67"/>
      <c r="I293" s="67"/>
      <c r="J293" s="67"/>
      <c r="K293" s="67"/>
      <c r="L293" s="67"/>
      <c r="M293" s="67"/>
      <c r="N293" s="67"/>
      <c r="O293" s="67"/>
    </row>
    <row r="294" spans="1:15" x14ac:dyDescent="0.25">
      <c r="A294" s="67" t="s">
        <v>284</v>
      </c>
      <c r="B294" s="67"/>
      <c r="C294" s="67"/>
      <c r="D294" s="67"/>
      <c r="E294" s="67"/>
      <c r="F294" s="67"/>
      <c r="G294" s="67"/>
      <c r="H294" s="67"/>
      <c r="I294" s="67"/>
      <c r="J294" s="67"/>
      <c r="K294" s="67"/>
      <c r="L294" s="67"/>
      <c r="M294" s="67"/>
      <c r="N294" s="67"/>
      <c r="O294" s="67"/>
    </row>
    <row r="295" spans="1:15" ht="30" x14ac:dyDescent="0.25">
      <c r="A295" s="67"/>
      <c r="B295" s="111" t="s">
        <v>212</v>
      </c>
      <c r="C295" s="77" t="s">
        <v>255</v>
      </c>
      <c r="D295" s="77" t="s">
        <v>256</v>
      </c>
      <c r="E295" s="67"/>
      <c r="F295" s="67"/>
      <c r="G295" s="67"/>
      <c r="H295" s="67"/>
      <c r="I295" s="67"/>
      <c r="J295" s="67"/>
      <c r="K295" s="67"/>
      <c r="L295" s="67"/>
      <c r="M295" s="67"/>
      <c r="N295" s="67"/>
      <c r="O295" s="67"/>
    </row>
    <row r="296" spans="1:15" x14ac:dyDescent="0.25">
      <c r="A296" s="67"/>
      <c r="B296" s="112" t="s">
        <v>285</v>
      </c>
      <c r="C296" s="113">
        <v>204682108</v>
      </c>
      <c r="D296" s="113">
        <v>210000930</v>
      </c>
      <c r="E296" s="67"/>
      <c r="F296" s="67"/>
      <c r="G296" s="67"/>
      <c r="H296" s="67"/>
      <c r="I296" s="67"/>
      <c r="J296" s="67"/>
      <c r="K296" s="67"/>
      <c r="L296" s="67"/>
      <c r="M296" s="67"/>
      <c r="N296" s="67"/>
      <c r="O296" s="67"/>
    </row>
    <row r="297" spans="1:15" x14ac:dyDescent="0.25">
      <c r="A297" s="67"/>
      <c r="B297" s="99"/>
      <c r="C297" s="113">
        <f>SUM(C296)</f>
        <v>204682108</v>
      </c>
      <c r="D297" s="113">
        <f>SUM(D296)</f>
        <v>210000930</v>
      </c>
      <c r="E297" s="67"/>
      <c r="F297" s="67"/>
      <c r="G297" s="67"/>
      <c r="H297" s="67"/>
      <c r="I297" s="67"/>
      <c r="J297" s="67"/>
      <c r="K297" s="67"/>
      <c r="L297" s="67"/>
      <c r="M297" s="67"/>
      <c r="N297" s="67"/>
      <c r="O297" s="67"/>
    </row>
    <row r="298" spans="1:15" x14ac:dyDescent="0.25">
      <c r="A298" s="67"/>
      <c r="B298" s="67"/>
      <c r="C298" s="67"/>
      <c r="D298" s="67"/>
      <c r="E298" s="67"/>
      <c r="F298" s="67"/>
      <c r="G298" s="67"/>
      <c r="H298" s="67"/>
      <c r="I298" s="67"/>
      <c r="J298" s="67"/>
      <c r="K298" s="67"/>
      <c r="L298" s="67"/>
      <c r="M298" s="67"/>
      <c r="N298" s="67"/>
      <c r="O298" s="67"/>
    </row>
    <row r="299" spans="1:15" x14ac:dyDescent="0.25">
      <c r="A299" s="67" t="s">
        <v>286</v>
      </c>
      <c r="B299" s="67"/>
      <c r="C299" s="67"/>
      <c r="D299" s="67"/>
      <c r="E299" s="67"/>
      <c r="F299" s="67"/>
      <c r="G299" s="67"/>
      <c r="H299" s="67"/>
      <c r="I299" s="67"/>
      <c r="J299" s="67"/>
      <c r="K299" s="67"/>
      <c r="L299" s="67"/>
      <c r="M299" s="67"/>
      <c r="N299" s="67"/>
      <c r="O299" s="67"/>
    </row>
    <row r="300" spans="1:15" ht="30" x14ac:dyDescent="0.25">
      <c r="A300" s="67"/>
      <c r="B300" s="111" t="s">
        <v>212</v>
      </c>
      <c r="C300" s="77" t="s">
        <v>255</v>
      </c>
      <c r="D300" s="77" t="s">
        <v>256</v>
      </c>
      <c r="E300" s="67"/>
      <c r="F300" s="67"/>
      <c r="G300" s="67"/>
      <c r="H300" s="67"/>
      <c r="I300" s="67"/>
      <c r="J300" s="67"/>
      <c r="K300" s="67"/>
      <c r="L300" s="67"/>
      <c r="M300" s="67"/>
      <c r="N300" s="67"/>
      <c r="O300" s="67"/>
    </row>
    <row r="301" spans="1:15" x14ac:dyDescent="0.25">
      <c r="A301" s="67"/>
      <c r="B301" s="91" t="s">
        <v>287</v>
      </c>
      <c r="C301" s="116">
        <v>970136</v>
      </c>
      <c r="D301" s="116">
        <v>0</v>
      </c>
      <c r="E301" s="67"/>
      <c r="F301" s="67"/>
      <c r="G301" s="67"/>
      <c r="H301" s="67"/>
      <c r="I301" s="67"/>
      <c r="J301" s="67"/>
      <c r="K301" s="67"/>
      <c r="L301" s="67"/>
      <c r="M301" s="67"/>
      <c r="N301" s="67"/>
      <c r="O301" s="67"/>
    </row>
    <row r="302" spans="1:15" x14ac:dyDescent="0.25">
      <c r="A302" s="67"/>
      <c r="B302" s="91" t="s">
        <v>288</v>
      </c>
      <c r="C302" s="116">
        <v>2636364</v>
      </c>
      <c r="D302" s="116">
        <v>0</v>
      </c>
      <c r="E302" s="67"/>
      <c r="F302" s="67"/>
      <c r="G302" s="67"/>
      <c r="H302" s="67"/>
      <c r="I302" s="67"/>
      <c r="J302" s="67"/>
      <c r="K302" s="67"/>
      <c r="L302" s="67"/>
      <c r="M302" s="67"/>
      <c r="N302" s="67"/>
      <c r="O302" s="67"/>
    </row>
    <row r="303" spans="1:15" ht="13.5" customHeight="1" x14ac:dyDescent="0.25">
      <c r="A303" s="67"/>
      <c r="B303" s="117" t="s">
        <v>289</v>
      </c>
      <c r="C303" s="118">
        <v>3030735</v>
      </c>
      <c r="D303" s="118">
        <v>2352755</v>
      </c>
      <c r="E303" s="67"/>
      <c r="F303" s="67"/>
      <c r="G303" s="67"/>
      <c r="H303" s="67"/>
      <c r="I303" s="67"/>
      <c r="J303" s="67"/>
      <c r="K303" s="67"/>
      <c r="L303" s="67"/>
      <c r="M303" s="67"/>
      <c r="N303" s="67"/>
      <c r="O303" s="67"/>
    </row>
    <row r="304" spans="1:15" ht="13.5" customHeight="1" x14ac:dyDescent="0.25">
      <c r="A304" s="67"/>
      <c r="B304" s="117" t="s">
        <v>290</v>
      </c>
      <c r="C304" s="113">
        <v>1489357</v>
      </c>
      <c r="D304" s="113">
        <v>61</v>
      </c>
      <c r="E304" s="67"/>
      <c r="F304" s="67"/>
      <c r="G304" s="67"/>
      <c r="H304" s="67"/>
      <c r="I304" s="67"/>
      <c r="J304" s="67"/>
      <c r="K304" s="67"/>
      <c r="L304" s="67"/>
      <c r="M304" s="67"/>
      <c r="N304" s="67"/>
      <c r="O304" s="67"/>
    </row>
    <row r="305" spans="1:15" x14ac:dyDescent="0.25">
      <c r="A305" s="67"/>
      <c r="B305" s="98" t="s">
        <v>162</v>
      </c>
      <c r="C305" s="95">
        <f>SUM(C301:C304)</f>
        <v>8126592</v>
      </c>
      <c r="D305" s="95">
        <f>SUM(D301:D304)</f>
        <v>2352816</v>
      </c>
      <c r="E305" s="67"/>
      <c r="F305" s="67"/>
      <c r="G305" s="67"/>
      <c r="H305" s="67"/>
      <c r="I305" s="67"/>
      <c r="J305" s="67"/>
      <c r="K305" s="67"/>
      <c r="L305" s="67"/>
      <c r="M305" s="67"/>
      <c r="N305" s="67"/>
      <c r="O305" s="67"/>
    </row>
    <row r="306" spans="1:15" x14ac:dyDescent="0.25">
      <c r="A306" s="67"/>
      <c r="B306" s="67"/>
      <c r="C306" s="67"/>
      <c r="D306" s="67"/>
      <c r="E306" s="67"/>
      <c r="F306" s="67"/>
      <c r="G306" s="67"/>
      <c r="H306" s="67"/>
      <c r="I306" s="67"/>
      <c r="J306" s="67"/>
      <c r="K306" s="67"/>
      <c r="L306" s="67"/>
      <c r="M306" s="67"/>
      <c r="N306" s="67"/>
      <c r="O306" s="67"/>
    </row>
    <row r="307" spans="1:15" x14ac:dyDescent="0.25">
      <c r="A307" s="75" t="s">
        <v>291</v>
      </c>
      <c r="B307" s="67"/>
      <c r="C307" s="67"/>
      <c r="D307" s="67"/>
      <c r="E307" s="67"/>
      <c r="F307" s="67"/>
      <c r="G307" s="67"/>
      <c r="H307" s="67"/>
      <c r="I307" s="67"/>
      <c r="J307" s="67"/>
      <c r="K307" s="67"/>
      <c r="L307" s="67"/>
      <c r="M307" s="67"/>
      <c r="N307" s="67"/>
      <c r="O307" s="67"/>
    </row>
    <row r="308" spans="1:15" x14ac:dyDescent="0.25">
      <c r="A308" s="76"/>
      <c r="B308" s="67"/>
      <c r="C308" s="67"/>
      <c r="D308" s="67"/>
      <c r="E308" s="67"/>
      <c r="F308" s="67"/>
      <c r="G308" s="67"/>
      <c r="H308" s="67"/>
      <c r="I308" s="67"/>
      <c r="J308" s="67"/>
      <c r="K308" s="67"/>
      <c r="L308" s="67"/>
      <c r="M308" s="67"/>
      <c r="N308" s="67"/>
      <c r="O308" s="67"/>
    </row>
    <row r="309" spans="1:15" ht="30" x14ac:dyDescent="0.25">
      <c r="A309" s="67"/>
      <c r="B309" s="119" t="s">
        <v>212</v>
      </c>
      <c r="C309" s="120" t="s">
        <v>255</v>
      </c>
      <c r="D309" s="120" t="s">
        <v>256</v>
      </c>
      <c r="E309" s="67"/>
      <c r="F309" s="67"/>
      <c r="G309" s="67"/>
      <c r="H309" s="67"/>
      <c r="I309" s="67"/>
      <c r="J309" s="67"/>
      <c r="K309" s="67"/>
      <c r="L309" s="67"/>
      <c r="M309" s="67"/>
      <c r="N309" s="67"/>
      <c r="O309" s="67"/>
    </row>
    <row r="310" spans="1:15" x14ac:dyDescent="0.25">
      <c r="A310" s="67"/>
      <c r="B310" s="121" t="s">
        <v>292</v>
      </c>
      <c r="C310" s="122"/>
      <c r="D310" s="123"/>
      <c r="E310" s="67"/>
      <c r="F310" s="67"/>
      <c r="G310" s="67"/>
      <c r="H310" s="67"/>
      <c r="I310" s="67"/>
      <c r="J310" s="67"/>
      <c r="K310" s="67"/>
      <c r="L310" s="67"/>
      <c r="M310" s="67"/>
      <c r="N310" s="67"/>
      <c r="O310" s="67"/>
    </row>
    <row r="311" spans="1:15" x14ac:dyDescent="0.25">
      <c r="A311" s="67"/>
      <c r="B311" s="124" t="s">
        <v>293</v>
      </c>
      <c r="C311" s="94">
        <v>66892059</v>
      </c>
      <c r="D311" s="94">
        <v>1341339</v>
      </c>
      <c r="E311" s="67"/>
      <c r="F311" s="67"/>
      <c r="G311" s="67"/>
      <c r="H311" s="67"/>
      <c r="I311" s="67"/>
      <c r="J311" s="67"/>
      <c r="K311" s="67"/>
      <c r="L311" s="67"/>
      <c r="M311" s="67"/>
      <c r="N311" s="67"/>
      <c r="O311" s="67"/>
    </row>
    <row r="312" spans="1:15" ht="30" x14ac:dyDescent="0.25">
      <c r="A312" s="67"/>
      <c r="B312" s="125" t="s">
        <v>294</v>
      </c>
      <c r="C312" s="126">
        <v>0</v>
      </c>
      <c r="D312" s="126">
        <v>7085973</v>
      </c>
      <c r="E312" s="67"/>
      <c r="F312" s="67"/>
      <c r="G312" s="67"/>
      <c r="H312" s="67"/>
      <c r="I312" s="67"/>
      <c r="J312" s="67"/>
      <c r="K312" s="67"/>
      <c r="L312" s="67"/>
      <c r="M312" s="67"/>
      <c r="N312" s="67"/>
      <c r="O312" s="67"/>
    </row>
    <row r="313" spans="1:15" x14ac:dyDescent="0.25">
      <c r="A313" s="67"/>
      <c r="B313" s="127" t="s">
        <v>162</v>
      </c>
      <c r="C313" s="128">
        <f>SUM(C311:C312)</f>
        <v>66892059</v>
      </c>
      <c r="D313" s="128">
        <f>SUM(D311:D312)</f>
        <v>8427312</v>
      </c>
      <c r="E313" s="67"/>
      <c r="F313" s="67"/>
      <c r="G313" s="67"/>
      <c r="H313" s="67"/>
      <c r="I313" s="67"/>
      <c r="J313" s="67"/>
      <c r="K313" s="67"/>
      <c r="L313" s="67"/>
      <c r="M313" s="67"/>
      <c r="N313" s="67"/>
      <c r="O313" s="67"/>
    </row>
    <row r="314" spans="1:15" x14ac:dyDescent="0.25">
      <c r="A314" s="67"/>
      <c r="B314" s="121" t="s">
        <v>295</v>
      </c>
      <c r="C314" s="129"/>
      <c r="D314" s="130"/>
      <c r="E314" s="67"/>
      <c r="F314" s="67"/>
      <c r="G314" s="67"/>
      <c r="H314" s="67"/>
      <c r="I314" s="67"/>
      <c r="J314" s="67"/>
      <c r="K314" s="67"/>
      <c r="L314" s="67"/>
      <c r="M314" s="67"/>
      <c r="N314" s="67"/>
      <c r="O314" s="67"/>
    </row>
    <row r="315" spans="1:15" ht="30" x14ac:dyDescent="0.25">
      <c r="A315" s="67"/>
      <c r="B315" s="125" t="s">
        <v>296</v>
      </c>
      <c r="C315" s="94">
        <v>643447958</v>
      </c>
      <c r="D315" s="94">
        <v>696076262</v>
      </c>
      <c r="E315" s="67"/>
      <c r="F315" s="67"/>
      <c r="G315" s="67"/>
      <c r="H315" s="67"/>
      <c r="I315" s="67"/>
      <c r="J315" s="67"/>
      <c r="K315" s="67"/>
      <c r="L315" s="67"/>
      <c r="M315" s="67"/>
      <c r="N315" s="67"/>
      <c r="O315" s="67"/>
    </row>
    <row r="316" spans="1:15" ht="30" x14ac:dyDescent="0.25">
      <c r="A316" s="67"/>
      <c r="B316" s="125" t="s">
        <v>297</v>
      </c>
      <c r="C316" s="94">
        <f>180962577-9600000-27499997</f>
        <v>143862580</v>
      </c>
      <c r="D316" s="94">
        <v>103704150</v>
      </c>
      <c r="E316" s="67"/>
      <c r="F316" s="67"/>
      <c r="G316" s="67"/>
      <c r="H316" s="67"/>
      <c r="I316" s="67"/>
      <c r="J316" s="67"/>
      <c r="K316" s="67"/>
      <c r="L316" s="67"/>
      <c r="M316" s="67"/>
      <c r="N316" s="67"/>
      <c r="O316" s="67"/>
    </row>
    <row r="317" spans="1:15" x14ac:dyDescent="0.25">
      <c r="A317" s="67"/>
      <c r="B317" s="125" t="s">
        <v>298</v>
      </c>
      <c r="C317" s="94">
        <v>0</v>
      </c>
      <c r="D317" s="94">
        <v>18182</v>
      </c>
      <c r="E317" s="67"/>
      <c r="F317" s="67"/>
      <c r="G317" s="67"/>
      <c r="H317" s="67"/>
      <c r="I317" s="67"/>
      <c r="J317" s="67"/>
      <c r="K317" s="67"/>
      <c r="L317" s="67"/>
      <c r="M317" s="67"/>
      <c r="N317" s="67"/>
      <c r="O317" s="67"/>
    </row>
    <row r="318" spans="1:15" x14ac:dyDescent="0.25">
      <c r="A318" s="67"/>
      <c r="B318" s="125" t="s">
        <v>299</v>
      </c>
      <c r="C318" s="94">
        <v>0</v>
      </c>
      <c r="D318" s="94">
        <v>6960909</v>
      </c>
      <c r="E318" s="67"/>
      <c r="F318" s="67"/>
      <c r="G318" s="67"/>
      <c r="H318" s="67"/>
      <c r="I318" s="67"/>
      <c r="J318" s="67"/>
      <c r="K318" s="67"/>
      <c r="L318" s="67"/>
      <c r="M318" s="67"/>
      <c r="N318" s="67"/>
      <c r="O318" s="67"/>
    </row>
    <row r="319" spans="1:15" x14ac:dyDescent="0.25">
      <c r="A319" s="67"/>
      <c r="B319" s="125" t="s">
        <v>300</v>
      </c>
      <c r="C319" s="94">
        <v>2340000</v>
      </c>
      <c r="D319" s="94">
        <v>780000</v>
      </c>
      <c r="E319" s="67"/>
      <c r="F319" s="97"/>
      <c r="G319" s="67"/>
      <c r="H319" s="67"/>
      <c r="I319" s="67"/>
      <c r="J319" s="67"/>
      <c r="K319" s="67"/>
      <c r="L319" s="67"/>
      <c r="M319" s="67"/>
      <c r="N319" s="67"/>
      <c r="O319" s="67"/>
    </row>
    <row r="320" spans="1:15" x14ac:dyDescent="0.25">
      <c r="A320" s="67"/>
      <c r="B320" s="125" t="s">
        <v>301</v>
      </c>
      <c r="C320" s="94">
        <v>2601899</v>
      </c>
      <c r="D320" s="94">
        <v>5920909</v>
      </c>
      <c r="E320" s="67"/>
      <c r="F320" s="67"/>
      <c r="G320" s="67"/>
      <c r="H320" s="67"/>
      <c r="I320" s="67"/>
      <c r="J320" s="67"/>
      <c r="K320" s="67"/>
      <c r="L320" s="67"/>
      <c r="M320" s="67"/>
      <c r="N320" s="67"/>
      <c r="O320" s="67"/>
    </row>
    <row r="321" spans="1:15" x14ac:dyDescent="0.25">
      <c r="A321" s="67"/>
      <c r="B321" s="125" t="s">
        <v>302</v>
      </c>
      <c r="C321" s="94">
        <f>820300+1341934</f>
        <v>2162234</v>
      </c>
      <c r="D321" s="94">
        <v>7560582</v>
      </c>
      <c r="E321" s="67"/>
      <c r="F321" s="67"/>
      <c r="G321" s="67"/>
      <c r="H321" s="67"/>
      <c r="I321" s="67"/>
      <c r="J321" s="67"/>
      <c r="K321" s="67"/>
      <c r="L321" s="67"/>
      <c r="M321" s="67"/>
      <c r="N321" s="67"/>
      <c r="O321" s="67"/>
    </row>
    <row r="322" spans="1:15" x14ac:dyDescent="0.25">
      <c r="A322" s="67"/>
      <c r="B322" s="125" t="s">
        <v>303</v>
      </c>
      <c r="C322" s="94">
        <v>1710040</v>
      </c>
      <c r="D322" s="94">
        <v>2815580</v>
      </c>
      <c r="E322" s="67"/>
      <c r="F322" s="67"/>
      <c r="G322" s="67"/>
      <c r="H322" s="67"/>
      <c r="I322" s="67"/>
      <c r="J322" s="67"/>
      <c r="K322" s="67"/>
      <c r="L322" s="67"/>
      <c r="M322" s="67"/>
      <c r="N322" s="67"/>
      <c r="O322" s="67"/>
    </row>
    <row r="323" spans="1:15" x14ac:dyDescent="0.25">
      <c r="A323" s="67"/>
      <c r="B323" s="125" t="s">
        <v>304</v>
      </c>
      <c r="C323" s="94">
        <v>27456362</v>
      </c>
      <c r="D323" s="94">
        <v>22388650</v>
      </c>
      <c r="E323" s="67"/>
      <c r="F323" s="67"/>
      <c r="G323" s="67"/>
      <c r="H323" s="67"/>
      <c r="I323" s="67"/>
      <c r="J323" s="67"/>
      <c r="K323" s="67"/>
      <c r="L323" s="67"/>
      <c r="M323" s="67"/>
      <c r="N323" s="67"/>
      <c r="O323" s="67"/>
    </row>
    <row r="324" spans="1:15" ht="30" x14ac:dyDescent="0.25">
      <c r="A324" s="67"/>
      <c r="B324" s="125" t="s">
        <v>305</v>
      </c>
      <c r="C324" s="94">
        <v>0</v>
      </c>
      <c r="D324" s="94">
        <v>1100000</v>
      </c>
      <c r="E324" s="67"/>
      <c r="F324" s="67"/>
      <c r="G324" s="67"/>
      <c r="H324" s="67"/>
      <c r="I324" s="67"/>
      <c r="J324" s="67"/>
      <c r="K324" s="67"/>
      <c r="L324" s="67"/>
      <c r="M324" s="67"/>
      <c r="N324" s="67"/>
      <c r="O324" s="67"/>
    </row>
    <row r="325" spans="1:15" x14ac:dyDescent="0.25">
      <c r="A325" s="67"/>
      <c r="B325" s="125" t="s">
        <v>306</v>
      </c>
      <c r="C325" s="126">
        <v>100030</v>
      </c>
      <c r="D325" s="126">
        <v>3076003</v>
      </c>
      <c r="E325" s="67"/>
      <c r="F325" s="67"/>
      <c r="G325" s="67"/>
      <c r="H325" s="67"/>
      <c r="I325" s="67"/>
      <c r="J325" s="67"/>
      <c r="K325" s="67"/>
      <c r="L325" s="67"/>
      <c r="M325" s="67"/>
      <c r="N325" s="67"/>
      <c r="O325" s="67"/>
    </row>
    <row r="326" spans="1:15" x14ac:dyDescent="0.25">
      <c r="A326" s="67"/>
      <c r="B326" s="127" t="s">
        <v>162</v>
      </c>
      <c r="C326" s="128">
        <f>SUM(C315:C325)</f>
        <v>823681103</v>
      </c>
      <c r="D326" s="128">
        <f>SUM(D315:D325)</f>
        <v>850401227</v>
      </c>
      <c r="E326" s="67"/>
      <c r="F326" s="67"/>
      <c r="G326" s="97"/>
      <c r="H326" s="67"/>
      <c r="I326" s="67"/>
      <c r="J326" s="67"/>
      <c r="K326" s="67"/>
      <c r="L326" s="67"/>
      <c r="M326" s="67"/>
      <c r="N326" s="67"/>
      <c r="O326" s="67"/>
    </row>
    <row r="327" spans="1:15" x14ac:dyDescent="0.25">
      <c r="A327" s="67"/>
      <c r="B327" s="121" t="s">
        <v>307</v>
      </c>
      <c r="C327" s="129"/>
      <c r="D327" s="130"/>
      <c r="E327" s="67"/>
      <c r="F327" s="67"/>
      <c r="G327" s="67"/>
      <c r="H327" s="67"/>
      <c r="I327" s="67"/>
      <c r="J327" s="67"/>
      <c r="K327" s="67"/>
      <c r="L327" s="67"/>
      <c r="M327" s="67"/>
      <c r="N327" s="67"/>
      <c r="O327" s="67"/>
    </row>
    <row r="328" spans="1:15" x14ac:dyDescent="0.25">
      <c r="A328" s="67"/>
      <c r="B328" s="125" t="s">
        <v>308</v>
      </c>
      <c r="C328" s="94">
        <v>0</v>
      </c>
      <c r="D328" s="94">
        <v>158</v>
      </c>
      <c r="E328" s="67"/>
      <c r="F328" s="67"/>
      <c r="G328" s="67"/>
      <c r="H328" s="67"/>
      <c r="I328" s="67"/>
      <c r="J328" s="67"/>
      <c r="K328" s="67"/>
      <c r="L328" s="67"/>
      <c r="M328" s="67"/>
      <c r="N328" s="67"/>
      <c r="O328" s="67"/>
    </row>
    <row r="329" spans="1:15" ht="30" x14ac:dyDescent="0.25">
      <c r="A329" s="67"/>
      <c r="B329" s="125" t="s">
        <v>309</v>
      </c>
      <c r="C329" s="94">
        <v>0</v>
      </c>
      <c r="D329" s="94">
        <v>4060742</v>
      </c>
      <c r="E329" s="67"/>
      <c r="F329" s="67"/>
      <c r="G329" s="67"/>
      <c r="H329" s="67"/>
      <c r="I329" s="67"/>
      <c r="J329" s="67"/>
      <c r="K329" s="67"/>
      <c r="L329" s="67"/>
      <c r="M329" s="67"/>
      <c r="N329" s="67"/>
      <c r="O329" s="67"/>
    </row>
    <row r="330" spans="1:15" x14ac:dyDescent="0.25">
      <c r="A330" s="67"/>
      <c r="B330" s="125" t="s">
        <v>310</v>
      </c>
      <c r="C330" s="94">
        <v>60000</v>
      </c>
      <c r="D330" s="94">
        <v>796688</v>
      </c>
      <c r="E330" s="67"/>
      <c r="F330" s="67"/>
      <c r="G330" s="67"/>
      <c r="H330" s="67"/>
      <c r="I330" s="67"/>
      <c r="J330" s="67"/>
      <c r="K330" s="67"/>
      <c r="L330" s="67"/>
      <c r="M330" s="67"/>
      <c r="N330" s="67"/>
      <c r="O330" s="67"/>
    </row>
    <row r="331" spans="1:15" x14ac:dyDescent="0.25">
      <c r="A331" s="67"/>
      <c r="B331" s="125" t="s">
        <v>311</v>
      </c>
      <c r="C331" s="94">
        <v>388532</v>
      </c>
      <c r="D331" s="94">
        <v>799206</v>
      </c>
      <c r="E331" s="67"/>
      <c r="F331" s="67"/>
      <c r="G331" s="67"/>
      <c r="H331" s="67"/>
      <c r="I331" s="67"/>
      <c r="J331" s="67"/>
      <c r="K331" s="67"/>
      <c r="L331" s="67"/>
      <c r="M331" s="67"/>
      <c r="N331" s="67"/>
      <c r="O331" s="67"/>
    </row>
    <row r="332" spans="1:15" x14ac:dyDescent="0.25">
      <c r="A332" s="67"/>
      <c r="B332" s="125" t="s">
        <v>312</v>
      </c>
      <c r="C332" s="94">
        <v>3336439</v>
      </c>
      <c r="D332" s="94">
        <v>3245563</v>
      </c>
      <c r="E332" s="67"/>
      <c r="F332" s="67"/>
      <c r="G332" s="67"/>
      <c r="H332" s="67"/>
      <c r="I332" s="67"/>
      <c r="J332" s="67"/>
      <c r="K332" s="67"/>
      <c r="L332" s="67"/>
      <c r="M332" s="67"/>
      <c r="N332" s="67"/>
      <c r="O332" s="67"/>
    </row>
    <row r="333" spans="1:15" x14ac:dyDescent="0.25">
      <c r="A333" s="67"/>
      <c r="B333" s="125" t="s">
        <v>289</v>
      </c>
      <c r="C333" s="94">
        <v>1241995</v>
      </c>
      <c r="D333" s="94">
        <v>1049703</v>
      </c>
      <c r="E333" s="67"/>
      <c r="F333" s="67"/>
      <c r="G333" s="67"/>
      <c r="H333" s="67"/>
      <c r="I333" s="67"/>
      <c r="J333" s="67"/>
      <c r="K333" s="67"/>
      <c r="L333" s="67"/>
      <c r="M333" s="67"/>
      <c r="N333" s="67"/>
      <c r="O333" s="67"/>
    </row>
    <row r="334" spans="1:15" x14ac:dyDescent="0.25">
      <c r="A334" s="67"/>
      <c r="B334" s="125" t="s">
        <v>313</v>
      </c>
      <c r="C334" s="126">
        <v>9373600</v>
      </c>
      <c r="D334" s="126">
        <v>2437560</v>
      </c>
      <c r="E334" s="67"/>
      <c r="F334" s="67"/>
      <c r="G334" s="67"/>
      <c r="H334" s="67"/>
      <c r="I334" s="67"/>
      <c r="J334" s="67"/>
      <c r="K334" s="67"/>
      <c r="L334" s="67"/>
      <c r="M334" s="67"/>
      <c r="N334" s="67"/>
      <c r="O334" s="67"/>
    </row>
    <row r="335" spans="1:15" x14ac:dyDescent="0.25">
      <c r="A335" s="67"/>
      <c r="B335" s="127" t="s">
        <v>162</v>
      </c>
      <c r="C335" s="128">
        <f>SUM(C328:C334)</f>
        <v>14400566</v>
      </c>
      <c r="D335" s="128">
        <f>SUM(D328:D334)</f>
        <v>12389620</v>
      </c>
      <c r="E335" s="67"/>
      <c r="F335" s="67"/>
      <c r="G335" s="67"/>
      <c r="H335" s="67"/>
      <c r="I335" s="67"/>
      <c r="J335" s="67"/>
      <c r="K335" s="67"/>
      <c r="L335" s="67"/>
      <c r="M335" s="67"/>
      <c r="N335" s="67"/>
      <c r="O335" s="67"/>
    </row>
    <row r="336" spans="1:15" ht="12.75" customHeight="1" x14ac:dyDescent="0.25">
      <c r="A336" s="67"/>
      <c r="B336" s="458" t="s">
        <v>314</v>
      </c>
      <c r="C336" s="460"/>
      <c r="D336" s="460"/>
      <c r="E336" s="67"/>
      <c r="F336" s="67"/>
      <c r="G336" s="67"/>
      <c r="H336" s="67"/>
      <c r="I336" s="67"/>
      <c r="J336" s="67"/>
      <c r="K336" s="67"/>
      <c r="L336" s="67"/>
      <c r="M336" s="67"/>
      <c r="N336" s="67"/>
      <c r="O336" s="67"/>
    </row>
    <row r="337" spans="1:15" x14ac:dyDescent="0.25">
      <c r="A337" s="67"/>
      <c r="B337" s="459"/>
      <c r="C337" s="461"/>
      <c r="D337" s="461"/>
      <c r="E337" s="67"/>
      <c r="F337" s="67"/>
      <c r="G337" s="67"/>
      <c r="H337" s="67"/>
      <c r="I337" s="67"/>
      <c r="J337" s="67"/>
      <c r="K337" s="67"/>
      <c r="L337" s="67"/>
      <c r="M337" s="67"/>
      <c r="N337" s="67"/>
      <c r="O337" s="67"/>
    </row>
    <row r="338" spans="1:15" x14ac:dyDescent="0.25">
      <c r="A338" s="67"/>
      <c r="B338" s="459"/>
      <c r="C338" s="461"/>
      <c r="D338" s="461"/>
      <c r="E338" s="67"/>
      <c r="F338" s="67"/>
      <c r="G338" s="67"/>
      <c r="H338" s="67"/>
      <c r="I338" s="67"/>
      <c r="J338" s="67"/>
      <c r="K338" s="67"/>
      <c r="L338" s="67"/>
      <c r="M338" s="67"/>
      <c r="N338" s="67"/>
      <c r="O338" s="67"/>
    </row>
    <row r="339" spans="1:15" ht="30" x14ac:dyDescent="0.25">
      <c r="A339" s="67"/>
      <c r="B339" s="190" t="s">
        <v>297</v>
      </c>
      <c r="C339" s="192">
        <v>43931703</v>
      </c>
      <c r="D339" s="192">
        <v>70730488</v>
      </c>
      <c r="E339" s="67"/>
      <c r="F339" s="97"/>
      <c r="G339" s="97"/>
      <c r="H339" s="67"/>
      <c r="I339" s="67"/>
      <c r="J339" s="67"/>
      <c r="K339" s="67"/>
      <c r="L339" s="67"/>
      <c r="M339" s="67"/>
      <c r="N339" s="67"/>
      <c r="O339" s="67"/>
    </row>
    <row r="340" spans="1:15" x14ac:dyDescent="0.25">
      <c r="A340" s="67"/>
      <c r="B340" s="190" t="s">
        <v>315</v>
      </c>
      <c r="C340" s="192">
        <v>6831886</v>
      </c>
      <c r="D340" s="192">
        <v>0</v>
      </c>
      <c r="E340" s="67"/>
      <c r="F340" s="97"/>
      <c r="G340" s="97"/>
      <c r="H340" s="67"/>
      <c r="I340" s="67"/>
      <c r="J340" s="67"/>
      <c r="K340" s="67"/>
      <c r="L340" s="67"/>
      <c r="M340" s="67"/>
      <c r="N340" s="67"/>
      <c r="O340" s="67"/>
    </row>
    <row r="341" spans="1:15" x14ac:dyDescent="0.25">
      <c r="A341" s="67"/>
      <c r="B341" s="190" t="s">
        <v>298</v>
      </c>
      <c r="C341" s="131">
        <v>51861796</v>
      </c>
      <c r="D341" s="131">
        <v>26432798</v>
      </c>
      <c r="E341" s="67"/>
      <c r="F341" s="97"/>
      <c r="G341" s="97"/>
      <c r="H341" s="67"/>
      <c r="I341" s="67"/>
      <c r="J341" s="67"/>
      <c r="K341" s="67"/>
      <c r="L341" s="67"/>
      <c r="M341" s="67"/>
      <c r="N341" s="67"/>
      <c r="O341" s="67"/>
    </row>
    <row r="342" spans="1:15" x14ac:dyDescent="0.25">
      <c r="A342" s="67"/>
      <c r="B342" s="127" t="s">
        <v>162</v>
      </c>
      <c r="C342" s="132">
        <f>SUM(C339:C341)</f>
        <v>102625385</v>
      </c>
      <c r="D342" s="133">
        <f>SUM(D339:D341)</f>
        <v>97163286</v>
      </c>
      <c r="E342" s="67"/>
      <c r="F342" s="97"/>
      <c r="G342" s="97"/>
      <c r="H342" s="67"/>
      <c r="I342" s="67"/>
      <c r="J342" s="67"/>
      <c r="K342" s="67"/>
      <c r="L342" s="67"/>
      <c r="M342" s="67"/>
      <c r="N342" s="67"/>
      <c r="O342" s="67"/>
    </row>
    <row r="343" spans="1:15" x14ac:dyDescent="0.25">
      <c r="A343" s="67"/>
      <c r="B343" s="121" t="s">
        <v>316</v>
      </c>
      <c r="C343" s="191"/>
      <c r="D343" s="134"/>
      <c r="E343" s="67"/>
      <c r="F343" s="97"/>
      <c r="G343" s="97"/>
      <c r="H343" s="97"/>
      <c r="I343" s="67"/>
      <c r="J343" s="67"/>
      <c r="K343" s="67"/>
      <c r="L343" s="67"/>
      <c r="M343" s="67"/>
      <c r="N343" s="67"/>
      <c r="O343" s="67"/>
    </row>
    <row r="344" spans="1:15" x14ac:dyDescent="0.25">
      <c r="A344" s="67"/>
      <c r="B344" s="124" t="s">
        <v>317</v>
      </c>
      <c r="C344" s="192">
        <v>55415345</v>
      </c>
      <c r="D344" s="192">
        <v>55403945</v>
      </c>
      <c r="E344" s="67"/>
      <c r="F344" s="97"/>
      <c r="G344" s="97"/>
      <c r="H344" s="97"/>
      <c r="I344" s="67"/>
      <c r="J344" s="67"/>
      <c r="K344" s="67"/>
      <c r="L344" s="67"/>
      <c r="M344" s="67"/>
      <c r="N344" s="67"/>
      <c r="O344" s="67"/>
    </row>
    <row r="345" spans="1:15" ht="30" x14ac:dyDescent="0.25">
      <c r="A345" s="67"/>
      <c r="B345" s="135" t="s">
        <v>318</v>
      </c>
      <c r="C345" s="131">
        <v>5924005</v>
      </c>
      <c r="D345" s="131">
        <v>7301754</v>
      </c>
      <c r="E345" s="67"/>
      <c r="F345" s="67"/>
      <c r="G345" s="97"/>
      <c r="H345" s="67"/>
      <c r="I345" s="67"/>
      <c r="J345" s="67"/>
      <c r="K345" s="67"/>
      <c r="L345" s="67"/>
      <c r="M345" s="67"/>
      <c r="N345" s="67"/>
      <c r="O345" s="67"/>
    </row>
    <row r="346" spans="1:15" x14ac:dyDescent="0.25">
      <c r="A346" s="67"/>
      <c r="B346" s="127" t="s">
        <v>162</v>
      </c>
      <c r="C346" s="131">
        <f>SUM(C344:C345)</f>
        <v>61339350</v>
      </c>
      <c r="D346" s="131">
        <f>SUM(D344:D345)</f>
        <v>62705699</v>
      </c>
      <c r="E346" s="67"/>
      <c r="F346" s="67"/>
      <c r="G346" s="97"/>
      <c r="H346" s="67"/>
      <c r="I346" s="67"/>
      <c r="J346" s="67"/>
      <c r="K346" s="67"/>
      <c r="L346" s="67"/>
      <c r="M346" s="67"/>
      <c r="N346" s="67"/>
      <c r="O346" s="67"/>
    </row>
    <row r="347" spans="1:15" x14ac:dyDescent="0.25">
      <c r="A347" s="67"/>
      <c r="B347" s="136" t="s">
        <v>319</v>
      </c>
      <c r="C347" s="131">
        <v>2387636</v>
      </c>
      <c r="D347" s="131">
        <v>0</v>
      </c>
      <c r="E347" s="67"/>
      <c r="F347" s="97"/>
      <c r="G347" s="97"/>
      <c r="H347" s="67"/>
      <c r="I347" s="67"/>
      <c r="J347" s="67"/>
      <c r="K347" s="67"/>
      <c r="L347" s="67"/>
      <c r="M347" s="67"/>
      <c r="N347" s="67"/>
      <c r="O347" s="67"/>
    </row>
    <row r="348" spans="1:15" x14ac:dyDescent="0.25">
      <c r="A348" s="67"/>
      <c r="B348" s="127" t="s">
        <v>162</v>
      </c>
      <c r="C348" s="132">
        <f>+C347</f>
        <v>2387636</v>
      </c>
      <c r="D348" s="132">
        <f>+D347</f>
        <v>0</v>
      </c>
      <c r="E348" s="67"/>
      <c r="F348" s="67"/>
      <c r="G348" s="67"/>
      <c r="H348" s="67"/>
      <c r="I348" s="67"/>
      <c r="J348" s="67"/>
      <c r="K348" s="67"/>
      <c r="L348" s="67"/>
      <c r="M348" s="67"/>
      <c r="N348" s="67"/>
      <c r="O348" s="67"/>
    </row>
    <row r="349" spans="1:15" x14ac:dyDescent="0.25">
      <c r="A349" s="67"/>
      <c r="B349" s="67"/>
      <c r="C349" s="67"/>
      <c r="D349" s="67"/>
      <c r="E349" s="67"/>
      <c r="F349" s="97"/>
      <c r="G349" s="67"/>
      <c r="H349" s="67"/>
      <c r="I349" s="67"/>
      <c r="J349" s="67"/>
      <c r="K349" s="67"/>
      <c r="L349" s="67"/>
      <c r="M349" s="67"/>
      <c r="N349" s="67"/>
      <c r="O349" s="67"/>
    </row>
    <row r="350" spans="1:15" x14ac:dyDescent="0.25">
      <c r="A350" s="75" t="s">
        <v>320</v>
      </c>
      <c r="B350" s="67"/>
      <c r="C350" s="67"/>
      <c r="D350" s="67"/>
      <c r="E350" s="67"/>
      <c r="F350" s="97"/>
      <c r="G350" s="67"/>
      <c r="H350" s="67"/>
      <c r="I350" s="67"/>
      <c r="J350" s="67"/>
      <c r="K350" s="67"/>
      <c r="L350" s="67"/>
      <c r="M350" s="67"/>
      <c r="N350" s="67"/>
      <c r="O350" s="67"/>
    </row>
    <row r="351" spans="1:15" x14ac:dyDescent="0.25">
      <c r="A351" s="67"/>
      <c r="B351" s="67"/>
      <c r="C351" s="67"/>
      <c r="D351" s="67"/>
      <c r="E351" s="67"/>
      <c r="F351" s="97"/>
      <c r="G351" s="67"/>
      <c r="H351" s="67"/>
      <c r="I351" s="67"/>
      <c r="J351" s="67"/>
      <c r="K351" s="67"/>
      <c r="L351" s="67"/>
      <c r="M351" s="67"/>
      <c r="N351" s="67"/>
      <c r="O351" s="67"/>
    </row>
    <row r="352" spans="1:15" x14ac:dyDescent="0.25">
      <c r="A352" s="75" t="s">
        <v>516</v>
      </c>
      <c r="B352" s="67"/>
      <c r="C352" s="67"/>
      <c r="D352" s="67"/>
      <c r="E352" s="67"/>
      <c r="F352" s="97"/>
      <c r="G352" s="67"/>
      <c r="H352" s="67"/>
      <c r="I352" s="67"/>
      <c r="J352" s="67"/>
      <c r="K352" s="67"/>
      <c r="L352" s="67"/>
      <c r="M352" s="67"/>
      <c r="N352" s="67"/>
      <c r="O352" s="67"/>
    </row>
    <row r="353" spans="1:15" x14ac:dyDescent="0.25">
      <c r="A353" s="76"/>
      <c r="B353" s="67"/>
      <c r="C353" s="67"/>
      <c r="D353" s="67"/>
      <c r="E353" s="67"/>
      <c r="F353" s="67"/>
      <c r="G353" s="67"/>
      <c r="H353" s="67"/>
      <c r="I353" s="67"/>
      <c r="J353" s="67"/>
      <c r="K353" s="67"/>
      <c r="L353" s="67"/>
      <c r="M353" s="67"/>
      <c r="N353" s="67"/>
      <c r="O353" s="67"/>
    </row>
    <row r="354" spans="1:15" x14ac:dyDescent="0.25">
      <c r="A354" s="67"/>
      <c r="B354" s="67" t="s">
        <v>321</v>
      </c>
      <c r="C354" s="67"/>
      <c r="D354" s="67"/>
      <c r="E354" s="67"/>
      <c r="F354" s="97"/>
      <c r="G354" s="67"/>
      <c r="H354" s="67"/>
      <c r="I354" s="67"/>
      <c r="J354" s="67"/>
      <c r="K354" s="67"/>
      <c r="L354" s="67"/>
      <c r="M354" s="67"/>
      <c r="N354" s="67"/>
      <c r="O354" s="67"/>
    </row>
    <row r="355" spans="1:15" x14ac:dyDescent="0.25">
      <c r="A355" s="67"/>
      <c r="B355" s="67"/>
      <c r="C355" s="67"/>
      <c r="D355" s="67"/>
      <c r="E355" s="67"/>
      <c r="F355" s="67"/>
      <c r="G355" s="67"/>
      <c r="H355" s="67"/>
      <c r="I355" s="67"/>
      <c r="J355" s="67"/>
      <c r="K355" s="67"/>
      <c r="L355" s="67"/>
      <c r="M355" s="67"/>
      <c r="N355" s="67"/>
      <c r="O355" s="67"/>
    </row>
    <row r="356" spans="1:15" x14ac:dyDescent="0.25">
      <c r="A356" s="75" t="s">
        <v>517</v>
      </c>
      <c r="B356" s="67"/>
      <c r="C356" s="67"/>
      <c r="D356" s="67"/>
      <c r="E356" s="67"/>
      <c r="F356" s="67"/>
      <c r="G356" s="67"/>
      <c r="H356" s="67"/>
      <c r="I356" s="67"/>
      <c r="J356" s="67"/>
      <c r="K356" s="67"/>
      <c r="L356" s="67"/>
      <c r="M356" s="67"/>
      <c r="N356" s="67"/>
      <c r="O356" s="67"/>
    </row>
    <row r="357" spans="1:15" x14ac:dyDescent="0.25">
      <c r="A357" s="76"/>
      <c r="B357" s="67"/>
      <c r="C357" s="67"/>
      <c r="D357" s="67"/>
      <c r="E357" s="67"/>
      <c r="F357" s="67"/>
      <c r="G357" s="67"/>
      <c r="H357" s="67"/>
      <c r="I357" s="67"/>
      <c r="J357" s="67"/>
      <c r="K357" s="67"/>
      <c r="L357" s="67"/>
      <c r="M357" s="67"/>
      <c r="N357" s="67"/>
      <c r="O357" s="67"/>
    </row>
    <row r="358" spans="1:15" x14ac:dyDescent="0.25">
      <c r="A358" s="67"/>
      <c r="B358" s="67" t="s">
        <v>322</v>
      </c>
      <c r="C358" s="67"/>
      <c r="D358" s="67"/>
      <c r="E358" s="67"/>
      <c r="F358" s="67"/>
      <c r="G358" s="67"/>
      <c r="H358" s="67"/>
      <c r="I358" s="67"/>
      <c r="J358" s="67"/>
      <c r="K358" s="67"/>
      <c r="L358" s="67"/>
      <c r="M358" s="67"/>
      <c r="N358" s="67"/>
      <c r="O358" s="67"/>
    </row>
    <row r="359" spans="1:15" x14ac:dyDescent="0.25">
      <c r="A359" s="67"/>
      <c r="B359" s="67"/>
      <c r="C359" s="67"/>
      <c r="D359" s="67"/>
      <c r="E359" s="67"/>
      <c r="F359" s="67"/>
      <c r="G359" s="67"/>
      <c r="H359" s="67"/>
      <c r="I359" s="67"/>
      <c r="J359" s="67"/>
      <c r="K359" s="67"/>
      <c r="L359" s="67"/>
      <c r="M359" s="67"/>
      <c r="N359" s="67"/>
      <c r="O359" s="67"/>
    </row>
    <row r="360" spans="1:15" x14ac:dyDescent="0.25">
      <c r="A360" s="75" t="s">
        <v>323</v>
      </c>
      <c r="B360" s="67"/>
      <c r="C360" s="67"/>
      <c r="D360" s="67"/>
      <c r="E360" s="67"/>
      <c r="F360" s="67"/>
      <c r="G360" s="67"/>
      <c r="H360" s="67"/>
      <c r="I360" s="67"/>
      <c r="J360" s="67"/>
      <c r="K360" s="67"/>
      <c r="L360" s="67"/>
      <c r="M360" s="67"/>
      <c r="N360" s="67"/>
      <c r="O360" s="67"/>
    </row>
    <row r="361" spans="1:15" x14ac:dyDescent="0.25">
      <c r="A361" s="67"/>
      <c r="B361" s="67"/>
      <c r="C361" s="67"/>
      <c r="D361" s="67"/>
      <c r="E361" s="67"/>
      <c r="F361" s="67"/>
      <c r="G361" s="67"/>
      <c r="H361" s="67"/>
      <c r="I361" s="67"/>
      <c r="J361" s="67"/>
      <c r="K361" s="67"/>
      <c r="L361" s="67"/>
      <c r="M361" s="67"/>
      <c r="N361" s="67"/>
      <c r="O361" s="67"/>
    </row>
    <row r="362" spans="1:15" ht="12.75" customHeight="1" x14ac:dyDescent="0.25">
      <c r="A362" s="73"/>
      <c r="B362" s="406" t="s">
        <v>324</v>
      </c>
      <c r="C362" s="406"/>
      <c r="D362" s="406"/>
      <c r="E362" s="406"/>
      <c r="F362" s="406"/>
      <c r="G362" s="67"/>
      <c r="H362" s="67"/>
      <c r="I362" s="67"/>
      <c r="J362" s="67"/>
      <c r="K362" s="67"/>
      <c r="L362" s="67"/>
      <c r="M362" s="67"/>
      <c r="N362" s="67"/>
      <c r="O362" s="67"/>
    </row>
    <row r="363" spans="1:15" ht="12.75" customHeight="1" x14ac:dyDescent="0.25">
      <c r="A363" s="71"/>
      <c r="B363" s="406"/>
      <c r="C363" s="406"/>
      <c r="D363" s="406"/>
      <c r="E363" s="406"/>
      <c r="F363" s="406"/>
      <c r="G363" s="67"/>
      <c r="H363" s="67"/>
      <c r="I363" s="67"/>
      <c r="J363" s="67"/>
      <c r="K363" s="67"/>
      <c r="L363" s="67"/>
      <c r="M363" s="67"/>
      <c r="N363" s="67"/>
      <c r="O363" s="67"/>
    </row>
    <row r="364" spans="1:15" ht="12.75" customHeight="1" x14ac:dyDescent="0.25">
      <c r="A364" s="71"/>
      <c r="B364" s="406"/>
      <c r="C364" s="406"/>
      <c r="D364" s="406"/>
      <c r="E364" s="406"/>
      <c r="F364" s="406"/>
      <c r="G364" s="67"/>
      <c r="H364" s="67"/>
      <c r="I364" s="67"/>
      <c r="J364" s="67"/>
      <c r="K364" s="67"/>
      <c r="L364" s="67"/>
      <c r="M364" s="67"/>
      <c r="N364" s="67"/>
      <c r="O364" s="67"/>
    </row>
    <row r="365" spans="1:15" x14ac:dyDescent="0.25">
      <c r="A365" s="71"/>
      <c r="B365" s="406"/>
      <c r="C365" s="406"/>
      <c r="D365" s="406"/>
      <c r="E365" s="406"/>
      <c r="F365" s="406"/>
      <c r="G365" s="67"/>
      <c r="H365" s="67"/>
      <c r="I365" s="67"/>
      <c r="J365" s="67"/>
      <c r="K365" s="67"/>
      <c r="L365" s="67"/>
      <c r="M365" s="67"/>
      <c r="N365" s="67"/>
      <c r="O365" s="67"/>
    </row>
    <row r="366" spans="1:15" x14ac:dyDescent="0.25">
      <c r="A366" s="71"/>
      <c r="B366" s="71"/>
      <c r="C366" s="71"/>
      <c r="D366" s="71"/>
      <c r="E366" s="71"/>
      <c r="F366" s="71"/>
      <c r="G366" s="67"/>
      <c r="H366" s="67"/>
      <c r="I366" s="67"/>
      <c r="J366" s="67"/>
      <c r="K366" s="67"/>
      <c r="L366" s="67"/>
      <c r="M366" s="67"/>
      <c r="N366" s="67"/>
      <c r="O366" s="67"/>
    </row>
    <row r="367" spans="1:15" x14ac:dyDescent="0.25">
      <c r="A367" s="71"/>
      <c r="B367" s="71"/>
      <c r="C367" s="71"/>
      <c r="D367" s="71"/>
      <c r="E367" s="71"/>
      <c r="F367" s="71"/>
      <c r="G367" s="67"/>
      <c r="H367" s="67"/>
      <c r="I367" s="67"/>
      <c r="J367" s="67"/>
      <c r="K367" s="67"/>
      <c r="L367" s="67"/>
      <c r="M367" s="67"/>
      <c r="N367" s="67"/>
      <c r="O367" s="67"/>
    </row>
    <row r="368" spans="1:15" x14ac:dyDescent="0.25">
      <c r="A368" s="71"/>
      <c r="B368" s="71"/>
      <c r="C368" s="71"/>
      <c r="D368" s="71"/>
      <c r="E368" s="71"/>
      <c r="F368" s="71"/>
      <c r="G368" s="67"/>
      <c r="H368" s="67"/>
      <c r="I368" s="67"/>
      <c r="J368" s="67"/>
      <c r="K368" s="67"/>
      <c r="L368" s="67"/>
      <c r="M368" s="67"/>
      <c r="N368" s="67"/>
      <c r="O368" s="67"/>
    </row>
    <row r="369" spans="1:15" x14ac:dyDescent="0.25">
      <c r="A369" s="71"/>
      <c r="B369" s="71"/>
      <c r="C369" s="71"/>
      <c r="D369" s="71"/>
      <c r="E369" s="71"/>
      <c r="F369" s="71"/>
      <c r="G369" s="67"/>
      <c r="H369" s="67"/>
      <c r="I369" s="67"/>
      <c r="J369" s="67"/>
      <c r="K369" s="67"/>
      <c r="L369" s="67"/>
      <c r="M369" s="67"/>
      <c r="N369" s="67"/>
      <c r="O369" s="67"/>
    </row>
    <row r="370" spans="1:15" x14ac:dyDescent="0.25">
      <c r="A370" s="71"/>
      <c r="B370" s="71"/>
      <c r="C370" s="71"/>
      <c r="D370" s="71"/>
      <c r="E370" s="71"/>
      <c r="F370" s="71"/>
      <c r="G370" s="67"/>
      <c r="H370" s="67"/>
      <c r="I370" s="67"/>
      <c r="J370" s="67"/>
      <c r="K370" s="67"/>
      <c r="L370" s="67"/>
      <c r="M370" s="67"/>
      <c r="N370" s="67"/>
      <c r="O370" s="67"/>
    </row>
    <row r="371" spans="1:15" x14ac:dyDescent="0.25">
      <c r="A371" s="37"/>
      <c r="B371" s="37"/>
      <c r="C371" s="37"/>
      <c r="D371" s="37"/>
      <c r="E371" s="37"/>
      <c r="F371" s="37"/>
    </row>
    <row r="372" spans="1:15" x14ac:dyDescent="0.25">
      <c r="A372" s="37"/>
      <c r="B372" s="37"/>
      <c r="C372" s="37"/>
      <c r="D372" s="37"/>
      <c r="E372" s="37"/>
      <c r="F372" s="37"/>
    </row>
    <row r="373" spans="1:15" x14ac:dyDescent="0.25">
      <c r="A373" s="37"/>
      <c r="B373" s="37"/>
      <c r="C373" s="37"/>
      <c r="D373" s="37"/>
      <c r="E373" s="37"/>
      <c r="F373" s="37"/>
    </row>
    <row r="374" spans="1:15" x14ac:dyDescent="0.25">
      <c r="A374" s="37"/>
      <c r="B374" s="37"/>
      <c r="C374" s="37"/>
      <c r="D374" s="37"/>
      <c r="E374" s="37"/>
      <c r="F374" s="37"/>
    </row>
    <row r="375" spans="1:15" x14ac:dyDescent="0.25">
      <c r="A375" s="37"/>
      <c r="B375" s="37"/>
      <c r="C375" s="37"/>
      <c r="D375" s="37"/>
      <c r="E375" s="37"/>
      <c r="F375" s="37"/>
    </row>
    <row r="376" spans="1:15" x14ac:dyDescent="0.25">
      <c r="A376" s="37"/>
      <c r="B376" s="37"/>
      <c r="C376" s="37"/>
      <c r="D376" s="37"/>
      <c r="E376" s="37"/>
      <c r="F376" s="37"/>
    </row>
    <row r="377" spans="1:15" x14ac:dyDescent="0.25">
      <c r="A377" s="37"/>
      <c r="B377" s="37"/>
      <c r="C377" s="37"/>
      <c r="D377" s="37"/>
      <c r="E377" s="37"/>
      <c r="F377" s="37"/>
    </row>
    <row r="378" spans="1:15" x14ac:dyDescent="0.25">
      <c r="A378" s="37"/>
      <c r="B378" s="37"/>
      <c r="C378" s="37"/>
      <c r="D378" s="37"/>
      <c r="E378" s="37"/>
      <c r="F378" s="37"/>
    </row>
    <row r="379" spans="1:15" x14ac:dyDescent="0.25">
      <c r="A379" s="37"/>
      <c r="B379" s="37"/>
      <c r="C379" s="37"/>
      <c r="D379" s="37"/>
      <c r="E379" s="37"/>
      <c r="F379" s="37"/>
    </row>
    <row r="380" spans="1:15" x14ac:dyDescent="0.25">
      <c r="A380" s="37"/>
      <c r="B380" s="37"/>
      <c r="C380" s="37"/>
      <c r="D380" s="37"/>
      <c r="E380" s="37"/>
      <c r="F380" s="37"/>
    </row>
    <row r="381" spans="1:15" x14ac:dyDescent="0.25">
      <c r="A381" s="37"/>
      <c r="B381" s="37"/>
      <c r="C381" s="37"/>
      <c r="D381" s="37"/>
      <c r="E381" s="37"/>
      <c r="F381" s="37"/>
    </row>
    <row r="382" spans="1:15" x14ac:dyDescent="0.25">
      <c r="A382" s="37"/>
      <c r="B382" s="37"/>
      <c r="C382" s="37"/>
      <c r="D382" s="37"/>
      <c r="E382" s="37"/>
      <c r="F382" s="37"/>
    </row>
    <row r="383" spans="1:15" x14ac:dyDescent="0.25">
      <c r="A383" s="37"/>
      <c r="B383" s="37"/>
      <c r="C383" s="37"/>
      <c r="D383" s="37"/>
      <c r="E383" s="37"/>
      <c r="F383" s="37"/>
    </row>
    <row r="384" spans="1:15" x14ac:dyDescent="0.25">
      <c r="A384" s="37"/>
      <c r="B384" s="37"/>
      <c r="C384" s="37"/>
      <c r="D384" s="37"/>
      <c r="E384" s="37"/>
      <c r="F384" s="37"/>
    </row>
    <row r="385" spans="1:6" x14ac:dyDescent="0.25">
      <c r="A385" s="37"/>
      <c r="B385" s="37"/>
      <c r="C385" s="37"/>
      <c r="D385" s="37"/>
      <c r="E385" s="37"/>
      <c r="F385" s="37"/>
    </row>
    <row r="386" spans="1:6" x14ac:dyDescent="0.25">
      <c r="A386" s="37"/>
      <c r="B386" s="37"/>
      <c r="C386" s="37"/>
      <c r="D386" s="37"/>
      <c r="E386" s="37"/>
      <c r="F386" s="37"/>
    </row>
    <row r="387" spans="1:6" x14ac:dyDescent="0.25">
      <c r="A387" s="37"/>
      <c r="B387" s="37"/>
      <c r="C387" s="37"/>
      <c r="D387" s="37"/>
      <c r="E387" s="37"/>
      <c r="F387" s="37"/>
    </row>
    <row r="388" spans="1:6" x14ac:dyDescent="0.25">
      <c r="A388" s="37"/>
      <c r="B388" s="37"/>
      <c r="C388" s="37"/>
      <c r="D388" s="37"/>
      <c r="E388" s="37"/>
      <c r="F388" s="37"/>
    </row>
    <row r="389" spans="1:6" x14ac:dyDescent="0.25">
      <c r="A389" s="37"/>
      <c r="B389" s="37"/>
      <c r="C389" s="37"/>
      <c r="D389" s="37"/>
      <c r="E389" s="37"/>
      <c r="F389" s="37"/>
    </row>
    <row r="390" spans="1:6" x14ac:dyDescent="0.25">
      <c r="A390" s="37"/>
      <c r="B390" s="37"/>
      <c r="C390" s="37"/>
      <c r="D390" s="37"/>
      <c r="E390" s="37"/>
      <c r="F390" s="37"/>
    </row>
    <row r="391" spans="1:6" x14ac:dyDescent="0.25">
      <c r="A391" s="37"/>
      <c r="B391" s="37"/>
      <c r="C391" s="37"/>
      <c r="D391" s="37"/>
      <c r="E391" s="37"/>
      <c r="F391" s="37"/>
    </row>
    <row r="392" spans="1:6" x14ac:dyDescent="0.25">
      <c r="A392" s="37"/>
      <c r="B392" s="37"/>
      <c r="C392" s="37"/>
      <c r="D392" s="37"/>
      <c r="E392" s="37"/>
      <c r="F392" s="37"/>
    </row>
    <row r="393" spans="1:6" x14ac:dyDescent="0.25">
      <c r="A393" s="37"/>
      <c r="B393" s="37"/>
      <c r="C393" s="37"/>
      <c r="D393" s="37"/>
      <c r="E393" s="37"/>
      <c r="F393" s="37"/>
    </row>
    <row r="394" spans="1:6" x14ac:dyDescent="0.25">
      <c r="A394" s="37"/>
      <c r="B394" s="37"/>
      <c r="C394" s="37"/>
      <c r="D394" s="37"/>
      <c r="E394" s="37"/>
      <c r="F394" s="37"/>
    </row>
    <row r="395" spans="1:6" x14ac:dyDescent="0.25">
      <c r="A395" s="37"/>
      <c r="B395" s="37"/>
      <c r="C395" s="37"/>
      <c r="D395" s="37"/>
      <c r="E395" s="37"/>
      <c r="F395" s="37"/>
    </row>
    <row r="396" spans="1:6" x14ac:dyDescent="0.25">
      <c r="A396" s="37"/>
      <c r="B396" s="37"/>
      <c r="C396" s="37"/>
      <c r="D396" s="37"/>
      <c r="E396" s="37"/>
      <c r="F396" s="37"/>
    </row>
    <row r="397" spans="1:6" x14ac:dyDescent="0.25">
      <c r="A397" s="37"/>
      <c r="B397" s="37"/>
      <c r="C397" s="37"/>
      <c r="D397" s="37"/>
      <c r="E397" s="37"/>
      <c r="F397" s="37"/>
    </row>
    <row r="398" spans="1:6" x14ac:dyDescent="0.25">
      <c r="A398" s="37"/>
      <c r="B398" s="37"/>
      <c r="C398" s="37"/>
      <c r="D398" s="37"/>
      <c r="E398" s="37"/>
      <c r="F398" s="37"/>
    </row>
  </sheetData>
  <mergeCells count="100">
    <mergeCell ref="B362:F365"/>
    <mergeCell ref="B227:C227"/>
    <mergeCell ref="G232:H232"/>
    <mergeCell ref="I232:J232"/>
    <mergeCell ref="C274:F277"/>
    <mergeCell ref="B336:B338"/>
    <mergeCell ref="C336:C338"/>
    <mergeCell ref="D336:D338"/>
    <mergeCell ref="B226:C226"/>
    <mergeCell ref="B214:C214"/>
    <mergeCell ref="D214:E214"/>
    <mergeCell ref="B215:C215"/>
    <mergeCell ref="D215:E215"/>
    <mergeCell ref="B216:C216"/>
    <mergeCell ref="D216:E216"/>
    <mergeCell ref="B218:C218"/>
    <mergeCell ref="B219:C219"/>
    <mergeCell ref="B223:C223"/>
    <mergeCell ref="D223:E223"/>
    <mergeCell ref="B224:C224"/>
    <mergeCell ref="B213:C213"/>
    <mergeCell ref="D213:E213"/>
    <mergeCell ref="B186:C186"/>
    <mergeCell ref="D186:E186"/>
    <mergeCell ref="D187:E187"/>
    <mergeCell ref="B188:C188"/>
    <mergeCell ref="D188:E188"/>
    <mergeCell ref="B189:C189"/>
    <mergeCell ref="D189:E189"/>
    <mergeCell ref="A192:F192"/>
    <mergeCell ref="B197:D198"/>
    <mergeCell ref="B205:D206"/>
    <mergeCell ref="B212:C212"/>
    <mergeCell ref="D212:E212"/>
    <mergeCell ref="L157:L158"/>
    <mergeCell ref="A178:F182"/>
    <mergeCell ref="B184:C184"/>
    <mergeCell ref="D184:E184"/>
    <mergeCell ref="B185:C185"/>
    <mergeCell ref="D185:E185"/>
    <mergeCell ref="B150:E150"/>
    <mergeCell ref="B151:E151"/>
    <mergeCell ref="A153:H153"/>
    <mergeCell ref="B157:B158"/>
    <mergeCell ref="C157:G157"/>
    <mergeCell ref="H157:K157"/>
    <mergeCell ref="B149:E149"/>
    <mergeCell ref="B131:D131"/>
    <mergeCell ref="B133:D133"/>
    <mergeCell ref="B134:D134"/>
    <mergeCell ref="B135:D135"/>
    <mergeCell ref="B136:D136"/>
    <mergeCell ref="B138:D138"/>
    <mergeCell ref="B139:D139"/>
    <mergeCell ref="B141:D141"/>
    <mergeCell ref="A145:H145"/>
    <mergeCell ref="B147:E147"/>
    <mergeCell ref="B148:E148"/>
    <mergeCell ref="B130:D130"/>
    <mergeCell ref="B119:D119"/>
    <mergeCell ref="B120:D120"/>
    <mergeCell ref="K120:O120"/>
    <mergeCell ref="B121:D121"/>
    <mergeCell ref="B122:D122"/>
    <mergeCell ref="B123:D123"/>
    <mergeCell ref="B124:D124"/>
    <mergeCell ref="B125:D125"/>
    <mergeCell ref="B126:D126"/>
    <mergeCell ref="B128:D128"/>
    <mergeCell ref="B129:D129"/>
    <mergeCell ref="A114:H114"/>
    <mergeCell ref="A94:H94"/>
    <mergeCell ref="B96:E96"/>
    <mergeCell ref="B97:C97"/>
    <mergeCell ref="B98:C98"/>
    <mergeCell ref="B99:C99"/>
    <mergeCell ref="B100:C100"/>
    <mergeCell ref="B101:C101"/>
    <mergeCell ref="B103:C103"/>
    <mergeCell ref="B104:C104"/>
    <mergeCell ref="B105:C105"/>
    <mergeCell ref="B106:C106"/>
    <mergeCell ref="B88:F88"/>
    <mergeCell ref="A30:H32"/>
    <mergeCell ref="A36:H37"/>
    <mergeCell ref="A41:H42"/>
    <mergeCell ref="A46:F46"/>
    <mergeCell ref="A47:H47"/>
    <mergeCell ref="A50:H50"/>
    <mergeCell ref="A54:G54"/>
    <mergeCell ref="B61:C61"/>
    <mergeCell ref="B62:C62"/>
    <mergeCell ref="B63:C63"/>
    <mergeCell ref="B68:F68"/>
    <mergeCell ref="A26:H27"/>
    <mergeCell ref="A2:H2"/>
    <mergeCell ref="A3:H3"/>
    <mergeCell ref="A6:H10"/>
    <mergeCell ref="A14:H15"/>
    <mergeCell ref="A19:H23"/>
  </mergeCells>
  <hyperlinks>
    <hyperlink ref="A115" location="'9'!A1" display="Ver cuadro de Inversiones" xr:uid="{C782C54C-0674-4A18-93BF-E25659B83910}"/>
  </hyperlinks>
  <pageMargins left="0.25" right="0.25" top="0.75" bottom="0.75" header="0.3" footer="0.3"/>
  <pageSetup paperSize="9" scale="36"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D1D09-0324-4C3A-902E-1CFA8C17A3C1}">
  <sheetPr>
    <pageSetUpPr fitToPage="1"/>
  </sheetPr>
  <dimension ref="A1:P402"/>
  <sheetViews>
    <sheetView showGridLines="0" topLeftCell="A349" zoomScaleNormal="100" zoomScalePageLayoutView="85" workbookViewId="0">
      <selection activeCell="G368" sqref="A1:O369"/>
    </sheetView>
  </sheetViews>
  <sheetFormatPr baseColWidth="10" defaultRowHeight="15" x14ac:dyDescent="0.25"/>
  <cols>
    <col min="1" max="1" width="20.28515625" style="33" customWidth="1"/>
    <col min="2" max="2" width="31.140625" style="33" customWidth="1"/>
    <col min="3" max="3" width="15" style="38" customWidth="1"/>
    <col min="4" max="4" width="14.42578125" style="38" customWidth="1"/>
    <col min="5" max="5" width="14.85546875" style="38" customWidth="1"/>
    <col min="6" max="6" width="18.140625" style="38" bestFit="1" customWidth="1"/>
    <col min="7" max="7" width="16.85546875" style="38" customWidth="1"/>
    <col min="8" max="8" width="14.140625" style="33" customWidth="1"/>
    <col min="9" max="9" width="12.28515625" style="33" bestFit="1" customWidth="1"/>
    <col min="10" max="10" width="18.28515625" style="33" customWidth="1"/>
    <col min="11" max="11" width="12.42578125" style="33" customWidth="1"/>
    <col min="12" max="12" width="20" style="33" customWidth="1"/>
    <col min="13" max="256" width="11.5703125" style="33"/>
    <col min="257" max="257" width="20.28515625" style="33" customWidth="1"/>
    <col min="258" max="258" width="31.140625" style="33" customWidth="1"/>
    <col min="259" max="259" width="15" style="33" customWidth="1"/>
    <col min="260" max="260" width="14.42578125" style="33" customWidth="1"/>
    <col min="261" max="261" width="14.85546875" style="33" customWidth="1"/>
    <col min="262" max="262" width="18.140625" style="33" bestFit="1" customWidth="1"/>
    <col min="263" max="263" width="16.85546875" style="33" customWidth="1"/>
    <col min="264" max="264" width="14.140625" style="33" customWidth="1"/>
    <col min="265" max="265" width="11.5703125" style="33"/>
    <col min="266" max="266" width="18.28515625" style="33" customWidth="1"/>
    <col min="267" max="267" width="12.42578125" style="33" customWidth="1"/>
    <col min="268" max="268" width="20" style="33" customWidth="1"/>
    <col min="269" max="512" width="11.5703125" style="33"/>
    <col min="513" max="513" width="20.28515625" style="33" customWidth="1"/>
    <col min="514" max="514" width="31.140625" style="33" customWidth="1"/>
    <col min="515" max="515" width="15" style="33" customWidth="1"/>
    <col min="516" max="516" width="14.42578125" style="33" customWidth="1"/>
    <col min="517" max="517" width="14.85546875" style="33" customWidth="1"/>
    <col min="518" max="518" width="18.140625" style="33" bestFit="1" customWidth="1"/>
    <col min="519" max="519" width="16.85546875" style="33" customWidth="1"/>
    <col min="520" max="520" width="14.140625" style="33" customWidth="1"/>
    <col min="521" max="521" width="11.5703125" style="33"/>
    <col min="522" max="522" width="18.28515625" style="33" customWidth="1"/>
    <col min="523" max="523" width="12.42578125" style="33" customWidth="1"/>
    <col min="524" max="524" width="20" style="33" customWidth="1"/>
    <col min="525" max="768" width="11.5703125" style="33"/>
    <col min="769" max="769" width="20.28515625" style="33" customWidth="1"/>
    <col min="770" max="770" width="31.140625" style="33" customWidth="1"/>
    <col min="771" max="771" width="15" style="33" customWidth="1"/>
    <col min="772" max="772" width="14.42578125" style="33" customWidth="1"/>
    <col min="773" max="773" width="14.85546875" style="33" customWidth="1"/>
    <col min="774" max="774" width="18.140625" style="33" bestFit="1" customWidth="1"/>
    <col min="775" max="775" width="16.85546875" style="33" customWidth="1"/>
    <col min="776" max="776" width="14.140625" style="33" customWidth="1"/>
    <col min="777" max="777" width="11.5703125" style="33"/>
    <col min="778" max="778" width="18.28515625" style="33" customWidth="1"/>
    <col min="779" max="779" width="12.42578125" style="33" customWidth="1"/>
    <col min="780" max="780" width="20" style="33" customWidth="1"/>
    <col min="781" max="1024" width="11.5703125" style="33"/>
    <col min="1025" max="1025" width="20.28515625" style="33" customWidth="1"/>
    <col min="1026" max="1026" width="31.140625" style="33" customWidth="1"/>
    <col min="1027" max="1027" width="15" style="33" customWidth="1"/>
    <col min="1028" max="1028" width="14.42578125" style="33" customWidth="1"/>
    <col min="1029" max="1029" width="14.85546875" style="33" customWidth="1"/>
    <col min="1030" max="1030" width="18.140625" style="33" bestFit="1" customWidth="1"/>
    <col min="1031" max="1031" width="16.85546875" style="33" customWidth="1"/>
    <col min="1032" max="1032" width="14.140625" style="33" customWidth="1"/>
    <col min="1033" max="1033" width="11.5703125" style="33"/>
    <col min="1034" max="1034" width="18.28515625" style="33" customWidth="1"/>
    <col min="1035" max="1035" width="12.42578125" style="33" customWidth="1"/>
    <col min="1036" max="1036" width="20" style="33" customWidth="1"/>
    <col min="1037" max="1280" width="11.5703125" style="33"/>
    <col min="1281" max="1281" width="20.28515625" style="33" customWidth="1"/>
    <col min="1282" max="1282" width="31.140625" style="33" customWidth="1"/>
    <col min="1283" max="1283" width="15" style="33" customWidth="1"/>
    <col min="1284" max="1284" width="14.42578125" style="33" customWidth="1"/>
    <col min="1285" max="1285" width="14.85546875" style="33" customWidth="1"/>
    <col min="1286" max="1286" width="18.140625" style="33" bestFit="1" customWidth="1"/>
    <col min="1287" max="1287" width="16.85546875" style="33" customWidth="1"/>
    <col min="1288" max="1288" width="14.140625" style="33" customWidth="1"/>
    <col min="1289" max="1289" width="11.5703125" style="33"/>
    <col min="1290" max="1290" width="18.28515625" style="33" customWidth="1"/>
    <col min="1291" max="1291" width="12.42578125" style="33" customWidth="1"/>
    <col min="1292" max="1292" width="20" style="33" customWidth="1"/>
    <col min="1293" max="1536" width="11.5703125" style="33"/>
    <col min="1537" max="1537" width="20.28515625" style="33" customWidth="1"/>
    <col min="1538" max="1538" width="31.140625" style="33" customWidth="1"/>
    <col min="1539" max="1539" width="15" style="33" customWidth="1"/>
    <col min="1540" max="1540" width="14.42578125" style="33" customWidth="1"/>
    <col min="1541" max="1541" width="14.85546875" style="33" customWidth="1"/>
    <col min="1542" max="1542" width="18.140625" style="33" bestFit="1" customWidth="1"/>
    <col min="1543" max="1543" width="16.85546875" style="33" customWidth="1"/>
    <col min="1544" max="1544" width="14.140625" style="33" customWidth="1"/>
    <col min="1545" max="1545" width="11.5703125" style="33"/>
    <col min="1546" max="1546" width="18.28515625" style="33" customWidth="1"/>
    <col min="1547" max="1547" width="12.42578125" style="33" customWidth="1"/>
    <col min="1548" max="1548" width="20" style="33" customWidth="1"/>
    <col min="1549" max="1792" width="11.5703125" style="33"/>
    <col min="1793" max="1793" width="20.28515625" style="33" customWidth="1"/>
    <col min="1794" max="1794" width="31.140625" style="33" customWidth="1"/>
    <col min="1795" max="1795" width="15" style="33" customWidth="1"/>
    <col min="1796" max="1796" width="14.42578125" style="33" customWidth="1"/>
    <col min="1797" max="1797" width="14.85546875" style="33" customWidth="1"/>
    <col min="1798" max="1798" width="18.140625" style="33" bestFit="1" customWidth="1"/>
    <col min="1799" max="1799" width="16.85546875" style="33" customWidth="1"/>
    <col min="1800" max="1800" width="14.140625" style="33" customWidth="1"/>
    <col min="1801" max="1801" width="11.5703125" style="33"/>
    <col min="1802" max="1802" width="18.28515625" style="33" customWidth="1"/>
    <col min="1803" max="1803" width="12.42578125" style="33" customWidth="1"/>
    <col min="1804" max="1804" width="20" style="33" customWidth="1"/>
    <col min="1805" max="2048" width="11.5703125" style="33"/>
    <col min="2049" max="2049" width="20.28515625" style="33" customWidth="1"/>
    <col min="2050" max="2050" width="31.140625" style="33" customWidth="1"/>
    <col min="2051" max="2051" width="15" style="33" customWidth="1"/>
    <col min="2052" max="2052" width="14.42578125" style="33" customWidth="1"/>
    <col min="2053" max="2053" width="14.85546875" style="33" customWidth="1"/>
    <col min="2054" max="2054" width="18.140625" style="33" bestFit="1" customWidth="1"/>
    <col min="2055" max="2055" width="16.85546875" style="33" customWidth="1"/>
    <col min="2056" max="2056" width="14.140625" style="33" customWidth="1"/>
    <col min="2057" max="2057" width="11.5703125" style="33"/>
    <col min="2058" max="2058" width="18.28515625" style="33" customWidth="1"/>
    <col min="2059" max="2059" width="12.42578125" style="33" customWidth="1"/>
    <col min="2060" max="2060" width="20" style="33" customWidth="1"/>
    <col min="2061" max="2304" width="11.5703125" style="33"/>
    <col min="2305" max="2305" width="20.28515625" style="33" customWidth="1"/>
    <col min="2306" max="2306" width="31.140625" style="33" customWidth="1"/>
    <col min="2307" max="2307" width="15" style="33" customWidth="1"/>
    <col min="2308" max="2308" width="14.42578125" style="33" customWidth="1"/>
    <col min="2309" max="2309" width="14.85546875" style="33" customWidth="1"/>
    <col min="2310" max="2310" width="18.140625" style="33" bestFit="1" customWidth="1"/>
    <col min="2311" max="2311" width="16.85546875" style="33" customWidth="1"/>
    <col min="2312" max="2312" width="14.140625" style="33" customWidth="1"/>
    <col min="2313" max="2313" width="11.5703125" style="33"/>
    <col min="2314" max="2314" width="18.28515625" style="33" customWidth="1"/>
    <col min="2315" max="2315" width="12.42578125" style="33" customWidth="1"/>
    <col min="2316" max="2316" width="20" style="33" customWidth="1"/>
    <col min="2317" max="2560" width="11.5703125" style="33"/>
    <col min="2561" max="2561" width="20.28515625" style="33" customWidth="1"/>
    <col min="2562" max="2562" width="31.140625" style="33" customWidth="1"/>
    <col min="2563" max="2563" width="15" style="33" customWidth="1"/>
    <col min="2564" max="2564" width="14.42578125" style="33" customWidth="1"/>
    <col min="2565" max="2565" width="14.85546875" style="33" customWidth="1"/>
    <col min="2566" max="2566" width="18.140625" style="33" bestFit="1" customWidth="1"/>
    <col min="2567" max="2567" width="16.85546875" style="33" customWidth="1"/>
    <col min="2568" max="2568" width="14.140625" style="33" customWidth="1"/>
    <col min="2569" max="2569" width="11.5703125" style="33"/>
    <col min="2570" max="2570" width="18.28515625" style="33" customWidth="1"/>
    <col min="2571" max="2571" width="12.42578125" style="33" customWidth="1"/>
    <col min="2572" max="2572" width="20" style="33" customWidth="1"/>
    <col min="2573" max="2816" width="11.5703125" style="33"/>
    <col min="2817" max="2817" width="20.28515625" style="33" customWidth="1"/>
    <col min="2818" max="2818" width="31.140625" style="33" customWidth="1"/>
    <col min="2819" max="2819" width="15" style="33" customWidth="1"/>
    <col min="2820" max="2820" width="14.42578125" style="33" customWidth="1"/>
    <col min="2821" max="2821" width="14.85546875" style="33" customWidth="1"/>
    <col min="2822" max="2822" width="18.140625" style="33" bestFit="1" customWidth="1"/>
    <col min="2823" max="2823" width="16.85546875" style="33" customWidth="1"/>
    <col min="2824" max="2824" width="14.140625" style="33" customWidth="1"/>
    <col min="2825" max="2825" width="11.5703125" style="33"/>
    <col min="2826" max="2826" width="18.28515625" style="33" customWidth="1"/>
    <col min="2827" max="2827" width="12.42578125" style="33" customWidth="1"/>
    <col min="2828" max="2828" width="20" style="33" customWidth="1"/>
    <col min="2829" max="3072" width="11.5703125" style="33"/>
    <col min="3073" max="3073" width="20.28515625" style="33" customWidth="1"/>
    <col min="3074" max="3074" width="31.140625" style="33" customWidth="1"/>
    <col min="3075" max="3075" width="15" style="33" customWidth="1"/>
    <col min="3076" max="3076" width="14.42578125" style="33" customWidth="1"/>
    <col min="3077" max="3077" width="14.85546875" style="33" customWidth="1"/>
    <col min="3078" max="3078" width="18.140625" style="33" bestFit="1" customWidth="1"/>
    <col min="3079" max="3079" width="16.85546875" style="33" customWidth="1"/>
    <col min="3080" max="3080" width="14.140625" style="33" customWidth="1"/>
    <col min="3081" max="3081" width="11.5703125" style="33"/>
    <col min="3082" max="3082" width="18.28515625" style="33" customWidth="1"/>
    <col min="3083" max="3083" width="12.42578125" style="33" customWidth="1"/>
    <col min="3084" max="3084" width="20" style="33" customWidth="1"/>
    <col min="3085" max="3328" width="11.5703125" style="33"/>
    <col min="3329" max="3329" width="20.28515625" style="33" customWidth="1"/>
    <col min="3330" max="3330" width="31.140625" style="33" customWidth="1"/>
    <col min="3331" max="3331" width="15" style="33" customWidth="1"/>
    <col min="3332" max="3332" width="14.42578125" style="33" customWidth="1"/>
    <col min="3333" max="3333" width="14.85546875" style="33" customWidth="1"/>
    <col min="3334" max="3334" width="18.140625" style="33" bestFit="1" customWidth="1"/>
    <col min="3335" max="3335" width="16.85546875" style="33" customWidth="1"/>
    <col min="3336" max="3336" width="14.140625" style="33" customWidth="1"/>
    <col min="3337" max="3337" width="11.5703125" style="33"/>
    <col min="3338" max="3338" width="18.28515625" style="33" customWidth="1"/>
    <col min="3339" max="3339" width="12.42578125" style="33" customWidth="1"/>
    <col min="3340" max="3340" width="20" style="33" customWidth="1"/>
    <col min="3341" max="3584" width="11.5703125" style="33"/>
    <col min="3585" max="3585" width="20.28515625" style="33" customWidth="1"/>
    <col min="3586" max="3586" width="31.140625" style="33" customWidth="1"/>
    <col min="3587" max="3587" width="15" style="33" customWidth="1"/>
    <col min="3588" max="3588" width="14.42578125" style="33" customWidth="1"/>
    <col min="3589" max="3589" width="14.85546875" style="33" customWidth="1"/>
    <col min="3590" max="3590" width="18.140625" style="33" bestFit="1" customWidth="1"/>
    <col min="3591" max="3591" width="16.85546875" style="33" customWidth="1"/>
    <col min="3592" max="3592" width="14.140625" style="33" customWidth="1"/>
    <col min="3593" max="3593" width="11.5703125" style="33"/>
    <col min="3594" max="3594" width="18.28515625" style="33" customWidth="1"/>
    <col min="3595" max="3595" width="12.42578125" style="33" customWidth="1"/>
    <col min="3596" max="3596" width="20" style="33" customWidth="1"/>
    <col min="3597" max="3840" width="11.5703125" style="33"/>
    <col min="3841" max="3841" width="20.28515625" style="33" customWidth="1"/>
    <col min="3842" max="3842" width="31.140625" style="33" customWidth="1"/>
    <col min="3843" max="3843" width="15" style="33" customWidth="1"/>
    <col min="3844" max="3844" width="14.42578125" style="33" customWidth="1"/>
    <col min="3845" max="3845" width="14.85546875" style="33" customWidth="1"/>
    <col min="3846" max="3846" width="18.140625" style="33" bestFit="1" customWidth="1"/>
    <col min="3847" max="3847" width="16.85546875" style="33" customWidth="1"/>
    <col min="3848" max="3848" width="14.140625" style="33" customWidth="1"/>
    <col min="3849" max="3849" width="11.5703125" style="33"/>
    <col min="3850" max="3850" width="18.28515625" style="33" customWidth="1"/>
    <col min="3851" max="3851" width="12.42578125" style="33" customWidth="1"/>
    <col min="3852" max="3852" width="20" style="33" customWidth="1"/>
    <col min="3853" max="4096" width="11.5703125" style="33"/>
    <col min="4097" max="4097" width="20.28515625" style="33" customWidth="1"/>
    <col min="4098" max="4098" width="31.140625" style="33" customWidth="1"/>
    <col min="4099" max="4099" width="15" style="33" customWidth="1"/>
    <col min="4100" max="4100" width="14.42578125" style="33" customWidth="1"/>
    <col min="4101" max="4101" width="14.85546875" style="33" customWidth="1"/>
    <col min="4102" max="4102" width="18.140625" style="33" bestFit="1" customWidth="1"/>
    <col min="4103" max="4103" width="16.85546875" style="33" customWidth="1"/>
    <col min="4104" max="4104" width="14.140625" style="33" customWidth="1"/>
    <col min="4105" max="4105" width="11.5703125" style="33"/>
    <col min="4106" max="4106" width="18.28515625" style="33" customWidth="1"/>
    <col min="4107" max="4107" width="12.42578125" style="33" customWidth="1"/>
    <col min="4108" max="4108" width="20" style="33" customWidth="1"/>
    <col min="4109" max="4352" width="11.5703125" style="33"/>
    <col min="4353" max="4353" width="20.28515625" style="33" customWidth="1"/>
    <col min="4354" max="4354" width="31.140625" style="33" customWidth="1"/>
    <col min="4355" max="4355" width="15" style="33" customWidth="1"/>
    <col min="4356" max="4356" width="14.42578125" style="33" customWidth="1"/>
    <col min="4357" max="4357" width="14.85546875" style="33" customWidth="1"/>
    <col min="4358" max="4358" width="18.140625" style="33" bestFit="1" customWidth="1"/>
    <col min="4359" max="4359" width="16.85546875" style="33" customWidth="1"/>
    <col min="4360" max="4360" width="14.140625" style="33" customWidth="1"/>
    <col min="4361" max="4361" width="11.5703125" style="33"/>
    <col min="4362" max="4362" width="18.28515625" style="33" customWidth="1"/>
    <col min="4363" max="4363" width="12.42578125" style="33" customWidth="1"/>
    <col min="4364" max="4364" width="20" style="33" customWidth="1"/>
    <col min="4365" max="4608" width="11.5703125" style="33"/>
    <col min="4609" max="4609" width="20.28515625" style="33" customWidth="1"/>
    <col min="4610" max="4610" width="31.140625" style="33" customWidth="1"/>
    <col min="4611" max="4611" width="15" style="33" customWidth="1"/>
    <col min="4612" max="4612" width="14.42578125" style="33" customWidth="1"/>
    <col min="4613" max="4613" width="14.85546875" style="33" customWidth="1"/>
    <col min="4614" max="4614" width="18.140625" style="33" bestFit="1" customWidth="1"/>
    <col min="4615" max="4615" width="16.85546875" style="33" customWidth="1"/>
    <col min="4616" max="4616" width="14.140625" style="33" customWidth="1"/>
    <col min="4617" max="4617" width="11.5703125" style="33"/>
    <col min="4618" max="4618" width="18.28515625" style="33" customWidth="1"/>
    <col min="4619" max="4619" width="12.42578125" style="33" customWidth="1"/>
    <col min="4620" max="4620" width="20" style="33" customWidth="1"/>
    <col min="4621" max="4864" width="11.5703125" style="33"/>
    <col min="4865" max="4865" width="20.28515625" style="33" customWidth="1"/>
    <col min="4866" max="4866" width="31.140625" style="33" customWidth="1"/>
    <col min="4867" max="4867" width="15" style="33" customWidth="1"/>
    <col min="4868" max="4868" width="14.42578125" style="33" customWidth="1"/>
    <col min="4869" max="4869" width="14.85546875" style="33" customWidth="1"/>
    <col min="4870" max="4870" width="18.140625" style="33" bestFit="1" customWidth="1"/>
    <col min="4871" max="4871" width="16.85546875" style="33" customWidth="1"/>
    <col min="4872" max="4872" width="14.140625" style="33" customWidth="1"/>
    <col min="4873" max="4873" width="11.5703125" style="33"/>
    <col min="4874" max="4874" width="18.28515625" style="33" customWidth="1"/>
    <col min="4875" max="4875" width="12.42578125" style="33" customWidth="1"/>
    <col min="4876" max="4876" width="20" style="33" customWidth="1"/>
    <col min="4877" max="5120" width="11.5703125" style="33"/>
    <col min="5121" max="5121" width="20.28515625" style="33" customWidth="1"/>
    <col min="5122" max="5122" width="31.140625" style="33" customWidth="1"/>
    <col min="5123" max="5123" width="15" style="33" customWidth="1"/>
    <col min="5124" max="5124" width="14.42578125" style="33" customWidth="1"/>
    <col min="5125" max="5125" width="14.85546875" style="33" customWidth="1"/>
    <col min="5126" max="5126" width="18.140625" style="33" bestFit="1" customWidth="1"/>
    <col min="5127" max="5127" width="16.85546875" style="33" customWidth="1"/>
    <col min="5128" max="5128" width="14.140625" style="33" customWidth="1"/>
    <col min="5129" max="5129" width="11.5703125" style="33"/>
    <col min="5130" max="5130" width="18.28515625" style="33" customWidth="1"/>
    <col min="5131" max="5131" width="12.42578125" style="33" customWidth="1"/>
    <col min="5132" max="5132" width="20" style="33" customWidth="1"/>
    <col min="5133" max="5376" width="11.5703125" style="33"/>
    <col min="5377" max="5377" width="20.28515625" style="33" customWidth="1"/>
    <col min="5378" max="5378" width="31.140625" style="33" customWidth="1"/>
    <col min="5379" max="5379" width="15" style="33" customWidth="1"/>
    <col min="5380" max="5380" width="14.42578125" style="33" customWidth="1"/>
    <col min="5381" max="5381" width="14.85546875" style="33" customWidth="1"/>
    <col min="5382" max="5382" width="18.140625" style="33" bestFit="1" customWidth="1"/>
    <col min="5383" max="5383" width="16.85546875" style="33" customWidth="1"/>
    <col min="5384" max="5384" width="14.140625" style="33" customWidth="1"/>
    <col min="5385" max="5385" width="11.5703125" style="33"/>
    <col min="5386" max="5386" width="18.28515625" style="33" customWidth="1"/>
    <col min="5387" max="5387" width="12.42578125" style="33" customWidth="1"/>
    <col min="5388" max="5388" width="20" style="33" customWidth="1"/>
    <col min="5389" max="5632" width="11.5703125" style="33"/>
    <col min="5633" max="5633" width="20.28515625" style="33" customWidth="1"/>
    <col min="5634" max="5634" width="31.140625" style="33" customWidth="1"/>
    <col min="5635" max="5635" width="15" style="33" customWidth="1"/>
    <col min="5636" max="5636" width="14.42578125" style="33" customWidth="1"/>
    <col min="5637" max="5637" width="14.85546875" style="33" customWidth="1"/>
    <col min="5638" max="5638" width="18.140625" style="33" bestFit="1" customWidth="1"/>
    <col min="5639" max="5639" width="16.85546875" style="33" customWidth="1"/>
    <col min="5640" max="5640" width="14.140625" style="33" customWidth="1"/>
    <col min="5641" max="5641" width="11.5703125" style="33"/>
    <col min="5642" max="5642" width="18.28515625" style="33" customWidth="1"/>
    <col min="5643" max="5643" width="12.42578125" style="33" customWidth="1"/>
    <col min="5644" max="5644" width="20" style="33" customWidth="1"/>
    <col min="5645" max="5888" width="11.5703125" style="33"/>
    <col min="5889" max="5889" width="20.28515625" style="33" customWidth="1"/>
    <col min="5890" max="5890" width="31.140625" style="33" customWidth="1"/>
    <col min="5891" max="5891" width="15" style="33" customWidth="1"/>
    <col min="5892" max="5892" width="14.42578125" style="33" customWidth="1"/>
    <col min="5893" max="5893" width="14.85546875" style="33" customWidth="1"/>
    <col min="5894" max="5894" width="18.140625" style="33" bestFit="1" customWidth="1"/>
    <col min="5895" max="5895" width="16.85546875" style="33" customWidth="1"/>
    <col min="5896" max="5896" width="14.140625" style="33" customWidth="1"/>
    <col min="5897" max="5897" width="11.5703125" style="33"/>
    <col min="5898" max="5898" width="18.28515625" style="33" customWidth="1"/>
    <col min="5899" max="5899" width="12.42578125" style="33" customWidth="1"/>
    <col min="5900" max="5900" width="20" style="33" customWidth="1"/>
    <col min="5901" max="6144" width="11.5703125" style="33"/>
    <col min="6145" max="6145" width="20.28515625" style="33" customWidth="1"/>
    <col min="6146" max="6146" width="31.140625" style="33" customWidth="1"/>
    <col min="6147" max="6147" width="15" style="33" customWidth="1"/>
    <col min="6148" max="6148" width="14.42578125" style="33" customWidth="1"/>
    <col min="6149" max="6149" width="14.85546875" style="33" customWidth="1"/>
    <col min="6150" max="6150" width="18.140625" style="33" bestFit="1" customWidth="1"/>
    <col min="6151" max="6151" width="16.85546875" style="33" customWidth="1"/>
    <col min="6152" max="6152" width="14.140625" style="33" customWidth="1"/>
    <col min="6153" max="6153" width="11.5703125" style="33"/>
    <col min="6154" max="6154" width="18.28515625" style="33" customWidth="1"/>
    <col min="6155" max="6155" width="12.42578125" style="33" customWidth="1"/>
    <col min="6156" max="6156" width="20" style="33" customWidth="1"/>
    <col min="6157" max="6400" width="11.5703125" style="33"/>
    <col min="6401" max="6401" width="20.28515625" style="33" customWidth="1"/>
    <col min="6402" max="6402" width="31.140625" style="33" customWidth="1"/>
    <col min="6403" max="6403" width="15" style="33" customWidth="1"/>
    <col min="6404" max="6404" width="14.42578125" style="33" customWidth="1"/>
    <col min="6405" max="6405" width="14.85546875" style="33" customWidth="1"/>
    <col min="6406" max="6406" width="18.140625" style="33" bestFit="1" customWidth="1"/>
    <col min="6407" max="6407" width="16.85546875" style="33" customWidth="1"/>
    <col min="6408" max="6408" width="14.140625" style="33" customWidth="1"/>
    <col min="6409" max="6409" width="11.5703125" style="33"/>
    <col min="6410" max="6410" width="18.28515625" style="33" customWidth="1"/>
    <col min="6411" max="6411" width="12.42578125" style="33" customWidth="1"/>
    <col min="6412" max="6412" width="20" style="33" customWidth="1"/>
    <col min="6413" max="6656" width="11.5703125" style="33"/>
    <col min="6657" max="6657" width="20.28515625" style="33" customWidth="1"/>
    <col min="6658" max="6658" width="31.140625" style="33" customWidth="1"/>
    <col min="6659" max="6659" width="15" style="33" customWidth="1"/>
    <col min="6660" max="6660" width="14.42578125" style="33" customWidth="1"/>
    <col min="6661" max="6661" width="14.85546875" style="33" customWidth="1"/>
    <col min="6662" max="6662" width="18.140625" style="33" bestFit="1" customWidth="1"/>
    <col min="6663" max="6663" width="16.85546875" style="33" customWidth="1"/>
    <col min="6664" max="6664" width="14.140625" style="33" customWidth="1"/>
    <col min="6665" max="6665" width="11.5703125" style="33"/>
    <col min="6666" max="6666" width="18.28515625" style="33" customWidth="1"/>
    <col min="6667" max="6667" width="12.42578125" style="33" customWidth="1"/>
    <col min="6668" max="6668" width="20" style="33" customWidth="1"/>
    <col min="6669" max="6912" width="11.5703125" style="33"/>
    <col min="6913" max="6913" width="20.28515625" style="33" customWidth="1"/>
    <col min="6914" max="6914" width="31.140625" style="33" customWidth="1"/>
    <col min="6915" max="6915" width="15" style="33" customWidth="1"/>
    <col min="6916" max="6916" width="14.42578125" style="33" customWidth="1"/>
    <col min="6917" max="6917" width="14.85546875" style="33" customWidth="1"/>
    <col min="6918" max="6918" width="18.140625" style="33" bestFit="1" customWidth="1"/>
    <col min="6919" max="6919" width="16.85546875" style="33" customWidth="1"/>
    <col min="6920" max="6920" width="14.140625" style="33" customWidth="1"/>
    <col min="6921" max="6921" width="11.5703125" style="33"/>
    <col min="6922" max="6922" width="18.28515625" style="33" customWidth="1"/>
    <col min="6923" max="6923" width="12.42578125" style="33" customWidth="1"/>
    <col min="6924" max="6924" width="20" style="33" customWidth="1"/>
    <col min="6925" max="7168" width="11.5703125" style="33"/>
    <col min="7169" max="7169" width="20.28515625" style="33" customWidth="1"/>
    <col min="7170" max="7170" width="31.140625" style="33" customWidth="1"/>
    <col min="7171" max="7171" width="15" style="33" customWidth="1"/>
    <col min="7172" max="7172" width="14.42578125" style="33" customWidth="1"/>
    <col min="7173" max="7173" width="14.85546875" style="33" customWidth="1"/>
    <col min="7174" max="7174" width="18.140625" style="33" bestFit="1" customWidth="1"/>
    <col min="7175" max="7175" width="16.85546875" style="33" customWidth="1"/>
    <col min="7176" max="7176" width="14.140625" style="33" customWidth="1"/>
    <col min="7177" max="7177" width="11.5703125" style="33"/>
    <col min="7178" max="7178" width="18.28515625" style="33" customWidth="1"/>
    <col min="7179" max="7179" width="12.42578125" style="33" customWidth="1"/>
    <col min="7180" max="7180" width="20" style="33" customWidth="1"/>
    <col min="7181" max="7424" width="11.5703125" style="33"/>
    <col min="7425" max="7425" width="20.28515625" style="33" customWidth="1"/>
    <col min="7426" max="7426" width="31.140625" style="33" customWidth="1"/>
    <col min="7427" max="7427" width="15" style="33" customWidth="1"/>
    <col min="7428" max="7428" width="14.42578125" style="33" customWidth="1"/>
    <col min="7429" max="7429" width="14.85546875" style="33" customWidth="1"/>
    <col min="7430" max="7430" width="18.140625" style="33" bestFit="1" customWidth="1"/>
    <col min="7431" max="7431" width="16.85546875" style="33" customWidth="1"/>
    <col min="7432" max="7432" width="14.140625" style="33" customWidth="1"/>
    <col min="7433" max="7433" width="11.5703125" style="33"/>
    <col min="7434" max="7434" width="18.28515625" style="33" customWidth="1"/>
    <col min="7435" max="7435" width="12.42578125" style="33" customWidth="1"/>
    <col min="7436" max="7436" width="20" style="33" customWidth="1"/>
    <col min="7437" max="7680" width="11.5703125" style="33"/>
    <col min="7681" max="7681" width="20.28515625" style="33" customWidth="1"/>
    <col min="7682" max="7682" width="31.140625" style="33" customWidth="1"/>
    <col min="7683" max="7683" width="15" style="33" customWidth="1"/>
    <col min="7684" max="7684" width="14.42578125" style="33" customWidth="1"/>
    <col min="7685" max="7685" width="14.85546875" style="33" customWidth="1"/>
    <col min="7686" max="7686" width="18.140625" style="33" bestFit="1" customWidth="1"/>
    <col min="7687" max="7687" width="16.85546875" style="33" customWidth="1"/>
    <col min="7688" max="7688" width="14.140625" style="33" customWidth="1"/>
    <col min="7689" max="7689" width="11.5703125" style="33"/>
    <col min="7690" max="7690" width="18.28515625" style="33" customWidth="1"/>
    <col min="7691" max="7691" width="12.42578125" style="33" customWidth="1"/>
    <col min="7692" max="7692" width="20" style="33" customWidth="1"/>
    <col min="7693" max="7936" width="11.5703125" style="33"/>
    <col min="7937" max="7937" width="20.28515625" style="33" customWidth="1"/>
    <col min="7938" max="7938" width="31.140625" style="33" customWidth="1"/>
    <col min="7939" max="7939" width="15" style="33" customWidth="1"/>
    <col min="7940" max="7940" width="14.42578125" style="33" customWidth="1"/>
    <col min="7941" max="7941" width="14.85546875" style="33" customWidth="1"/>
    <col min="7942" max="7942" width="18.140625" style="33" bestFit="1" customWidth="1"/>
    <col min="7943" max="7943" width="16.85546875" style="33" customWidth="1"/>
    <col min="7944" max="7944" width="14.140625" style="33" customWidth="1"/>
    <col min="7945" max="7945" width="11.5703125" style="33"/>
    <col min="7946" max="7946" width="18.28515625" style="33" customWidth="1"/>
    <col min="7947" max="7947" width="12.42578125" style="33" customWidth="1"/>
    <col min="7948" max="7948" width="20" style="33" customWidth="1"/>
    <col min="7949" max="8192" width="11.5703125" style="33"/>
    <col min="8193" max="8193" width="20.28515625" style="33" customWidth="1"/>
    <col min="8194" max="8194" width="31.140625" style="33" customWidth="1"/>
    <col min="8195" max="8195" width="15" style="33" customWidth="1"/>
    <col min="8196" max="8196" width="14.42578125" style="33" customWidth="1"/>
    <col min="8197" max="8197" width="14.85546875" style="33" customWidth="1"/>
    <col min="8198" max="8198" width="18.140625" style="33" bestFit="1" customWidth="1"/>
    <col min="8199" max="8199" width="16.85546875" style="33" customWidth="1"/>
    <col min="8200" max="8200" width="14.140625" style="33" customWidth="1"/>
    <col min="8201" max="8201" width="11.5703125" style="33"/>
    <col min="8202" max="8202" width="18.28515625" style="33" customWidth="1"/>
    <col min="8203" max="8203" width="12.42578125" style="33" customWidth="1"/>
    <col min="8204" max="8204" width="20" style="33" customWidth="1"/>
    <col min="8205" max="8448" width="11.5703125" style="33"/>
    <col min="8449" max="8449" width="20.28515625" style="33" customWidth="1"/>
    <col min="8450" max="8450" width="31.140625" style="33" customWidth="1"/>
    <col min="8451" max="8451" width="15" style="33" customWidth="1"/>
    <col min="8452" max="8452" width="14.42578125" style="33" customWidth="1"/>
    <col min="8453" max="8453" width="14.85546875" style="33" customWidth="1"/>
    <col min="8454" max="8454" width="18.140625" style="33" bestFit="1" customWidth="1"/>
    <col min="8455" max="8455" width="16.85546875" style="33" customWidth="1"/>
    <col min="8456" max="8456" width="14.140625" style="33" customWidth="1"/>
    <col min="8457" max="8457" width="11.5703125" style="33"/>
    <col min="8458" max="8458" width="18.28515625" style="33" customWidth="1"/>
    <col min="8459" max="8459" width="12.42578125" style="33" customWidth="1"/>
    <col min="8460" max="8460" width="20" style="33" customWidth="1"/>
    <col min="8461" max="8704" width="11.5703125" style="33"/>
    <col min="8705" max="8705" width="20.28515625" style="33" customWidth="1"/>
    <col min="8706" max="8706" width="31.140625" style="33" customWidth="1"/>
    <col min="8707" max="8707" width="15" style="33" customWidth="1"/>
    <col min="8708" max="8708" width="14.42578125" style="33" customWidth="1"/>
    <col min="8709" max="8709" width="14.85546875" style="33" customWidth="1"/>
    <col min="8710" max="8710" width="18.140625" style="33" bestFit="1" customWidth="1"/>
    <col min="8711" max="8711" width="16.85546875" style="33" customWidth="1"/>
    <col min="8712" max="8712" width="14.140625" style="33" customWidth="1"/>
    <col min="8713" max="8713" width="11.5703125" style="33"/>
    <col min="8714" max="8714" width="18.28515625" style="33" customWidth="1"/>
    <col min="8715" max="8715" width="12.42578125" style="33" customWidth="1"/>
    <col min="8716" max="8716" width="20" style="33" customWidth="1"/>
    <col min="8717" max="8960" width="11.5703125" style="33"/>
    <col min="8961" max="8961" width="20.28515625" style="33" customWidth="1"/>
    <col min="8962" max="8962" width="31.140625" style="33" customWidth="1"/>
    <col min="8963" max="8963" width="15" style="33" customWidth="1"/>
    <col min="8964" max="8964" width="14.42578125" style="33" customWidth="1"/>
    <col min="8965" max="8965" width="14.85546875" style="33" customWidth="1"/>
    <col min="8966" max="8966" width="18.140625" style="33" bestFit="1" customWidth="1"/>
    <col min="8967" max="8967" width="16.85546875" style="33" customWidth="1"/>
    <col min="8968" max="8968" width="14.140625" style="33" customWidth="1"/>
    <col min="8969" max="8969" width="11.5703125" style="33"/>
    <col min="8970" max="8970" width="18.28515625" style="33" customWidth="1"/>
    <col min="8971" max="8971" width="12.42578125" style="33" customWidth="1"/>
    <col min="8972" max="8972" width="20" style="33" customWidth="1"/>
    <col min="8973" max="9216" width="11.5703125" style="33"/>
    <col min="9217" max="9217" width="20.28515625" style="33" customWidth="1"/>
    <col min="9218" max="9218" width="31.140625" style="33" customWidth="1"/>
    <col min="9219" max="9219" width="15" style="33" customWidth="1"/>
    <col min="9220" max="9220" width="14.42578125" style="33" customWidth="1"/>
    <col min="9221" max="9221" width="14.85546875" style="33" customWidth="1"/>
    <col min="9222" max="9222" width="18.140625" style="33" bestFit="1" customWidth="1"/>
    <col min="9223" max="9223" width="16.85546875" style="33" customWidth="1"/>
    <col min="9224" max="9224" width="14.140625" style="33" customWidth="1"/>
    <col min="9225" max="9225" width="11.5703125" style="33"/>
    <col min="9226" max="9226" width="18.28515625" style="33" customWidth="1"/>
    <col min="9227" max="9227" width="12.42578125" style="33" customWidth="1"/>
    <col min="9228" max="9228" width="20" style="33" customWidth="1"/>
    <col min="9229" max="9472" width="11.5703125" style="33"/>
    <col min="9473" max="9473" width="20.28515625" style="33" customWidth="1"/>
    <col min="9474" max="9474" width="31.140625" style="33" customWidth="1"/>
    <col min="9475" max="9475" width="15" style="33" customWidth="1"/>
    <col min="9476" max="9476" width="14.42578125" style="33" customWidth="1"/>
    <col min="9477" max="9477" width="14.85546875" style="33" customWidth="1"/>
    <col min="9478" max="9478" width="18.140625" style="33" bestFit="1" customWidth="1"/>
    <col min="9479" max="9479" width="16.85546875" style="33" customWidth="1"/>
    <col min="9480" max="9480" width="14.140625" style="33" customWidth="1"/>
    <col min="9481" max="9481" width="11.5703125" style="33"/>
    <col min="9482" max="9482" width="18.28515625" style="33" customWidth="1"/>
    <col min="9483" max="9483" width="12.42578125" style="33" customWidth="1"/>
    <col min="9484" max="9484" width="20" style="33" customWidth="1"/>
    <col min="9485" max="9728" width="11.5703125" style="33"/>
    <col min="9729" max="9729" width="20.28515625" style="33" customWidth="1"/>
    <col min="9730" max="9730" width="31.140625" style="33" customWidth="1"/>
    <col min="9731" max="9731" width="15" style="33" customWidth="1"/>
    <col min="9732" max="9732" width="14.42578125" style="33" customWidth="1"/>
    <col min="9733" max="9733" width="14.85546875" style="33" customWidth="1"/>
    <col min="9734" max="9734" width="18.140625" style="33" bestFit="1" customWidth="1"/>
    <col min="9735" max="9735" width="16.85546875" style="33" customWidth="1"/>
    <col min="9736" max="9736" width="14.140625" style="33" customWidth="1"/>
    <col min="9737" max="9737" width="11.5703125" style="33"/>
    <col min="9738" max="9738" width="18.28515625" style="33" customWidth="1"/>
    <col min="9739" max="9739" width="12.42578125" style="33" customWidth="1"/>
    <col min="9740" max="9740" width="20" style="33" customWidth="1"/>
    <col min="9741" max="9984" width="11.5703125" style="33"/>
    <col min="9985" max="9985" width="20.28515625" style="33" customWidth="1"/>
    <col min="9986" max="9986" width="31.140625" style="33" customWidth="1"/>
    <col min="9987" max="9987" width="15" style="33" customWidth="1"/>
    <col min="9988" max="9988" width="14.42578125" style="33" customWidth="1"/>
    <col min="9989" max="9989" width="14.85546875" style="33" customWidth="1"/>
    <col min="9990" max="9990" width="18.140625" style="33" bestFit="1" customWidth="1"/>
    <col min="9991" max="9991" width="16.85546875" style="33" customWidth="1"/>
    <col min="9992" max="9992" width="14.140625" style="33" customWidth="1"/>
    <col min="9993" max="9993" width="11.5703125" style="33"/>
    <col min="9994" max="9994" width="18.28515625" style="33" customWidth="1"/>
    <col min="9995" max="9995" width="12.42578125" style="33" customWidth="1"/>
    <col min="9996" max="9996" width="20" style="33" customWidth="1"/>
    <col min="9997" max="10240" width="11.5703125" style="33"/>
    <col min="10241" max="10241" width="20.28515625" style="33" customWidth="1"/>
    <col min="10242" max="10242" width="31.140625" style="33" customWidth="1"/>
    <col min="10243" max="10243" width="15" style="33" customWidth="1"/>
    <col min="10244" max="10244" width="14.42578125" style="33" customWidth="1"/>
    <col min="10245" max="10245" width="14.85546875" style="33" customWidth="1"/>
    <col min="10246" max="10246" width="18.140625" style="33" bestFit="1" customWidth="1"/>
    <col min="10247" max="10247" width="16.85546875" style="33" customWidth="1"/>
    <col min="10248" max="10248" width="14.140625" style="33" customWidth="1"/>
    <col min="10249" max="10249" width="11.5703125" style="33"/>
    <col min="10250" max="10250" width="18.28515625" style="33" customWidth="1"/>
    <col min="10251" max="10251" width="12.42578125" style="33" customWidth="1"/>
    <col min="10252" max="10252" width="20" style="33" customWidth="1"/>
    <col min="10253" max="10496" width="11.5703125" style="33"/>
    <col min="10497" max="10497" width="20.28515625" style="33" customWidth="1"/>
    <col min="10498" max="10498" width="31.140625" style="33" customWidth="1"/>
    <col min="10499" max="10499" width="15" style="33" customWidth="1"/>
    <col min="10500" max="10500" width="14.42578125" style="33" customWidth="1"/>
    <col min="10501" max="10501" width="14.85546875" style="33" customWidth="1"/>
    <col min="10502" max="10502" width="18.140625" style="33" bestFit="1" customWidth="1"/>
    <col min="10503" max="10503" width="16.85546875" style="33" customWidth="1"/>
    <col min="10504" max="10504" width="14.140625" style="33" customWidth="1"/>
    <col min="10505" max="10505" width="11.5703125" style="33"/>
    <col min="10506" max="10506" width="18.28515625" style="33" customWidth="1"/>
    <col min="10507" max="10507" width="12.42578125" style="33" customWidth="1"/>
    <col min="10508" max="10508" width="20" style="33" customWidth="1"/>
    <col min="10509" max="10752" width="11.5703125" style="33"/>
    <col min="10753" max="10753" width="20.28515625" style="33" customWidth="1"/>
    <col min="10754" max="10754" width="31.140625" style="33" customWidth="1"/>
    <col min="10755" max="10755" width="15" style="33" customWidth="1"/>
    <col min="10756" max="10756" width="14.42578125" style="33" customWidth="1"/>
    <col min="10757" max="10757" width="14.85546875" style="33" customWidth="1"/>
    <col min="10758" max="10758" width="18.140625" style="33" bestFit="1" customWidth="1"/>
    <col min="10759" max="10759" width="16.85546875" style="33" customWidth="1"/>
    <col min="10760" max="10760" width="14.140625" style="33" customWidth="1"/>
    <col min="10761" max="10761" width="11.5703125" style="33"/>
    <col min="10762" max="10762" width="18.28515625" style="33" customWidth="1"/>
    <col min="10763" max="10763" width="12.42578125" style="33" customWidth="1"/>
    <col min="10764" max="10764" width="20" style="33" customWidth="1"/>
    <col min="10765" max="11008" width="11.5703125" style="33"/>
    <col min="11009" max="11009" width="20.28515625" style="33" customWidth="1"/>
    <col min="11010" max="11010" width="31.140625" style="33" customWidth="1"/>
    <col min="11011" max="11011" width="15" style="33" customWidth="1"/>
    <col min="11012" max="11012" width="14.42578125" style="33" customWidth="1"/>
    <col min="11013" max="11013" width="14.85546875" style="33" customWidth="1"/>
    <col min="11014" max="11014" width="18.140625" style="33" bestFit="1" customWidth="1"/>
    <col min="11015" max="11015" width="16.85546875" style="33" customWidth="1"/>
    <col min="11016" max="11016" width="14.140625" style="33" customWidth="1"/>
    <col min="11017" max="11017" width="11.5703125" style="33"/>
    <col min="11018" max="11018" width="18.28515625" style="33" customWidth="1"/>
    <col min="11019" max="11019" width="12.42578125" style="33" customWidth="1"/>
    <col min="11020" max="11020" width="20" style="33" customWidth="1"/>
    <col min="11021" max="11264" width="11.5703125" style="33"/>
    <col min="11265" max="11265" width="20.28515625" style="33" customWidth="1"/>
    <col min="11266" max="11266" width="31.140625" style="33" customWidth="1"/>
    <col min="11267" max="11267" width="15" style="33" customWidth="1"/>
    <col min="11268" max="11268" width="14.42578125" style="33" customWidth="1"/>
    <col min="11269" max="11269" width="14.85546875" style="33" customWidth="1"/>
    <col min="11270" max="11270" width="18.140625" style="33" bestFit="1" customWidth="1"/>
    <col min="11271" max="11271" width="16.85546875" style="33" customWidth="1"/>
    <col min="11272" max="11272" width="14.140625" style="33" customWidth="1"/>
    <col min="11273" max="11273" width="11.5703125" style="33"/>
    <col min="11274" max="11274" width="18.28515625" style="33" customWidth="1"/>
    <col min="11275" max="11275" width="12.42578125" style="33" customWidth="1"/>
    <col min="11276" max="11276" width="20" style="33" customWidth="1"/>
    <col min="11277" max="11520" width="11.5703125" style="33"/>
    <col min="11521" max="11521" width="20.28515625" style="33" customWidth="1"/>
    <col min="11522" max="11522" width="31.140625" style="33" customWidth="1"/>
    <col min="11523" max="11523" width="15" style="33" customWidth="1"/>
    <col min="11524" max="11524" width="14.42578125" style="33" customWidth="1"/>
    <col min="11525" max="11525" width="14.85546875" style="33" customWidth="1"/>
    <col min="11526" max="11526" width="18.140625" style="33" bestFit="1" customWidth="1"/>
    <col min="11527" max="11527" width="16.85546875" style="33" customWidth="1"/>
    <col min="11528" max="11528" width="14.140625" style="33" customWidth="1"/>
    <col min="11529" max="11529" width="11.5703125" style="33"/>
    <col min="11530" max="11530" width="18.28515625" style="33" customWidth="1"/>
    <col min="11531" max="11531" width="12.42578125" style="33" customWidth="1"/>
    <col min="11532" max="11532" width="20" style="33" customWidth="1"/>
    <col min="11533" max="11776" width="11.5703125" style="33"/>
    <col min="11777" max="11777" width="20.28515625" style="33" customWidth="1"/>
    <col min="11778" max="11778" width="31.140625" style="33" customWidth="1"/>
    <col min="11779" max="11779" width="15" style="33" customWidth="1"/>
    <col min="11780" max="11780" width="14.42578125" style="33" customWidth="1"/>
    <col min="11781" max="11781" width="14.85546875" style="33" customWidth="1"/>
    <col min="11782" max="11782" width="18.140625" style="33" bestFit="1" customWidth="1"/>
    <col min="11783" max="11783" width="16.85546875" style="33" customWidth="1"/>
    <col min="11784" max="11784" width="14.140625" style="33" customWidth="1"/>
    <col min="11785" max="11785" width="11.5703125" style="33"/>
    <col min="11786" max="11786" width="18.28515625" style="33" customWidth="1"/>
    <col min="11787" max="11787" width="12.42578125" style="33" customWidth="1"/>
    <col min="11788" max="11788" width="20" style="33" customWidth="1"/>
    <col min="11789" max="12032" width="11.5703125" style="33"/>
    <col min="12033" max="12033" width="20.28515625" style="33" customWidth="1"/>
    <col min="12034" max="12034" width="31.140625" style="33" customWidth="1"/>
    <col min="12035" max="12035" width="15" style="33" customWidth="1"/>
    <col min="12036" max="12036" width="14.42578125" style="33" customWidth="1"/>
    <col min="12037" max="12037" width="14.85546875" style="33" customWidth="1"/>
    <col min="12038" max="12038" width="18.140625" style="33" bestFit="1" customWidth="1"/>
    <col min="12039" max="12039" width="16.85546875" style="33" customWidth="1"/>
    <col min="12040" max="12040" width="14.140625" style="33" customWidth="1"/>
    <col min="12041" max="12041" width="11.5703125" style="33"/>
    <col min="12042" max="12042" width="18.28515625" style="33" customWidth="1"/>
    <col min="12043" max="12043" width="12.42578125" style="33" customWidth="1"/>
    <col min="12044" max="12044" width="20" style="33" customWidth="1"/>
    <col min="12045" max="12288" width="11.5703125" style="33"/>
    <col min="12289" max="12289" width="20.28515625" style="33" customWidth="1"/>
    <col min="12290" max="12290" width="31.140625" style="33" customWidth="1"/>
    <col min="12291" max="12291" width="15" style="33" customWidth="1"/>
    <col min="12292" max="12292" width="14.42578125" style="33" customWidth="1"/>
    <col min="12293" max="12293" width="14.85546875" style="33" customWidth="1"/>
    <col min="12294" max="12294" width="18.140625" style="33" bestFit="1" customWidth="1"/>
    <col min="12295" max="12295" width="16.85546875" style="33" customWidth="1"/>
    <col min="12296" max="12296" width="14.140625" style="33" customWidth="1"/>
    <col min="12297" max="12297" width="11.5703125" style="33"/>
    <col min="12298" max="12298" width="18.28515625" style="33" customWidth="1"/>
    <col min="12299" max="12299" width="12.42578125" style="33" customWidth="1"/>
    <col min="12300" max="12300" width="20" style="33" customWidth="1"/>
    <col min="12301" max="12544" width="11.5703125" style="33"/>
    <col min="12545" max="12545" width="20.28515625" style="33" customWidth="1"/>
    <col min="12546" max="12546" width="31.140625" style="33" customWidth="1"/>
    <col min="12547" max="12547" width="15" style="33" customWidth="1"/>
    <col min="12548" max="12548" width="14.42578125" style="33" customWidth="1"/>
    <col min="12549" max="12549" width="14.85546875" style="33" customWidth="1"/>
    <col min="12550" max="12550" width="18.140625" style="33" bestFit="1" customWidth="1"/>
    <col min="12551" max="12551" width="16.85546875" style="33" customWidth="1"/>
    <col min="12552" max="12552" width="14.140625" style="33" customWidth="1"/>
    <col min="12553" max="12553" width="11.5703125" style="33"/>
    <col min="12554" max="12554" width="18.28515625" style="33" customWidth="1"/>
    <col min="12555" max="12555" width="12.42578125" style="33" customWidth="1"/>
    <col min="12556" max="12556" width="20" style="33" customWidth="1"/>
    <col min="12557" max="12800" width="11.5703125" style="33"/>
    <col min="12801" max="12801" width="20.28515625" style="33" customWidth="1"/>
    <col min="12802" max="12802" width="31.140625" style="33" customWidth="1"/>
    <col min="12803" max="12803" width="15" style="33" customWidth="1"/>
    <col min="12804" max="12804" width="14.42578125" style="33" customWidth="1"/>
    <col min="12805" max="12805" width="14.85546875" style="33" customWidth="1"/>
    <col min="12806" max="12806" width="18.140625" style="33" bestFit="1" customWidth="1"/>
    <col min="12807" max="12807" width="16.85546875" style="33" customWidth="1"/>
    <col min="12808" max="12808" width="14.140625" style="33" customWidth="1"/>
    <col min="12809" max="12809" width="11.5703125" style="33"/>
    <col min="12810" max="12810" width="18.28515625" style="33" customWidth="1"/>
    <col min="12811" max="12811" width="12.42578125" style="33" customWidth="1"/>
    <col min="12812" max="12812" width="20" style="33" customWidth="1"/>
    <col min="12813" max="13056" width="11.5703125" style="33"/>
    <col min="13057" max="13057" width="20.28515625" style="33" customWidth="1"/>
    <col min="13058" max="13058" width="31.140625" style="33" customWidth="1"/>
    <col min="13059" max="13059" width="15" style="33" customWidth="1"/>
    <col min="13060" max="13060" width="14.42578125" style="33" customWidth="1"/>
    <col min="13061" max="13061" width="14.85546875" style="33" customWidth="1"/>
    <col min="13062" max="13062" width="18.140625" style="33" bestFit="1" customWidth="1"/>
    <col min="13063" max="13063" width="16.85546875" style="33" customWidth="1"/>
    <col min="13064" max="13064" width="14.140625" style="33" customWidth="1"/>
    <col min="13065" max="13065" width="11.5703125" style="33"/>
    <col min="13066" max="13066" width="18.28515625" style="33" customWidth="1"/>
    <col min="13067" max="13067" width="12.42578125" style="33" customWidth="1"/>
    <col min="13068" max="13068" width="20" style="33" customWidth="1"/>
    <col min="13069" max="13312" width="11.5703125" style="33"/>
    <col min="13313" max="13313" width="20.28515625" style="33" customWidth="1"/>
    <col min="13314" max="13314" width="31.140625" style="33" customWidth="1"/>
    <col min="13315" max="13315" width="15" style="33" customWidth="1"/>
    <col min="13316" max="13316" width="14.42578125" style="33" customWidth="1"/>
    <col min="13317" max="13317" width="14.85546875" style="33" customWidth="1"/>
    <col min="13318" max="13318" width="18.140625" style="33" bestFit="1" customWidth="1"/>
    <col min="13319" max="13319" width="16.85546875" style="33" customWidth="1"/>
    <col min="13320" max="13320" width="14.140625" style="33" customWidth="1"/>
    <col min="13321" max="13321" width="11.5703125" style="33"/>
    <col min="13322" max="13322" width="18.28515625" style="33" customWidth="1"/>
    <col min="13323" max="13323" width="12.42578125" style="33" customWidth="1"/>
    <col min="13324" max="13324" width="20" style="33" customWidth="1"/>
    <col min="13325" max="13568" width="11.5703125" style="33"/>
    <col min="13569" max="13569" width="20.28515625" style="33" customWidth="1"/>
    <col min="13570" max="13570" width="31.140625" style="33" customWidth="1"/>
    <col min="13571" max="13571" width="15" style="33" customWidth="1"/>
    <col min="13572" max="13572" width="14.42578125" style="33" customWidth="1"/>
    <col min="13573" max="13573" width="14.85546875" style="33" customWidth="1"/>
    <col min="13574" max="13574" width="18.140625" style="33" bestFit="1" customWidth="1"/>
    <col min="13575" max="13575" width="16.85546875" style="33" customWidth="1"/>
    <col min="13576" max="13576" width="14.140625" style="33" customWidth="1"/>
    <col min="13577" max="13577" width="11.5703125" style="33"/>
    <col min="13578" max="13578" width="18.28515625" style="33" customWidth="1"/>
    <col min="13579" max="13579" width="12.42578125" style="33" customWidth="1"/>
    <col min="13580" max="13580" width="20" style="33" customWidth="1"/>
    <col min="13581" max="13824" width="11.5703125" style="33"/>
    <col min="13825" max="13825" width="20.28515625" style="33" customWidth="1"/>
    <col min="13826" max="13826" width="31.140625" style="33" customWidth="1"/>
    <col min="13827" max="13827" width="15" style="33" customWidth="1"/>
    <col min="13828" max="13828" width="14.42578125" style="33" customWidth="1"/>
    <col min="13829" max="13829" width="14.85546875" style="33" customWidth="1"/>
    <col min="13830" max="13830" width="18.140625" style="33" bestFit="1" customWidth="1"/>
    <col min="13831" max="13831" width="16.85546875" style="33" customWidth="1"/>
    <col min="13832" max="13832" width="14.140625" style="33" customWidth="1"/>
    <col min="13833" max="13833" width="11.5703125" style="33"/>
    <col min="13834" max="13834" width="18.28515625" style="33" customWidth="1"/>
    <col min="13835" max="13835" width="12.42578125" style="33" customWidth="1"/>
    <col min="13836" max="13836" width="20" style="33" customWidth="1"/>
    <col min="13837" max="14080" width="11.5703125" style="33"/>
    <col min="14081" max="14081" width="20.28515625" style="33" customWidth="1"/>
    <col min="14082" max="14082" width="31.140625" style="33" customWidth="1"/>
    <col min="14083" max="14083" width="15" style="33" customWidth="1"/>
    <col min="14084" max="14084" width="14.42578125" style="33" customWidth="1"/>
    <col min="14085" max="14085" width="14.85546875" style="33" customWidth="1"/>
    <col min="14086" max="14086" width="18.140625" style="33" bestFit="1" customWidth="1"/>
    <col min="14087" max="14087" width="16.85546875" style="33" customWidth="1"/>
    <col min="14088" max="14088" width="14.140625" style="33" customWidth="1"/>
    <col min="14089" max="14089" width="11.5703125" style="33"/>
    <col min="14090" max="14090" width="18.28515625" style="33" customWidth="1"/>
    <col min="14091" max="14091" width="12.42578125" style="33" customWidth="1"/>
    <col min="14092" max="14092" width="20" style="33" customWidth="1"/>
    <col min="14093" max="14336" width="11.5703125" style="33"/>
    <col min="14337" max="14337" width="20.28515625" style="33" customWidth="1"/>
    <col min="14338" max="14338" width="31.140625" style="33" customWidth="1"/>
    <col min="14339" max="14339" width="15" style="33" customWidth="1"/>
    <col min="14340" max="14340" width="14.42578125" style="33" customWidth="1"/>
    <col min="14341" max="14341" width="14.85546875" style="33" customWidth="1"/>
    <col min="14342" max="14342" width="18.140625" style="33" bestFit="1" customWidth="1"/>
    <col min="14343" max="14343" width="16.85546875" style="33" customWidth="1"/>
    <col min="14344" max="14344" width="14.140625" style="33" customWidth="1"/>
    <col min="14345" max="14345" width="11.5703125" style="33"/>
    <col min="14346" max="14346" width="18.28515625" style="33" customWidth="1"/>
    <col min="14347" max="14347" width="12.42578125" style="33" customWidth="1"/>
    <col min="14348" max="14348" width="20" style="33" customWidth="1"/>
    <col min="14349" max="14592" width="11.5703125" style="33"/>
    <col min="14593" max="14593" width="20.28515625" style="33" customWidth="1"/>
    <col min="14594" max="14594" width="31.140625" style="33" customWidth="1"/>
    <col min="14595" max="14595" width="15" style="33" customWidth="1"/>
    <col min="14596" max="14596" width="14.42578125" style="33" customWidth="1"/>
    <col min="14597" max="14597" width="14.85546875" style="33" customWidth="1"/>
    <col min="14598" max="14598" width="18.140625" style="33" bestFit="1" customWidth="1"/>
    <col min="14599" max="14599" width="16.85546875" style="33" customWidth="1"/>
    <col min="14600" max="14600" width="14.140625" style="33" customWidth="1"/>
    <col min="14601" max="14601" width="11.5703125" style="33"/>
    <col min="14602" max="14602" width="18.28515625" style="33" customWidth="1"/>
    <col min="14603" max="14603" width="12.42578125" style="33" customWidth="1"/>
    <col min="14604" max="14604" width="20" style="33" customWidth="1"/>
    <col min="14605" max="14848" width="11.5703125" style="33"/>
    <col min="14849" max="14849" width="20.28515625" style="33" customWidth="1"/>
    <col min="14850" max="14850" width="31.140625" style="33" customWidth="1"/>
    <col min="14851" max="14851" width="15" style="33" customWidth="1"/>
    <col min="14852" max="14852" width="14.42578125" style="33" customWidth="1"/>
    <col min="14853" max="14853" width="14.85546875" style="33" customWidth="1"/>
    <col min="14854" max="14854" width="18.140625" style="33" bestFit="1" customWidth="1"/>
    <col min="14855" max="14855" width="16.85546875" style="33" customWidth="1"/>
    <col min="14856" max="14856" width="14.140625" style="33" customWidth="1"/>
    <col min="14857" max="14857" width="11.5703125" style="33"/>
    <col min="14858" max="14858" width="18.28515625" style="33" customWidth="1"/>
    <col min="14859" max="14859" width="12.42578125" style="33" customWidth="1"/>
    <col min="14860" max="14860" width="20" style="33" customWidth="1"/>
    <col min="14861" max="15104" width="11.5703125" style="33"/>
    <col min="15105" max="15105" width="20.28515625" style="33" customWidth="1"/>
    <col min="15106" max="15106" width="31.140625" style="33" customWidth="1"/>
    <col min="15107" max="15107" width="15" style="33" customWidth="1"/>
    <col min="15108" max="15108" width="14.42578125" style="33" customWidth="1"/>
    <col min="15109" max="15109" width="14.85546875" style="33" customWidth="1"/>
    <col min="15110" max="15110" width="18.140625" style="33" bestFit="1" customWidth="1"/>
    <col min="15111" max="15111" width="16.85546875" style="33" customWidth="1"/>
    <col min="15112" max="15112" width="14.140625" style="33" customWidth="1"/>
    <col min="15113" max="15113" width="11.5703125" style="33"/>
    <col min="15114" max="15114" width="18.28515625" style="33" customWidth="1"/>
    <col min="15115" max="15115" width="12.42578125" style="33" customWidth="1"/>
    <col min="15116" max="15116" width="20" style="33" customWidth="1"/>
    <col min="15117" max="15360" width="11.5703125" style="33"/>
    <col min="15361" max="15361" width="20.28515625" style="33" customWidth="1"/>
    <col min="15362" max="15362" width="31.140625" style="33" customWidth="1"/>
    <col min="15363" max="15363" width="15" style="33" customWidth="1"/>
    <col min="15364" max="15364" width="14.42578125" style="33" customWidth="1"/>
    <col min="15365" max="15365" width="14.85546875" style="33" customWidth="1"/>
    <col min="15366" max="15366" width="18.140625" style="33" bestFit="1" customWidth="1"/>
    <col min="15367" max="15367" width="16.85546875" style="33" customWidth="1"/>
    <col min="15368" max="15368" width="14.140625" style="33" customWidth="1"/>
    <col min="15369" max="15369" width="11.5703125" style="33"/>
    <col min="15370" max="15370" width="18.28515625" style="33" customWidth="1"/>
    <col min="15371" max="15371" width="12.42578125" style="33" customWidth="1"/>
    <col min="15372" max="15372" width="20" style="33" customWidth="1"/>
    <col min="15373" max="15616" width="11.5703125" style="33"/>
    <col min="15617" max="15617" width="20.28515625" style="33" customWidth="1"/>
    <col min="15618" max="15618" width="31.140625" style="33" customWidth="1"/>
    <col min="15619" max="15619" width="15" style="33" customWidth="1"/>
    <col min="15620" max="15620" width="14.42578125" style="33" customWidth="1"/>
    <col min="15621" max="15621" width="14.85546875" style="33" customWidth="1"/>
    <col min="15622" max="15622" width="18.140625" style="33" bestFit="1" customWidth="1"/>
    <col min="15623" max="15623" width="16.85546875" style="33" customWidth="1"/>
    <col min="15624" max="15624" width="14.140625" style="33" customWidth="1"/>
    <col min="15625" max="15625" width="11.5703125" style="33"/>
    <col min="15626" max="15626" width="18.28515625" style="33" customWidth="1"/>
    <col min="15627" max="15627" width="12.42578125" style="33" customWidth="1"/>
    <col min="15628" max="15628" width="20" style="33" customWidth="1"/>
    <col min="15629" max="15872" width="11.5703125" style="33"/>
    <col min="15873" max="15873" width="20.28515625" style="33" customWidth="1"/>
    <col min="15874" max="15874" width="31.140625" style="33" customWidth="1"/>
    <col min="15875" max="15875" width="15" style="33" customWidth="1"/>
    <col min="15876" max="15876" width="14.42578125" style="33" customWidth="1"/>
    <col min="15877" max="15877" width="14.85546875" style="33" customWidth="1"/>
    <col min="15878" max="15878" width="18.140625" style="33" bestFit="1" customWidth="1"/>
    <col min="15879" max="15879" width="16.85546875" style="33" customWidth="1"/>
    <col min="15880" max="15880" width="14.140625" style="33" customWidth="1"/>
    <col min="15881" max="15881" width="11.5703125" style="33"/>
    <col min="15882" max="15882" width="18.28515625" style="33" customWidth="1"/>
    <col min="15883" max="15883" width="12.42578125" style="33" customWidth="1"/>
    <col min="15884" max="15884" width="20" style="33" customWidth="1"/>
    <col min="15885" max="16128" width="11.5703125" style="33"/>
    <col min="16129" max="16129" width="20.28515625" style="33" customWidth="1"/>
    <col min="16130" max="16130" width="31.140625" style="33" customWidth="1"/>
    <col min="16131" max="16131" width="15" style="33" customWidth="1"/>
    <col min="16132" max="16132" width="14.42578125" style="33" customWidth="1"/>
    <col min="16133" max="16133" width="14.85546875" style="33" customWidth="1"/>
    <col min="16134" max="16134" width="18.140625" style="33" bestFit="1" customWidth="1"/>
    <col min="16135" max="16135" width="16.85546875" style="33" customWidth="1"/>
    <col min="16136" max="16136" width="14.140625" style="33" customWidth="1"/>
    <col min="16137" max="16137" width="11.5703125" style="33"/>
    <col min="16138" max="16138" width="18.28515625" style="33" customWidth="1"/>
    <col min="16139" max="16139" width="12.42578125" style="33" customWidth="1"/>
    <col min="16140" max="16140" width="20" style="33" customWidth="1"/>
    <col min="16141" max="16384" width="11.5703125" style="33"/>
  </cols>
  <sheetData>
    <row r="1" spans="1:15" ht="19.5" customHeight="1" x14ac:dyDescent="0.25">
      <c r="A1" s="67"/>
      <c r="B1" s="67"/>
      <c r="C1" s="137"/>
      <c r="D1" s="137"/>
      <c r="E1" s="137"/>
      <c r="F1" s="137"/>
      <c r="G1" s="137"/>
      <c r="H1" s="67"/>
      <c r="I1" s="67"/>
      <c r="J1" s="67"/>
      <c r="K1" s="67"/>
      <c r="L1" s="67"/>
      <c r="M1" s="67"/>
      <c r="N1" s="67"/>
      <c r="O1" s="67"/>
    </row>
    <row r="2" spans="1:15" x14ac:dyDescent="0.25">
      <c r="A2" s="407" t="s">
        <v>101</v>
      </c>
      <c r="B2" s="407"/>
      <c r="C2" s="407"/>
      <c r="D2" s="407"/>
      <c r="E2" s="407"/>
      <c r="F2" s="407"/>
      <c r="G2" s="407"/>
      <c r="H2" s="407"/>
      <c r="I2" s="67"/>
      <c r="J2" s="67"/>
      <c r="K2" s="67"/>
      <c r="L2" s="67"/>
      <c r="M2" s="67"/>
      <c r="N2" s="67"/>
      <c r="O2" s="67"/>
    </row>
    <row r="3" spans="1:15" x14ac:dyDescent="0.25">
      <c r="A3" s="408" t="s">
        <v>102</v>
      </c>
      <c r="B3" s="408"/>
      <c r="C3" s="408"/>
      <c r="D3" s="408"/>
      <c r="E3" s="408"/>
      <c r="F3" s="408"/>
      <c r="G3" s="408"/>
      <c r="H3" s="408"/>
      <c r="I3" s="67"/>
      <c r="J3" s="67"/>
      <c r="K3" s="67"/>
      <c r="L3" s="67"/>
      <c r="M3" s="67"/>
      <c r="N3" s="67"/>
      <c r="O3" s="67"/>
    </row>
    <row r="4" spans="1:15" ht="9.75" customHeight="1" x14ac:dyDescent="0.25">
      <c r="A4" s="188"/>
      <c r="B4" s="67"/>
      <c r="C4" s="137"/>
      <c r="D4" s="137"/>
      <c r="E4" s="137"/>
      <c r="F4" s="137"/>
      <c r="G4" s="137"/>
      <c r="H4" s="68"/>
      <c r="I4" s="68"/>
      <c r="J4" s="67"/>
      <c r="K4" s="67"/>
      <c r="L4" s="67"/>
      <c r="M4" s="67"/>
      <c r="N4" s="67"/>
      <c r="O4" s="67"/>
    </row>
    <row r="5" spans="1:15" x14ac:dyDescent="0.25">
      <c r="A5" s="69" t="s">
        <v>103</v>
      </c>
      <c r="B5" s="67"/>
      <c r="C5" s="137"/>
      <c r="D5" s="137"/>
      <c r="E5" s="137"/>
      <c r="F5" s="137"/>
      <c r="G5" s="137"/>
      <c r="H5" s="68"/>
      <c r="I5" s="67"/>
      <c r="J5" s="67"/>
      <c r="K5" s="67"/>
      <c r="L5" s="67"/>
      <c r="M5" s="67"/>
      <c r="N5" s="67"/>
      <c r="O5" s="67"/>
    </row>
    <row r="6" spans="1:15" ht="15" customHeight="1" x14ac:dyDescent="0.25">
      <c r="A6" s="406" t="s">
        <v>325</v>
      </c>
      <c r="B6" s="406"/>
      <c r="C6" s="406"/>
      <c r="D6" s="406"/>
      <c r="E6" s="406"/>
      <c r="F6" s="406"/>
      <c r="G6" s="406"/>
      <c r="H6" s="406"/>
      <c r="I6" s="67"/>
      <c r="J6" s="67"/>
      <c r="K6" s="67"/>
      <c r="L6" s="67"/>
      <c r="M6" s="67"/>
      <c r="N6" s="67"/>
      <c r="O6" s="67"/>
    </row>
    <row r="7" spans="1:15" ht="15" customHeight="1" x14ac:dyDescent="0.25">
      <c r="A7" s="406"/>
      <c r="B7" s="406"/>
      <c r="C7" s="406"/>
      <c r="D7" s="406"/>
      <c r="E7" s="406"/>
      <c r="F7" s="406"/>
      <c r="G7" s="406"/>
      <c r="H7" s="406"/>
      <c r="I7" s="67"/>
      <c r="J7" s="67"/>
      <c r="K7" s="67"/>
      <c r="L7" s="67"/>
      <c r="M7" s="67"/>
      <c r="N7" s="67"/>
      <c r="O7" s="67"/>
    </row>
    <row r="8" spans="1:15" ht="15" customHeight="1" x14ac:dyDescent="0.25">
      <c r="A8" s="406"/>
      <c r="B8" s="406"/>
      <c r="C8" s="406"/>
      <c r="D8" s="406"/>
      <c r="E8" s="406"/>
      <c r="F8" s="406"/>
      <c r="G8" s="406"/>
      <c r="H8" s="406"/>
      <c r="I8" s="67"/>
      <c r="J8" s="67"/>
      <c r="K8" s="67"/>
      <c r="L8" s="67"/>
      <c r="M8" s="67"/>
      <c r="N8" s="67"/>
      <c r="O8" s="67"/>
    </row>
    <row r="9" spans="1:15" ht="7.15" customHeight="1" x14ac:dyDescent="0.25">
      <c r="A9" s="406"/>
      <c r="B9" s="406"/>
      <c r="C9" s="406"/>
      <c r="D9" s="406"/>
      <c r="E9" s="406"/>
      <c r="F9" s="406"/>
      <c r="G9" s="406"/>
      <c r="H9" s="406"/>
      <c r="I9" s="67"/>
      <c r="J9" s="67"/>
      <c r="K9" s="67"/>
      <c r="L9" s="67"/>
      <c r="M9" s="67"/>
      <c r="N9" s="67"/>
      <c r="O9" s="67"/>
    </row>
    <row r="10" spans="1:15" ht="13.9" hidden="1" customHeight="1" x14ac:dyDescent="0.25">
      <c r="A10" s="406"/>
      <c r="B10" s="406"/>
      <c r="C10" s="406"/>
      <c r="D10" s="406"/>
      <c r="E10" s="406"/>
      <c r="F10" s="406"/>
      <c r="G10" s="406"/>
      <c r="H10" s="406"/>
      <c r="I10" s="67"/>
      <c r="J10" s="67"/>
      <c r="K10" s="67"/>
      <c r="L10" s="67"/>
      <c r="M10" s="67"/>
      <c r="N10" s="67"/>
      <c r="O10" s="67"/>
    </row>
    <row r="11" spans="1:15" x14ac:dyDescent="0.25">
      <c r="A11" s="67"/>
      <c r="B11" s="67"/>
      <c r="C11" s="137"/>
      <c r="D11" s="137"/>
      <c r="E11" s="137"/>
      <c r="F11" s="137"/>
      <c r="G11" s="137"/>
      <c r="H11" s="67"/>
      <c r="I11" s="70"/>
      <c r="J11" s="67"/>
      <c r="K11" s="67"/>
      <c r="L11" s="67"/>
      <c r="M11" s="67"/>
      <c r="N11" s="67"/>
      <c r="O11" s="67"/>
    </row>
    <row r="12" spans="1:15" x14ac:dyDescent="0.25">
      <c r="A12" s="188" t="s">
        <v>105</v>
      </c>
      <c r="B12" s="67"/>
      <c r="C12" s="137"/>
      <c r="D12" s="137"/>
      <c r="E12" s="137"/>
      <c r="F12" s="137"/>
      <c r="G12" s="137"/>
      <c r="H12" s="68"/>
      <c r="I12" s="68"/>
      <c r="J12" s="67"/>
      <c r="K12" s="67"/>
      <c r="L12" s="67"/>
      <c r="M12" s="67"/>
      <c r="N12" s="67"/>
      <c r="O12" s="67"/>
    </row>
    <row r="13" spans="1:15" ht="9.75" customHeight="1" x14ac:dyDescent="0.25">
      <c r="A13" s="188"/>
      <c r="B13" s="67"/>
      <c r="C13" s="137"/>
      <c r="D13" s="137"/>
      <c r="E13" s="137"/>
      <c r="F13" s="137"/>
      <c r="G13" s="137"/>
      <c r="H13" s="68"/>
      <c r="I13" s="68"/>
      <c r="J13" s="67"/>
      <c r="K13" s="67"/>
      <c r="L13" s="67"/>
      <c r="M13" s="67"/>
      <c r="N13" s="67"/>
      <c r="O13" s="67"/>
    </row>
    <row r="14" spans="1:15" ht="15" customHeight="1" x14ac:dyDescent="0.25">
      <c r="A14" s="406" t="s">
        <v>513</v>
      </c>
      <c r="B14" s="406"/>
      <c r="C14" s="406"/>
      <c r="D14" s="406"/>
      <c r="E14" s="406"/>
      <c r="F14" s="406"/>
      <c r="G14" s="406"/>
      <c r="H14" s="406"/>
      <c r="I14" s="68"/>
      <c r="J14" s="67"/>
      <c r="K14" s="67"/>
      <c r="L14" s="67"/>
      <c r="M14" s="67"/>
      <c r="N14" s="67"/>
      <c r="O14" s="67"/>
    </row>
    <row r="15" spans="1:15" x14ac:dyDescent="0.25">
      <c r="A15" s="406"/>
      <c r="B15" s="406"/>
      <c r="C15" s="406"/>
      <c r="D15" s="406"/>
      <c r="E15" s="406"/>
      <c r="F15" s="406"/>
      <c r="G15" s="406"/>
      <c r="H15" s="406"/>
      <c r="I15" s="68"/>
      <c r="J15" s="67"/>
      <c r="K15" s="67"/>
      <c r="L15" s="67"/>
      <c r="M15" s="67"/>
      <c r="N15" s="67"/>
      <c r="O15" s="67"/>
    </row>
    <row r="16" spans="1:15" ht="12.75" customHeight="1" x14ac:dyDescent="0.25">
      <c r="A16" s="71"/>
      <c r="B16" s="71"/>
      <c r="C16" s="138"/>
      <c r="D16" s="138"/>
      <c r="E16" s="138"/>
      <c r="F16" s="138"/>
      <c r="G16" s="138"/>
      <c r="H16" s="71"/>
      <c r="I16" s="68"/>
      <c r="J16" s="67"/>
      <c r="K16" s="67"/>
      <c r="L16" s="67"/>
      <c r="M16" s="67"/>
      <c r="N16" s="67"/>
      <c r="O16" s="67"/>
    </row>
    <row r="17" spans="1:15" ht="12.75" customHeight="1" x14ac:dyDescent="0.25">
      <c r="A17" s="188" t="s">
        <v>106</v>
      </c>
      <c r="B17" s="71"/>
      <c r="C17" s="138"/>
      <c r="D17" s="138"/>
      <c r="E17" s="138"/>
      <c r="F17" s="138"/>
      <c r="G17" s="138"/>
      <c r="H17" s="71"/>
      <c r="I17" s="68"/>
      <c r="J17" s="67"/>
      <c r="K17" s="67"/>
      <c r="L17" s="67"/>
      <c r="M17" s="67"/>
      <c r="N17" s="67"/>
      <c r="O17" s="67"/>
    </row>
    <row r="18" spans="1:15" x14ac:dyDescent="0.25">
      <c r="A18" s="67"/>
      <c r="B18" s="67"/>
      <c r="C18" s="137"/>
      <c r="D18" s="137"/>
      <c r="E18" s="137"/>
      <c r="F18" s="137"/>
      <c r="G18" s="137"/>
      <c r="H18" s="67"/>
      <c r="I18" s="68"/>
      <c r="J18" s="67"/>
      <c r="K18" s="67"/>
      <c r="L18" s="67"/>
      <c r="M18" s="67"/>
      <c r="N18" s="67"/>
      <c r="O18" s="67"/>
    </row>
    <row r="19" spans="1:15" ht="15" customHeight="1" x14ac:dyDescent="0.25">
      <c r="A19" s="406" t="s">
        <v>107</v>
      </c>
      <c r="B19" s="406"/>
      <c r="C19" s="406"/>
      <c r="D19" s="406"/>
      <c r="E19" s="406"/>
      <c r="F19" s="406"/>
      <c r="G19" s="406"/>
      <c r="H19" s="406"/>
      <c r="I19" s="68"/>
      <c r="J19" s="67"/>
      <c r="K19" s="67"/>
      <c r="L19" s="67"/>
      <c r="M19" s="67"/>
      <c r="N19" s="67"/>
      <c r="O19" s="67"/>
    </row>
    <row r="20" spans="1:15" ht="12.75" customHeight="1" x14ac:dyDescent="0.25">
      <c r="A20" s="406"/>
      <c r="B20" s="406"/>
      <c r="C20" s="406"/>
      <c r="D20" s="406"/>
      <c r="E20" s="406"/>
      <c r="F20" s="406"/>
      <c r="G20" s="406"/>
      <c r="H20" s="406"/>
      <c r="I20" s="68"/>
      <c r="J20" s="67"/>
      <c r="K20" s="67"/>
      <c r="L20" s="67"/>
      <c r="M20" s="67"/>
      <c r="N20" s="67"/>
      <c r="O20" s="67"/>
    </row>
    <row r="21" spans="1:15" ht="15.75" customHeight="1" x14ac:dyDescent="0.25">
      <c r="A21" s="406"/>
      <c r="B21" s="406"/>
      <c r="C21" s="406"/>
      <c r="D21" s="406"/>
      <c r="E21" s="406"/>
      <c r="F21" s="406"/>
      <c r="G21" s="406"/>
      <c r="H21" s="406"/>
      <c r="I21" s="68"/>
      <c r="J21" s="67"/>
      <c r="K21" s="67"/>
      <c r="L21" s="67"/>
      <c r="M21" s="67"/>
      <c r="N21" s="67"/>
      <c r="O21" s="67"/>
    </row>
    <row r="22" spans="1:15" ht="12.75" customHeight="1" x14ac:dyDescent="0.25">
      <c r="A22" s="406"/>
      <c r="B22" s="406"/>
      <c r="C22" s="406"/>
      <c r="D22" s="406"/>
      <c r="E22" s="406"/>
      <c r="F22" s="406"/>
      <c r="G22" s="406"/>
      <c r="H22" s="406"/>
      <c r="I22" s="68"/>
      <c r="J22" s="67"/>
      <c r="K22" s="67"/>
      <c r="L22" s="67"/>
      <c r="M22" s="67"/>
      <c r="N22" s="67"/>
      <c r="O22" s="67"/>
    </row>
    <row r="23" spans="1:15" ht="15.75" customHeight="1" x14ac:dyDescent="0.25">
      <c r="A23" s="406"/>
      <c r="B23" s="406"/>
      <c r="C23" s="406"/>
      <c r="D23" s="406"/>
      <c r="E23" s="406"/>
      <c r="F23" s="406"/>
      <c r="G23" s="406"/>
      <c r="H23" s="406"/>
      <c r="I23" s="68"/>
      <c r="J23" s="67"/>
      <c r="K23" s="67"/>
      <c r="L23" s="67"/>
      <c r="M23" s="67"/>
      <c r="N23" s="67"/>
      <c r="O23" s="67"/>
    </row>
    <row r="24" spans="1:15" x14ac:dyDescent="0.25">
      <c r="A24" s="72" t="s">
        <v>108</v>
      </c>
      <c r="B24" s="67"/>
      <c r="C24" s="137"/>
      <c r="D24" s="137"/>
      <c r="E24" s="137"/>
      <c r="F24" s="137"/>
      <c r="G24" s="137"/>
      <c r="H24" s="67"/>
      <c r="I24" s="68"/>
      <c r="J24" s="67"/>
      <c r="K24" s="67"/>
      <c r="L24" s="67"/>
      <c r="M24" s="67"/>
      <c r="N24" s="67"/>
      <c r="O24" s="67"/>
    </row>
    <row r="25" spans="1:15" x14ac:dyDescent="0.25">
      <c r="A25" s="67"/>
      <c r="B25" s="67"/>
      <c r="C25" s="137"/>
      <c r="D25" s="137"/>
      <c r="E25" s="137"/>
      <c r="F25" s="137"/>
      <c r="G25" s="137"/>
      <c r="H25" s="68"/>
      <c r="I25" s="68"/>
      <c r="J25" s="67"/>
      <c r="K25" s="67"/>
      <c r="L25" s="67"/>
      <c r="M25" s="67"/>
      <c r="N25" s="67"/>
      <c r="O25" s="67"/>
    </row>
    <row r="26" spans="1:15" ht="15" customHeight="1" x14ac:dyDescent="0.25">
      <c r="A26" s="406" t="s">
        <v>326</v>
      </c>
      <c r="B26" s="406"/>
      <c r="C26" s="406"/>
      <c r="D26" s="406"/>
      <c r="E26" s="406"/>
      <c r="F26" s="406"/>
      <c r="G26" s="406"/>
      <c r="H26" s="406"/>
      <c r="I26" s="68"/>
      <c r="J26" s="67"/>
      <c r="K26" s="67"/>
      <c r="L26" s="67"/>
      <c r="M26" s="67"/>
      <c r="N26" s="67"/>
      <c r="O26" s="67"/>
    </row>
    <row r="27" spans="1:15" ht="15" customHeight="1" x14ac:dyDescent="0.25">
      <c r="A27" s="406"/>
      <c r="B27" s="406"/>
      <c r="C27" s="406"/>
      <c r="D27" s="406"/>
      <c r="E27" s="406"/>
      <c r="F27" s="406"/>
      <c r="G27" s="406"/>
      <c r="H27" s="406"/>
      <c r="I27" s="68"/>
      <c r="J27" s="67"/>
      <c r="K27" s="67"/>
      <c r="L27" s="67"/>
      <c r="M27" s="67"/>
      <c r="N27" s="67"/>
      <c r="O27" s="67"/>
    </row>
    <row r="28" spans="1:15" x14ac:dyDescent="0.25">
      <c r="A28" s="72" t="s">
        <v>110</v>
      </c>
      <c r="B28" s="67"/>
      <c r="C28" s="137"/>
      <c r="D28" s="137"/>
      <c r="E28" s="137"/>
      <c r="F28" s="137"/>
      <c r="G28" s="137"/>
      <c r="H28" s="68"/>
      <c r="I28" s="68"/>
      <c r="J28" s="67"/>
      <c r="K28" s="67"/>
      <c r="L28" s="67"/>
      <c r="M28" s="67"/>
      <c r="N28" s="67"/>
      <c r="O28" s="67"/>
    </row>
    <row r="29" spans="1:15" x14ac:dyDescent="0.25">
      <c r="A29" s="67" t="s">
        <v>111</v>
      </c>
      <c r="B29" s="67"/>
      <c r="C29" s="137"/>
      <c r="D29" s="137"/>
      <c r="E29" s="137"/>
      <c r="F29" s="137"/>
      <c r="G29" s="137"/>
      <c r="H29" s="68"/>
      <c r="I29" s="68"/>
      <c r="J29" s="67"/>
      <c r="K29" s="67"/>
      <c r="L29" s="67"/>
      <c r="M29" s="67"/>
      <c r="N29" s="67"/>
      <c r="O29" s="67"/>
    </row>
    <row r="30" spans="1:15" ht="15" customHeight="1" x14ac:dyDescent="0.25">
      <c r="A30" s="406" t="s">
        <v>327</v>
      </c>
      <c r="B30" s="406"/>
      <c r="C30" s="406"/>
      <c r="D30" s="406"/>
      <c r="E30" s="406"/>
      <c r="F30" s="406"/>
      <c r="G30" s="406"/>
      <c r="H30" s="406"/>
      <c r="I30" s="68"/>
      <c r="J30" s="67"/>
      <c r="K30" s="67"/>
      <c r="L30" s="67"/>
      <c r="M30" s="67"/>
      <c r="N30" s="67"/>
      <c r="O30" s="67"/>
    </row>
    <row r="31" spans="1:15" ht="15" customHeight="1" x14ac:dyDescent="0.25">
      <c r="A31" s="406"/>
      <c r="B31" s="406"/>
      <c r="C31" s="406"/>
      <c r="D31" s="406"/>
      <c r="E31" s="406"/>
      <c r="F31" s="406"/>
      <c r="G31" s="406"/>
      <c r="H31" s="406"/>
      <c r="I31" s="68"/>
      <c r="J31" s="67"/>
      <c r="K31" s="67"/>
      <c r="L31" s="67"/>
      <c r="M31" s="67"/>
      <c r="N31" s="67"/>
      <c r="O31" s="67"/>
    </row>
    <row r="32" spans="1:15" x14ac:dyDescent="0.25">
      <c r="A32" s="406"/>
      <c r="B32" s="406"/>
      <c r="C32" s="406"/>
      <c r="D32" s="406"/>
      <c r="E32" s="406"/>
      <c r="F32" s="406"/>
      <c r="G32" s="406"/>
      <c r="H32" s="406"/>
      <c r="I32" s="68"/>
      <c r="J32" s="67"/>
      <c r="K32" s="67"/>
      <c r="L32" s="67"/>
      <c r="M32" s="67"/>
      <c r="N32" s="67"/>
      <c r="O32" s="67"/>
    </row>
    <row r="33" spans="1:15" x14ac:dyDescent="0.25">
      <c r="A33" s="67"/>
      <c r="B33" s="67"/>
      <c r="C33" s="137"/>
      <c r="D33" s="137"/>
      <c r="E33" s="137"/>
      <c r="F33" s="137"/>
      <c r="G33" s="137"/>
      <c r="H33" s="67"/>
      <c r="I33" s="68"/>
      <c r="J33" s="67"/>
      <c r="K33" s="67"/>
      <c r="L33" s="67"/>
      <c r="M33" s="67"/>
      <c r="N33" s="67"/>
      <c r="O33" s="67"/>
    </row>
    <row r="34" spans="1:15" x14ac:dyDescent="0.25">
      <c r="A34" s="72" t="s">
        <v>113</v>
      </c>
      <c r="B34" s="67"/>
      <c r="C34" s="137"/>
      <c r="D34" s="137"/>
      <c r="E34" s="137"/>
      <c r="F34" s="137"/>
      <c r="G34" s="137"/>
      <c r="H34" s="68"/>
      <c r="I34" s="68"/>
      <c r="J34" s="67"/>
      <c r="K34" s="67"/>
      <c r="L34" s="67"/>
      <c r="M34" s="67"/>
      <c r="N34" s="67"/>
      <c r="O34" s="67"/>
    </row>
    <row r="35" spans="1:15" x14ac:dyDescent="0.25">
      <c r="A35" s="67"/>
      <c r="B35" s="67"/>
      <c r="C35" s="137"/>
      <c r="D35" s="137"/>
      <c r="E35" s="137"/>
      <c r="F35" s="137"/>
      <c r="G35" s="137"/>
      <c r="H35" s="68"/>
      <c r="I35" s="68"/>
      <c r="J35" s="67"/>
      <c r="K35" s="67"/>
      <c r="L35" s="67"/>
      <c r="M35" s="67"/>
      <c r="N35" s="67"/>
      <c r="O35" s="67"/>
    </row>
    <row r="36" spans="1:15" ht="15" customHeight="1" x14ac:dyDescent="0.25">
      <c r="A36" s="406" t="s">
        <v>496</v>
      </c>
      <c r="B36" s="406"/>
      <c r="C36" s="406"/>
      <c r="D36" s="406"/>
      <c r="E36" s="406"/>
      <c r="F36" s="406"/>
      <c r="G36" s="406"/>
      <c r="H36" s="406"/>
      <c r="I36" s="68"/>
      <c r="J36" s="67"/>
      <c r="K36" s="67"/>
      <c r="L36" s="67"/>
      <c r="M36" s="67"/>
      <c r="N36" s="67"/>
      <c r="O36" s="67"/>
    </row>
    <row r="37" spans="1:15" ht="20.25" customHeight="1" x14ac:dyDescent="0.25">
      <c r="A37" s="406"/>
      <c r="B37" s="406"/>
      <c r="C37" s="406"/>
      <c r="D37" s="406"/>
      <c r="E37" s="406"/>
      <c r="F37" s="406"/>
      <c r="G37" s="406"/>
      <c r="H37" s="406"/>
      <c r="I37" s="68"/>
      <c r="J37" s="67"/>
      <c r="K37" s="67"/>
      <c r="L37" s="67"/>
      <c r="M37" s="67"/>
      <c r="N37" s="67"/>
      <c r="O37" s="67"/>
    </row>
    <row r="38" spans="1:15" x14ac:dyDescent="0.25">
      <c r="A38" s="67"/>
      <c r="B38" s="67"/>
      <c r="C38" s="137"/>
      <c r="D38" s="137"/>
      <c r="E38" s="137"/>
      <c r="F38" s="137"/>
      <c r="G38" s="137"/>
      <c r="H38" s="68"/>
      <c r="I38" s="68"/>
      <c r="J38" s="67"/>
      <c r="K38" s="67"/>
      <c r="L38" s="67"/>
      <c r="M38" s="67"/>
      <c r="N38" s="67"/>
      <c r="O38" s="67"/>
    </row>
    <row r="39" spans="1:15" x14ac:dyDescent="0.25">
      <c r="A39" s="72" t="s">
        <v>114</v>
      </c>
      <c r="B39" s="67"/>
      <c r="C39" s="137"/>
      <c r="D39" s="137"/>
      <c r="E39" s="137"/>
      <c r="F39" s="137"/>
      <c r="G39" s="137"/>
      <c r="H39" s="68"/>
      <c r="I39" s="68"/>
      <c r="J39" s="67"/>
      <c r="K39" s="67"/>
      <c r="L39" s="67"/>
      <c r="M39" s="67"/>
      <c r="N39" s="67"/>
      <c r="O39" s="67"/>
    </row>
    <row r="40" spans="1:15" x14ac:dyDescent="0.25">
      <c r="A40" s="67"/>
      <c r="B40" s="67"/>
      <c r="C40" s="137"/>
      <c r="D40" s="137"/>
      <c r="E40" s="137"/>
      <c r="F40" s="137"/>
      <c r="G40" s="137"/>
      <c r="H40" s="68"/>
      <c r="I40" s="68"/>
      <c r="J40" s="67"/>
      <c r="K40" s="67"/>
      <c r="L40" s="67"/>
      <c r="M40" s="67"/>
      <c r="N40" s="67"/>
      <c r="O40" s="67"/>
    </row>
    <row r="41" spans="1:15" ht="15.75" customHeight="1" x14ac:dyDescent="0.25">
      <c r="A41" s="410" t="s">
        <v>328</v>
      </c>
      <c r="B41" s="410"/>
      <c r="C41" s="410"/>
      <c r="D41" s="410"/>
      <c r="E41" s="410"/>
      <c r="F41" s="410"/>
      <c r="G41" s="410"/>
      <c r="H41" s="410"/>
      <c r="I41" s="68"/>
      <c r="J41" s="67"/>
      <c r="K41" s="67"/>
      <c r="L41" s="67"/>
      <c r="M41" s="67"/>
      <c r="N41" s="67"/>
      <c r="O41" s="67"/>
    </row>
    <row r="42" spans="1:15" x14ac:dyDescent="0.25">
      <c r="A42" s="410"/>
      <c r="B42" s="410"/>
      <c r="C42" s="410"/>
      <c r="D42" s="410"/>
      <c r="E42" s="410"/>
      <c r="F42" s="410"/>
      <c r="G42" s="410"/>
      <c r="H42" s="410"/>
      <c r="I42" s="68"/>
      <c r="J42" s="67"/>
      <c r="K42" s="67"/>
      <c r="L42" s="67"/>
      <c r="M42" s="67"/>
      <c r="N42" s="67"/>
      <c r="O42" s="67"/>
    </row>
    <row r="43" spans="1:15" x14ac:dyDescent="0.25">
      <c r="A43" s="68"/>
      <c r="B43" s="67"/>
      <c r="C43" s="137"/>
      <c r="D43" s="137"/>
      <c r="E43" s="137"/>
      <c r="F43" s="137"/>
      <c r="G43" s="137"/>
      <c r="H43" s="68"/>
      <c r="I43" s="68"/>
      <c r="J43" s="67"/>
      <c r="K43" s="67"/>
      <c r="L43" s="67"/>
      <c r="M43" s="67"/>
      <c r="N43" s="67"/>
      <c r="O43" s="67"/>
    </row>
    <row r="44" spans="1:15" x14ac:dyDescent="0.25">
      <c r="A44" s="72" t="s">
        <v>115</v>
      </c>
      <c r="B44" s="67"/>
      <c r="C44" s="137"/>
      <c r="D44" s="137"/>
      <c r="E44" s="137"/>
      <c r="F44" s="137"/>
      <c r="G44" s="137"/>
      <c r="H44" s="68"/>
      <c r="I44" s="68"/>
      <c r="J44" s="67"/>
      <c r="K44" s="67"/>
      <c r="L44" s="67"/>
      <c r="M44" s="67"/>
      <c r="N44" s="67"/>
      <c r="O44" s="67"/>
    </row>
    <row r="45" spans="1:15" x14ac:dyDescent="0.25">
      <c r="A45" s="67"/>
      <c r="B45" s="67"/>
      <c r="C45" s="137"/>
      <c r="D45" s="137"/>
      <c r="E45" s="137"/>
      <c r="F45" s="137"/>
      <c r="G45" s="137"/>
      <c r="H45" s="68"/>
      <c r="I45" s="68"/>
      <c r="J45" s="67"/>
      <c r="K45" s="67"/>
      <c r="L45" s="67"/>
      <c r="M45" s="67"/>
      <c r="N45" s="67"/>
      <c r="O45" s="67"/>
    </row>
    <row r="46" spans="1:15" ht="12.75" customHeight="1" x14ac:dyDescent="0.25">
      <c r="A46" s="410" t="s">
        <v>329</v>
      </c>
      <c r="B46" s="410"/>
      <c r="C46" s="410"/>
      <c r="D46" s="410"/>
      <c r="E46" s="410"/>
      <c r="F46" s="410"/>
      <c r="G46" s="139"/>
      <c r="H46" s="73"/>
      <c r="I46" s="68"/>
      <c r="J46" s="67"/>
      <c r="K46" s="67"/>
      <c r="L46" s="67"/>
      <c r="M46" s="67"/>
      <c r="N46" s="67"/>
      <c r="O46" s="67"/>
    </row>
    <row r="47" spans="1:15" x14ac:dyDescent="0.25">
      <c r="A47" s="411"/>
      <c r="B47" s="411"/>
      <c r="C47" s="411"/>
      <c r="D47" s="411"/>
      <c r="E47" s="411"/>
      <c r="F47" s="411"/>
      <c r="G47" s="411"/>
      <c r="H47" s="411"/>
      <c r="I47" s="68"/>
      <c r="J47" s="67"/>
      <c r="K47" s="67"/>
      <c r="L47" s="67"/>
      <c r="M47" s="67"/>
      <c r="N47" s="67"/>
      <c r="O47" s="67"/>
    </row>
    <row r="48" spans="1:15" x14ac:dyDescent="0.25">
      <c r="A48" s="74" t="s">
        <v>117</v>
      </c>
      <c r="B48" s="67"/>
      <c r="C48" s="137"/>
      <c r="D48" s="137"/>
      <c r="E48" s="137"/>
      <c r="F48" s="137"/>
      <c r="G48" s="137"/>
      <c r="H48" s="67"/>
      <c r="I48" s="68"/>
      <c r="J48" s="67"/>
      <c r="K48" s="67"/>
      <c r="L48" s="67"/>
      <c r="M48" s="67"/>
      <c r="N48" s="67"/>
      <c r="O48" s="67"/>
    </row>
    <row r="49" spans="1:15" x14ac:dyDescent="0.25">
      <c r="A49" s="68"/>
      <c r="B49" s="67"/>
      <c r="C49" s="137"/>
      <c r="D49" s="137"/>
      <c r="E49" s="137"/>
      <c r="F49" s="137"/>
      <c r="G49" s="137"/>
      <c r="H49" s="68"/>
      <c r="I49" s="68"/>
      <c r="J49" s="67"/>
      <c r="K49" s="67"/>
      <c r="L49" s="67"/>
      <c r="M49" s="67"/>
      <c r="N49" s="67"/>
      <c r="O49" s="67"/>
    </row>
    <row r="50" spans="1:15" ht="19.5" customHeight="1" x14ac:dyDescent="0.25">
      <c r="A50" s="406" t="s">
        <v>330</v>
      </c>
      <c r="B50" s="406"/>
      <c r="C50" s="406"/>
      <c r="D50" s="406"/>
      <c r="E50" s="406"/>
      <c r="F50" s="406"/>
      <c r="G50" s="406"/>
      <c r="H50" s="406"/>
      <c r="I50" s="68"/>
      <c r="J50" s="67"/>
      <c r="K50" s="67"/>
      <c r="L50" s="67"/>
      <c r="M50" s="67"/>
      <c r="N50" s="67"/>
      <c r="O50" s="67"/>
    </row>
    <row r="51" spans="1:15" x14ac:dyDescent="0.25">
      <c r="A51" s="67"/>
      <c r="B51" s="67"/>
      <c r="C51" s="137"/>
      <c r="D51" s="137"/>
      <c r="E51" s="137"/>
      <c r="F51" s="137"/>
      <c r="G51" s="137"/>
      <c r="H51" s="67"/>
      <c r="I51" s="70"/>
      <c r="J51" s="67"/>
      <c r="K51" s="67"/>
      <c r="L51" s="67"/>
      <c r="M51" s="67"/>
      <c r="N51" s="67"/>
      <c r="O51" s="67"/>
    </row>
    <row r="52" spans="1:15" ht="12.75" customHeight="1" x14ac:dyDescent="0.25">
      <c r="A52" s="188" t="s">
        <v>119</v>
      </c>
      <c r="B52" s="67"/>
      <c r="C52" s="137"/>
      <c r="D52" s="137"/>
      <c r="E52" s="137"/>
      <c r="F52" s="137"/>
      <c r="G52" s="137"/>
      <c r="H52" s="67"/>
      <c r="I52" s="68"/>
      <c r="J52" s="67"/>
      <c r="K52" s="67"/>
      <c r="L52" s="67"/>
      <c r="M52" s="67"/>
      <c r="N52" s="67"/>
      <c r="O52" s="67"/>
    </row>
    <row r="53" spans="1:15" x14ac:dyDescent="0.25">
      <c r="A53" s="67"/>
      <c r="B53" s="67"/>
      <c r="C53" s="137"/>
      <c r="D53" s="137"/>
      <c r="E53" s="137"/>
      <c r="F53" s="137"/>
      <c r="G53" s="137"/>
      <c r="H53" s="68"/>
      <c r="I53" s="68"/>
      <c r="J53" s="67"/>
      <c r="K53" s="67"/>
      <c r="L53" s="67"/>
      <c r="M53" s="67"/>
      <c r="N53" s="67"/>
      <c r="O53" s="67"/>
    </row>
    <row r="54" spans="1:15" x14ac:dyDescent="0.25">
      <c r="A54" s="410" t="s">
        <v>331</v>
      </c>
      <c r="B54" s="410"/>
      <c r="C54" s="410"/>
      <c r="D54" s="410"/>
      <c r="E54" s="410"/>
      <c r="F54" s="410"/>
      <c r="G54" s="410"/>
      <c r="H54" s="73"/>
      <c r="I54" s="68"/>
      <c r="J54" s="67"/>
      <c r="K54" s="67"/>
      <c r="L54" s="67"/>
      <c r="M54" s="67"/>
      <c r="N54" s="67"/>
      <c r="O54" s="67"/>
    </row>
    <row r="55" spans="1:15" ht="13.5" customHeight="1" x14ac:dyDescent="0.25">
      <c r="A55" s="73"/>
      <c r="B55" s="73"/>
      <c r="C55" s="139"/>
      <c r="D55" s="139"/>
      <c r="E55" s="139"/>
      <c r="F55" s="139"/>
      <c r="G55" s="139"/>
      <c r="H55" s="73"/>
      <c r="I55" s="68"/>
      <c r="J55" s="67"/>
      <c r="K55" s="67"/>
      <c r="L55" s="67"/>
      <c r="M55" s="67"/>
      <c r="N55" s="67"/>
      <c r="O55" s="67"/>
    </row>
    <row r="56" spans="1:15" ht="13.5" customHeight="1" x14ac:dyDescent="0.25">
      <c r="A56" s="188" t="s">
        <v>121</v>
      </c>
      <c r="B56" s="189"/>
      <c r="C56" s="140"/>
      <c r="D56" s="140"/>
      <c r="E56" s="140"/>
      <c r="F56" s="140"/>
      <c r="G56" s="140"/>
      <c r="H56" s="189"/>
      <c r="I56" s="68"/>
      <c r="J56" s="67"/>
      <c r="K56" s="67"/>
      <c r="L56" s="67"/>
      <c r="M56" s="67"/>
      <c r="N56" s="67"/>
      <c r="O56" s="67"/>
    </row>
    <row r="57" spans="1:15" ht="13.5" customHeight="1" x14ac:dyDescent="0.25">
      <c r="A57" s="189"/>
      <c r="B57" s="189"/>
      <c r="C57" s="140"/>
      <c r="D57" s="140"/>
      <c r="E57" s="140"/>
      <c r="F57" s="140"/>
      <c r="G57" s="140"/>
      <c r="H57" s="189"/>
      <c r="I57" s="68"/>
      <c r="J57" s="67"/>
      <c r="K57" s="67"/>
      <c r="L57" s="67"/>
      <c r="M57" s="67"/>
      <c r="N57" s="67"/>
      <c r="O57" s="67"/>
    </row>
    <row r="58" spans="1:15" ht="13.5" customHeight="1" x14ac:dyDescent="0.25">
      <c r="A58" s="75" t="s">
        <v>497</v>
      </c>
      <c r="B58" s="189"/>
      <c r="C58" s="140"/>
      <c r="D58" s="140"/>
      <c r="E58" s="140"/>
      <c r="F58" s="140"/>
      <c r="G58" s="140"/>
      <c r="H58" s="189"/>
      <c r="I58" s="68"/>
      <c r="J58" s="67"/>
      <c r="K58" s="67"/>
      <c r="L58" s="67"/>
      <c r="M58" s="67"/>
      <c r="N58" s="67"/>
      <c r="O58" s="67"/>
    </row>
    <row r="59" spans="1:15" ht="13.5" customHeight="1" x14ac:dyDescent="0.25">
      <c r="A59" s="75"/>
      <c r="B59" s="189"/>
      <c r="C59" s="140"/>
      <c r="D59" s="140"/>
      <c r="E59" s="140"/>
      <c r="F59" s="140"/>
      <c r="G59" s="140"/>
      <c r="H59" s="189"/>
      <c r="I59" s="68"/>
      <c r="J59" s="67"/>
      <c r="K59" s="67"/>
      <c r="L59" s="67"/>
      <c r="M59" s="67"/>
      <c r="N59" s="67"/>
      <c r="O59" s="67"/>
    </row>
    <row r="60" spans="1:15" x14ac:dyDescent="0.25">
      <c r="A60" s="76"/>
      <c r="B60" s="71"/>
      <c r="C60" s="138"/>
      <c r="D60" s="138"/>
      <c r="E60" s="138"/>
      <c r="F60" s="138"/>
      <c r="G60" s="138"/>
      <c r="H60" s="71"/>
      <c r="I60" s="68"/>
      <c r="J60" s="67"/>
      <c r="K60" s="67"/>
      <c r="L60" s="67"/>
      <c r="M60" s="67"/>
      <c r="N60" s="67"/>
      <c r="O60" s="67"/>
    </row>
    <row r="61" spans="1:15" ht="30" x14ac:dyDescent="0.25">
      <c r="A61" s="67"/>
      <c r="B61" s="412"/>
      <c r="C61" s="413"/>
      <c r="D61" s="141" t="s">
        <v>122</v>
      </c>
      <c r="E61" s="141" t="s">
        <v>124</v>
      </c>
      <c r="F61" s="137"/>
      <c r="G61" s="138"/>
      <c r="H61" s="71"/>
      <c r="I61" s="68"/>
      <c r="J61" s="67"/>
      <c r="K61" s="67"/>
      <c r="L61" s="67"/>
      <c r="M61" s="67"/>
      <c r="N61" s="67"/>
      <c r="O61" s="67"/>
    </row>
    <row r="62" spans="1:15" x14ac:dyDescent="0.25">
      <c r="A62" s="67"/>
      <c r="B62" s="412" t="s">
        <v>125</v>
      </c>
      <c r="C62" s="413"/>
      <c r="D62" s="142">
        <v>6891.96</v>
      </c>
      <c r="E62" s="142">
        <v>6442.33</v>
      </c>
      <c r="F62" s="137"/>
      <c r="G62" s="138"/>
      <c r="H62" s="71"/>
      <c r="I62" s="68"/>
      <c r="J62" s="67"/>
      <c r="K62" s="67"/>
      <c r="L62" s="67"/>
      <c r="M62" s="67"/>
      <c r="N62" s="67"/>
      <c r="O62" s="67"/>
    </row>
    <row r="63" spans="1:15" x14ac:dyDescent="0.25">
      <c r="A63" s="67"/>
      <c r="B63" s="412" t="s">
        <v>126</v>
      </c>
      <c r="C63" s="413"/>
      <c r="D63" s="142">
        <v>6941.65</v>
      </c>
      <c r="E63" s="142">
        <v>6463.95</v>
      </c>
      <c r="F63" s="137"/>
      <c r="G63" s="138"/>
      <c r="H63" s="71"/>
      <c r="I63" s="68"/>
      <c r="J63" s="67"/>
      <c r="K63" s="67"/>
      <c r="L63" s="67"/>
      <c r="M63" s="67"/>
      <c r="N63" s="67"/>
      <c r="O63" s="67"/>
    </row>
    <row r="64" spans="1:15" ht="13.5" customHeight="1" x14ac:dyDescent="0.25">
      <c r="A64" s="71"/>
      <c r="B64" s="71"/>
      <c r="C64" s="138"/>
      <c r="D64" s="138"/>
      <c r="E64" s="138"/>
      <c r="F64" s="138"/>
      <c r="G64" s="138"/>
      <c r="H64" s="71"/>
      <c r="I64" s="68"/>
      <c r="J64" s="67"/>
      <c r="K64" s="67"/>
      <c r="L64" s="67"/>
      <c r="M64" s="67"/>
      <c r="N64" s="67"/>
      <c r="O64" s="67"/>
    </row>
    <row r="65" spans="1:15" ht="13.5" customHeight="1" x14ac:dyDescent="0.25">
      <c r="A65" s="75" t="s">
        <v>498</v>
      </c>
      <c r="B65" s="71"/>
      <c r="C65" s="138"/>
      <c r="D65" s="138"/>
      <c r="E65" s="138"/>
      <c r="F65" s="138"/>
      <c r="G65" s="138"/>
      <c r="H65" s="71"/>
      <c r="I65" s="68"/>
      <c r="J65" s="67"/>
      <c r="K65" s="67"/>
      <c r="L65" s="67"/>
      <c r="M65" s="67"/>
      <c r="N65" s="67"/>
      <c r="O65" s="67"/>
    </row>
    <row r="66" spans="1:15" ht="13.5" customHeight="1" x14ac:dyDescent="0.25">
      <c r="A66" s="75"/>
      <c r="B66" s="189"/>
      <c r="C66" s="140"/>
      <c r="D66" s="140"/>
      <c r="E66" s="140"/>
      <c r="F66" s="140"/>
      <c r="G66" s="140"/>
      <c r="H66" s="189"/>
      <c r="I66" s="68"/>
      <c r="J66" s="67"/>
      <c r="K66" s="67"/>
      <c r="L66" s="67"/>
      <c r="M66" s="67"/>
      <c r="N66" s="67"/>
      <c r="O66" s="67"/>
    </row>
    <row r="67" spans="1:15" ht="13.5" customHeight="1" x14ac:dyDescent="0.25">
      <c r="A67" s="76"/>
      <c r="B67" s="189"/>
      <c r="C67" s="140"/>
      <c r="D67" s="140"/>
      <c r="E67" s="140"/>
      <c r="F67" s="140"/>
      <c r="G67" s="140"/>
      <c r="H67" s="189"/>
      <c r="I67" s="68"/>
      <c r="J67" s="67"/>
      <c r="K67" s="67"/>
      <c r="L67" s="67"/>
      <c r="M67" s="67"/>
      <c r="N67" s="67"/>
      <c r="O67" s="67"/>
    </row>
    <row r="68" spans="1:15" ht="13.5" customHeight="1" x14ac:dyDescent="0.25">
      <c r="A68" s="75"/>
      <c r="B68" s="407" t="s">
        <v>127</v>
      </c>
      <c r="C68" s="407"/>
      <c r="D68" s="407"/>
      <c r="E68" s="407"/>
      <c r="F68" s="407"/>
      <c r="G68" s="140"/>
      <c r="H68" s="189"/>
      <c r="I68" s="68"/>
      <c r="J68" s="67"/>
      <c r="K68" s="67"/>
      <c r="L68" s="67"/>
      <c r="M68" s="67"/>
      <c r="N68" s="67"/>
      <c r="O68" s="67"/>
    </row>
    <row r="69" spans="1:15" s="35" customFormat="1" ht="45" x14ac:dyDescent="0.25">
      <c r="A69" s="79"/>
      <c r="B69" s="77" t="s">
        <v>128</v>
      </c>
      <c r="C69" s="141" t="s">
        <v>129</v>
      </c>
      <c r="D69" s="141" t="s">
        <v>130</v>
      </c>
      <c r="E69" s="141" t="s">
        <v>131</v>
      </c>
      <c r="F69" s="141" t="s">
        <v>132</v>
      </c>
      <c r="G69" s="143"/>
      <c r="H69" s="144"/>
      <c r="I69" s="186"/>
      <c r="J69" s="80"/>
      <c r="K69" s="80"/>
      <c r="L69" s="80"/>
      <c r="M69" s="80"/>
      <c r="N69" s="80"/>
      <c r="O69" s="80"/>
    </row>
    <row r="70" spans="1:15" ht="13.5" customHeight="1" x14ac:dyDescent="0.25">
      <c r="A70" s="188"/>
      <c r="B70" s="81" t="s">
        <v>135</v>
      </c>
      <c r="C70" s="145"/>
      <c r="D70" s="146"/>
      <c r="E70" s="146"/>
      <c r="F70" s="146"/>
      <c r="G70" s="147"/>
      <c r="H70" s="148"/>
      <c r="I70" s="68"/>
      <c r="J70" s="67"/>
      <c r="K70" s="67"/>
      <c r="L70" s="67"/>
      <c r="M70" s="67"/>
      <c r="N70" s="67"/>
      <c r="O70" s="67"/>
    </row>
    <row r="71" spans="1:15" ht="13.5" customHeight="1" x14ac:dyDescent="0.25">
      <c r="A71" s="188"/>
      <c r="B71" s="81" t="s">
        <v>136</v>
      </c>
      <c r="C71" s="149" t="s">
        <v>137</v>
      </c>
      <c r="D71" s="150">
        <v>6600</v>
      </c>
      <c r="E71" s="151">
        <v>6891.96</v>
      </c>
      <c r="F71" s="152">
        <f>+D71*E71</f>
        <v>45486936</v>
      </c>
      <c r="G71" s="153"/>
      <c r="H71" s="154"/>
      <c r="I71" s="68"/>
      <c r="J71" s="67"/>
      <c r="K71" s="67"/>
      <c r="L71" s="67"/>
      <c r="M71" s="67"/>
      <c r="N71" s="67"/>
      <c r="O71" s="67"/>
    </row>
    <row r="72" spans="1:15" ht="28.5" customHeight="1" x14ac:dyDescent="0.25">
      <c r="A72" s="188"/>
      <c r="B72" s="89" t="s">
        <v>138</v>
      </c>
      <c r="C72" s="149" t="s">
        <v>137</v>
      </c>
      <c r="D72" s="150">
        <v>0</v>
      </c>
      <c r="E72" s="151">
        <v>6891.96</v>
      </c>
      <c r="F72" s="152">
        <f>+D72*E72</f>
        <v>0</v>
      </c>
      <c r="G72" s="153"/>
      <c r="H72" s="154"/>
      <c r="I72" s="68"/>
      <c r="J72" s="67"/>
      <c r="K72" s="67"/>
      <c r="L72" s="67"/>
      <c r="M72" s="67"/>
      <c r="N72" s="67"/>
      <c r="O72" s="67"/>
    </row>
    <row r="73" spans="1:15" ht="13.5" customHeight="1" x14ac:dyDescent="0.25">
      <c r="A73" s="188"/>
      <c r="B73" s="81" t="s">
        <v>139</v>
      </c>
      <c r="C73" s="145"/>
      <c r="D73" s="152"/>
      <c r="E73" s="152"/>
      <c r="F73" s="152"/>
      <c r="G73" s="153"/>
      <c r="H73" s="148"/>
      <c r="I73" s="68"/>
      <c r="J73" s="67"/>
      <c r="K73" s="67"/>
      <c r="L73" s="67"/>
      <c r="M73" s="67"/>
      <c r="N73" s="67"/>
      <c r="O73" s="67"/>
    </row>
    <row r="74" spans="1:15" ht="13.5" customHeight="1" x14ac:dyDescent="0.25">
      <c r="A74" s="188"/>
      <c r="B74" s="81" t="s">
        <v>140</v>
      </c>
      <c r="C74" s="145"/>
      <c r="D74" s="146"/>
      <c r="E74" s="146"/>
      <c r="F74" s="146"/>
      <c r="G74" s="147"/>
      <c r="H74" s="148"/>
      <c r="I74" s="68"/>
      <c r="J74" s="67"/>
      <c r="K74" s="67"/>
      <c r="L74" s="67"/>
      <c r="M74" s="67"/>
      <c r="N74" s="67"/>
      <c r="O74" s="67"/>
    </row>
    <row r="75" spans="1:15" ht="13.5" customHeight="1" x14ac:dyDescent="0.25">
      <c r="A75" s="188"/>
      <c r="B75" s="81" t="s">
        <v>141</v>
      </c>
      <c r="C75" s="149" t="s">
        <v>137</v>
      </c>
      <c r="D75" s="150">
        <v>32099.16</v>
      </c>
      <c r="E75" s="151">
        <v>6941.65</v>
      </c>
      <c r="F75" s="152">
        <f>+D75*E75</f>
        <v>222821134.014</v>
      </c>
      <c r="G75" s="153"/>
      <c r="H75" s="154"/>
      <c r="I75" s="68"/>
      <c r="J75" s="67"/>
      <c r="K75" s="67"/>
      <c r="L75" s="67"/>
      <c r="M75" s="67"/>
      <c r="N75" s="67"/>
      <c r="O75" s="67"/>
    </row>
    <row r="76" spans="1:15" ht="13.5" customHeight="1" x14ac:dyDescent="0.25">
      <c r="A76" s="188"/>
      <c r="B76" s="81" t="s">
        <v>140</v>
      </c>
      <c r="C76" s="146"/>
      <c r="D76" s="146"/>
      <c r="E76" s="146"/>
      <c r="F76" s="146"/>
      <c r="G76" s="147"/>
      <c r="H76" s="148"/>
      <c r="I76" s="68"/>
      <c r="J76" s="67"/>
      <c r="K76" s="67"/>
      <c r="L76" s="67"/>
      <c r="M76" s="67"/>
      <c r="N76" s="67"/>
      <c r="O76" s="67"/>
    </row>
    <row r="77" spans="1:15" ht="13.5" customHeight="1" x14ac:dyDescent="0.25">
      <c r="A77" s="188"/>
      <c r="B77" s="81" t="s">
        <v>142</v>
      </c>
      <c r="C77" s="146"/>
      <c r="D77" s="146"/>
      <c r="E77" s="146"/>
      <c r="F77" s="146"/>
      <c r="G77" s="147"/>
      <c r="H77" s="148"/>
      <c r="I77" s="68"/>
      <c r="J77" s="67"/>
      <c r="K77" s="67"/>
      <c r="L77" s="67"/>
      <c r="M77" s="67"/>
      <c r="N77" s="67"/>
      <c r="O77" s="67"/>
    </row>
    <row r="78" spans="1:15" ht="13.5" customHeight="1" x14ac:dyDescent="0.25">
      <c r="A78" s="188"/>
      <c r="B78" s="81" t="s">
        <v>140</v>
      </c>
      <c r="C78" s="146"/>
      <c r="D78" s="146"/>
      <c r="E78" s="146"/>
      <c r="F78" s="146"/>
      <c r="G78" s="147"/>
      <c r="H78" s="148"/>
      <c r="I78" s="68"/>
      <c r="J78" s="67"/>
      <c r="K78" s="67"/>
      <c r="L78" s="67"/>
      <c r="M78" s="67"/>
      <c r="N78" s="67"/>
      <c r="O78" s="67"/>
    </row>
    <row r="79" spans="1:15" ht="13.5" customHeight="1" x14ac:dyDescent="0.25">
      <c r="A79" s="188"/>
      <c r="B79" s="90"/>
      <c r="C79" s="155"/>
      <c r="D79" s="155"/>
      <c r="E79" s="155"/>
      <c r="F79" s="155"/>
      <c r="G79" s="155"/>
      <c r="H79" s="70"/>
      <c r="I79" s="68"/>
      <c r="J79" s="67"/>
      <c r="K79" s="67"/>
      <c r="L79" s="67"/>
      <c r="M79" s="67"/>
      <c r="N79" s="67"/>
      <c r="O79" s="67"/>
    </row>
    <row r="80" spans="1:15" ht="13.5" customHeight="1" x14ac:dyDescent="0.25">
      <c r="A80" s="75" t="s">
        <v>499</v>
      </c>
      <c r="B80" s="90"/>
      <c r="C80" s="155"/>
      <c r="D80" s="155"/>
      <c r="E80" s="155"/>
      <c r="F80" s="155"/>
      <c r="G80" s="155"/>
      <c r="H80" s="70"/>
      <c r="I80" s="68"/>
      <c r="J80" s="67"/>
      <c r="K80" s="67"/>
      <c r="L80" s="67"/>
      <c r="M80" s="67"/>
      <c r="N80" s="67"/>
      <c r="O80" s="67"/>
    </row>
    <row r="81" spans="1:15" ht="13.5" customHeight="1" x14ac:dyDescent="0.25">
      <c r="A81" s="75"/>
      <c r="B81" s="90"/>
      <c r="C81" s="155"/>
      <c r="D81" s="155"/>
      <c r="E81" s="155"/>
      <c r="F81" s="155"/>
      <c r="G81" s="155"/>
      <c r="H81" s="70"/>
      <c r="I81" s="68"/>
      <c r="J81" s="67"/>
      <c r="K81" s="67"/>
      <c r="L81" s="67"/>
      <c r="M81" s="67"/>
      <c r="N81" s="67"/>
      <c r="O81" s="67"/>
    </row>
    <row r="82" spans="1:15" ht="13.5" customHeight="1" x14ac:dyDescent="0.25">
      <c r="A82" s="76"/>
      <c r="B82" s="90"/>
      <c r="C82" s="155"/>
      <c r="D82" s="155"/>
      <c r="E82" s="155"/>
      <c r="F82" s="155"/>
      <c r="G82" s="155"/>
      <c r="H82" s="70"/>
      <c r="I82" s="68"/>
      <c r="J82" s="67"/>
      <c r="K82" s="67"/>
      <c r="L82" s="67"/>
      <c r="M82" s="67"/>
      <c r="N82" s="67"/>
      <c r="O82" s="67"/>
    </row>
    <row r="83" spans="1:15" ht="60" x14ac:dyDescent="0.25">
      <c r="A83" s="188"/>
      <c r="B83" s="77" t="s">
        <v>143</v>
      </c>
      <c r="C83" s="141" t="s">
        <v>144</v>
      </c>
      <c r="D83" s="141" t="s">
        <v>145</v>
      </c>
      <c r="E83" s="143"/>
      <c r="F83" s="143"/>
      <c r="G83" s="155"/>
      <c r="H83" s="70"/>
      <c r="I83" s="68"/>
      <c r="J83" s="67"/>
      <c r="K83" s="67"/>
      <c r="L83" s="67"/>
      <c r="M83" s="67"/>
      <c r="N83" s="67"/>
      <c r="O83" s="67"/>
    </row>
    <row r="84" spans="1:15" ht="45" x14ac:dyDescent="0.25">
      <c r="A84" s="188"/>
      <c r="B84" s="91" t="s">
        <v>148</v>
      </c>
      <c r="C84" s="151">
        <v>6891.96</v>
      </c>
      <c r="D84" s="151">
        <v>33634398</v>
      </c>
      <c r="E84" s="156"/>
      <c r="F84" s="156"/>
      <c r="G84" s="155"/>
      <c r="H84" s="70"/>
      <c r="I84" s="68"/>
      <c r="J84" s="67"/>
      <c r="K84" s="67"/>
      <c r="L84" s="67"/>
      <c r="M84" s="67"/>
      <c r="N84" s="67"/>
      <c r="O84" s="67"/>
    </row>
    <row r="85" spans="1:15" ht="45" x14ac:dyDescent="0.25">
      <c r="A85" s="188"/>
      <c r="B85" s="91" t="s">
        <v>149</v>
      </c>
      <c r="C85" s="151"/>
      <c r="D85" s="151"/>
      <c r="E85" s="156"/>
      <c r="F85" s="156"/>
      <c r="G85" s="155"/>
      <c r="H85" s="70"/>
      <c r="I85" s="68"/>
      <c r="J85" s="67"/>
      <c r="K85" s="67"/>
      <c r="L85" s="67"/>
      <c r="M85" s="67"/>
      <c r="N85" s="67"/>
      <c r="O85" s="67"/>
    </row>
    <row r="86" spans="1:15" ht="45" x14ac:dyDescent="0.25">
      <c r="A86" s="188"/>
      <c r="B86" s="91" t="s">
        <v>150</v>
      </c>
      <c r="C86" s="151">
        <v>6891.96</v>
      </c>
      <c r="D86" s="151">
        <v>15964003</v>
      </c>
      <c r="E86" s="156"/>
      <c r="F86" s="156"/>
      <c r="G86" s="155"/>
      <c r="H86" s="70"/>
      <c r="I86" s="68"/>
      <c r="J86" s="67"/>
      <c r="K86" s="67"/>
      <c r="L86" s="67"/>
      <c r="M86" s="67"/>
      <c r="N86" s="67"/>
      <c r="O86" s="67"/>
    </row>
    <row r="87" spans="1:15" ht="45" x14ac:dyDescent="0.25">
      <c r="A87" s="188"/>
      <c r="B87" s="91" t="s">
        <v>151</v>
      </c>
      <c r="C87" s="151"/>
      <c r="D87" s="151"/>
      <c r="E87" s="156"/>
      <c r="F87" s="156"/>
      <c r="G87" s="155"/>
      <c r="H87" s="70"/>
      <c r="I87" s="68"/>
      <c r="J87" s="67"/>
      <c r="K87" s="67"/>
      <c r="L87" s="67"/>
      <c r="M87" s="67"/>
      <c r="N87" s="67"/>
      <c r="O87" s="67"/>
    </row>
    <row r="88" spans="1:15" ht="25.5" customHeight="1" x14ac:dyDescent="0.25">
      <c r="A88" s="188"/>
      <c r="B88" s="409"/>
      <c r="C88" s="409"/>
      <c r="D88" s="409"/>
      <c r="E88" s="462"/>
      <c r="F88" s="462"/>
      <c r="G88" s="155"/>
      <c r="H88" s="70"/>
      <c r="I88" s="68"/>
      <c r="J88" s="67"/>
      <c r="K88" s="67"/>
      <c r="L88" s="67"/>
      <c r="M88" s="67"/>
      <c r="N88" s="67"/>
      <c r="O88" s="67"/>
    </row>
    <row r="89" spans="1:15" x14ac:dyDescent="0.25">
      <c r="A89" s="68"/>
      <c r="B89" s="67"/>
      <c r="C89" s="137"/>
      <c r="D89" s="137"/>
      <c r="E89" s="137"/>
      <c r="F89" s="137"/>
      <c r="G89" s="137"/>
      <c r="H89" s="68"/>
      <c r="I89" s="68"/>
      <c r="J89" s="67"/>
      <c r="K89" s="67"/>
      <c r="L89" s="67"/>
      <c r="M89" s="67"/>
      <c r="N89" s="67"/>
      <c r="O89" s="67"/>
    </row>
    <row r="90" spans="1:15" x14ac:dyDescent="0.25">
      <c r="A90" s="72" t="s">
        <v>153</v>
      </c>
      <c r="B90" s="67"/>
      <c r="C90" s="137"/>
      <c r="D90" s="137"/>
      <c r="E90" s="137"/>
      <c r="F90" s="137"/>
      <c r="G90" s="137"/>
      <c r="H90" s="68"/>
      <c r="I90" s="68"/>
      <c r="J90" s="67"/>
      <c r="K90" s="67"/>
      <c r="L90" s="67"/>
      <c r="M90" s="67"/>
      <c r="N90" s="67"/>
      <c r="O90" s="67"/>
    </row>
    <row r="91" spans="1:15" x14ac:dyDescent="0.25">
      <c r="A91" s="68"/>
      <c r="B91" s="67"/>
      <c r="C91" s="137"/>
      <c r="D91" s="137"/>
      <c r="E91" s="137"/>
      <c r="F91" s="137"/>
      <c r="G91" s="137"/>
      <c r="H91" s="68"/>
      <c r="I91" s="68"/>
      <c r="J91" s="67"/>
      <c r="K91" s="67"/>
      <c r="L91" s="67"/>
      <c r="M91" s="67"/>
      <c r="N91" s="67"/>
      <c r="O91" s="67"/>
    </row>
    <row r="92" spans="1:15" x14ac:dyDescent="0.25">
      <c r="A92" s="75" t="s">
        <v>500</v>
      </c>
      <c r="B92" s="67"/>
      <c r="C92" s="137"/>
      <c r="D92" s="137"/>
      <c r="E92" s="137"/>
      <c r="F92" s="137"/>
      <c r="G92" s="137"/>
      <c r="H92" s="68"/>
      <c r="I92" s="68"/>
      <c r="J92" s="67"/>
      <c r="K92" s="67"/>
      <c r="L92" s="67"/>
      <c r="M92" s="67"/>
      <c r="N92" s="67"/>
      <c r="O92" s="67"/>
    </row>
    <row r="93" spans="1:15" x14ac:dyDescent="0.25">
      <c r="A93" s="68"/>
      <c r="B93" s="67"/>
      <c r="C93" s="137"/>
      <c r="D93" s="137"/>
      <c r="E93" s="137"/>
      <c r="F93" s="137"/>
      <c r="G93" s="137"/>
      <c r="H93" s="68"/>
      <c r="I93" s="68"/>
      <c r="J93" s="67"/>
      <c r="K93" s="67"/>
      <c r="L93" s="67"/>
      <c r="M93" s="67"/>
      <c r="N93" s="67"/>
      <c r="O93" s="67"/>
    </row>
    <row r="94" spans="1:15" ht="15" customHeight="1" x14ac:dyDescent="0.25">
      <c r="A94" s="406" t="s">
        <v>154</v>
      </c>
      <c r="B94" s="406"/>
      <c r="C94" s="406"/>
      <c r="D94" s="406"/>
      <c r="E94" s="406"/>
      <c r="F94" s="406"/>
      <c r="G94" s="406"/>
      <c r="H94" s="406"/>
      <c r="I94" s="68"/>
      <c r="J94" s="67"/>
      <c r="K94" s="67"/>
      <c r="L94" s="67"/>
      <c r="M94" s="67"/>
      <c r="N94" s="67"/>
      <c r="O94" s="67"/>
    </row>
    <row r="95" spans="1:15" x14ac:dyDescent="0.25">
      <c r="A95" s="68"/>
      <c r="B95" s="67"/>
      <c r="C95" s="137"/>
      <c r="D95" s="137"/>
      <c r="E95" s="137"/>
      <c r="F95" s="137"/>
      <c r="G95" s="137"/>
      <c r="H95" s="68"/>
      <c r="I95" s="68"/>
      <c r="J95" s="67"/>
      <c r="K95" s="67"/>
      <c r="L95" s="67"/>
      <c r="M95" s="67"/>
      <c r="N95" s="67"/>
      <c r="O95" s="67"/>
    </row>
    <row r="96" spans="1:15" ht="23.25" customHeight="1" x14ac:dyDescent="0.25">
      <c r="A96" s="68"/>
      <c r="B96" s="442" t="s">
        <v>155</v>
      </c>
      <c r="C96" s="443"/>
      <c r="D96" s="443"/>
      <c r="E96" s="444"/>
      <c r="F96" s="137"/>
      <c r="G96" s="157"/>
      <c r="H96" s="68"/>
      <c r="I96" s="67"/>
      <c r="J96" s="67"/>
      <c r="K96" s="67"/>
      <c r="L96" s="67"/>
      <c r="M96" s="67"/>
      <c r="N96" s="67"/>
      <c r="O96" s="67"/>
    </row>
    <row r="97" spans="1:15" ht="43.5" customHeight="1" x14ac:dyDescent="0.25">
      <c r="A97" s="68"/>
      <c r="B97" s="414" t="s">
        <v>156</v>
      </c>
      <c r="C97" s="416"/>
      <c r="D97" s="415" t="s">
        <v>157</v>
      </c>
      <c r="E97" s="416"/>
      <c r="F97" s="137"/>
      <c r="G97" s="157"/>
      <c r="H97" s="68"/>
      <c r="I97" s="67"/>
      <c r="J97" s="67"/>
      <c r="K97" s="67"/>
      <c r="L97" s="67"/>
      <c r="M97" s="67"/>
      <c r="N97" s="67"/>
      <c r="O97" s="67"/>
    </row>
    <row r="98" spans="1:15" x14ac:dyDescent="0.25">
      <c r="A98" s="68"/>
      <c r="B98" s="420" t="s">
        <v>159</v>
      </c>
      <c r="C98" s="421"/>
      <c r="D98" s="466">
        <v>1000000</v>
      </c>
      <c r="E98" s="467"/>
      <c r="F98" s="137"/>
      <c r="G98" s="157"/>
      <c r="H98" s="68"/>
      <c r="I98" s="67"/>
      <c r="J98" s="67"/>
      <c r="K98" s="67"/>
      <c r="L98" s="67"/>
      <c r="M98" s="67"/>
      <c r="N98" s="67"/>
      <c r="O98" s="67"/>
    </row>
    <row r="99" spans="1:15" x14ac:dyDescent="0.25">
      <c r="A99" s="68"/>
      <c r="B99" s="420" t="s">
        <v>160</v>
      </c>
      <c r="C99" s="421"/>
      <c r="D99" s="466">
        <v>22582132</v>
      </c>
      <c r="E99" s="467"/>
      <c r="F99" s="137"/>
      <c r="G99" s="157"/>
      <c r="H99" s="68"/>
      <c r="I99" s="67"/>
      <c r="J99" s="67"/>
      <c r="K99" s="67"/>
      <c r="L99" s="67"/>
      <c r="M99" s="67"/>
      <c r="N99" s="67"/>
      <c r="O99" s="67"/>
    </row>
    <row r="100" spans="1:15" x14ac:dyDescent="0.25">
      <c r="A100" s="68"/>
      <c r="B100" s="420" t="s">
        <v>161</v>
      </c>
      <c r="C100" s="421"/>
      <c r="D100" s="466">
        <v>0</v>
      </c>
      <c r="E100" s="467"/>
      <c r="F100" s="137"/>
      <c r="G100" s="157"/>
      <c r="H100" s="68"/>
      <c r="I100" s="67"/>
      <c r="J100" s="67"/>
      <c r="K100" s="67"/>
      <c r="L100" s="67"/>
      <c r="M100" s="67"/>
      <c r="N100" s="67"/>
      <c r="O100" s="67"/>
    </row>
    <row r="101" spans="1:15" x14ac:dyDescent="0.25">
      <c r="A101" s="68"/>
      <c r="B101" s="414" t="s">
        <v>162</v>
      </c>
      <c r="C101" s="416"/>
      <c r="D101" s="471">
        <f>SUM(D98:D100)</f>
        <v>23582132</v>
      </c>
      <c r="E101" s="472"/>
      <c r="F101" s="137"/>
      <c r="G101" s="157"/>
      <c r="H101" s="68"/>
      <c r="I101" s="67"/>
      <c r="J101" s="67"/>
      <c r="K101" s="67"/>
      <c r="L101" s="67"/>
      <c r="M101" s="67"/>
      <c r="N101" s="67"/>
      <c r="O101" s="67"/>
    </row>
    <row r="102" spans="1:15" x14ac:dyDescent="0.25">
      <c r="A102" s="68"/>
      <c r="B102" s="107"/>
      <c r="C102" s="158"/>
      <c r="D102" s="159"/>
      <c r="E102" s="158"/>
      <c r="F102" s="137"/>
      <c r="G102" s="157"/>
      <c r="H102" s="68"/>
      <c r="I102" s="67"/>
      <c r="J102" s="67"/>
      <c r="K102" s="67"/>
      <c r="L102" s="67"/>
      <c r="M102" s="67"/>
      <c r="N102" s="67"/>
      <c r="O102" s="67"/>
    </row>
    <row r="103" spans="1:15" ht="33.75" customHeight="1" x14ac:dyDescent="0.25">
      <c r="A103" s="68"/>
      <c r="B103" s="463" t="s">
        <v>163</v>
      </c>
      <c r="C103" s="464"/>
      <c r="D103" s="465" t="s">
        <v>157</v>
      </c>
      <c r="E103" s="464"/>
      <c r="F103" s="137"/>
      <c r="G103" s="157"/>
      <c r="H103" s="68"/>
      <c r="I103" s="67"/>
      <c r="J103" s="67"/>
      <c r="K103" s="67"/>
      <c r="L103" s="67"/>
      <c r="M103" s="67"/>
      <c r="N103" s="67"/>
      <c r="O103" s="67"/>
    </row>
    <row r="104" spans="1:15" x14ac:dyDescent="0.25">
      <c r="A104" s="68"/>
      <c r="B104" s="420" t="s">
        <v>164</v>
      </c>
      <c r="C104" s="421"/>
      <c r="D104" s="466">
        <v>0</v>
      </c>
      <c r="E104" s="467"/>
      <c r="F104" s="137"/>
      <c r="G104" s="157"/>
      <c r="H104" s="68"/>
      <c r="I104" s="67"/>
      <c r="J104" s="67"/>
      <c r="K104" s="67"/>
      <c r="L104" s="67"/>
      <c r="M104" s="67"/>
      <c r="N104" s="67"/>
      <c r="O104" s="67"/>
    </row>
    <row r="105" spans="1:15" x14ac:dyDescent="0.25">
      <c r="A105" s="68"/>
      <c r="B105" s="420" t="s">
        <v>165</v>
      </c>
      <c r="C105" s="421"/>
      <c r="D105" s="466">
        <f>+D99</f>
        <v>22582132</v>
      </c>
      <c r="E105" s="467"/>
      <c r="F105" s="137"/>
      <c r="G105" s="137"/>
      <c r="H105" s="68"/>
      <c r="I105" s="67"/>
      <c r="J105" s="67"/>
      <c r="K105" s="67"/>
      <c r="L105" s="67"/>
      <c r="M105" s="67"/>
      <c r="N105" s="67"/>
      <c r="O105" s="67"/>
    </row>
    <row r="106" spans="1:15" x14ac:dyDescent="0.25">
      <c r="A106" s="68"/>
      <c r="B106" s="414" t="s">
        <v>162</v>
      </c>
      <c r="C106" s="416"/>
      <c r="D106" s="471">
        <f>SUM(D104:D105)</f>
        <v>22582132</v>
      </c>
      <c r="E106" s="472"/>
      <c r="F106" s="137"/>
      <c r="G106" s="157"/>
      <c r="H106" s="68"/>
      <c r="I106" s="67"/>
      <c r="J106" s="67"/>
      <c r="K106" s="67"/>
      <c r="L106" s="67"/>
      <c r="M106" s="67"/>
      <c r="N106" s="67"/>
      <c r="O106" s="67"/>
    </row>
    <row r="107" spans="1:15" x14ac:dyDescent="0.25">
      <c r="A107" s="68"/>
      <c r="B107" s="107"/>
      <c r="C107" s="158"/>
      <c r="D107" s="159"/>
      <c r="E107" s="158"/>
      <c r="F107" s="137"/>
      <c r="G107" s="157"/>
      <c r="H107" s="68"/>
      <c r="I107" s="67"/>
      <c r="J107" s="67"/>
      <c r="K107" s="67"/>
      <c r="L107" s="67"/>
      <c r="M107" s="67"/>
      <c r="N107" s="67"/>
      <c r="O107" s="67"/>
    </row>
    <row r="108" spans="1:15" ht="30" customHeight="1" x14ac:dyDescent="0.25">
      <c r="A108" s="68"/>
      <c r="B108" s="317" t="s">
        <v>161</v>
      </c>
      <c r="C108" s="318"/>
      <c r="D108" s="465" t="s">
        <v>157</v>
      </c>
      <c r="E108" s="464"/>
      <c r="F108" s="137"/>
      <c r="G108" s="157"/>
      <c r="H108" s="68"/>
      <c r="I108" s="67"/>
      <c r="J108" s="67"/>
      <c r="K108" s="67"/>
      <c r="L108" s="67"/>
      <c r="M108" s="67"/>
      <c r="N108" s="67"/>
      <c r="O108" s="67"/>
    </row>
    <row r="109" spans="1:15" x14ac:dyDescent="0.25">
      <c r="A109" s="68"/>
      <c r="B109" s="265" t="s">
        <v>166</v>
      </c>
      <c r="C109" s="319"/>
      <c r="D109" s="466">
        <v>0</v>
      </c>
      <c r="E109" s="467"/>
      <c r="F109" s="137"/>
      <c r="G109" s="157"/>
      <c r="H109" s="68"/>
      <c r="I109" s="67"/>
      <c r="J109" s="67"/>
      <c r="K109" s="67"/>
      <c r="L109" s="67"/>
      <c r="M109" s="67"/>
      <c r="N109" s="67"/>
      <c r="O109" s="67"/>
    </row>
    <row r="110" spans="1:15" x14ac:dyDescent="0.25">
      <c r="A110" s="68"/>
      <c r="B110" s="267" t="s">
        <v>162</v>
      </c>
      <c r="C110" s="320"/>
      <c r="D110" s="468">
        <f>+D109</f>
        <v>0</v>
      </c>
      <c r="E110" s="469"/>
      <c r="F110" s="137"/>
      <c r="G110" s="157"/>
      <c r="H110" s="68"/>
      <c r="I110" s="67"/>
      <c r="J110" s="67"/>
      <c r="K110" s="67"/>
      <c r="L110" s="67"/>
      <c r="M110" s="67"/>
      <c r="N110" s="67"/>
      <c r="O110" s="67"/>
    </row>
    <row r="111" spans="1:15" x14ac:dyDescent="0.25">
      <c r="A111" s="68"/>
      <c r="B111" s="67"/>
      <c r="C111" s="137"/>
      <c r="D111" s="137"/>
      <c r="E111" s="137"/>
      <c r="F111" s="137"/>
      <c r="G111" s="137"/>
      <c r="H111" s="68"/>
      <c r="I111" s="68"/>
      <c r="J111" s="67"/>
      <c r="K111" s="67"/>
      <c r="L111" s="67"/>
      <c r="M111" s="67"/>
      <c r="N111" s="67"/>
      <c r="O111" s="67"/>
    </row>
    <row r="112" spans="1:15" x14ac:dyDescent="0.25">
      <c r="A112" s="75" t="s">
        <v>167</v>
      </c>
      <c r="B112" s="67"/>
      <c r="C112" s="137"/>
      <c r="D112" s="137"/>
      <c r="E112" s="137"/>
      <c r="F112" s="137"/>
      <c r="G112" s="137"/>
      <c r="H112" s="68"/>
      <c r="I112" s="68"/>
      <c r="J112" s="67"/>
      <c r="K112" s="67"/>
      <c r="L112" s="67"/>
      <c r="M112" s="67"/>
      <c r="N112" s="67"/>
      <c r="O112" s="67"/>
    </row>
    <row r="113" spans="1:16" x14ac:dyDescent="0.25">
      <c r="A113" s="68"/>
      <c r="B113" s="67"/>
      <c r="C113" s="137"/>
      <c r="D113" s="137"/>
      <c r="E113" s="137"/>
      <c r="F113" s="137"/>
      <c r="G113" s="137"/>
      <c r="H113" s="68"/>
      <c r="I113" s="68"/>
      <c r="J113" s="67"/>
      <c r="K113" s="67"/>
      <c r="L113" s="67"/>
      <c r="M113" s="67"/>
      <c r="N113" s="67"/>
      <c r="O113" s="67"/>
    </row>
    <row r="114" spans="1:16" ht="14.25" customHeight="1" x14ac:dyDescent="0.25">
      <c r="A114" s="406" t="s">
        <v>168</v>
      </c>
      <c r="B114" s="406"/>
      <c r="C114" s="406"/>
      <c r="D114" s="406"/>
      <c r="E114" s="406"/>
      <c r="F114" s="406"/>
      <c r="G114" s="406"/>
      <c r="H114" s="406"/>
      <c r="I114" s="68"/>
      <c r="J114" s="67"/>
      <c r="K114" s="67"/>
      <c r="L114" s="67"/>
      <c r="M114" s="67"/>
      <c r="N114" s="67"/>
      <c r="O114" s="67"/>
    </row>
    <row r="115" spans="1:16" ht="13.5" customHeight="1" x14ac:dyDescent="0.25">
      <c r="A115" s="269"/>
      <c r="B115" s="67"/>
      <c r="C115" s="137"/>
      <c r="D115" s="137"/>
      <c r="E115" s="137"/>
      <c r="F115" s="137"/>
      <c r="G115" s="137"/>
      <c r="H115" s="67"/>
      <c r="I115" s="67"/>
      <c r="J115" s="67"/>
      <c r="K115" s="67"/>
      <c r="L115" s="67"/>
      <c r="M115" s="67"/>
      <c r="N115" s="67"/>
      <c r="O115" s="67"/>
    </row>
    <row r="116" spans="1:16" ht="13.5" customHeight="1" x14ac:dyDescent="0.25">
      <c r="A116" s="186"/>
      <c r="B116" s="186"/>
      <c r="C116" s="160"/>
      <c r="D116" s="160"/>
      <c r="E116" s="160"/>
      <c r="F116" s="160"/>
      <c r="G116" s="160"/>
      <c r="H116" s="186"/>
      <c r="I116" s="68"/>
      <c r="J116" s="67"/>
      <c r="K116" s="67"/>
      <c r="L116" s="67"/>
      <c r="M116" s="67"/>
      <c r="N116" s="67"/>
      <c r="O116" s="67"/>
    </row>
    <row r="117" spans="1:16" x14ac:dyDescent="0.25">
      <c r="A117" s="75" t="s">
        <v>515</v>
      </c>
      <c r="B117" s="67"/>
      <c r="C117" s="137"/>
      <c r="D117" s="137"/>
      <c r="E117" s="137"/>
      <c r="F117" s="137"/>
      <c r="G117" s="137"/>
      <c r="H117" s="67"/>
      <c r="I117" s="67"/>
      <c r="J117" s="67"/>
      <c r="K117" s="67"/>
      <c r="L117" s="67"/>
      <c r="M117" s="67"/>
      <c r="N117" s="67"/>
      <c r="O117" s="67"/>
    </row>
    <row r="118" spans="1:16" x14ac:dyDescent="0.25">
      <c r="A118" s="68"/>
      <c r="B118" s="67"/>
      <c r="C118" s="137"/>
      <c r="D118" s="137"/>
      <c r="E118" s="137"/>
      <c r="F118" s="137"/>
      <c r="G118" s="137"/>
      <c r="H118" s="67"/>
      <c r="I118" s="67"/>
      <c r="J118" s="67"/>
      <c r="K118" s="67"/>
      <c r="L118" s="67"/>
      <c r="M118" s="67"/>
      <c r="N118" s="67"/>
      <c r="O118" s="67"/>
    </row>
    <row r="119" spans="1:16" ht="30" x14ac:dyDescent="0.25">
      <c r="A119" s="67"/>
      <c r="B119" s="417" t="s">
        <v>170</v>
      </c>
      <c r="C119" s="417"/>
      <c r="D119" s="417"/>
      <c r="E119" s="141" t="s">
        <v>171</v>
      </c>
      <c r="F119" s="141" t="s">
        <v>172</v>
      </c>
      <c r="G119" s="141" t="s">
        <v>173</v>
      </c>
      <c r="H119" s="67"/>
      <c r="I119" s="67"/>
      <c r="J119" s="76"/>
      <c r="K119" s="67"/>
      <c r="L119" s="67"/>
      <c r="M119" s="67"/>
      <c r="N119" s="67"/>
      <c r="O119" s="67"/>
    </row>
    <row r="120" spans="1:16" x14ac:dyDescent="0.25">
      <c r="A120" s="67"/>
      <c r="B120" s="418" t="s">
        <v>174</v>
      </c>
      <c r="C120" s="425"/>
      <c r="D120" s="419"/>
      <c r="E120" s="321"/>
      <c r="F120" s="321"/>
      <c r="G120" s="321"/>
      <c r="H120" s="67"/>
      <c r="I120" s="67"/>
      <c r="J120" s="67"/>
      <c r="K120" s="426"/>
      <c r="L120" s="426"/>
      <c r="M120" s="426"/>
      <c r="N120" s="426"/>
      <c r="O120" s="426"/>
    </row>
    <row r="121" spans="1:16" x14ac:dyDescent="0.25">
      <c r="A121" s="67"/>
      <c r="B121" s="420" t="s">
        <v>175</v>
      </c>
      <c r="C121" s="424"/>
      <c r="D121" s="421"/>
      <c r="E121" s="322"/>
      <c r="F121" s="322"/>
      <c r="G121" s="322"/>
      <c r="H121" s="67"/>
      <c r="I121" s="67"/>
      <c r="J121" s="67"/>
      <c r="K121" s="93"/>
      <c r="L121" s="93"/>
      <c r="M121" s="93"/>
      <c r="N121" s="93"/>
      <c r="O121" s="93"/>
      <c r="P121" s="36"/>
    </row>
    <row r="122" spans="1:16" x14ac:dyDescent="0.25">
      <c r="A122" s="67"/>
      <c r="B122" s="420" t="s">
        <v>176</v>
      </c>
      <c r="C122" s="424"/>
      <c r="D122" s="421"/>
      <c r="E122" s="322"/>
      <c r="F122" s="322"/>
      <c r="G122" s="322"/>
      <c r="H122" s="67"/>
      <c r="I122" s="67"/>
      <c r="J122" s="67"/>
      <c r="K122" s="67"/>
      <c r="L122" s="67"/>
      <c r="M122" s="67"/>
      <c r="N122" s="67"/>
      <c r="O122" s="67"/>
    </row>
    <row r="123" spans="1:16" x14ac:dyDescent="0.25">
      <c r="A123" s="67"/>
      <c r="B123" s="420" t="s">
        <v>177</v>
      </c>
      <c r="C123" s="424"/>
      <c r="D123" s="421"/>
      <c r="E123" s="322"/>
      <c r="F123" s="322"/>
      <c r="G123" s="322"/>
      <c r="H123" s="67"/>
      <c r="I123" s="67"/>
      <c r="J123" s="67"/>
      <c r="K123" s="67"/>
      <c r="L123" s="67"/>
      <c r="M123" s="67"/>
      <c r="N123" s="67"/>
      <c r="O123" s="67"/>
    </row>
    <row r="124" spans="1:16" x14ac:dyDescent="0.25">
      <c r="A124" s="67"/>
      <c r="B124" s="420" t="s">
        <v>178</v>
      </c>
      <c r="C124" s="424"/>
      <c r="D124" s="421"/>
      <c r="E124" s="322"/>
      <c r="F124" s="322"/>
      <c r="G124" s="322"/>
      <c r="H124" s="67"/>
      <c r="I124" s="67"/>
      <c r="J124" s="67"/>
      <c r="K124" s="67"/>
      <c r="L124" s="67"/>
      <c r="M124" s="67"/>
      <c r="N124" s="67"/>
      <c r="O124" s="67"/>
    </row>
    <row r="125" spans="1:16" x14ac:dyDescent="0.25">
      <c r="A125" s="67"/>
      <c r="B125" s="427" t="s">
        <v>179</v>
      </c>
      <c r="C125" s="428"/>
      <c r="D125" s="429"/>
      <c r="E125" s="322"/>
      <c r="F125" s="323"/>
      <c r="G125" s="323"/>
      <c r="H125" s="67"/>
      <c r="I125" s="67"/>
      <c r="J125" s="67"/>
      <c r="K125" s="67"/>
      <c r="L125" s="67"/>
      <c r="M125" s="67"/>
      <c r="N125" s="67"/>
      <c r="O125" s="67"/>
    </row>
    <row r="126" spans="1:16" x14ac:dyDescent="0.25">
      <c r="A126" s="67"/>
      <c r="B126" s="417" t="s">
        <v>180</v>
      </c>
      <c r="C126" s="417"/>
      <c r="D126" s="417"/>
      <c r="E126" s="170">
        <f>SUM(E120:E125)</f>
        <v>0</v>
      </c>
      <c r="F126" s="170">
        <f>SUM(F120:F125)</f>
        <v>0</v>
      </c>
      <c r="G126" s="170">
        <f>SUM(G120:G125)</f>
        <v>0</v>
      </c>
      <c r="H126" s="67"/>
      <c r="I126" s="67"/>
      <c r="J126" s="67"/>
      <c r="K126" s="67"/>
      <c r="L126" s="67"/>
      <c r="M126" s="67"/>
      <c r="N126" s="67"/>
      <c r="O126" s="67"/>
    </row>
    <row r="127" spans="1:16" x14ac:dyDescent="0.25">
      <c r="A127" s="68"/>
      <c r="B127" s="67"/>
      <c r="C127" s="137"/>
      <c r="D127" s="137"/>
      <c r="E127" s="137"/>
      <c r="F127" s="137"/>
      <c r="G127" s="137"/>
      <c r="H127" s="67"/>
      <c r="I127" s="67"/>
      <c r="J127" s="67"/>
      <c r="K127" s="67"/>
      <c r="L127" s="67"/>
      <c r="M127" s="67"/>
      <c r="N127" s="67"/>
      <c r="O127" s="67"/>
    </row>
    <row r="128" spans="1:16" x14ac:dyDescent="0.25">
      <c r="A128" s="67"/>
      <c r="B128" s="187"/>
      <c r="C128" s="324"/>
      <c r="D128" s="324"/>
      <c r="E128" s="324"/>
      <c r="F128" s="324"/>
      <c r="G128" s="324"/>
      <c r="H128" s="67"/>
      <c r="I128" s="67"/>
      <c r="J128" s="67"/>
      <c r="K128" s="67"/>
      <c r="L128" s="67"/>
      <c r="M128" s="67"/>
      <c r="N128" s="67"/>
      <c r="O128" s="67"/>
    </row>
    <row r="129" spans="1:15" x14ac:dyDescent="0.25">
      <c r="A129" s="75" t="s">
        <v>518</v>
      </c>
      <c r="B129" s="67"/>
      <c r="C129" s="137"/>
      <c r="D129" s="137"/>
      <c r="E129" s="137"/>
      <c r="F129" s="137"/>
      <c r="G129" s="137"/>
      <c r="H129" s="67"/>
      <c r="I129" s="67"/>
      <c r="J129" s="67"/>
      <c r="K129" s="67"/>
      <c r="L129" s="67"/>
      <c r="M129" s="67"/>
      <c r="N129" s="67"/>
      <c r="O129" s="67"/>
    </row>
    <row r="130" spans="1:15" x14ac:dyDescent="0.25">
      <c r="A130" s="68"/>
      <c r="B130" s="67"/>
      <c r="C130" s="137"/>
      <c r="D130" s="137"/>
      <c r="E130" s="137"/>
      <c r="F130" s="137"/>
      <c r="G130" s="137"/>
      <c r="H130" s="67"/>
      <c r="I130" s="67"/>
      <c r="J130" s="67"/>
      <c r="K130" s="67"/>
      <c r="L130" s="67"/>
      <c r="M130" s="67"/>
      <c r="N130" s="67"/>
      <c r="O130" s="67"/>
    </row>
    <row r="131" spans="1:15" ht="30" x14ac:dyDescent="0.25">
      <c r="A131" s="67"/>
      <c r="B131" s="417" t="s">
        <v>170</v>
      </c>
      <c r="C131" s="417"/>
      <c r="D131" s="417"/>
      <c r="E131" s="141" t="s">
        <v>171</v>
      </c>
      <c r="F131" s="141" t="s">
        <v>172</v>
      </c>
      <c r="G131" s="141" t="s">
        <v>173</v>
      </c>
      <c r="H131" s="67"/>
      <c r="I131" s="67"/>
      <c r="J131" s="67"/>
      <c r="K131" s="67"/>
      <c r="L131" s="67"/>
      <c r="M131" s="67"/>
      <c r="N131" s="67"/>
      <c r="O131" s="67"/>
    </row>
    <row r="132" spans="1:15" x14ac:dyDescent="0.25">
      <c r="A132" s="67"/>
      <c r="B132" s="418" t="s">
        <v>338</v>
      </c>
      <c r="C132" s="425"/>
      <c r="D132" s="419"/>
      <c r="E132" s="321"/>
      <c r="F132" s="321"/>
      <c r="G132" s="321"/>
      <c r="H132" s="67"/>
      <c r="I132" s="67"/>
      <c r="J132" s="67"/>
      <c r="K132" s="67"/>
      <c r="L132" s="67"/>
      <c r="M132" s="67"/>
      <c r="N132" s="67"/>
      <c r="O132" s="67"/>
    </row>
    <row r="133" spans="1:15" x14ac:dyDescent="0.25">
      <c r="A133" s="67"/>
      <c r="B133" s="420" t="s">
        <v>338</v>
      </c>
      <c r="C133" s="424"/>
      <c r="D133" s="421"/>
      <c r="E133" s="322"/>
      <c r="F133" s="322"/>
      <c r="G133" s="322"/>
      <c r="H133" s="67"/>
      <c r="I133" s="67"/>
      <c r="J133" s="67"/>
      <c r="K133" s="67"/>
      <c r="L133" s="67"/>
      <c r="M133" s="67"/>
      <c r="N133" s="67"/>
      <c r="O133" s="67"/>
    </row>
    <row r="134" spans="1:15" x14ac:dyDescent="0.25">
      <c r="A134" s="67"/>
      <c r="B134" s="420" t="s">
        <v>338</v>
      </c>
      <c r="C134" s="424"/>
      <c r="D134" s="421"/>
      <c r="E134" s="322"/>
      <c r="F134" s="322"/>
      <c r="G134" s="322"/>
      <c r="H134" s="67"/>
      <c r="I134" s="67"/>
      <c r="J134" s="67"/>
      <c r="K134" s="67"/>
      <c r="L134" s="67"/>
      <c r="M134" s="67"/>
      <c r="N134" s="67"/>
      <c r="O134" s="67"/>
    </row>
    <row r="135" spans="1:15" x14ac:dyDescent="0.25">
      <c r="A135" s="67"/>
      <c r="B135" s="427" t="s">
        <v>179</v>
      </c>
      <c r="C135" s="428"/>
      <c r="D135" s="429"/>
      <c r="E135" s="322"/>
      <c r="F135" s="323"/>
      <c r="G135" s="323"/>
      <c r="H135" s="67"/>
      <c r="I135" s="67"/>
      <c r="J135" s="67"/>
      <c r="K135" s="67"/>
      <c r="L135" s="67"/>
      <c r="M135" s="67"/>
      <c r="N135" s="67"/>
      <c r="O135" s="67"/>
    </row>
    <row r="136" spans="1:15" x14ac:dyDescent="0.25">
      <c r="A136" s="67"/>
      <c r="B136" s="417" t="s">
        <v>339</v>
      </c>
      <c r="C136" s="417"/>
      <c r="D136" s="417"/>
      <c r="E136" s="170">
        <f>SUM(E132:E135)</f>
        <v>0</v>
      </c>
      <c r="F136" s="170">
        <f>SUM(F132:F135)</f>
        <v>0</v>
      </c>
      <c r="G136" s="170">
        <f>SUM(G132:G135)</f>
        <v>0</v>
      </c>
      <c r="H136" s="67"/>
      <c r="I136" s="67"/>
      <c r="J136" s="67"/>
      <c r="K136" s="67"/>
      <c r="L136" s="67"/>
      <c r="M136" s="67"/>
      <c r="N136" s="67"/>
      <c r="O136" s="67"/>
    </row>
    <row r="137" spans="1:15" x14ac:dyDescent="0.25">
      <c r="A137" s="67"/>
      <c r="B137" s="187"/>
      <c r="C137" s="324"/>
      <c r="D137" s="324"/>
      <c r="E137" s="324"/>
      <c r="F137" s="324"/>
      <c r="G137" s="324"/>
      <c r="H137" s="67"/>
      <c r="I137" s="67"/>
      <c r="J137" s="67"/>
      <c r="K137" s="67"/>
      <c r="L137" s="67"/>
      <c r="M137" s="67"/>
      <c r="N137" s="67"/>
      <c r="O137" s="67"/>
    </row>
    <row r="138" spans="1:15" x14ac:dyDescent="0.25">
      <c r="A138" s="75" t="s">
        <v>519</v>
      </c>
      <c r="B138" s="67"/>
      <c r="C138" s="137"/>
      <c r="D138" s="137"/>
      <c r="E138" s="137"/>
      <c r="F138" s="137"/>
      <c r="G138" s="137"/>
      <c r="H138" s="67"/>
      <c r="I138" s="67"/>
      <c r="J138" s="67"/>
      <c r="K138" s="67"/>
      <c r="L138" s="67"/>
      <c r="M138" s="67"/>
      <c r="N138" s="67"/>
      <c r="O138" s="67"/>
    </row>
    <row r="139" spans="1:15" x14ac:dyDescent="0.25">
      <c r="A139" s="68"/>
      <c r="B139" s="67"/>
      <c r="C139" s="137"/>
      <c r="D139" s="137"/>
      <c r="E139" s="137"/>
      <c r="F139" s="137"/>
      <c r="G139" s="137"/>
      <c r="H139" s="67"/>
      <c r="I139" s="67"/>
      <c r="J139" s="67"/>
      <c r="K139" s="67"/>
      <c r="L139" s="67"/>
      <c r="M139" s="67"/>
      <c r="N139" s="67"/>
      <c r="O139" s="67"/>
    </row>
    <row r="140" spans="1:15" ht="30" x14ac:dyDescent="0.25">
      <c r="A140" s="67"/>
      <c r="B140" s="417" t="s">
        <v>170</v>
      </c>
      <c r="C140" s="417"/>
      <c r="D140" s="417"/>
      <c r="E140" s="141" t="s">
        <v>171</v>
      </c>
      <c r="F140" s="141" t="s">
        <v>172</v>
      </c>
      <c r="G140" s="141" t="s">
        <v>173</v>
      </c>
      <c r="H140" s="67"/>
      <c r="I140" s="67"/>
      <c r="J140" s="67"/>
      <c r="K140" s="67"/>
      <c r="L140" s="67"/>
      <c r="M140" s="67"/>
      <c r="N140" s="67"/>
      <c r="O140" s="67"/>
    </row>
    <row r="141" spans="1:15" x14ac:dyDescent="0.25">
      <c r="A141" s="67"/>
      <c r="B141" s="418" t="s">
        <v>332</v>
      </c>
      <c r="C141" s="425"/>
      <c r="D141" s="419"/>
      <c r="E141" s="321">
        <f>1348100049+674721339</f>
        <v>2022821388</v>
      </c>
      <c r="F141" s="321"/>
      <c r="G141" s="321">
        <v>2022821388</v>
      </c>
      <c r="H141" s="67"/>
      <c r="I141" s="67"/>
      <c r="J141" s="67"/>
      <c r="K141" s="67"/>
      <c r="L141" s="67"/>
      <c r="M141" s="67"/>
      <c r="N141" s="67"/>
      <c r="O141" s="67"/>
    </row>
    <row r="142" spans="1:15" x14ac:dyDescent="0.25">
      <c r="A142" s="67"/>
      <c r="B142" s="420" t="s">
        <v>333</v>
      </c>
      <c r="C142" s="424"/>
      <c r="D142" s="421"/>
      <c r="E142" s="322">
        <v>300000000</v>
      </c>
      <c r="F142" s="322"/>
      <c r="G142" s="322">
        <v>300000000</v>
      </c>
      <c r="H142" s="67"/>
      <c r="I142" s="67"/>
      <c r="J142" s="67"/>
      <c r="K142" s="67"/>
      <c r="L142" s="67"/>
      <c r="M142" s="67"/>
      <c r="N142" s="67"/>
      <c r="O142" s="67"/>
    </row>
    <row r="143" spans="1:15" x14ac:dyDescent="0.25">
      <c r="A143" s="67"/>
      <c r="B143" s="420" t="s">
        <v>334</v>
      </c>
      <c r="C143" s="424"/>
      <c r="D143" s="421"/>
      <c r="E143" s="322">
        <v>3615385</v>
      </c>
      <c r="F143" s="322"/>
      <c r="G143" s="322">
        <v>3615385</v>
      </c>
      <c r="H143" s="67"/>
      <c r="I143" s="67"/>
      <c r="J143" s="67"/>
      <c r="K143" s="67"/>
      <c r="L143" s="67"/>
      <c r="M143" s="67"/>
      <c r="N143" s="67"/>
      <c r="O143" s="67"/>
    </row>
    <row r="144" spans="1:15" x14ac:dyDescent="0.25">
      <c r="A144" s="67"/>
      <c r="B144" s="420" t="s">
        <v>335</v>
      </c>
      <c r="C144" s="424"/>
      <c r="D144" s="421"/>
      <c r="E144" s="322">
        <v>95000000</v>
      </c>
      <c r="F144" s="322"/>
      <c r="G144" s="322">
        <v>95000000</v>
      </c>
      <c r="H144" s="67"/>
      <c r="I144" s="67"/>
      <c r="J144" s="67"/>
      <c r="K144" s="67"/>
      <c r="L144" s="67"/>
      <c r="M144" s="67"/>
      <c r="N144" s="67"/>
      <c r="O144" s="67"/>
    </row>
    <row r="145" spans="1:15" x14ac:dyDescent="0.25">
      <c r="A145" s="67"/>
      <c r="B145" s="420" t="s">
        <v>336</v>
      </c>
      <c r="C145" s="424"/>
      <c r="D145" s="421"/>
      <c r="E145" s="322">
        <v>70000000</v>
      </c>
      <c r="F145" s="322"/>
      <c r="G145" s="322">
        <v>70000000</v>
      </c>
      <c r="H145" s="67"/>
      <c r="I145" s="67"/>
      <c r="J145" s="67"/>
      <c r="K145" s="67"/>
      <c r="L145" s="67"/>
      <c r="M145" s="67"/>
      <c r="N145" s="67"/>
      <c r="O145" s="67"/>
    </row>
    <row r="146" spans="1:15" x14ac:dyDescent="0.25">
      <c r="A146" s="67"/>
      <c r="B146" s="427" t="s">
        <v>337</v>
      </c>
      <c r="C146" s="428"/>
      <c r="D146" s="429"/>
      <c r="E146" s="322">
        <v>610000000</v>
      </c>
      <c r="F146" s="323"/>
      <c r="G146" s="323">
        <v>610000000</v>
      </c>
      <c r="H146" s="67"/>
      <c r="I146" s="67"/>
      <c r="J146" s="67"/>
      <c r="K146" s="67"/>
      <c r="L146" s="67"/>
      <c r="M146" s="67"/>
      <c r="N146" s="67"/>
      <c r="O146" s="67"/>
    </row>
    <row r="147" spans="1:15" x14ac:dyDescent="0.25">
      <c r="A147" s="67"/>
      <c r="B147" s="417" t="s">
        <v>180</v>
      </c>
      <c r="C147" s="417"/>
      <c r="D147" s="417"/>
      <c r="E147" s="170">
        <f>SUM(E141:E146)</f>
        <v>3101436773</v>
      </c>
      <c r="F147" s="170">
        <f>SUM(F141:F146)</f>
        <v>0</v>
      </c>
      <c r="G147" s="170">
        <f>SUM(G141:G146)</f>
        <v>3101436773</v>
      </c>
      <c r="H147" s="68"/>
      <c r="I147" s="67"/>
      <c r="J147" s="67"/>
      <c r="K147" s="67"/>
      <c r="L147" s="67"/>
      <c r="M147" s="67"/>
      <c r="N147" s="67"/>
      <c r="O147" s="67"/>
    </row>
    <row r="148" spans="1:15" x14ac:dyDescent="0.25">
      <c r="A148" s="68"/>
      <c r="B148" s="67"/>
      <c r="C148" s="137"/>
      <c r="D148" s="137"/>
      <c r="E148" s="137"/>
      <c r="F148" s="137"/>
      <c r="G148" s="137"/>
      <c r="H148" s="68"/>
      <c r="I148" s="67"/>
      <c r="J148" s="67"/>
      <c r="K148" s="67"/>
      <c r="L148" s="67"/>
      <c r="M148" s="67"/>
      <c r="N148" s="67"/>
      <c r="O148" s="67"/>
    </row>
    <row r="149" spans="1:15" ht="13.9" customHeight="1" x14ac:dyDescent="0.25">
      <c r="A149" s="75" t="s">
        <v>503</v>
      </c>
      <c r="B149" s="67"/>
      <c r="C149" s="75"/>
      <c r="D149" s="67"/>
      <c r="E149" s="75"/>
      <c r="F149" s="67"/>
      <c r="G149" s="75"/>
      <c r="H149" s="67"/>
      <c r="I149" s="67"/>
      <c r="J149" s="67"/>
      <c r="K149" s="67"/>
      <c r="L149" s="67"/>
      <c r="M149" s="67"/>
      <c r="N149" s="67"/>
      <c r="O149" s="67"/>
    </row>
    <row r="150" spans="1:15" x14ac:dyDescent="0.25">
      <c r="A150" s="68"/>
      <c r="B150" s="67"/>
      <c r="C150" s="137"/>
      <c r="D150" s="137"/>
      <c r="E150" s="137"/>
      <c r="F150" s="137"/>
      <c r="G150" s="137"/>
      <c r="H150" s="68"/>
      <c r="I150" s="67"/>
      <c r="J150" s="67"/>
      <c r="K150" s="67"/>
      <c r="L150" s="67"/>
      <c r="M150" s="67"/>
      <c r="N150" s="67"/>
      <c r="O150" s="67"/>
    </row>
    <row r="151" spans="1:15" ht="30" x14ac:dyDescent="0.25">
      <c r="A151" s="68"/>
      <c r="B151" s="417" t="s">
        <v>188</v>
      </c>
      <c r="C151" s="417"/>
      <c r="D151" s="417"/>
      <c r="E151" s="417"/>
      <c r="F151" s="325" t="s">
        <v>157</v>
      </c>
      <c r="G151" s="326"/>
      <c r="H151" s="68"/>
      <c r="I151" s="67"/>
      <c r="J151" s="67"/>
      <c r="K151" s="67"/>
      <c r="L151" s="67"/>
      <c r="M151" s="67"/>
      <c r="N151" s="67"/>
      <c r="O151" s="67"/>
    </row>
    <row r="152" spans="1:15" x14ac:dyDescent="0.25">
      <c r="A152" s="68"/>
      <c r="B152" s="418" t="s">
        <v>340</v>
      </c>
      <c r="C152" s="425"/>
      <c r="D152" s="425"/>
      <c r="E152" s="419"/>
      <c r="F152" s="327">
        <v>148107460</v>
      </c>
      <c r="G152" s="156"/>
      <c r="H152" s="68"/>
      <c r="I152" s="67"/>
      <c r="J152" s="67"/>
      <c r="K152" s="67"/>
      <c r="L152" s="67"/>
      <c r="M152" s="67"/>
      <c r="N152" s="67"/>
      <c r="O152" s="67"/>
    </row>
    <row r="153" spans="1:15" x14ac:dyDescent="0.25">
      <c r="A153" s="68"/>
      <c r="B153" s="280" t="s">
        <v>341</v>
      </c>
      <c r="C153" s="147"/>
      <c r="D153" s="147"/>
      <c r="E153" s="328">
        <v>6600</v>
      </c>
      <c r="F153" s="329">
        <v>45486936</v>
      </c>
      <c r="G153" s="156"/>
      <c r="H153" s="68"/>
      <c r="I153" s="67"/>
      <c r="J153" s="67"/>
      <c r="K153" s="67"/>
      <c r="L153" s="67"/>
      <c r="M153" s="67"/>
      <c r="N153" s="67"/>
      <c r="O153" s="67"/>
    </row>
    <row r="154" spans="1:15" x14ac:dyDescent="0.25">
      <c r="A154" s="68"/>
      <c r="B154" s="280" t="s">
        <v>342</v>
      </c>
      <c r="C154" s="147"/>
      <c r="D154" s="147"/>
      <c r="E154" s="328"/>
      <c r="F154" s="329">
        <v>1016193735</v>
      </c>
      <c r="G154" s="156"/>
      <c r="H154" s="68"/>
      <c r="I154" s="67"/>
      <c r="J154" s="67"/>
      <c r="K154" s="67"/>
      <c r="L154" s="67"/>
      <c r="M154" s="67"/>
      <c r="N154" s="67"/>
      <c r="O154" s="67"/>
    </row>
    <row r="155" spans="1:15" x14ac:dyDescent="0.25">
      <c r="A155" s="68"/>
      <c r="B155" s="420" t="s">
        <v>414</v>
      </c>
      <c r="C155" s="424"/>
      <c r="D155" s="424"/>
      <c r="E155" s="421"/>
      <c r="F155" s="329">
        <v>45992657</v>
      </c>
      <c r="G155" s="156"/>
      <c r="H155" s="68"/>
      <c r="I155" s="67"/>
      <c r="J155" s="67"/>
      <c r="K155" s="67"/>
      <c r="L155" s="67"/>
      <c r="M155" s="67"/>
      <c r="N155" s="67"/>
      <c r="O155" s="67"/>
    </row>
    <row r="156" spans="1:15" x14ac:dyDescent="0.25">
      <c r="A156" s="68"/>
      <c r="B156" s="280" t="s">
        <v>343</v>
      </c>
      <c r="C156" s="155"/>
      <c r="D156" s="155"/>
      <c r="E156" s="328"/>
      <c r="F156" s="329">
        <v>96587780</v>
      </c>
      <c r="G156" s="156"/>
      <c r="H156" s="68"/>
      <c r="I156" s="67"/>
      <c r="J156" s="67"/>
      <c r="K156" s="67"/>
      <c r="L156" s="67"/>
      <c r="M156" s="67"/>
      <c r="N156" s="67"/>
      <c r="O156" s="67"/>
    </row>
    <row r="157" spans="1:15" x14ac:dyDescent="0.25">
      <c r="A157" s="68"/>
      <c r="B157" s="280" t="s">
        <v>344</v>
      </c>
      <c r="C157" s="155"/>
      <c r="D157" s="155"/>
      <c r="E157" s="328"/>
      <c r="F157" s="329">
        <v>300000000</v>
      </c>
      <c r="G157" s="156"/>
      <c r="H157" s="68"/>
      <c r="I157" s="67"/>
      <c r="J157" s="67"/>
      <c r="K157" s="67"/>
      <c r="L157" s="67"/>
      <c r="M157" s="67"/>
      <c r="N157" s="67"/>
      <c r="O157" s="67"/>
    </row>
    <row r="158" spans="1:15" x14ac:dyDescent="0.25">
      <c r="A158" s="68"/>
      <c r="B158" s="280" t="s">
        <v>345</v>
      </c>
      <c r="C158" s="155"/>
      <c r="D158" s="155"/>
      <c r="E158" s="328"/>
      <c r="F158" s="329">
        <v>32900000</v>
      </c>
      <c r="G158" s="156"/>
      <c r="H158" s="68"/>
      <c r="I158" s="67"/>
      <c r="J158" s="67"/>
      <c r="K158" s="67"/>
      <c r="L158" s="67"/>
      <c r="M158" s="67"/>
      <c r="N158" s="67"/>
      <c r="O158" s="67"/>
    </row>
    <row r="159" spans="1:15" x14ac:dyDescent="0.25">
      <c r="A159" s="68"/>
      <c r="B159" s="427"/>
      <c r="C159" s="428"/>
      <c r="D159" s="428"/>
      <c r="E159" s="429"/>
      <c r="F159" s="330"/>
      <c r="G159" s="156"/>
      <c r="H159" s="68"/>
      <c r="I159" s="67"/>
      <c r="J159" s="67"/>
      <c r="K159" s="67"/>
      <c r="L159" s="67"/>
      <c r="M159" s="67"/>
      <c r="N159" s="67"/>
      <c r="O159" s="67"/>
    </row>
    <row r="160" spans="1:15" x14ac:dyDescent="0.25">
      <c r="A160" s="68"/>
      <c r="B160" s="414" t="s">
        <v>162</v>
      </c>
      <c r="C160" s="415"/>
      <c r="D160" s="415"/>
      <c r="E160" s="416"/>
      <c r="F160" s="142">
        <f>SUM(F152:F159)</f>
        <v>1685268568</v>
      </c>
      <c r="G160" s="331"/>
      <c r="H160" s="68"/>
      <c r="I160" s="67"/>
      <c r="J160" s="67"/>
      <c r="K160" s="67"/>
      <c r="L160" s="67"/>
      <c r="M160" s="67"/>
      <c r="N160" s="67"/>
      <c r="O160" s="67"/>
    </row>
    <row r="161" spans="1:15" x14ac:dyDescent="0.25">
      <c r="A161" s="68"/>
      <c r="B161" s="67"/>
      <c r="C161" s="137"/>
      <c r="D161" s="137"/>
      <c r="E161" s="137"/>
      <c r="F161" s="137"/>
      <c r="G161" s="137"/>
      <c r="H161" s="68"/>
      <c r="I161" s="67"/>
      <c r="J161" s="67"/>
      <c r="K161" s="67"/>
      <c r="L161" s="67"/>
      <c r="M161" s="67"/>
      <c r="N161" s="67"/>
      <c r="O161" s="67"/>
    </row>
    <row r="162" spans="1:15" x14ac:dyDescent="0.25">
      <c r="A162" s="406"/>
      <c r="B162" s="406"/>
      <c r="C162" s="406"/>
      <c r="D162" s="406"/>
      <c r="E162" s="406"/>
      <c r="F162" s="406"/>
      <c r="G162" s="406"/>
      <c r="H162" s="406"/>
      <c r="I162" s="67"/>
      <c r="J162" s="67"/>
      <c r="K162" s="67"/>
      <c r="L162" s="67"/>
      <c r="M162" s="67"/>
      <c r="N162" s="67"/>
      <c r="O162" s="67"/>
    </row>
    <row r="163" spans="1:15" x14ac:dyDescent="0.25">
      <c r="A163" s="67"/>
      <c r="B163" s="187"/>
      <c r="C163" s="324"/>
      <c r="D163" s="324"/>
      <c r="E163" s="324"/>
      <c r="F163" s="324"/>
      <c r="G163" s="324"/>
      <c r="H163" s="67"/>
      <c r="I163" s="67"/>
      <c r="J163" s="67"/>
      <c r="K163" s="67"/>
      <c r="L163" s="67"/>
      <c r="M163" s="67"/>
      <c r="N163" s="67"/>
      <c r="O163" s="67"/>
    </row>
    <row r="164" spans="1:15" x14ac:dyDescent="0.25">
      <c r="A164" s="75" t="s">
        <v>192</v>
      </c>
      <c r="B164" s="67"/>
      <c r="C164" s="137"/>
      <c r="D164" s="137"/>
      <c r="E164" s="137"/>
      <c r="F164" s="137"/>
      <c r="G164" s="137"/>
      <c r="H164" s="67"/>
      <c r="I164" s="67"/>
      <c r="J164" s="67"/>
      <c r="K164" s="67"/>
      <c r="L164" s="67"/>
      <c r="M164" s="67"/>
      <c r="N164" s="67"/>
      <c r="O164" s="67"/>
    </row>
    <row r="165" spans="1:15" x14ac:dyDescent="0.25">
      <c r="A165" s="67"/>
      <c r="B165" s="67"/>
      <c r="C165" s="137"/>
      <c r="D165" s="137"/>
      <c r="E165" s="137"/>
      <c r="F165" s="137"/>
      <c r="G165" s="137"/>
      <c r="H165" s="67"/>
      <c r="I165" s="67"/>
      <c r="J165" s="67"/>
      <c r="K165" s="67"/>
      <c r="L165" s="67"/>
      <c r="M165" s="67"/>
      <c r="N165" s="67"/>
      <c r="O165" s="67"/>
    </row>
    <row r="166" spans="1:15" x14ac:dyDescent="0.25">
      <c r="A166" s="67"/>
      <c r="B166" s="417" t="s">
        <v>156</v>
      </c>
      <c r="C166" s="433" t="s">
        <v>193</v>
      </c>
      <c r="D166" s="433"/>
      <c r="E166" s="433"/>
      <c r="F166" s="433"/>
      <c r="G166" s="433"/>
      <c r="H166" s="433" t="s">
        <v>194</v>
      </c>
      <c r="I166" s="433"/>
      <c r="J166" s="433"/>
      <c r="K166" s="433"/>
      <c r="L166" s="433" t="s">
        <v>195</v>
      </c>
      <c r="M166" s="67"/>
      <c r="N166" s="67"/>
      <c r="O166" s="67"/>
    </row>
    <row r="167" spans="1:15" ht="30" x14ac:dyDescent="0.25">
      <c r="A167" s="67"/>
      <c r="B167" s="417"/>
      <c r="C167" s="141" t="s">
        <v>196</v>
      </c>
      <c r="D167" s="141" t="s">
        <v>197</v>
      </c>
      <c r="E167" s="141" t="s">
        <v>198</v>
      </c>
      <c r="F167" s="141" t="s">
        <v>199</v>
      </c>
      <c r="G167" s="141" t="s">
        <v>200</v>
      </c>
      <c r="H167" s="77" t="s">
        <v>194</v>
      </c>
      <c r="I167" s="77"/>
      <c r="J167" s="77"/>
      <c r="K167" s="77" t="s">
        <v>204</v>
      </c>
      <c r="L167" s="433"/>
      <c r="M167" s="67"/>
      <c r="N167" s="67"/>
      <c r="O167" s="67"/>
    </row>
    <row r="168" spans="1:15" x14ac:dyDescent="0.25">
      <c r="A168" s="67"/>
      <c r="B168" s="288" t="s">
        <v>346</v>
      </c>
      <c r="C168" s="332">
        <v>4640909</v>
      </c>
      <c r="D168" s="332">
        <v>0</v>
      </c>
      <c r="E168" s="332">
        <v>0</v>
      </c>
      <c r="F168" s="332">
        <v>0</v>
      </c>
      <c r="G168" s="332">
        <f>+C168+D168-E168+F168</f>
        <v>4640909</v>
      </c>
      <c r="H168" s="289">
        <v>0</v>
      </c>
      <c r="I168" s="289">
        <v>464091</v>
      </c>
      <c r="J168" s="289">
        <v>417682</v>
      </c>
      <c r="K168" s="289">
        <f>+I168-J168</f>
        <v>46409</v>
      </c>
      <c r="L168" s="289">
        <f>+G168-K168</f>
        <v>4594500</v>
      </c>
      <c r="M168" s="67"/>
      <c r="N168" s="67"/>
      <c r="O168" s="67"/>
    </row>
    <row r="169" spans="1:15" x14ac:dyDescent="0.25">
      <c r="A169" s="67"/>
      <c r="B169" s="290" t="s">
        <v>206</v>
      </c>
      <c r="C169" s="333">
        <v>0</v>
      </c>
      <c r="D169" s="333">
        <v>0</v>
      </c>
      <c r="E169" s="333">
        <v>0</v>
      </c>
      <c r="F169" s="333">
        <v>0</v>
      </c>
      <c r="G169" s="333">
        <f>+C169+D169-E169+F169</f>
        <v>0</v>
      </c>
      <c r="H169" s="291">
        <v>0</v>
      </c>
      <c r="I169" s="291"/>
      <c r="J169" s="291"/>
      <c r="K169" s="289">
        <f t="shared" ref="K169:K171" si="0">+I169-J169</f>
        <v>0</v>
      </c>
      <c r="L169" s="291">
        <f>+G169-K169</f>
        <v>0</v>
      </c>
      <c r="M169" s="67"/>
      <c r="N169" s="67"/>
      <c r="O169" s="67"/>
    </row>
    <row r="170" spans="1:15" x14ac:dyDescent="0.25">
      <c r="A170" s="67"/>
      <c r="B170" s="290" t="s">
        <v>207</v>
      </c>
      <c r="C170" s="333">
        <v>0</v>
      </c>
      <c r="D170" s="333">
        <v>0</v>
      </c>
      <c r="E170" s="333">
        <v>0</v>
      </c>
      <c r="F170" s="333">
        <v>0</v>
      </c>
      <c r="G170" s="333">
        <f>+C170+D170-E170+F170</f>
        <v>0</v>
      </c>
      <c r="H170" s="291">
        <v>0</v>
      </c>
      <c r="I170" s="291"/>
      <c r="J170" s="291"/>
      <c r="K170" s="289">
        <f t="shared" si="0"/>
        <v>0</v>
      </c>
      <c r="L170" s="291">
        <f>+G170-K170</f>
        <v>0</v>
      </c>
      <c r="M170" s="67"/>
      <c r="N170" s="67"/>
      <c r="O170" s="67"/>
    </row>
    <row r="171" spans="1:15" x14ac:dyDescent="0.25">
      <c r="A171" s="67"/>
      <c r="B171" s="290" t="s">
        <v>347</v>
      </c>
      <c r="C171" s="333">
        <v>8829320</v>
      </c>
      <c r="D171" s="333">
        <v>0</v>
      </c>
      <c r="E171" s="333">
        <v>0</v>
      </c>
      <c r="F171" s="333">
        <v>0</v>
      </c>
      <c r="G171" s="333">
        <f>+C171+D171-E171+F171</f>
        <v>8829320</v>
      </c>
      <c r="H171" s="291">
        <v>0</v>
      </c>
      <c r="I171" s="291">
        <v>1765864</v>
      </c>
      <c r="J171" s="291">
        <v>706346</v>
      </c>
      <c r="K171" s="289">
        <f t="shared" si="0"/>
        <v>1059518</v>
      </c>
      <c r="L171" s="291">
        <f>+G171-K171</f>
        <v>7769802</v>
      </c>
      <c r="M171" s="67"/>
      <c r="N171" s="67"/>
      <c r="O171" s="67"/>
    </row>
    <row r="172" spans="1:15" x14ac:dyDescent="0.25">
      <c r="A172" s="67"/>
      <c r="B172" s="292" t="s">
        <v>209</v>
      </c>
      <c r="C172" s="334">
        <v>145821333</v>
      </c>
      <c r="D172" s="334">
        <v>0</v>
      </c>
      <c r="E172" s="334">
        <v>0</v>
      </c>
      <c r="F172" s="334">
        <v>0</v>
      </c>
      <c r="G172" s="333">
        <f>+C172+D172-E172+F172</f>
        <v>145821333</v>
      </c>
      <c r="H172" s="293">
        <v>0</v>
      </c>
      <c r="I172" s="293">
        <v>0</v>
      </c>
      <c r="J172" s="293">
        <f>16114040-32246181</f>
        <v>-16132141</v>
      </c>
      <c r="K172" s="289">
        <f>+H172+I172-J172</f>
        <v>16132141</v>
      </c>
      <c r="L172" s="291">
        <f>+G172-K172</f>
        <v>129689192</v>
      </c>
      <c r="M172" s="67"/>
      <c r="N172" s="67"/>
      <c r="O172" s="67"/>
    </row>
    <row r="173" spans="1:15" x14ac:dyDescent="0.25">
      <c r="A173" s="67"/>
      <c r="B173" s="294" t="s">
        <v>162</v>
      </c>
      <c r="C173" s="335">
        <f t="shared" ref="C173:L173" si="1">SUM(C168:C172)</f>
        <v>159291562</v>
      </c>
      <c r="D173" s="335">
        <f t="shared" si="1"/>
        <v>0</v>
      </c>
      <c r="E173" s="335">
        <f t="shared" si="1"/>
        <v>0</v>
      </c>
      <c r="F173" s="335">
        <f t="shared" si="1"/>
        <v>0</v>
      </c>
      <c r="G173" s="335">
        <f t="shared" si="1"/>
        <v>159291562</v>
      </c>
      <c r="H173" s="295">
        <f t="shared" si="1"/>
        <v>0</v>
      </c>
      <c r="I173" s="295">
        <f t="shared" si="1"/>
        <v>2229955</v>
      </c>
      <c r="J173" s="295">
        <f t="shared" si="1"/>
        <v>-15008113</v>
      </c>
      <c r="K173" s="295">
        <f>SUM(K168:K172)</f>
        <v>17238068</v>
      </c>
      <c r="L173" s="295">
        <f t="shared" si="1"/>
        <v>142053494</v>
      </c>
      <c r="M173" s="67"/>
      <c r="N173" s="67"/>
      <c r="O173" s="67"/>
    </row>
    <row r="174" spans="1:15" x14ac:dyDescent="0.25">
      <c r="A174" s="67"/>
      <c r="B174" s="67"/>
      <c r="C174" s="137"/>
      <c r="D174" s="137"/>
      <c r="E174" s="137"/>
      <c r="F174" s="137"/>
      <c r="G174" s="137"/>
      <c r="H174" s="67"/>
      <c r="I174" s="67"/>
      <c r="J174" s="67"/>
      <c r="K174" s="67"/>
      <c r="L174" s="137">
        <v>0</v>
      </c>
      <c r="M174" s="67"/>
      <c r="N174" s="67"/>
      <c r="O174" s="67"/>
    </row>
    <row r="175" spans="1:15" x14ac:dyDescent="0.25">
      <c r="A175" s="75" t="s">
        <v>211</v>
      </c>
      <c r="B175" s="67"/>
      <c r="C175" s="137"/>
      <c r="D175" s="137"/>
      <c r="E175" s="137"/>
      <c r="F175" s="137"/>
      <c r="G175" s="137"/>
      <c r="H175" s="67"/>
      <c r="I175" s="67"/>
      <c r="J175" s="67"/>
      <c r="K175" s="67"/>
      <c r="L175" s="101"/>
      <c r="M175" s="67"/>
      <c r="N175" s="67"/>
      <c r="O175" s="67"/>
    </row>
    <row r="176" spans="1:15" x14ac:dyDescent="0.25">
      <c r="A176" s="67"/>
      <c r="B176" s="67"/>
      <c r="C176" s="137"/>
      <c r="D176" s="137"/>
      <c r="E176" s="137"/>
      <c r="F176" s="137"/>
      <c r="G176" s="137"/>
      <c r="H176" s="67"/>
      <c r="I176" s="67"/>
      <c r="J176" s="97"/>
      <c r="K176" s="101"/>
      <c r="L176" s="101"/>
      <c r="M176" s="67"/>
      <c r="N176" s="67"/>
      <c r="O176" s="67"/>
    </row>
    <row r="177" spans="1:15" x14ac:dyDescent="0.25">
      <c r="A177" s="67"/>
      <c r="B177" s="67"/>
      <c r="C177" s="137"/>
      <c r="D177" s="137"/>
      <c r="E177" s="137"/>
      <c r="F177" s="137"/>
      <c r="G177" s="137"/>
      <c r="H177" s="67"/>
      <c r="I177" s="67"/>
      <c r="J177" s="67"/>
      <c r="K177" s="67"/>
      <c r="L177" s="67"/>
      <c r="M177" s="67"/>
      <c r="N177" s="67"/>
      <c r="O177" s="67"/>
    </row>
    <row r="178" spans="1:15" ht="45" x14ac:dyDescent="0.25">
      <c r="A178" s="80"/>
      <c r="B178" s="89" t="s">
        <v>212</v>
      </c>
      <c r="C178" s="161" t="s">
        <v>213</v>
      </c>
      <c r="D178" s="161" t="s">
        <v>214</v>
      </c>
      <c r="E178" s="161" t="s">
        <v>215</v>
      </c>
      <c r="F178" s="161" t="s">
        <v>216</v>
      </c>
      <c r="G178" s="137"/>
      <c r="H178" s="67"/>
      <c r="I178" s="67"/>
      <c r="J178" s="67"/>
      <c r="K178" s="67"/>
      <c r="L178" s="67"/>
      <c r="M178" s="67"/>
      <c r="N178" s="67"/>
      <c r="O178" s="67"/>
    </row>
    <row r="179" spans="1:15" x14ac:dyDescent="0.25">
      <c r="A179" s="80"/>
      <c r="B179" s="91" t="s">
        <v>217</v>
      </c>
      <c r="C179" s="162">
        <v>9918046</v>
      </c>
      <c r="D179" s="162">
        <v>0</v>
      </c>
      <c r="E179" s="162">
        <v>4959024</v>
      </c>
      <c r="F179" s="162">
        <f>+C179-E179</f>
        <v>4959022</v>
      </c>
      <c r="G179" s="137"/>
      <c r="H179" s="67"/>
      <c r="I179" s="67"/>
      <c r="J179" s="67"/>
      <c r="K179" s="67"/>
      <c r="L179" s="67"/>
      <c r="M179" s="67"/>
      <c r="N179" s="67"/>
      <c r="O179" s="67"/>
    </row>
    <row r="180" spans="1:15" x14ac:dyDescent="0.25">
      <c r="A180" s="80"/>
      <c r="B180" s="91" t="s">
        <v>218</v>
      </c>
      <c r="C180" s="162">
        <v>212727275</v>
      </c>
      <c r="D180" s="162">
        <v>0</v>
      </c>
      <c r="E180" s="162">
        <v>0</v>
      </c>
      <c r="F180" s="162">
        <f>+C180+D180-E180</f>
        <v>212727275</v>
      </c>
      <c r="G180" s="137"/>
      <c r="H180" s="67"/>
      <c r="I180" s="67"/>
      <c r="J180" s="67"/>
      <c r="K180" s="67"/>
      <c r="L180" s="67"/>
      <c r="M180" s="67"/>
      <c r="N180" s="67"/>
      <c r="O180" s="67"/>
    </row>
    <row r="181" spans="1:15" x14ac:dyDescent="0.25">
      <c r="A181" s="67"/>
      <c r="B181" s="103" t="s">
        <v>219</v>
      </c>
      <c r="C181" s="163">
        <f>SUM(C179:C180)</f>
        <v>222645321</v>
      </c>
      <c r="D181" s="163">
        <f>SUM(D179:D180)</f>
        <v>0</v>
      </c>
      <c r="E181" s="163">
        <f>SUM(E179:E180)</f>
        <v>4959024</v>
      </c>
      <c r="F181" s="163">
        <f>SUM(F179:F180)</f>
        <v>217686297</v>
      </c>
      <c r="G181" s="137"/>
      <c r="H181" s="67"/>
      <c r="I181" s="67"/>
      <c r="J181" s="67"/>
      <c r="K181" s="67"/>
      <c r="L181" s="67"/>
      <c r="M181" s="67"/>
      <c r="N181" s="67"/>
      <c r="O181" s="67"/>
    </row>
    <row r="182" spans="1:15" hidden="1" x14ac:dyDescent="0.25">
      <c r="A182" s="67"/>
      <c r="B182" s="103" t="s">
        <v>220</v>
      </c>
      <c r="C182" s="163">
        <v>28353133</v>
      </c>
      <c r="D182" s="163">
        <v>0</v>
      </c>
      <c r="E182" s="163">
        <v>12631374</v>
      </c>
      <c r="F182" s="163">
        <f>+C182-E182</f>
        <v>15721759</v>
      </c>
      <c r="G182" s="137"/>
      <c r="H182" s="67"/>
      <c r="I182" s="67"/>
      <c r="J182" s="67"/>
      <c r="K182" s="67"/>
      <c r="L182" s="67"/>
      <c r="M182" s="67"/>
      <c r="N182" s="67"/>
      <c r="O182" s="67"/>
    </row>
    <row r="183" spans="1:15" x14ac:dyDescent="0.25">
      <c r="A183" s="67"/>
      <c r="B183" s="67"/>
      <c r="C183" s="164"/>
      <c r="D183" s="164"/>
      <c r="E183" s="164"/>
      <c r="F183" s="164"/>
      <c r="G183" s="137"/>
      <c r="H183" s="67"/>
      <c r="I183" s="67"/>
      <c r="J183" s="67"/>
      <c r="K183" s="67"/>
      <c r="L183" s="67"/>
      <c r="M183" s="67"/>
      <c r="N183" s="67"/>
      <c r="O183" s="67"/>
    </row>
    <row r="184" spans="1:15" x14ac:dyDescent="0.25">
      <c r="A184" s="75" t="s">
        <v>221</v>
      </c>
      <c r="B184" s="67"/>
      <c r="C184" s="137"/>
      <c r="D184" s="137"/>
      <c r="E184" s="137"/>
      <c r="F184" s="137"/>
      <c r="G184" s="137"/>
      <c r="H184" s="67"/>
      <c r="I184" s="67"/>
      <c r="J184" s="67"/>
      <c r="K184" s="67"/>
      <c r="L184" s="67"/>
      <c r="M184" s="67"/>
      <c r="N184" s="67"/>
      <c r="O184" s="67"/>
    </row>
    <row r="185" spans="1:15" x14ac:dyDescent="0.25">
      <c r="A185" s="67"/>
      <c r="B185" s="67"/>
      <c r="C185" s="137"/>
      <c r="D185" s="137"/>
      <c r="E185" s="137"/>
      <c r="F185" s="137"/>
      <c r="G185" s="137"/>
      <c r="H185" s="67"/>
      <c r="I185" s="67"/>
      <c r="J185" s="67"/>
      <c r="K185" s="67"/>
      <c r="L185" s="67"/>
      <c r="M185" s="67"/>
      <c r="N185" s="67"/>
      <c r="O185" s="67"/>
    </row>
    <row r="186" spans="1:15" x14ac:dyDescent="0.25">
      <c r="A186" s="67"/>
      <c r="B186" s="67"/>
      <c r="C186" s="137"/>
      <c r="D186" s="137"/>
      <c r="E186" s="137"/>
      <c r="F186" s="137"/>
      <c r="G186" s="137"/>
      <c r="H186" s="67"/>
      <c r="I186" s="67"/>
      <c r="J186" s="67"/>
      <c r="K186" s="67"/>
      <c r="L186" s="67"/>
      <c r="M186" s="67"/>
      <c r="N186" s="67"/>
      <c r="O186" s="67"/>
    </row>
    <row r="187" spans="1:15" ht="15" customHeight="1" x14ac:dyDescent="0.25">
      <c r="A187" s="67"/>
      <c r="B187" s="414" t="s">
        <v>223</v>
      </c>
      <c r="C187" s="416"/>
      <c r="D187" s="422" t="s">
        <v>171</v>
      </c>
      <c r="E187" s="432"/>
      <c r="F187" s="137"/>
      <c r="G187" s="137"/>
      <c r="H187" s="67"/>
      <c r="I187" s="67"/>
      <c r="J187" s="67"/>
      <c r="K187" s="67"/>
      <c r="L187" s="67"/>
      <c r="M187" s="67"/>
      <c r="N187" s="67"/>
      <c r="O187" s="67"/>
    </row>
    <row r="188" spans="1:15" x14ac:dyDescent="0.25">
      <c r="A188" s="67"/>
      <c r="B188" s="336" t="s">
        <v>348</v>
      </c>
      <c r="C188" s="337"/>
      <c r="D188" s="434">
        <v>4095000</v>
      </c>
      <c r="E188" s="435"/>
      <c r="F188" s="137"/>
      <c r="G188" s="137"/>
      <c r="H188" s="67"/>
      <c r="I188" s="67"/>
      <c r="J188" s="67"/>
      <c r="K188" s="67"/>
      <c r="L188" s="67"/>
      <c r="M188" s="67"/>
      <c r="N188" s="67"/>
      <c r="O188" s="67"/>
    </row>
    <row r="189" spans="1:15" x14ac:dyDescent="0.25">
      <c r="A189" s="67"/>
      <c r="B189" s="265" t="s">
        <v>349</v>
      </c>
      <c r="C189" s="319"/>
      <c r="D189" s="436">
        <v>1785000</v>
      </c>
      <c r="E189" s="437"/>
      <c r="F189" s="137"/>
      <c r="G189" s="137"/>
      <c r="H189" s="67"/>
      <c r="I189" s="67"/>
      <c r="J189" s="67"/>
      <c r="K189" s="67"/>
      <c r="L189" s="67"/>
      <c r="M189" s="67"/>
      <c r="N189" s="67"/>
      <c r="O189" s="67"/>
    </row>
    <row r="190" spans="1:15" x14ac:dyDescent="0.25">
      <c r="A190" s="67"/>
      <c r="B190" s="280" t="s">
        <v>350</v>
      </c>
      <c r="C190" s="328"/>
      <c r="D190" s="436">
        <v>6000000</v>
      </c>
      <c r="E190" s="437"/>
      <c r="F190" s="137"/>
      <c r="G190" s="137"/>
      <c r="H190" s="67"/>
      <c r="I190" s="67"/>
      <c r="J190" s="67"/>
      <c r="K190" s="67"/>
      <c r="L190" s="67"/>
      <c r="M190" s="67"/>
      <c r="N190" s="67"/>
      <c r="O190" s="67"/>
    </row>
    <row r="191" spans="1:15" x14ac:dyDescent="0.25">
      <c r="A191" s="67"/>
      <c r="B191" s="420" t="s">
        <v>227</v>
      </c>
      <c r="C191" s="421"/>
      <c r="D191" s="438">
        <v>-5940000</v>
      </c>
      <c r="E191" s="439"/>
      <c r="F191" s="137"/>
      <c r="G191" s="137"/>
      <c r="H191" s="67"/>
      <c r="I191" s="67"/>
      <c r="J191" s="67"/>
      <c r="K191" s="67"/>
      <c r="L191" s="67"/>
      <c r="M191" s="67"/>
      <c r="N191" s="67"/>
      <c r="O191" s="67"/>
    </row>
    <row r="192" spans="1:15" x14ac:dyDescent="0.25">
      <c r="A192" s="67"/>
      <c r="B192" s="414" t="s">
        <v>162</v>
      </c>
      <c r="C192" s="416"/>
      <c r="D192" s="440">
        <f>SUM(D188:E191)</f>
        <v>5940000</v>
      </c>
      <c r="E192" s="441"/>
      <c r="F192" s="137"/>
      <c r="G192" s="137"/>
      <c r="H192" s="67"/>
      <c r="I192" s="67"/>
      <c r="J192" s="67"/>
      <c r="K192" s="67"/>
      <c r="L192" s="67"/>
      <c r="M192" s="67"/>
      <c r="N192" s="67"/>
      <c r="O192" s="67"/>
    </row>
    <row r="193" spans="1:15" x14ac:dyDescent="0.25">
      <c r="A193" s="67"/>
      <c r="B193" s="187"/>
      <c r="C193" s="324"/>
      <c r="D193" s="324"/>
      <c r="E193" s="324"/>
      <c r="F193" s="137"/>
      <c r="G193" s="137"/>
      <c r="H193" s="67"/>
      <c r="I193" s="67"/>
      <c r="J193" s="67"/>
      <c r="K193" s="67"/>
      <c r="L193" s="67"/>
      <c r="M193" s="67"/>
      <c r="N193" s="67"/>
      <c r="O193" s="67"/>
    </row>
    <row r="194" spans="1:15" x14ac:dyDescent="0.25">
      <c r="A194" s="75" t="s">
        <v>228</v>
      </c>
      <c r="B194" s="186"/>
      <c r="C194" s="160"/>
      <c r="D194" s="160"/>
      <c r="E194" s="160"/>
      <c r="F194" s="160"/>
      <c r="G194" s="137"/>
      <c r="H194" s="67"/>
      <c r="I194" s="67"/>
      <c r="J194" s="67"/>
      <c r="K194" s="67"/>
      <c r="L194" s="67"/>
      <c r="M194" s="67"/>
      <c r="N194" s="67"/>
      <c r="O194" s="67"/>
    </row>
    <row r="195" spans="1:15" ht="15" customHeight="1" x14ac:dyDescent="0.25">
      <c r="A195" s="406" t="s">
        <v>229</v>
      </c>
      <c r="B195" s="406"/>
      <c r="C195" s="406"/>
      <c r="D195" s="406"/>
      <c r="E195" s="406"/>
      <c r="F195" s="406"/>
      <c r="G195" s="137"/>
      <c r="H195" s="67"/>
      <c r="I195" s="67"/>
      <c r="J195" s="67"/>
      <c r="K195" s="67"/>
      <c r="L195" s="67"/>
      <c r="M195" s="67"/>
      <c r="N195" s="67"/>
      <c r="O195" s="67"/>
    </row>
    <row r="196" spans="1:15" x14ac:dyDescent="0.25">
      <c r="A196" s="187"/>
      <c r="B196" s="187"/>
      <c r="C196" s="324"/>
      <c r="D196" s="324"/>
      <c r="E196" s="324"/>
      <c r="F196" s="137"/>
      <c r="G196" s="137"/>
      <c r="H196" s="67"/>
      <c r="I196" s="67"/>
      <c r="J196" s="67"/>
      <c r="K196" s="67"/>
      <c r="L196" s="67"/>
      <c r="M196" s="67"/>
      <c r="N196" s="67"/>
      <c r="O196" s="67"/>
    </row>
    <row r="197" spans="1:15" x14ac:dyDescent="0.25">
      <c r="A197" s="75" t="s">
        <v>230</v>
      </c>
      <c r="B197" s="186"/>
      <c r="C197" s="160"/>
      <c r="D197" s="160"/>
      <c r="E197" s="160"/>
      <c r="F197" s="160"/>
      <c r="G197" s="137"/>
      <c r="H197" s="67"/>
      <c r="I197" s="67"/>
      <c r="J197" s="67"/>
      <c r="K197" s="67"/>
      <c r="L197" s="67"/>
      <c r="M197" s="67"/>
      <c r="N197" s="67"/>
      <c r="O197" s="67"/>
    </row>
    <row r="198" spans="1:15" x14ac:dyDescent="0.25">
      <c r="A198" s="76"/>
      <c r="B198" s="187"/>
      <c r="C198" s="324"/>
      <c r="D198" s="324"/>
      <c r="E198" s="324"/>
      <c r="F198" s="137"/>
      <c r="G198" s="137"/>
      <c r="H198" s="67"/>
      <c r="I198" s="67"/>
      <c r="J198" s="67"/>
      <c r="K198" s="67"/>
      <c r="L198" s="67"/>
      <c r="M198" s="67"/>
      <c r="N198" s="67"/>
      <c r="O198" s="67"/>
    </row>
    <row r="199" spans="1:15" ht="15" customHeight="1" x14ac:dyDescent="0.25">
      <c r="A199" s="187"/>
      <c r="B199" s="111" t="s">
        <v>231</v>
      </c>
      <c r="C199" s="170" t="s">
        <v>172</v>
      </c>
      <c r="D199" s="338" t="s">
        <v>173</v>
      </c>
      <c r="E199" s="324"/>
      <c r="F199" s="137"/>
      <c r="G199" s="137"/>
      <c r="H199" s="67"/>
      <c r="I199" s="67"/>
      <c r="J199" s="67"/>
      <c r="K199" s="67"/>
      <c r="L199" s="67"/>
      <c r="M199" s="67"/>
      <c r="N199" s="67"/>
      <c r="O199" s="67"/>
    </row>
    <row r="200" spans="1:15" x14ac:dyDescent="0.25">
      <c r="A200" s="187"/>
      <c r="B200" s="442" t="s">
        <v>232</v>
      </c>
      <c r="C200" s="443"/>
      <c r="D200" s="444"/>
      <c r="E200" s="324"/>
      <c r="F200" s="137"/>
      <c r="G200" s="137"/>
      <c r="H200" s="67"/>
      <c r="I200" s="67"/>
      <c r="J200" s="67"/>
      <c r="K200" s="67"/>
      <c r="L200" s="67"/>
      <c r="M200" s="67"/>
      <c r="N200" s="67"/>
      <c r="O200" s="67"/>
    </row>
    <row r="201" spans="1:15" x14ac:dyDescent="0.25">
      <c r="A201" s="187"/>
      <c r="B201" s="445"/>
      <c r="C201" s="446"/>
      <c r="D201" s="447"/>
      <c r="E201" s="324"/>
      <c r="F201" s="137"/>
      <c r="G201" s="137"/>
      <c r="H201" s="67"/>
      <c r="I201" s="67"/>
      <c r="J201" s="67"/>
      <c r="K201" s="67"/>
      <c r="L201" s="67"/>
      <c r="M201" s="67"/>
      <c r="N201" s="67"/>
      <c r="O201" s="67"/>
    </row>
    <row r="202" spans="1:15" x14ac:dyDescent="0.25">
      <c r="A202" s="187"/>
      <c r="B202" s="81" t="s">
        <v>219</v>
      </c>
      <c r="C202" s="170"/>
      <c r="D202" s="170"/>
      <c r="E202" s="324"/>
      <c r="F202" s="137"/>
      <c r="G202" s="137"/>
      <c r="H202" s="67"/>
      <c r="I202" s="67"/>
      <c r="J202" s="67"/>
      <c r="K202" s="67"/>
      <c r="L202" s="67"/>
      <c r="M202" s="67"/>
      <c r="N202" s="67"/>
      <c r="O202" s="67"/>
    </row>
    <row r="203" spans="1:15" x14ac:dyDescent="0.25">
      <c r="A203" s="187"/>
      <c r="B203" s="81" t="s">
        <v>233</v>
      </c>
      <c r="C203" s="170"/>
      <c r="D203" s="170"/>
      <c r="E203" s="324"/>
      <c r="F203" s="137"/>
      <c r="G203" s="137"/>
      <c r="H203" s="67"/>
      <c r="I203" s="67"/>
      <c r="J203" s="67"/>
      <c r="K203" s="67"/>
      <c r="L203" s="67"/>
      <c r="M203" s="67"/>
      <c r="N203" s="67"/>
      <c r="O203" s="67"/>
    </row>
    <row r="204" spans="1:15" x14ac:dyDescent="0.25">
      <c r="A204" s="187"/>
      <c r="B204" s="187"/>
      <c r="C204" s="324"/>
      <c r="D204" s="324"/>
      <c r="E204" s="324"/>
      <c r="F204" s="137"/>
      <c r="G204" s="137"/>
      <c r="H204" s="67"/>
      <c r="I204" s="67"/>
      <c r="J204" s="67"/>
      <c r="K204" s="67"/>
      <c r="L204" s="67"/>
      <c r="M204" s="67"/>
      <c r="N204" s="67"/>
      <c r="O204" s="67"/>
    </row>
    <row r="205" spans="1:15" x14ac:dyDescent="0.25">
      <c r="A205" s="75" t="s">
        <v>234</v>
      </c>
      <c r="B205" s="186"/>
      <c r="C205" s="160"/>
      <c r="D205" s="160"/>
      <c r="E205" s="160"/>
      <c r="F205" s="160"/>
      <c r="G205" s="137"/>
      <c r="H205" s="67"/>
      <c r="I205" s="67"/>
      <c r="J205" s="67"/>
      <c r="K205" s="67"/>
      <c r="L205" s="67"/>
      <c r="M205" s="67"/>
      <c r="N205" s="67"/>
      <c r="O205" s="67"/>
    </row>
    <row r="206" spans="1:15" x14ac:dyDescent="0.25">
      <c r="A206" s="76"/>
      <c r="B206" s="187"/>
      <c r="C206" s="324"/>
      <c r="D206" s="324"/>
      <c r="E206" s="324"/>
      <c r="F206" s="137"/>
      <c r="G206" s="137"/>
      <c r="H206" s="67"/>
      <c r="I206" s="67"/>
      <c r="J206" s="67"/>
      <c r="K206" s="67"/>
      <c r="L206" s="67"/>
      <c r="M206" s="67"/>
      <c r="N206" s="67"/>
      <c r="O206" s="67"/>
    </row>
    <row r="207" spans="1:15" ht="30" x14ac:dyDescent="0.25">
      <c r="A207" s="187"/>
      <c r="B207" s="77" t="s">
        <v>235</v>
      </c>
      <c r="C207" s="141" t="s">
        <v>172</v>
      </c>
      <c r="D207" s="338" t="s">
        <v>173</v>
      </c>
      <c r="E207" s="324"/>
      <c r="F207" s="137"/>
      <c r="G207" s="137"/>
      <c r="H207" s="67"/>
      <c r="I207" s="67"/>
      <c r="J207" s="67"/>
      <c r="K207" s="67"/>
      <c r="L207" s="67"/>
      <c r="M207" s="67"/>
      <c r="N207" s="67"/>
      <c r="O207" s="67"/>
    </row>
    <row r="208" spans="1:15" x14ac:dyDescent="0.25">
      <c r="A208" s="187"/>
      <c r="B208" s="442" t="s">
        <v>236</v>
      </c>
      <c r="C208" s="443"/>
      <c r="D208" s="444"/>
      <c r="E208" s="324"/>
      <c r="F208" s="137"/>
      <c r="G208" s="137"/>
      <c r="H208" s="67"/>
      <c r="I208" s="67"/>
      <c r="J208" s="67"/>
      <c r="K208" s="67"/>
      <c r="L208" s="67"/>
      <c r="M208" s="67"/>
      <c r="N208" s="67"/>
      <c r="O208" s="67"/>
    </row>
    <row r="209" spans="1:15" x14ac:dyDescent="0.25">
      <c r="A209" s="187"/>
      <c r="B209" s="445"/>
      <c r="C209" s="446"/>
      <c r="D209" s="447"/>
      <c r="E209" s="324"/>
      <c r="F209" s="137"/>
      <c r="G209" s="137"/>
      <c r="H209" s="67"/>
      <c r="I209" s="67"/>
      <c r="J209" s="67"/>
      <c r="K209" s="67"/>
      <c r="L209" s="67"/>
      <c r="M209" s="67"/>
      <c r="N209" s="67"/>
      <c r="O209" s="67"/>
    </row>
    <row r="210" spans="1:15" x14ac:dyDescent="0.25">
      <c r="A210" s="187"/>
      <c r="B210" s="81" t="s">
        <v>219</v>
      </c>
      <c r="C210" s="170"/>
      <c r="D210" s="170"/>
      <c r="E210" s="324"/>
      <c r="F210" s="137"/>
      <c r="G210" s="137"/>
      <c r="H210" s="67"/>
      <c r="I210" s="67"/>
      <c r="J210" s="67"/>
      <c r="K210" s="67"/>
      <c r="L210" s="67"/>
      <c r="M210" s="67"/>
      <c r="N210" s="67"/>
      <c r="O210" s="67"/>
    </row>
    <row r="211" spans="1:15" x14ac:dyDescent="0.25">
      <c r="A211" s="67"/>
      <c r="B211" s="81" t="s">
        <v>233</v>
      </c>
      <c r="C211" s="170"/>
      <c r="D211" s="170"/>
      <c r="E211" s="137"/>
      <c r="F211" s="137"/>
      <c r="G211" s="137"/>
      <c r="H211" s="67"/>
      <c r="I211" s="67"/>
      <c r="J211" s="67"/>
      <c r="K211" s="67"/>
      <c r="L211" s="67"/>
      <c r="M211" s="67"/>
      <c r="N211" s="67"/>
      <c r="O211" s="67"/>
    </row>
    <row r="212" spans="1:15" x14ac:dyDescent="0.25">
      <c r="A212" s="67"/>
      <c r="B212" s="90"/>
      <c r="C212" s="324"/>
      <c r="D212" s="324"/>
      <c r="E212" s="137"/>
      <c r="F212" s="137"/>
      <c r="G212" s="137"/>
      <c r="H212" s="67"/>
      <c r="I212" s="67"/>
      <c r="J212" s="67"/>
      <c r="K212" s="67"/>
      <c r="L212" s="67"/>
      <c r="M212" s="67"/>
      <c r="N212" s="67"/>
      <c r="O212" s="67"/>
    </row>
    <row r="213" spans="1:15" x14ac:dyDescent="0.25">
      <c r="A213" s="72" t="s">
        <v>237</v>
      </c>
      <c r="B213" s="67"/>
      <c r="C213" s="137"/>
      <c r="D213" s="137"/>
      <c r="E213" s="137"/>
      <c r="F213" s="137"/>
      <c r="G213" s="137"/>
      <c r="H213" s="67"/>
      <c r="I213" s="67"/>
      <c r="J213" s="67"/>
      <c r="K213" s="67"/>
      <c r="L213" s="67"/>
      <c r="M213" s="67"/>
      <c r="N213" s="67"/>
      <c r="O213" s="67"/>
    </row>
    <row r="214" spans="1:15" x14ac:dyDescent="0.25">
      <c r="A214" s="67"/>
      <c r="B214" s="67"/>
      <c r="C214" s="137"/>
      <c r="D214" s="137"/>
      <c r="E214" s="137"/>
      <c r="F214" s="137"/>
      <c r="G214" s="137"/>
      <c r="H214" s="67"/>
      <c r="I214" s="67"/>
      <c r="J214" s="67"/>
      <c r="K214" s="67"/>
      <c r="L214" s="67"/>
      <c r="M214" s="67"/>
      <c r="N214" s="67"/>
      <c r="O214" s="67"/>
    </row>
    <row r="215" spans="1:15" ht="30.75" customHeight="1" x14ac:dyDescent="0.25">
      <c r="A215" s="67"/>
      <c r="B215" s="414" t="s">
        <v>238</v>
      </c>
      <c r="C215" s="416"/>
      <c r="D215" s="422" t="s">
        <v>171</v>
      </c>
      <c r="E215" s="432"/>
      <c r="F215" s="137"/>
      <c r="G215" s="137"/>
      <c r="H215" s="67"/>
      <c r="I215" s="67"/>
      <c r="J215" s="67"/>
      <c r="K215" s="67"/>
      <c r="L215" s="67"/>
      <c r="M215" s="67"/>
      <c r="N215" s="67"/>
      <c r="O215" s="67"/>
    </row>
    <row r="216" spans="1:15" x14ac:dyDescent="0.25">
      <c r="A216" s="67"/>
      <c r="B216" s="420" t="s">
        <v>352</v>
      </c>
      <c r="C216" s="421"/>
      <c r="D216" s="436">
        <f>106622272</f>
        <v>106622272</v>
      </c>
      <c r="E216" s="437"/>
      <c r="F216" s="137"/>
      <c r="G216" s="137"/>
      <c r="H216" s="67"/>
      <c r="I216" s="67"/>
      <c r="J216" s="67"/>
      <c r="K216" s="67"/>
      <c r="L216" s="67"/>
      <c r="M216" s="67"/>
      <c r="N216" s="67"/>
      <c r="O216" s="67"/>
    </row>
    <row r="217" spans="1:15" x14ac:dyDescent="0.25">
      <c r="A217" s="67"/>
      <c r="B217" s="420" t="s">
        <v>353</v>
      </c>
      <c r="C217" s="421"/>
      <c r="D217" s="436">
        <f>222821134</f>
        <v>222821134</v>
      </c>
      <c r="E217" s="437"/>
      <c r="F217" s="137"/>
      <c r="G217" s="137"/>
      <c r="H217" s="67"/>
      <c r="I217" s="67"/>
      <c r="J217" s="67"/>
      <c r="K217" s="67"/>
      <c r="L217" s="67"/>
      <c r="M217" s="67"/>
      <c r="N217" s="67"/>
      <c r="O217" s="67"/>
    </row>
    <row r="218" spans="1:15" x14ac:dyDescent="0.25">
      <c r="A218" s="67"/>
      <c r="B218" s="280"/>
      <c r="C218" s="328"/>
      <c r="D218" s="339"/>
      <c r="E218" s="340"/>
      <c r="F218" s="137"/>
      <c r="G218" s="137"/>
      <c r="H218" s="67"/>
      <c r="I218" s="67"/>
      <c r="J218" s="67"/>
      <c r="K218" s="67"/>
      <c r="L218" s="67"/>
      <c r="M218" s="67"/>
      <c r="N218" s="67"/>
      <c r="O218" s="67"/>
    </row>
    <row r="219" spans="1:15" x14ac:dyDescent="0.25">
      <c r="A219" s="67"/>
      <c r="B219" s="420"/>
      <c r="C219" s="421"/>
      <c r="D219" s="341"/>
      <c r="E219" s="319"/>
      <c r="F219" s="137"/>
      <c r="G219" s="137"/>
      <c r="H219" s="67"/>
      <c r="I219" s="67"/>
      <c r="J219" s="67"/>
      <c r="K219" s="67"/>
      <c r="L219" s="67"/>
      <c r="M219" s="67"/>
      <c r="N219" s="67"/>
      <c r="O219" s="67"/>
    </row>
    <row r="220" spans="1:15" x14ac:dyDescent="0.25">
      <c r="A220" s="67"/>
      <c r="B220" s="414" t="s">
        <v>162</v>
      </c>
      <c r="C220" s="416"/>
      <c r="D220" s="342"/>
      <c r="E220" s="320">
        <f>SUM(D216:E219)</f>
        <v>329443406</v>
      </c>
      <c r="F220" s="137"/>
      <c r="G220" s="137"/>
      <c r="H220" s="67"/>
      <c r="I220" s="67"/>
      <c r="J220" s="67"/>
      <c r="K220" s="67"/>
      <c r="L220" s="67"/>
      <c r="M220" s="67"/>
      <c r="N220" s="67"/>
      <c r="O220" s="67"/>
    </row>
    <row r="221" spans="1:15" x14ac:dyDescent="0.25">
      <c r="A221" s="67"/>
      <c r="B221" s="67"/>
      <c r="C221" s="137"/>
      <c r="D221" s="137"/>
      <c r="E221" s="137"/>
      <c r="F221" s="137"/>
      <c r="G221" s="137"/>
      <c r="H221" s="67"/>
      <c r="I221" s="67"/>
      <c r="J221" s="67"/>
      <c r="K221" s="67"/>
      <c r="L221" s="67"/>
      <c r="M221" s="67"/>
      <c r="N221" s="67"/>
      <c r="O221" s="67"/>
    </row>
    <row r="222" spans="1:15" x14ac:dyDescent="0.25">
      <c r="A222" s="72" t="s">
        <v>244</v>
      </c>
      <c r="B222" s="67"/>
      <c r="C222" s="137"/>
      <c r="D222" s="137"/>
      <c r="E222" s="137"/>
      <c r="F222" s="137"/>
      <c r="G222" s="137"/>
      <c r="H222" s="67"/>
      <c r="I222" s="67"/>
      <c r="J222" s="67"/>
      <c r="K222" s="67"/>
      <c r="L222" s="67"/>
      <c r="M222" s="67"/>
      <c r="N222" s="67"/>
      <c r="O222" s="67"/>
    </row>
    <row r="223" spans="1:15" x14ac:dyDescent="0.25">
      <c r="A223" s="67"/>
      <c r="B223" s="67"/>
      <c r="C223" s="137"/>
      <c r="D223" s="137"/>
      <c r="E223" s="137"/>
      <c r="F223" s="137"/>
      <c r="G223" s="137"/>
      <c r="H223" s="67"/>
      <c r="I223" s="67"/>
      <c r="J223" s="67"/>
      <c r="K223" s="67"/>
      <c r="L223" s="67"/>
      <c r="M223" s="67"/>
      <c r="N223" s="67"/>
      <c r="O223" s="67"/>
    </row>
    <row r="224" spans="1:15" ht="30.75" customHeight="1" x14ac:dyDescent="0.25">
      <c r="A224" s="67"/>
      <c r="B224" s="417" t="s">
        <v>245</v>
      </c>
      <c r="C224" s="417"/>
      <c r="D224" s="422" t="s">
        <v>171</v>
      </c>
      <c r="E224" s="432"/>
      <c r="F224" s="137"/>
      <c r="G224" s="137"/>
      <c r="H224" s="67"/>
      <c r="I224" s="67"/>
      <c r="J224" s="67"/>
      <c r="K224" s="67"/>
      <c r="L224" s="67"/>
      <c r="M224" s="67"/>
      <c r="N224" s="67"/>
      <c r="O224" s="67"/>
    </row>
    <row r="225" spans="1:15" x14ac:dyDescent="0.25">
      <c r="A225" s="67"/>
      <c r="B225" s="420" t="s">
        <v>246</v>
      </c>
      <c r="C225" s="421"/>
      <c r="D225" s="165"/>
      <c r="E225" s="337">
        <v>0</v>
      </c>
      <c r="F225" s="137"/>
      <c r="G225" s="137"/>
      <c r="H225" s="67"/>
      <c r="I225" s="67"/>
      <c r="J225" s="67"/>
      <c r="K225" s="67"/>
      <c r="L225" s="67"/>
      <c r="M225" s="67"/>
      <c r="N225" s="67"/>
      <c r="O225" s="67"/>
    </row>
    <row r="226" spans="1:15" x14ac:dyDescent="0.25">
      <c r="A226" s="67"/>
      <c r="B226" s="280" t="s">
        <v>351</v>
      </c>
      <c r="C226" s="328"/>
      <c r="D226" s="166"/>
      <c r="E226" s="340">
        <v>0</v>
      </c>
      <c r="F226" s="137"/>
      <c r="G226" s="137"/>
      <c r="H226" s="67"/>
      <c r="I226" s="67"/>
      <c r="J226" s="67"/>
      <c r="K226" s="67"/>
      <c r="L226" s="67"/>
      <c r="M226" s="67"/>
      <c r="N226" s="67"/>
      <c r="O226" s="67"/>
    </row>
    <row r="227" spans="1:15" x14ac:dyDescent="0.25">
      <c r="A227" s="67"/>
      <c r="B227" s="420" t="s">
        <v>248</v>
      </c>
      <c r="C227" s="421"/>
      <c r="D227" s="167"/>
      <c r="E227" s="343">
        <v>559174</v>
      </c>
      <c r="F227" s="137"/>
      <c r="G227" s="137"/>
      <c r="H227" s="67"/>
      <c r="I227" s="67"/>
      <c r="J227" s="67"/>
      <c r="K227" s="67"/>
      <c r="L227" s="67"/>
      <c r="M227" s="67"/>
      <c r="N227" s="67"/>
      <c r="O227" s="67"/>
    </row>
    <row r="228" spans="1:15" x14ac:dyDescent="0.25">
      <c r="A228" s="67"/>
      <c r="B228" s="417" t="s">
        <v>162</v>
      </c>
      <c r="C228" s="417"/>
      <c r="D228" s="342"/>
      <c r="E228" s="320">
        <f>SUM(E225:E227)</f>
        <v>559174</v>
      </c>
      <c r="F228" s="137"/>
      <c r="G228" s="137"/>
      <c r="H228" s="67"/>
      <c r="I228" s="67"/>
      <c r="J228" s="67"/>
      <c r="K228" s="67"/>
      <c r="L228" s="67"/>
      <c r="M228" s="67"/>
      <c r="N228" s="67"/>
      <c r="O228" s="67"/>
    </row>
    <row r="229" spans="1:15" x14ac:dyDescent="0.25">
      <c r="A229" s="67"/>
      <c r="B229" s="67"/>
      <c r="C229" s="137"/>
      <c r="D229" s="137"/>
      <c r="E229" s="137"/>
      <c r="F229" s="137"/>
      <c r="G229" s="137"/>
      <c r="H229" s="67"/>
      <c r="I229" s="67"/>
      <c r="J229" s="67"/>
      <c r="K229" s="67"/>
      <c r="L229" s="67"/>
      <c r="M229" s="67"/>
      <c r="N229" s="67"/>
      <c r="O229" s="67"/>
    </row>
    <row r="230" spans="1:15" x14ac:dyDescent="0.25">
      <c r="A230" s="75" t="s">
        <v>249</v>
      </c>
      <c r="B230" s="67"/>
      <c r="C230" s="137"/>
      <c r="D230" s="137"/>
      <c r="E230" s="137"/>
      <c r="F230" s="137"/>
      <c r="G230" s="137"/>
      <c r="H230" s="67"/>
      <c r="I230" s="67"/>
      <c r="J230" s="67"/>
      <c r="K230" s="67"/>
      <c r="L230" s="67"/>
      <c r="M230" s="67"/>
      <c r="N230" s="67"/>
      <c r="O230" s="67"/>
    </row>
    <row r="231" spans="1:15" x14ac:dyDescent="0.25">
      <c r="A231" s="67"/>
      <c r="B231" s="67"/>
      <c r="C231" s="137"/>
      <c r="D231" s="137"/>
      <c r="E231" s="137"/>
      <c r="F231" s="137"/>
      <c r="G231" s="137"/>
      <c r="H231" s="67"/>
      <c r="I231" s="67"/>
      <c r="J231" s="67"/>
      <c r="K231" s="67"/>
      <c r="L231" s="67"/>
      <c r="M231" s="67"/>
      <c r="N231" s="67"/>
      <c r="O231" s="67"/>
    </row>
    <row r="232" spans="1:15" ht="30" x14ac:dyDescent="0.25">
      <c r="A232" s="67"/>
      <c r="B232" s="77" t="s">
        <v>235</v>
      </c>
      <c r="C232" s="141" t="s">
        <v>364</v>
      </c>
      <c r="D232" s="338" t="s">
        <v>365</v>
      </c>
      <c r="E232" s="137"/>
      <c r="F232" s="137"/>
      <c r="G232" s="137"/>
      <c r="H232" s="67"/>
      <c r="I232" s="67"/>
      <c r="J232" s="67"/>
      <c r="K232" s="67"/>
      <c r="L232" s="67"/>
      <c r="M232" s="67"/>
      <c r="N232" s="67"/>
      <c r="O232" s="67"/>
    </row>
    <row r="233" spans="1:15" x14ac:dyDescent="0.25">
      <c r="A233" s="67"/>
      <c r="B233" s="91" t="s">
        <v>354</v>
      </c>
      <c r="C233" s="344">
        <v>14592751</v>
      </c>
      <c r="D233" s="345">
        <v>0</v>
      </c>
      <c r="E233" s="137"/>
      <c r="F233" s="137"/>
      <c r="G233" s="424"/>
      <c r="H233" s="424"/>
      <c r="I233" s="448"/>
      <c r="J233" s="448"/>
      <c r="K233" s="67"/>
      <c r="L233" s="67"/>
      <c r="M233" s="67"/>
      <c r="N233" s="67"/>
      <c r="O233" s="67"/>
    </row>
    <row r="234" spans="1:15" x14ac:dyDescent="0.25">
      <c r="A234" s="67"/>
      <c r="B234" s="91" t="s">
        <v>64</v>
      </c>
      <c r="C234" s="344">
        <v>83731971</v>
      </c>
      <c r="D234" s="345">
        <v>215701222</v>
      </c>
      <c r="E234" s="137"/>
      <c r="F234" s="137"/>
      <c r="G234" s="137"/>
      <c r="H234" s="67"/>
      <c r="I234" s="67"/>
      <c r="J234" s="67"/>
      <c r="K234" s="67"/>
      <c r="L234" s="67"/>
      <c r="M234" s="67"/>
      <c r="N234" s="67"/>
      <c r="O234" s="67"/>
    </row>
    <row r="235" spans="1:15" x14ac:dyDescent="0.25">
      <c r="A235" s="67"/>
      <c r="B235" s="91" t="s">
        <v>355</v>
      </c>
      <c r="C235" s="344">
        <v>8220000</v>
      </c>
      <c r="D235" s="345">
        <v>0</v>
      </c>
      <c r="E235" s="137"/>
      <c r="F235" s="137"/>
      <c r="G235" s="137"/>
      <c r="H235" s="67"/>
      <c r="I235" s="67"/>
      <c r="J235" s="67"/>
      <c r="K235" s="67"/>
      <c r="L235" s="67"/>
      <c r="M235" s="67"/>
      <c r="N235" s="67"/>
      <c r="O235" s="67"/>
    </row>
    <row r="236" spans="1:15" x14ac:dyDescent="0.25">
      <c r="A236" s="67"/>
      <c r="B236" s="91" t="s">
        <v>356</v>
      </c>
      <c r="C236" s="344"/>
      <c r="D236" s="345"/>
      <c r="E236" s="137"/>
      <c r="F236" s="137"/>
      <c r="G236" s="137"/>
      <c r="H236" s="67"/>
      <c r="I236" s="67"/>
      <c r="J236" s="67"/>
      <c r="K236" s="67"/>
      <c r="L236" s="67"/>
      <c r="M236" s="67"/>
      <c r="N236" s="67"/>
      <c r="O236" s="67"/>
    </row>
    <row r="237" spans="1:15" x14ac:dyDescent="0.25">
      <c r="A237" s="67"/>
      <c r="B237" s="91" t="s">
        <v>357</v>
      </c>
      <c r="C237" s="344"/>
      <c r="D237" s="345"/>
      <c r="E237" s="137"/>
      <c r="F237" s="137"/>
      <c r="G237" s="137"/>
      <c r="H237" s="67"/>
      <c r="I237" s="67"/>
      <c r="J237" s="67"/>
      <c r="K237" s="67"/>
      <c r="L237" s="67"/>
      <c r="M237" s="67"/>
      <c r="N237" s="67"/>
      <c r="O237" s="67"/>
    </row>
    <row r="238" spans="1:15" x14ac:dyDescent="0.25">
      <c r="A238" s="67"/>
      <c r="B238" s="91" t="s">
        <v>358</v>
      </c>
      <c r="C238" s="344"/>
      <c r="D238" s="345"/>
      <c r="E238" s="137"/>
      <c r="F238" s="137"/>
      <c r="G238" s="137"/>
      <c r="H238" s="67"/>
      <c r="I238" s="67"/>
      <c r="J238" s="67"/>
      <c r="K238" s="67"/>
      <c r="L238" s="67"/>
      <c r="M238" s="67"/>
      <c r="N238" s="67"/>
      <c r="O238" s="67"/>
    </row>
    <row r="239" spans="1:15" x14ac:dyDescent="0.25">
      <c r="A239" s="67"/>
      <c r="B239" s="91" t="s">
        <v>359</v>
      </c>
      <c r="C239" s="344"/>
      <c r="D239" s="345"/>
      <c r="E239" s="137"/>
      <c r="F239" s="137"/>
      <c r="G239" s="137"/>
      <c r="H239" s="67"/>
      <c r="I239" s="67"/>
      <c r="J239" s="67"/>
      <c r="K239" s="67"/>
      <c r="L239" s="67"/>
      <c r="M239" s="67"/>
      <c r="N239" s="67"/>
      <c r="O239" s="67"/>
    </row>
    <row r="240" spans="1:15" x14ac:dyDescent="0.25">
      <c r="A240" s="67"/>
      <c r="B240" s="91" t="s">
        <v>82</v>
      </c>
      <c r="C240" s="344"/>
      <c r="D240" s="345"/>
      <c r="E240" s="137"/>
      <c r="F240" s="137"/>
      <c r="G240" s="137"/>
      <c r="H240" s="67"/>
      <c r="I240" s="67"/>
      <c r="J240" s="67"/>
      <c r="K240" s="67"/>
      <c r="L240" s="67"/>
      <c r="M240" s="67"/>
      <c r="N240" s="67"/>
      <c r="O240" s="67"/>
    </row>
    <row r="241" spans="1:15" x14ac:dyDescent="0.25">
      <c r="A241" s="67"/>
      <c r="B241" s="91" t="s">
        <v>360</v>
      </c>
      <c r="C241" s="344"/>
      <c r="D241" s="345"/>
      <c r="E241" s="137"/>
      <c r="F241" s="137"/>
      <c r="G241" s="137"/>
      <c r="H241" s="67"/>
      <c r="I241" s="67"/>
      <c r="J241" s="67"/>
      <c r="K241" s="67"/>
      <c r="L241" s="67"/>
      <c r="M241" s="67"/>
      <c r="N241" s="67"/>
      <c r="O241" s="67"/>
    </row>
    <row r="242" spans="1:15" x14ac:dyDescent="0.25">
      <c r="A242" s="67"/>
      <c r="B242" s="111" t="s">
        <v>219</v>
      </c>
      <c r="C242" s="151">
        <f>SUM(C233:C235)</f>
        <v>106544722</v>
      </c>
      <c r="D242" s="151">
        <f>SUM(D233:D235)</f>
        <v>215701222</v>
      </c>
      <c r="E242" s="137"/>
      <c r="F242" s="137"/>
      <c r="G242" s="137"/>
      <c r="H242" s="67"/>
      <c r="I242" s="67"/>
      <c r="J242" s="67"/>
      <c r="K242" s="67"/>
      <c r="L242" s="67"/>
      <c r="M242" s="67"/>
      <c r="N242" s="67"/>
      <c r="O242" s="67"/>
    </row>
    <row r="243" spans="1:15" x14ac:dyDescent="0.25">
      <c r="A243" s="75"/>
      <c r="B243" s="90"/>
      <c r="C243" s="324"/>
      <c r="D243" s="324"/>
      <c r="E243" s="137"/>
      <c r="F243" s="137"/>
      <c r="G243" s="137"/>
      <c r="H243" s="67"/>
      <c r="I243" s="67"/>
      <c r="J243" s="67"/>
      <c r="K243" s="67"/>
      <c r="L243" s="67"/>
      <c r="M243" s="67"/>
      <c r="N243" s="67"/>
      <c r="O243" s="67"/>
    </row>
    <row r="244" spans="1:15" x14ac:dyDescent="0.25">
      <c r="A244" s="75" t="s">
        <v>251</v>
      </c>
      <c r="B244" s="90"/>
      <c r="C244" s="324"/>
      <c r="D244" s="324"/>
      <c r="E244" s="137"/>
      <c r="F244" s="137"/>
      <c r="G244" s="137"/>
      <c r="H244" s="67"/>
      <c r="I244" s="67"/>
      <c r="J244" s="67"/>
      <c r="K244" s="67"/>
      <c r="L244" s="67"/>
      <c r="M244" s="67"/>
      <c r="N244" s="67"/>
      <c r="O244" s="67"/>
    </row>
    <row r="245" spans="1:15" x14ac:dyDescent="0.25">
      <c r="A245" s="76"/>
      <c r="B245" s="90"/>
      <c r="C245" s="324"/>
      <c r="D245" s="324"/>
      <c r="E245" s="137"/>
      <c r="F245" s="137"/>
      <c r="G245" s="137"/>
      <c r="H245" s="67"/>
      <c r="I245" s="67"/>
      <c r="J245" s="67"/>
      <c r="K245" s="67"/>
      <c r="L245" s="67"/>
      <c r="M245" s="67"/>
      <c r="N245" s="67"/>
      <c r="O245" s="67"/>
    </row>
    <row r="246" spans="1:15" x14ac:dyDescent="0.25">
      <c r="A246" s="75"/>
      <c r="B246" s="90"/>
      <c r="C246" s="324"/>
      <c r="D246" s="324"/>
      <c r="E246" s="137"/>
      <c r="F246" s="137"/>
      <c r="G246" s="137"/>
      <c r="H246" s="67"/>
      <c r="I246" s="67"/>
      <c r="J246" s="67"/>
      <c r="K246" s="67"/>
      <c r="L246" s="67"/>
      <c r="M246" s="67"/>
      <c r="N246" s="67"/>
      <c r="O246" s="67"/>
    </row>
    <row r="247" spans="1:15" x14ac:dyDescent="0.25">
      <c r="A247" s="75" t="s">
        <v>252</v>
      </c>
      <c r="B247" s="90"/>
      <c r="C247" s="137"/>
      <c r="D247" s="137"/>
      <c r="E247" s="137"/>
      <c r="F247" s="137"/>
      <c r="G247" s="137"/>
      <c r="H247" s="67"/>
      <c r="I247" s="67"/>
      <c r="J247" s="67"/>
      <c r="K247" s="67"/>
      <c r="L247" s="67"/>
      <c r="M247" s="67"/>
      <c r="N247" s="67"/>
      <c r="O247" s="67"/>
    </row>
    <row r="248" spans="1:15" ht="16.5" customHeight="1" x14ac:dyDescent="0.25">
      <c r="A248" s="75"/>
      <c r="B248" s="90"/>
      <c r="C248" s="137"/>
      <c r="D248" s="137"/>
      <c r="E248" s="137"/>
      <c r="F248" s="137"/>
      <c r="G248" s="137"/>
      <c r="H248" s="67"/>
      <c r="I248" s="67"/>
      <c r="J248" s="67"/>
      <c r="K248" s="67"/>
      <c r="L248" s="67"/>
      <c r="M248" s="67"/>
      <c r="N248" s="67"/>
      <c r="O248" s="67"/>
    </row>
    <row r="249" spans="1:15" x14ac:dyDescent="0.25">
      <c r="A249" s="67"/>
      <c r="B249" s="67"/>
      <c r="C249" s="137"/>
      <c r="D249" s="137"/>
      <c r="E249" s="137"/>
      <c r="F249" s="137"/>
      <c r="G249" s="137"/>
      <c r="H249" s="67"/>
      <c r="I249" s="67"/>
      <c r="J249" s="67"/>
      <c r="K249" s="67"/>
      <c r="L249" s="67"/>
      <c r="M249" s="67"/>
      <c r="N249" s="67"/>
      <c r="O249" s="67"/>
    </row>
    <row r="250" spans="1:15" ht="30" x14ac:dyDescent="0.25">
      <c r="A250" s="67"/>
      <c r="B250" s="77" t="s">
        <v>253</v>
      </c>
      <c r="C250" s="141" t="s">
        <v>254</v>
      </c>
      <c r="D250" s="141" t="s">
        <v>255</v>
      </c>
      <c r="E250" s="143"/>
      <c r="F250" s="137"/>
      <c r="G250" s="137"/>
      <c r="H250" s="67"/>
      <c r="I250" s="67"/>
      <c r="J250" s="67"/>
      <c r="K250" s="67"/>
      <c r="L250" s="67"/>
      <c r="M250" s="67"/>
      <c r="N250" s="67"/>
      <c r="O250" s="67"/>
    </row>
    <row r="251" spans="1:15" x14ac:dyDescent="0.25">
      <c r="A251" s="67"/>
      <c r="B251" s="306" t="s">
        <v>361</v>
      </c>
      <c r="C251" s="346" t="s">
        <v>362</v>
      </c>
      <c r="D251" s="347">
        <f>+D234+C234</f>
        <v>299433193</v>
      </c>
      <c r="E251" s="348"/>
      <c r="F251" s="137"/>
      <c r="G251" s="137"/>
      <c r="H251" s="67"/>
      <c r="I251" s="67"/>
      <c r="J251" s="67"/>
      <c r="K251" s="67"/>
      <c r="L251" s="67"/>
      <c r="M251" s="67"/>
      <c r="N251" s="67"/>
      <c r="O251" s="67"/>
    </row>
    <row r="252" spans="1:15" x14ac:dyDescent="0.25">
      <c r="A252" s="67"/>
      <c r="B252" s="306"/>
      <c r="C252" s="346" t="s">
        <v>363</v>
      </c>
      <c r="D252" s="347"/>
      <c r="E252" s="348"/>
      <c r="F252" s="137"/>
      <c r="G252" s="137"/>
      <c r="H252" s="67"/>
      <c r="I252" s="67"/>
      <c r="J252" s="67"/>
      <c r="K252" s="67"/>
      <c r="L252" s="67"/>
      <c r="M252" s="67"/>
      <c r="N252" s="67"/>
      <c r="O252" s="67"/>
    </row>
    <row r="253" spans="1:15" x14ac:dyDescent="0.25">
      <c r="A253" s="67"/>
      <c r="B253" s="306"/>
      <c r="C253" s="346"/>
      <c r="D253" s="347"/>
      <c r="E253" s="348"/>
      <c r="F253" s="137"/>
      <c r="G253" s="137"/>
      <c r="H253" s="67"/>
      <c r="I253" s="67"/>
      <c r="J253" s="67"/>
      <c r="K253" s="67"/>
      <c r="L253" s="67"/>
      <c r="M253" s="67"/>
      <c r="N253" s="67"/>
      <c r="O253" s="67"/>
    </row>
    <row r="254" spans="1:15" x14ac:dyDescent="0.25">
      <c r="A254" s="67"/>
      <c r="B254" s="111" t="s">
        <v>162</v>
      </c>
      <c r="C254" s="170"/>
      <c r="D254" s="170">
        <f>SUM(D251:D253)</f>
        <v>299433193</v>
      </c>
      <c r="E254" s="349"/>
      <c r="F254" s="137"/>
      <c r="G254" s="137"/>
      <c r="H254" s="67"/>
      <c r="I254" s="67"/>
      <c r="J254" s="67"/>
      <c r="K254" s="67"/>
      <c r="L254" s="67"/>
      <c r="M254" s="67"/>
      <c r="N254" s="67"/>
      <c r="O254" s="67"/>
    </row>
    <row r="255" spans="1:15" x14ac:dyDescent="0.25">
      <c r="A255" s="67"/>
      <c r="B255" s="67"/>
      <c r="C255" s="137"/>
      <c r="D255" s="137"/>
      <c r="E255" s="137"/>
      <c r="F255" s="137"/>
      <c r="G255" s="137"/>
      <c r="H255" s="67"/>
      <c r="I255" s="67"/>
      <c r="J255" s="67"/>
      <c r="K255" s="67"/>
      <c r="L255" s="67"/>
      <c r="M255" s="67"/>
      <c r="N255" s="67"/>
      <c r="O255" s="67"/>
    </row>
    <row r="256" spans="1:15" x14ac:dyDescent="0.25">
      <c r="A256" s="75" t="s">
        <v>260</v>
      </c>
      <c r="B256" s="90"/>
      <c r="C256" s="137"/>
      <c r="D256" s="137"/>
      <c r="E256" s="137"/>
      <c r="F256" s="137"/>
      <c r="G256" s="137"/>
      <c r="H256" s="67"/>
      <c r="I256" s="67"/>
      <c r="J256" s="67"/>
      <c r="K256" s="67"/>
      <c r="L256" s="67"/>
      <c r="M256" s="67"/>
      <c r="N256" s="67"/>
      <c r="O256" s="67"/>
    </row>
    <row r="257" spans="1:15" x14ac:dyDescent="0.25">
      <c r="A257" s="67"/>
      <c r="B257" s="67"/>
      <c r="C257" s="137"/>
      <c r="D257" s="137"/>
      <c r="E257" s="137"/>
      <c r="F257" s="137"/>
      <c r="G257" s="137"/>
      <c r="H257" s="67"/>
      <c r="I257" s="67"/>
      <c r="J257" s="67"/>
      <c r="K257" s="67"/>
      <c r="L257" s="67"/>
      <c r="M257" s="67"/>
      <c r="N257" s="67"/>
      <c r="O257" s="67"/>
    </row>
    <row r="258" spans="1:15" x14ac:dyDescent="0.25">
      <c r="A258" s="67"/>
      <c r="B258" s="67"/>
      <c r="C258" s="137"/>
      <c r="D258" s="137"/>
      <c r="E258" s="137"/>
      <c r="F258" s="137"/>
      <c r="G258" s="137"/>
      <c r="H258" s="67"/>
      <c r="I258" s="67"/>
      <c r="J258" s="67"/>
      <c r="K258" s="67"/>
      <c r="L258" s="67"/>
      <c r="M258" s="67"/>
      <c r="N258" s="67"/>
      <c r="O258" s="67"/>
    </row>
    <row r="259" spans="1:15" ht="45" x14ac:dyDescent="0.25">
      <c r="A259" s="67"/>
      <c r="B259" s="77" t="s">
        <v>253</v>
      </c>
      <c r="C259" s="141" t="s">
        <v>261</v>
      </c>
      <c r="D259" s="141" t="s">
        <v>262</v>
      </c>
      <c r="E259" s="141" t="s">
        <v>263</v>
      </c>
      <c r="F259" s="143"/>
      <c r="G259" s="137"/>
      <c r="H259" s="67"/>
      <c r="I259" s="67"/>
      <c r="J259" s="67"/>
      <c r="K259" s="67"/>
      <c r="L259" s="67"/>
      <c r="M259" s="67"/>
      <c r="N259" s="67"/>
      <c r="O259" s="67"/>
    </row>
    <row r="260" spans="1:15" x14ac:dyDescent="0.25">
      <c r="A260" s="67"/>
      <c r="B260" s="310" t="s">
        <v>240</v>
      </c>
      <c r="C260" s="350">
        <v>0</v>
      </c>
      <c r="D260" s="322">
        <v>0</v>
      </c>
      <c r="E260" s="350">
        <f>+C260-D260</f>
        <v>0</v>
      </c>
      <c r="F260" s="153"/>
      <c r="G260" s="137"/>
      <c r="H260" s="67"/>
      <c r="I260" s="67"/>
      <c r="J260" s="67"/>
      <c r="K260" s="67"/>
      <c r="L260" s="67"/>
      <c r="M260" s="67"/>
      <c r="N260" s="67"/>
      <c r="O260" s="67"/>
    </row>
    <row r="261" spans="1:15" x14ac:dyDescent="0.25">
      <c r="A261" s="67"/>
      <c r="B261" s="313" t="s">
        <v>250</v>
      </c>
      <c r="C261" s="350">
        <v>0</v>
      </c>
      <c r="D261" s="350">
        <v>0</v>
      </c>
      <c r="E261" s="350">
        <f>+C261-D261</f>
        <v>0</v>
      </c>
      <c r="F261" s="153"/>
      <c r="G261" s="137"/>
      <c r="H261" s="67"/>
      <c r="I261" s="67"/>
      <c r="J261" s="67"/>
      <c r="K261" s="67"/>
      <c r="L261" s="67"/>
      <c r="M261" s="67"/>
      <c r="N261" s="67"/>
      <c r="O261" s="67"/>
    </row>
    <row r="262" spans="1:15" x14ac:dyDescent="0.25">
      <c r="A262" s="67"/>
      <c r="B262" s="314" t="s">
        <v>64</v>
      </c>
      <c r="C262" s="350">
        <v>0</v>
      </c>
      <c r="D262" s="347">
        <v>190995574</v>
      </c>
      <c r="E262" s="350">
        <f>+C262-D262</f>
        <v>-190995574</v>
      </c>
      <c r="F262" s="153"/>
      <c r="G262" s="137"/>
      <c r="H262" s="67"/>
      <c r="I262" s="67"/>
      <c r="J262" s="67"/>
      <c r="K262" s="67"/>
      <c r="L262" s="67"/>
      <c r="M262" s="67"/>
      <c r="N262" s="67"/>
      <c r="O262" s="67"/>
    </row>
    <row r="263" spans="1:15" x14ac:dyDescent="0.25">
      <c r="A263" s="67"/>
      <c r="B263" s="314" t="s">
        <v>265</v>
      </c>
      <c r="C263" s="350">
        <v>0</v>
      </c>
      <c r="D263" s="350">
        <v>0</v>
      </c>
      <c r="E263" s="350">
        <f>+C263-D263</f>
        <v>0</v>
      </c>
      <c r="F263" s="153"/>
      <c r="G263" s="137"/>
      <c r="H263" s="67"/>
      <c r="I263" s="67"/>
      <c r="J263" s="67"/>
      <c r="K263" s="67"/>
      <c r="L263" s="67"/>
      <c r="M263" s="67"/>
      <c r="N263" s="67"/>
      <c r="O263" s="67"/>
    </row>
    <row r="264" spans="1:15" x14ac:dyDescent="0.25">
      <c r="A264" s="67"/>
      <c r="B264" s="315" t="s">
        <v>162</v>
      </c>
      <c r="C264" s="351">
        <f>SUM(C260:C263)</f>
        <v>0</v>
      </c>
      <c r="D264" s="351">
        <f>SUM(D260:D263)</f>
        <v>190995574</v>
      </c>
      <c r="E264" s="351">
        <f>SUM(E260:E263)</f>
        <v>-190995574</v>
      </c>
      <c r="F264" s="352"/>
      <c r="G264" s="137"/>
      <c r="H264" s="67"/>
      <c r="I264" s="67"/>
      <c r="J264" s="67"/>
      <c r="K264" s="67"/>
      <c r="L264" s="67"/>
      <c r="M264" s="67"/>
      <c r="N264" s="67"/>
      <c r="O264" s="67"/>
    </row>
    <row r="265" spans="1:15" x14ac:dyDescent="0.25">
      <c r="A265" s="67"/>
      <c r="B265" s="67"/>
      <c r="C265" s="137"/>
      <c r="D265" s="137"/>
      <c r="E265" s="137"/>
      <c r="F265" s="137"/>
      <c r="G265" s="137"/>
      <c r="H265" s="67"/>
      <c r="I265" s="67"/>
      <c r="J265" s="67"/>
      <c r="K265" s="67"/>
      <c r="L265" s="67"/>
      <c r="M265" s="67"/>
      <c r="N265" s="67"/>
      <c r="O265" s="67"/>
    </row>
    <row r="266" spans="1:15" x14ac:dyDescent="0.25">
      <c r="A266" s="75" t="s">
        <v>266</v>
      </c>
      <c r="B266" s="90"/>
      <c r="C266" s="137"/>
      <c r="D266" s="137"/>
      <c r="E266" s="137"/>
      <c r="F266" s="137"/>
      <c r="G266" s="137"/>
      <c r="H266" s="67"/>
      <c r="I266" s="67"/>
      <c r="J266" s="67"/>
      <c r="K266" s="67"/>
      <c r="L266" s="67"/>
      <c r="M266" s="67"/>
      <c r="N266" s="67"/>
      <c r="O266" s="67"/>
    </row>
    <row r="267" spans="1:15" x14ac:dyDescent="0.25">
      <c r="A267" s="76"/>
      <c r="B267" s="90"/>
      <c r="C267" s="137"/>
      <c r="D267" s="137"/>
      <c r="E267" s="137"/>
      <c r="F267" s="137"/>
      <c r="G267" s="137"/>
      <c r="H267" s="67"/>
      <c r="I267" s="67"/>
      <c r="J267" s="67"/>
      <c r="K267" s="67"/>
      <c r="L267" s="67"/>
      <c r="M267" s="67"/>
      <c r="N267" s="67"/>
      <c r="O267" s="67"/>
    </row>
    <row r="268" spans="1:15" ht="45" x14ac:dyDescent="0.25">
      <c r="A268" s="67"/>
      <c r="B268" s="77" t="s">
        <v>212</v>
      </c>
      <c r="C268" s="141" t="s">
        <v>267</v>
      </c>
      <c r="D268" s="141" t="s">
        <v>268</v>
      </c>
      <c r="E268" s="141" t="s">
        <v>269</v>
      </c>
      <c r="F268" s="141" t="s">
        <v>200</v>
      </c>
      <c r="G268" s="137"/>
      <c r="H268" s="67"/>
      <c r="I268" s="67"/>
      <c r="J268" s="67"/>
      <c r="K268" s="67"/>
      <c r="L268" s="67"/>
      <c r="M268" s="67"/>
      <c r="N268" s="67"/>
      <c r="O268" s="67"/>
    </row>
    <row r="269" spans="1:15" x14ac:dyDescent="0.25">
      <c r="A269" s="67"/>
      <c r="B269" s="99" t="s">
        <v>28</v>
      </c>
      <c r="C269" s="168">
        <f>2500000000+1000000</f>
        <v>2501000000</v>
      </c>
      <c r="D269" s="168">
        <v>0</v>
      </c>
      <c r="E269" s="168">
        <v>0</v>
      </c>
      <c r="F269" s="168">
        <f>+C269+D269-E269</f>
        <v>2501000000</v>
      </c>
      <c r="G269" s="137"/>
      <c r="H269" s="101"/>
      <c r="I269" s="67"/>
      <c r="J269" s="67"/>
      <c r="K269" s="67"/>
      <c r="L269" s="67"/>
      <c r="M269" s="67"/>
      <c r="N269" s="67"/>
      <c r="O269" s="67"/>
    </row>
    <row r="270" spans="1:15" x14ac:dyDescent="0.25">
      <c r="A270" s="75"/>
      <c r="B270" s="99" t="s">
        <v>270</v>
      </c>
      <c r="C270" s="168">
        <v>0</v>
      </c>
      <c r="D270" s="168">
        <v>1727741148</v>
      </c>
      <c r="E270" s="168">
        <v>0</v>
      </c>
      <c r="F270" s="168">
        <f>+D270</f>
        <v>1727741148</v>
      </c>
      <c r="G270" s="137"/>
      <c r="H270" s="101"/>
      <c r="I270" s="67"/>
      <c r="J270" s="67"/>
      <c r="K270" s="67"/>
      <c r="L270" s="67"/>
      <c r="M270" s="67"/>
      <c r="N270" s="67"/>
      <c r="O270" s="67"/>
    </row>
    <row r="271" spans="1:15" x14ac:dyDescent="0.25">
      <c r="A271" s="67"/>
      <c r="B271" s="99" t="s">
        <v>29</v>
      </c>
      <c r="C271" s="168">
        <v>18276132</v>
      </c>
      <c r="D271" s="168">
        <f>+F271-C271</f>
        <v>21486522</v>
      </c>
      <c r="E271" s="168">
        <v>0</v>
      </c>
      <c r="F271" s="168">
        <v>39762654</v>
      </c>
      <c r="G271" s="137"/>
      <c r="H271" s="101"/>
      <c r="I271" s="67"/>
      <c r="J271" s="67"/>
      <c r="K271" s="67"/>
      <c r="L271" s="67"/>
      <c r="M271" s="67"/>
      <c r="N271" s="67"/>
      <c r="O271" s="67"/>
    </row>
    <row r="272" spans="1:15" x14ac:dyDescent="0.25">
      <c r="A272" s="67"/>
      <c r="B272" s="99" t="s">
        <v>271</v>
      </c>
      <c r="C272" s="168">
        <v>267690713</v>
      </c>
      <c r="D272" s="168">
        <f>+F272-C272</f>
        <v>408243914</v>
      </c>
      <c r="E272" s="168">
        <v>0</v>
      </c>
      <c r="F272" s="168">
        <v>675934627</v>
      </c>
      <c r="G272" s="137"/>
      <c r="H272" s="101"/>
      <c r="I272" s="67"/>
      <c r="J272" s="67"/>
      <c r="K272" s="67"/>
      <c r="L272" s="67"/>
      <c r="M272" s="67"/>
      <c r="N272" s="67"/>
      <c r="O272" s="67"/>
    </row>
    <row r="273" spans="1:15" x14ac:dyDescent="0.25">
      <c r="A273" s="67"/>
      <c r="B273" s="99" t="s">
        <v>272</v>
      </c>
      <c r="C273" s="168">
        <v>483304974</v>
      </c>
      <c r="D273" s="168">
        <f>+F273</f>
        <v>-131373745</v>
      </c>
      <c r="E273" s="168">
        <f>C273</f>
        <v>483304974</v>
      </c>
      <c r="F273" s="168">
        <v>-131373745</v>
      </c>
      <c r="G273" s="137"/>
      <c r="H273" s="101"/>
      <c r="I273" s="67"/>
      <c r="J273" s="67"/>
      <c r="K273" s="67"/>
      <c r="L273" s="67"/>
      <c r="M273" s="67"/>
      <c r="N273" s="67"/>
      <c r="O273" s="67"/>
    </row>
    <row r="274" spans="1:15" x14ac:dyDescent="0.25">
      <c r="A274" s="67"/>
      <c r="B274" s="98" t="s">
        <v>162</v>
      </c>
      <c r="C274" s="169">
        <f>SUM(C269:C273)</f>
        <v>3270271819</v>
      </c>
      <c r="D274" s="169">
        <f>SUM(D269:D273)</f>
        <v>2026097839</v>
      </c>
      <c r="E274" s="169">
        <f>SUM(E269:E273)</f>
        <v>483304974</v>
      </c>
      <c r="F274" s="169">
        <f>SUM(F269:F273)</f>
        <v>4813064684</v>
      </c>
      <c r="G274" s="137"/>
      <c r="H274" s="101"/>
      <c r="I274" s="101"/>
      <c r="J274" s="67"/>
      <c r="K274" s="67"/>
      <c r="L274" s="67"/>
      <c r="M274" s="67"/>
      <c r="N274" s="67"/>
      <c r="O274" s="67"/>
    </row>
    <row r="275" spans="1:15" x14ac:dyDescent="0.25">
      <c r="A275" s="67"/>
      <c r="B275" s="67"/>
      <c r="C275" s="137"/>
      <c r="D275" s="137"/>
      <c r="E275" s="137"/>
      <c r="F275" s="137"/>
      <c r="G275" s="137"/>
      <c r="H275" s="67"/>
      <c r="I275" s="67"/>
      <c r="J275" s="67"/>
      <c r="K275" s="67"/>
      <c r="L275" s="67"/>
      <c r="M275" s="67"/>
      <c r="N275" s="67"/>
      <c r="O275" s="67"/>
    </row>
    <row r="276" spans="1:15" x14ac:dyDescent="0.25">
      <c r="A276" s="75" t="s">
        <v>273</v>
      </c>
      <c r="B276" s="67"/>
      <c r="C276" s="137"/>
      <c r="D276" s="137"/>
      <c r="E276" s="137"/>
      <c r="F276" s="137"/>
      <c r="G276" s="137"/>
      <c r="H276" s="67"/>
      <c r="I276" s="67"/>
      <c r="J276" s="67"/>
      <c r="K276" s="67"/>
      <c r="L276" s="67"/>
      <c r="M276" s="67"/>
      <c r="N276" s="67"/>
      <c r="O276" s="67"/>
    </row>
    <row r="277" spans="1:15" x14ac:dyDescent="0.25">
      <c r="A277" s="76"/>
      <c r="B277" s="67"/>
      <c r="C277" s="137"/>
      <c r="D277" s="137"/>
      <c r="E277" s="137"/>
      <c r="F277" s="137"/>
      <c r="G277" s="137"/>
      <c r="H277" s="67"/>
      <c r="I277" s="67"/>
      <c r="J277" s="67"/>
      <c r="K277" s="67"/>
      <c r="L277" s="67"/>
      <c r="M277" s="67"/>
      <c r="N277" s="67"/>
      <c r="O277" s="67"/>
    </row>
    <row r="278" spans="1:15" ht="45" x14ac:dyDescent="0.25">
      <c r="A278" s="67"/>
      <c r="B278" s="111" t="s">
        <v>156</v>
      </c>
      <c r="C278" s="141" t="s">
        <v>267</v>
      </c>
      <c r="D278" s="170" t="s">
        <v>268</v>
      </c>
      <c r="E278" s="170" t="s">
        <v>269</v>
      </c>
      <c r="F278" s="141" t="s">
        <v>274</v>
      </c>
      <c r="G278" s="141" t="s">
        <v>275</v>
      </c>
      <c r="H278" s="90"/>
      <c r="I278" s="67"/>
      <c r="J278" s="67"/>
      <c r="K278" s="67"/>
      <c r="L278" s="67"/>
      <c r="M278" s="67"/>
      <c r="N278" s="67"/>
      <c r="O278" s="67"/>
    </row>
    <row r="279" spans="1:15" x14ac:dyDescent="0.25">
      <c r="A279" s="67"/>
      <c r="B279" s="112" t="s">
        <v>276</v>
      </c>
      <c r="C279" s="171"/>
      <c r="D279" s="171"/>
      <c r="E279" s="171"/>
      <c r="F279" s="171"/>
      <c r="G279" s="171"/>
      <c r="H279" s="67"/>
      <c r="I279" s="67"/>
      <c r="J279" s="67"/>
      <c r="K279" s="67"/>
      <c r="L279" s="67"/>
      <c r="M279" s="67"/>
      <c r="N279" s="67"/>
      <c r="O279" s="67"/>
    </row>
    <row r="280" spans="1:15" x14ac:dyDescent="0.25">
      <c r="A280" s="67"/>
      <c r="B280" s="99"/>
      <c r="C280" s="449" t="s">
        <v>236</v>
      </c>
      <c r="D280" s="450"/>
      <c r="E280" s="450"/>
      <c r="F280" s="451"/>
      <c r="G280" s="171"/>
      <c r="H280" s="67"/>
      <c r="I280" s="67"/>
      <c r="J280" s="67"/>
      <c r="K280" s="67"/>
      <c r="L280" s="67"/>
      <c r="M280" s="67"/>
      <c r="N280" s="67"/>
      <c r="O280" s="67"/>
    </row>
    <row r="281" spans="1:15" x14ac:dyDescent="0.25">
      <c r="A281" s="67"/>
      <c r="B281" s="99"/>
      <c r="C281" s="452"/>
      <c r="D281" s="453"/>
      <c r="E281" s="453"/>
      <c r="F281" s="454"/>
      <c r="G281" s="171"/>
      <c r="H281" s="67"/>
      <c r="I281" s="67"/>
      <c r="J281" s="67"/>
      <c r="K281" s="67"/>
      <c r="L281" s="67"/>
      <c r="M281" s="67"/>
      <c r="N281" s="67"/>
      <c r="O281" s="67"/>
    </row>
    <row r="282" spans="1:15" x14ac:dyDescent="0.25">
      <c r="A282" s="67"/>
      <c r="B282" s="99" t="s">
        <v>277</v>
      </c>
      <c r="C282" s="452"/>
      <c r="D282" s="453"/>
      <c r="E282" s="453"/>
      <c r="F282" s="454"/>
      <c r="G282" s="171"/>
      <c r="H282" s="67"/>
      <c r="I282" s="67"/>
      <c r="J282" s="67"/>
      <c r="K282" s="67"/>
      <c r="L282" s="67"/>
      <c r="M282" s="67"/>
      <c r="N282" s="67"/>
      <c r="O282" s="67"/>
    </row>
    <row r="283" spans="1:15" x14ac:dyDescent="0.25">
      <c r="A283" s="67"/>
      <c r="B283" s="112" t="s">
        <v>278</v>
      </c>
      <c r="C283" s="455"/>
      <c r="D283" s="456"/>
      <c r="E283" s="456"/>
      <c r="F283" s="457"/>
      <c r="G283" s="171"/>
      <c r="H283" s="67"/>
      <c r="I283" s="67"/>
      <c r="J283" s="67"/>
      <c r="K283" s="67"/>
      <c r="L283" s="67"/>
      <c r="M283" s="67"/>
      <c r="N283" s="67"/>
      <c r="O283" s="67"/>
    </row>
    <row r="284" spans="1:15" x14ac:dyDescent="0.25">
      <c r="A284" s="67"/>
      <c r="B284" s="99"/>
      <c r="C284" s="171"/>
      <c r="D284" s="171"/>
      <c r="E284" s="171"/>
      <c r="F284" s="171"/>
      <c r="G284" s="171"/>
      <c r="H284" s="67"/>
      <c r="I284" s="67"/>
      <c r="J284" s="67"/>
      <c r="K284" s="67"/>
      <c r="L284" s="67"/>
      <c r="M284" s="67"/>
      <c r="N284" s="67"/>
      <c r="O284" s="67"/>
    </row>
    <row r="285" spans="1:15" x14ac:dyDescent="0.25">
      <c r="A285" s="67"/>
      <c r="B285" s="99"/>
      <c r="C285" s="171"/>
      <c r="D285" s="171"/>
      <c r="E285" s="171"/>
      <c r="F285" s="171"/>
      <c r="G285" s="171"/>
      <c r="H285" s="67"/>
      <c r="I285" s="67"/>
      <c r="J285" s="67"/>
      <c r="K285" s="67"/>
      <c r="L285" s="67"/>
      <c r="M285" s="67"/>
      <c r="N285" s="67"/>
      <c r="O285" s="67"/>
    </row>
    <row r="286" spans="1:15" x14ac:dyDescent="0.25">
      <c r="A286" s="67"/>
      <c r="B286" s="99" t="s">
        <v>277</v>
      </c>
      <c r="C286" s="171"/>
      <c r="D286" s="171"/>
      <c r="E286" s="171"/>
      <c r="F286" s="171"/>
      <c r="G286" s="171"/>
      <c r="H286" s="67"/>
      <c r="I286" s="67"/>
      <c r="J286" s="67"/>
      <c r="K286" s="67"/>
      <c r="L286" s="67"/>
      <c r="M286" s="67"/>
      <c r="N286" s="67"/>
      <c r="O286" s="67"/>
    </row>
    <row r="287" spans="1:15" x14ac:dyDescent="0.25">
      <c r="A287" s="67"/>
      <c r="B287" s="67"/>
      <c r="C287" s="137"/>
      <c r="D287" s="137"/>
      <c r="E287" s="137"/>
      <c r="F287" s="137"/>
      <c r="G287" s="137"/>
      <c r="H287" s="67"/>
      <c r="I287" s="67"/>
      <c r="J287" s="67"/>
      <c r="K287" s="67"/>
      <c r="L287" s="67"/>
      <c r="M287" s="67"/>
      <c r="N287" s="67"/>
      <c r="O287" s="67"/>
    </row>
    <row r="288" spans="1:15" x14ac:dyDescent="0.25">
      <c r="A288" s="75" t="s">
        <v>279</v>
      </c>
      <c r="B288" s="67"/>
      <c r="C288" s="137"/>
      <c r="D288" s="137"/>
      <c r="E288" s="137"/>
      <c r="F288" s="137"/>
      <c r="G288" s="137"/>
      <c r="H288" s="67"/>
      <c r="I288" s="67"/>
      <c r="J288" s="67"/>
      <c r="K288" s="67"/>
      <c r="L288" s="67"/>
      <c r="M288" s="67"/>
      <c r="N288" s="67"/>
      <c r="O288" s="67"/>
    </row>
    <row r="289" spans="1:15" x14ac:dyDescent="0.25">
      <c r="A289" s="76"/>
      <c r="B289" s="67"/>
      <c r="C289" s="137"/>
      <c r="D289" s="137"/>
      <c r="E289" s="137"/>
      <c r="F289" s="137"/>
      <c r="G289" s="137"/>
      <c r="H289" s="67"/>
      <c r="I289" s="67"/>
      <c r="J289" s="67"/>
      <c r="K289" s="67"/>
      <c r="L289" s="67"/>
      <c r="M289" s="67"/>
      <c r="N289" s="67"/>
      <c r="O289" s="67"/>
    </row>
    <row r="290" spans="1:15" x14ac:dyDescent="0.25">
      <c r="A290" s="172"/>
      <c r="B290" s="353" t="s">
        <v>57</v>
      </c>
      <c r="C290" s="354" t="s">
        <v>374</v>
      </c>
      <c r="D290" s="159"/>
      <c r="E290" s="159"/>
      <c r="F290" s="137"/>
      <c r="G290" s="137"/>
      <c r="H290" s="67"/>
      <c r="I290" s="67"/>
      <c r="J290" s="67"/>
      <c r="K290" s="67"/>
      <c r="L290" s="67"/>
      <c r="M290" s="67"/>
      <c r="N290" s="67"/>
      <c r="O290" s="67"/>
    </row>
    <row r="291" spans="1:15" x14ac:dyDescent="0.25">
      <c r="A291" s="172"/>
      <c r="B291" s="355" t="s">
        <v>56</v>
      </c>
      <c r="C291" s="356">
        <v>553746360</v>
      </c>
      <c r="D291" s="143"/>
      <c r="E291" s="159"/>
      <c r="F291" s="137"/>
      <c r="G291" s="137"/>
      <c r="H291" s="67"/>
      <c r="I291" s="67"/>
      <c r="J291" s="67"/>
      <c r="K291" s="67"/>
      <c r="L291" s="67"/>
      <c r="M291" s="67"/>
      <c r="N291" s="67"/>
      <c r="O291" s="67"/>
    </row>
    <row r="292" spans="1:15" x14ac:dyDescent="0.25">
      <c r="A292" s="172"/>
      <c r="B292" s="357" t="s">
        <v>366</v>
      </c>
      <c r="C292" s="358">
        <v>286017132</v>
      </c>
      <c r="D292" s="159"/>
      <c r="E292" s="159"/>
      <c r="F292" s="137"/>
      <c r="G292" s="137"/>
      <c r="H292" s="67"/>
      <c r="I292" s="67"/>
      <c r="J292" s="67"/>
      <c r="K292" s="67"/>
      <c r="L292" s="67"/>
      <c r="M292" s="67"/>
      <c r="N292" s="67"/>
      <c r="O292" s="67"/>
    </row>
    <row r="293" spans="1:15" x14ac:dyDescent="0.25">
      <c r="A293" s="172"/>
      <c r="B293" s="359" t="s">
        <v>367</v>
      </c>
      <c r="C293" s="360">
        <v>286017132</v>
      </c>
      <c r="D293" s="159"/>
      <c r="E293" s="159"/>
      <c r="F293" s="137"/>
      <c r="G293" s="137"/>
      <c r="H293" s="67"/>
      <c r="I293" s="67"/>
      <c r="J293" s="67"/>
      <c r="K293" s="67"/>
      <c r="L293" s="67"/>
      <c r="M293" s="67"/>
      <c r="N293" s="67"/>
      <c r="O293" s="67"/>
    </row>
    <row r="294" spans="1:15" x14ac:dyDescent="0.25">
      <c r="A294" s="172"/>
      <c r="B294" s="359" t="s">
        <v>368</v>
      </c>
      <c r="C294" s="360">
        <v>193458821</v>
      </c>
      <c r="D294" s="159"/>
      <c r="E294" s="159"/>
      <c r="F294" s="137"/>
      <c r="G294" s="137"/>
      <c r="H294" s="67"/>
      <c r="I294" s="67"/>
      <c r="J294" s="67"/>
      <c r="K294" s="67"/>
      <c r="L294" s="67"/>
      <c r="M294" s="67"/>
      <c r="N294" s="67"/>
      <c r="O294" s="67"/>
    </row>
    <row r="295" spans="1:15" x14ac:dyDescent="0.25">
      <c r="A295" s="172"/>
      <c r="B295" s="359" t="s">
        <v>369</v>
      </c>
      <c r="C295" s="360">
        <v>141681821</v>
      </c>
      <c r="D295" s="159"/>
      <c r="E295" s="159"/>
      <c r="F295" s="137"/>
      <c r="G295" s="137"/>
      <c r="H295" s="67"/>
      <c r="I295" s="67"/>
      <c r="J295" s="67"/>
      <c r="K295" s="67"/>
      <c r="L295" s="67"/>
      <c r="M295" s="67"/>
      <c r="N295" s="67"/>
      <c r="O295" s="67"/>
    </row>
    <row r="296" spans="1:15" x14ac:dyDescent="0.25">
      <c r="A296" s="172"/>
      <c r="B296" s="359" t="s">
        <v>370</v>
      </c>
      <c r="C296" s="360">
        <v>51777000</v>
      </c>
      <c r="D296" s="143"/>
      <c r="E296" s="159"/>
      <c r="F296" s="137"/>
      <c r="G296" s="137"/>
      <c r="H296" s="67"/>
      <c r="I296" s="67"/>
      <c r="J296" s="67"/>
      <c r="K296" s="67"/>
      <c r="L296" s="67"/>
      <c r="M296" s="67"/>
      <c r="N296" s="67"/>
      <c r="O296" s="67"/>
    </row>
    <row r="297" spans="1:15" x14ac:dyDescent="0.25">
      <c r="A297" s="172"/>
      <c r="B297" s="357" t="s">
        <v>371</v>
      </c>
      <c r="C297" s="358">
        <v>74270407</v>
      </c>
      <c r="D297" s="173"/>
      <c r="E297" s="159"/>
      <c r="F297" s="137"/>
      <c r="G297" s="137"/>
      <c r="H297" s="67"/>
      <c r="I297" s="67"/>
      <c r="J297" s="67"/>
      <c r="K297" s="67"/>
      <c r="L297" s="67"/>
      <c r="M297" s="67"/>
      <c r="N297" s="67"/>
      <c r="O297" s="67"/>
    </row>
    <row r="298" spans="1:15" x14ac:dyDescent="0.25">
      <c r="A298" s="172"/>
      <c r="B298" s="359" t="s">
        <v>372</v>
      </c>
      <c r="C298" s="360">
        <v>74270407</v>
      </c>
      <c r="D298" s="159"/>
      <c r="E298" s="159"/>
      <c r="F298" s="137"/>
      <c r="G298" s="137"/>
      <c r="H298" s="67"/>
      <c r="I298" s="67"/>
      <c r="J298" s="67"/>
      <c r="K298" s="67"/>
      <c r="L298" s="67"/>
      <c r="M298" s="67"/>
      <c r="N298" s="67"/>
      <c r="O298" s="67"/>
    </row>
    <row r="299" spans="1:15" x14ac:dyDescent="0.25">
      <c r="A299" s="172"/>
      <c r="B299" s="355" t="s">
        <v>55</v>
      </c>
      <c r="C299" s="356">
        <v>31097220</v>
      </c>
      <c r="D299" s="159"/>
      <c r="E299" s="159"/>
      <c r="F299" s="137"/>
      <c r="G299" s="137"/>
      <c r="H299" s="67"/>
      <c r="I299" s="67"/>
      <c r="J299" s="67"/>
      <c r="K299" s="67"/>
      <c r="L299" s="67"/>
      <c r="M299" s="67"/>
      <c r="N299" s="67"/>
      <c r="O299" s="67"/>
    </row>
    <row r="300" spans="1:15" x14ac:dyDescent="0.25">
      <c r="A300" s="172"/>
      <c r="B300" s="357" t="s">
        <v>54</v>
      </c>
      <c r="C300" s="358">
        <v>31097220</v>
      </c>
      <c r="D300" s="159"/>
      <c r="E300" s="159"/>
      <c r="F300" s="137"/>
      <c r="G300" s="137"/>
      <c r="H300" s="67"/>
      <c r="I300" s="67"/>
      <c r="J300" s="67"/>
      <c r="K300" s="67"/>
      <c r="L300" s="67"/>
      <c r="M300" s="67"/>
      <c r="N300" s="67"/>
      <c r="O300" s="67"/>
    </row>
    <row r="301" spans="1:15" x14ac:dyDescent="0.25">
      <c r="A301" s="172"/>
      <c r="B301" s="361" t="s">
        <v>373</v>
      </c>
      <c r="C301" s="362">
        <v>31097220</v>
      </c>
      <c r="D301" s="143"/>
      <c r="E301" s="159"/>
      <c r="F301" s="137"/>
      <c r="G301" s="137"/>
      <c r="H301" s="67"/>
      <c r="I301" s="67"/>
      <c r="J301" s="67"/>
      <c r="K301" s="67"/>
      <c r="L301" s="67"/>
      <c r="M301" s="67"/>
      <c r="N301" s="67"/>
      <c r="O301" s="67"/>
    </row>
    <row r="302" spans="1:15" x14ac:dyDescent="0.25">
      <c r="A302" s="172"/>
      <c r="B302" s="174"/>
      <c r="C302" s="159"/>
      <c r="D302" s="159"/>
      <c r="E302" s="159"/>
      <c r="F302" s="137"/>
      <c r="G302" s="137"/>
      <c r="H302" s="67"/>
      <c r="I302" s="67"/>
      <c r="J302" s="67"/>
      <c r="K302" s="67"/>
      <c r="L302" s="67"/>
      <c r="M302" s="67"/>
      <c r="N302" s="67"/>
      <c r="O302" s="67"/>
    </row>
    <row r="303" spans="1:15" x14ac:dyDescent="0.25">
      <c r="A303" s="75" t="s">
        <v>291</v>
      </c>
      <c r="B303" s="67"/>
      <c r="C303" s="137"/>
      <c r="D303" s="137"/>
      <c r="E303" s="137"/>
      <c r="F303" s="137"/>
      <c r="G303" s="137"/>
      <c r="H303" s="67"/>
      <c r="I303" s="67"/>
      <c r="J303" s="67"/>
      <c r="K303" s="67"/>
      <c r="L303" s="67"/>
      <c r="M303" s="67"/>
      <c r="N303" s="67"/>
      <c r="O303" s="67"/>
    </row>
    <row r="304" spans="1:15" x14ac:dyDescent="0.25">
      <c r="A304" s="76"/>
      <c r="B304" s="67"/>
      <c r="C304" s="137"/>
      <c r="D304" s="137"/>
      <c r="E304" s="137"/>
      <c r="F304" s="137"/>
      <c r="G304" s="137"/>
      <c r="H304" s="67"/>
      <c r="I304" s="67"/>
      <c r="J304" s="67"/>
      <c r="K304" s="67"/>
      <c r="L304" s="67"/>
      <c r="M304" s="67"/>
      <c r="N304" s="67"/>
      <c r="O304" s="67"/>
    </row>
    <row r="305" spans="1:15" s="39" customFormat="1" x14ac:dyDescent="0.25">
      <c r="A305" s="172"/>
      <c r="B305" s="353" t="s">
        <v>51</v>
      </c>
      <c r="C305" s="354" t="s">
        <v>408</v>
      </c>
      <c r="D305" s="143"/>
      <c r="E305" s="159"/>
      <c r="F305" s="159"/>
      <c r="G305" s="159"/>
      <c r="H305" s="172"/>
      <c r="I305" s="172"/>
      <c r="J305" s="172"/>
      <c r="K305" s="172"/>
      <c r="L305" s="172"/>
      <c r="M305" s="172"/>
      <c r="N305" s="172"/>
      <c r="O305" s="172"/>
    </row>
    <row r="306" spans="1:15" s="39" customFormat="1" x14ac:dyDescent="0.25">
      <c r="A306" s="172"/>
      <c r="B306" s="355" t="s">
        <v>50</v>
      </c>
      <c r="C306" s="356">
        <v>263571479</v>
      </c>
      <c r="D306" s="159"/>
      <c r="E306" s="159"/>
      <c r="F306" s="159"/>
      <c r="G306" s="159"/>
      <c r="H306" s="172"/>
      <c r="I306" s="172"/>
      <c r="J306" s="172"/>
      <c r="K306" s="172"/>
      <c r="L306" s="172"/>
      <c r="M306" s="172"/>
      <c r="N306" s="172"/>
      <c r="O306" s="172"/>
    </row>
    <row r="307" spans="1:15" s="39" customFormat="1" x14ac:dyDescent="0.25">
      <c r="A307" s="172"/>
      <c r="B307" s="357" t="s">
        <v>375</v>
      </c>
      <c r="C307" s="358">
        <v>13571479</v>
      </c>
      <c r="D307" s="159"/>
      <c r="E307" s="159"/>
      <c r="F307" s="159"/>
      <c r="G307" s="159"/>
      <c r="H307" s="172"/>
      <c r="I307" s="172"/>
      <c r="J307" s="172"/>
      <c r="K307" s="172"/>
      <c r="L307" s="172"/>
      <c r="M307" s="172"/>
      <c r="N307" s="172"/>
      <c r="O307" s="172"/>
    </row>
    <row r="308" spans="1:15" s="39" customFormat="1" x14ac:dyDescent="0.25">
      <c r="A308" s="172"/>
      <c r="B308" s="359" t="s">
        <v>376</v>
      </c>
      <c r="C308" s="360">
        <v>13571479</v>
      </c>
      <c r="D308" s="159"/>
      <c r="E308" s="159"/>
      <c r="F308" s="159"/>
      <c r="G308" s="159"/>
      <c r="H308" s="172"/>
      <c r="I308" s="172"/>
      <c r="J308" s="172"/>
      <c r="K308" s="172"/>
      <c r="L308" s="172"/>
      <c r="M308" s="172"/>
      <c r="N308" s="172"/>
      <c r="O308" s="172"/>
    </row>
    <row r="309" spans="1:15" s="39" customFormat="1" x14ac:dyDescent="0.25">
      <c r="A309" s="172"/>
      <c r="B309" s="355" t="s">
        <v>377</v>
      </c>
      <c r="C309" s="356">
        <v>250000000</v>
      </c>
      <c r="D309" s="175"/>
      <c r="E309" s="159"/>
      <c r="F309" s="159"/>
      <c r="G309" s="159"/>
      <c r="H309" s="172"/>
      <c r="I309" s="172"/>
      <c r="J309" s="172"/>
      <c r="K309" s="172"/>
      <c r="L309" s="172"/>
      <c r="M309" s="172"/>
      <c r="N309" s="172"/>
      <c r="O309" s="172"/>
    </row>
    <row r="310" spans="1:15" s="39" customFormat="1" x14ac:dyDescent="0.25">
      <c r="A310" s="172"/>
      <c r="B310" s="359" t="s">
        <v>378</v>
      </c>
      <c r="C310" s="360">
        <v>250000000</v>
      </c>
      <c r="D310" s="159"/>
      <c r="E310" s="159"/>
      <c r="F310" s="159"/>
      <c r="G310" s="159"/>
      <c r="H310" s="172"/>
      <c r="I310" s="172"/>
      <c r="J310" s="172"/>
      <c r="K310" s="172"/>
      <c r="L310" s="172"/>
      <c r="M310" s="172"/>
      <c r="N310" s="172"/>
      <c r="O310" s="172"/>
    </row>
    <row r="311" spans="1:15" s="39" customFormat="1" x14ac:dyDescent="0.25">
      <c r="A311" s="172"/>
      <c r="B311" s="355" t="s">
        <v>47</v>
      </c>
      <c r="C311" s="356">
        <v>447286662</v>
      </c>
      <c r="D311" s="159"/>
      <c r="E311" s="159"/>
      <c r="F311" s="159"/>
      <c r="G311" s="159"/>
      <c r="H311" s="172"/>
      <c r="I311" s="172"/>
      <c r="J311" s="172"/>
      <c r="K311" s="172"/>
      <c r="L311" s="172"/>
      <c r="M311" s="172"/>
      <c r="N311" s="172"/>
      <c r="O311" s="172"/>
    </row>
    <row r="312" spans="1:15" s="39" customFormat="1" x14ac:dyDescent="0.25">
      <c r="A312" s="172"/>
      <c r="B312" s="357" t="s">
        <v>379</v>
      </c>
      <c r="C312" s="358">
        <v>20497277</v>
      </c>
      <c r="D312" s="159"/>
      <c r="E312" s="159"/>
      <c r="F312" s="159"/>
      <c r="G312" s="159"/>
      <c r="H312" s="172"/>
      <c r="I312" s="172"/>
      <c r="J312" s="172"/>
      <c r="K312" s="172"/>
      <c r="L312" s="172"/>
      <c r="M312" s="172"/>
      <c r="N312" s="172"/>
      <c r="O312" s="172"/>
    </row>
    <row r="313" spans="1:15" s="39" customFormat="1" x14ac:dyDescent="0.25">
      <c r="A313" s="172"/>
      <c r="B313" s="359" t="s">
        <v>380</v>
      </c>
      <c r="C313" s="360">
        <v>15771572</v>
      </c>
      <c r="D313" s="159"/>
      <c r="E313" s="159"/>
      <c r="F313" s="159"/>
      <c r="G313" s="159"/>
      <c r="H313" s="172"/>
      <c r="I313" s="172"/>
      <c r="J313" s="172"/>
      <c r="K313" s="172"/>
      <c r="L313" s="172"/>
      <c r="M313" s="172"/>
      <c r="N313" s="172"/>
      <c r="O313" s="172"/>
    </row>
    <row r="314" spans="1:15" s="39" customFormat="1" x14ac:dyDescent="0.25">
      <c r="A314" s="172"/>
      <c r="B314" s="359" t="s">
        <v>381</v>
      </c>
      <c r="C314" s="360">
        <v>2602306</v>
      </c>
      <c r="D314" s="159"/>
      <c r="E314" s="159"/>
      <c r="F314" s="159"/>
      <c r="G314" s="159"/>
      <c r="H314" s="172"/>
      <c r="I314" s="172"/>
      <c r="J314" s="172"/>
      <c r="K314" s="172"/>
      <c r="L314" s="172"/>
      <c r="M314" s="172"/>
      <c r="N314" s="172"/>
      <c r="O314" s="172"/>
    </row>
    <row r="315" spans="1:15" s="39" customFormat="1" x14ac:dyDescent="0.25">
      <c r="A315" s="172"/>
      <c r="B315" s="359" t="s">
        <v>382</v>
      </c>
      <c r="C315" s="360">
        <v>807696</v>
      </c>
      <c r="D315" s="159"/>
      <c r="E315" s="159"/>
      <c r="F315" s="159"/>
      <c r="G315" s="159"/>
      <c r="H315" s="172"/>
      <c r="I315" s="172"/>
      <c r="J315" s="172"/>
      <c r="K315" s="172"/>
      <c r="L315" s="172"/>
      <c r="M315" s="172"/>
      <c r="N315" s="172"/>
      <c r="O315" s="172"/>
    </row>
    <row r="316" spans="1:15" s="39" customFormat="1" x14ac:dyDescent="0.25">
      <c r="A316" s="172"/>
      <c r="B316" s="359" t="s">
        <v>383</v>
      </c>
      <c r="C316" s="360">
        <v>1315703</v>
      </c>
      <c r="D316" s="159"/>
      <c r="E316" s="159"/>
      <c r="F316" s="159"/>
      <c r="G316" s="159"/>
      <c r="H316" s="172"/>
      <c r="I316" s="172"/>
      <c r="J316" s="172"/>
      <c r="K316" s="172"/>
      <c r="L316" s="172"/>
      <c r="M316" s="172"/>
      <c r="N316" s="172"/>
      <c r="O316" s="172"/>
    </row>
    <row r="317" spans="1:15" s="39" customFormat="1" x14ac:dyDescent="0.25">
      <c r="A317" s="172"/>
      <c r="B317" s="357" t="s">
        <v>46</v>
      </c>
      <c r="C317" s="358">
        <v>70909090</v>
      </c>
      <c r="D317" s="159"/>
      <c r="E317" s="159"/>
      <c r="F317" s="159"/>
      <c r="G317" s="159"/>
      <c r="H317" s="172"/>
      <c r="I317" s="172"/>
      <c r="J317" s="172"/>
      <c r="K317" s="172"/>
      <c r="L317" s="172"/>
      <c r="M317" s="172"/>
      <c r="N317" s="172"/>
      <c r="O317" s="172"/>
    </row>
    <row r="318" spans="1:15" s="39" customFormat="1" x14ac:dyDescent="0.25">
      <c r="A318" s="172"/>
      <c r="B318" s="359" t="s">
        <v>46</v>
      </c>
      <c r="C318" s="360">
        <v>70909090</v>
      </c>
      <c r="D318" s="159"/>
      <c r="E318" s="159"/>
      <c r="F318" s="159"/>
      <c r="G318" s="159"/>
      <c r="H318" s="172"/>
      <c r="I318" s="172"/>
      <c r="J318" s="172"/>
      <c r="K318" s="172"/>
      <c r="L318" s="172"/>
      <c r="M318" s="172"/>
      <c r="N318" s="172"/>
      <c r="O318" s="172"/>
    </row>
    <row r="319" spans="1:15" s="39" customFormat="1" x14ac:dyDescent="0.25">
      <c r="A319" s="172"/>
      <c r="B319" s="355" t="s">
        <v>45</v>
      </c>
      <c r="C319" s="356">
        <v>355880295</v>
      </c>
      <c r="D319" s="159"/>
      <c r="E319" s="159"/>
      <c r="F319" s="159"/>
      <c r="G319" s="159"/>
      <c r="H319" s="172"/>
      <c r="I319" s="172"/>
      <c r="J319" s="172"/>
      <c r="K319" s="172"/>
      <c r="L319" s="172"/>
      <c r="M319" s="172"/>
      <c r="N319" s="172"/>
      <c r="O319" s="172"/>
    </row>
    <row r="320" spans="1:15" s="39" customFormat="1" x14ac:dyDescent="0.25">
      <c r="A320" s="172"/>
      <c r="B320" s="359" t="s">
        <v>384</v>
      </c>
      <c r="C320" s="360">
        <v>47772727</v>
      </c>
      <c r="D320" s="159"/>
      <c r="E320" s="159"/>
      <c r="F320" s="159"/>
      <c r="G320" s="159"/>
      <c r="H320" s="172"/>
      <c r="I320" s="172"/>
      <c r="J320" s="172"/>
      <c r="K320" s="172"/>
      <c r="L320" s="172"/>
      <c r="M320" s="172"/>
      <c r="N320" s="172"/>
      <c r="O320" s="172"/>
    </row>
    <row r="321" spans="1:15" s="39" customFormat="1" x14ac:dyDescent="0.25">
      <c r="A321" s="172"/>
      <c r="B321" s="359" t="s">
        <v>385</v>
      </c>
      <c r="C321" s="360">
        <v>49878075</v>
      </c>
      <c r="D321" s="159"/>
      <c r="E321" s="159"/>
      <c r="F321" s="159"/>
      <c r="G321" s="159"/>
      <c r="H321" s="172"/>
      <c r="I321" s="172"/>
      <c r="J321" s="172"/>
      <c r="K321" s="172"/>
      <c r="L321" s="172"/>
      <c r="M321" s="172"/>
      <c r="N321" s="172"/>
      <c r="O321" s="172"/>
    </row>
    <row r="322" spans="1:15" s="39" customFormat="1" x14ac:dyDescent="0.25">
      <c r="A322" s="172"/>
      <c r="B322" s="359" t="s">
        <v>386</v>
      </c>
      <c r="C322" s="360">
        <v>174682180</v>
      </c>
      <c r="D322" s="175"/>
      <c r="E322" s="159"/>
      <c r="F322" s="159"/>
      <c r="G322" s="159"/>
      <c r="H322" s="172"/>
      <c r="I322" s="172"/>
      <c r="J322" s="172"/>
      <c r="K322" s="172"/>
      <c r="L322" s="172"/>
      <c r="M322" s="172"/>
      <c r="N322" s="172"/>
      <c r="O322" s="172"/>
    </row>
    <row r="323" spans="1:15" s="39" customFormat="1" x14ac:dyDescent="0.25">
      <c r="A323" s="172"/>
      <c r="B323" s="359" t="s">
        <v>387</v>
      </c>
      <c r="C323" s="360">
        <v>13851409</v>
      </c>
      <c r="D323" s="159"/>
      <c r="E323" s="159"/>
      <c r="F323" s="159"/>
      <c r="G323" s="159"/>
      <c r="H323" s="172"/>
      <c r="I323" s="172"/>
      <c r="J323" s="172"/>
      <c r="K323" s="172"/>
      <c r="L323" s="172"/>
      <c r="M323" s="172"/>
      <c r="N323" s="172"/>
      <c r="O323" s="172"/>
    </row>
    <row r="324" spans="1:15" s="39" customFormat="1" x14ac:dyDescent="0.25">
      <c r="A324" s="172"/>
      <c r="B324" s="359" t="s">
        <v>388</v>
      </c>
      <c r="C324" s="360">
        <v>5363637</v>
      </c>
      <c r="D324" s="159"/>
      <c r="E324" s="159"/>
      <c r="F324" s="159"/>
      <c r="G324" s="159"/>
      <c r="H324" s="172"/>
      <c r="I324" s="172"/>
      <c r="J324" s="172"/>
      <c r="K324" s="172"/>
      <c r="L324" s="172"/>
      <c r="M324" s="172"/>
      <c r="N324" s="172"/>
      <c r="O324" s="172"/>
    </row>
    <row r="325" spans="1:15" s="39" customFormat="1" x14ac:dyDescent="0.25">
      <c r="A325" s="172"/>
      <c r="B325" s="359" t="s">
        <v>389</v>
      </c>
      <c r="C325" s="360">
        <v>223182</v>
      </c>
      <c r="D325" s="159"/>
      <c r="E325" s="159"/>
      <c r="F325" s="159"/>
      <c r="G325" s="159"/>
      <c r="H325" s="172"/>
      <c r="I325" s="172"/>
      <c r="J325" s="172"/>
      <c r="K325" s="172"/>
      <c r="L325" s="172"/>
      <c r="M325" s="172"/>
      <c r="N325" s="172"/>
      <c r="O325" s="172"/>
    </row>
    <row r="326" spans="1:15" s="39" customFormat="1" x14ac:dyDescent="0.25">
      <c r="A326" s="172"/>
      <c r="B326" s="359" t="s">
        <v>390</v>
      </c>
      <c r="C326" s="360">
        <v>1909559</v>
      </c>
      <c r="D326" s="159"/>
      <c r="E326" s="159"/>
      <c r="F326" s="159"/>
      <c r="G326" s="159"/>
      <c r="H326" s="172"/>
      <c r="I326" s="172"/>
      <c r="J326" s="172"/>
      <c r="K326" s="172"/>
      <c r="L326" s="172"/>
      <c r="M326" s="172"/>
      <c r="N326" s="172"/>
      <c r="O326" s="172"/>
    </row>
    <row r="327" spans="1:15" s="39" customFormat="1" x14ac:dyDescent="0.25">
      <c r="A327" s="172"/>
      <c r="B327" s="359" t="s">
        <v>391</v>
      </c>
      <c r="C327" s="360">
        <v>2078457</v>
      </c>
      <c r="D327" s="159"/>
      <c r="E327" s="159"/>
      <c r="F327" s="159"/>
      <c r="G327" s="159"/>
      <c r="H327" s="172"/>
      <c r="I327" s="172"/>
      <c r="J327" s="172"/>
      <c r="K327" s="172"/>
      <c r="L327" s="172"/>
      <c r="M327" s="172"/>
      <c r="N327" s="172"/>
      <c r="O327" s="172"/>
    </row>
    <row r="328" spans="1:15" s="39" customFormat="1" x14ac:dyDescent="0.25">
      <c r="A328" s="172"/>
      <c r="B328" s="359" t="s">
        <v>392</v>
      </c>
      <c r="C328" s="360">
        <v>573980</v>
      </c>
      <c r="D328" s="159"/>
      <c r="E328" s="159"/>
      <c r="F328" s="159"/>
      <c r="G328" s="159"/>
      <c r="H328" s="172"/>
      <c r="I328" s="172"/>
      <c r="J328" s="172"/>
      <c r="K328" s="172"/>
      <c r="L328" s="172"/>
      <c r="M328" s="172"/>
      <c r="N328" s="172"/>
      <c r="O328" s="172"/>
    </row>
    <row r="329" spans="1:15" s="39" customFormat="1" x14ac:dyDescent="0.25">
      <c r="A329" s="172"/>
      <c r="B329" s="359" t="s">
        <v>393</v>
      </c>
      <c r="C329" s="360">
        <v>7877160</v>
      </c>
      <c r="D329" s="159"/>
      <c r="E329" s="159"/>
      <c r="F329" s="159"/>
      <c r="G329" s="159"/>
      <c r="H329" s="172"/>
      <c r="I329" s="172"/>
      <c r="J329" s="172"/>
      <c r="K329" s="172"/>
      <c r="L329" s="172"/>
      <c r="M329" s="172"/>
      <c r="N329" s="172"/>
      <c r="O329" s="172"/>
    </row>
    <row r="330" spans="1:15" s="39" customFormat="1" x14ac:dyDescent="0.25">
      <c r="A330" s="172"/>
      <c r="B330" s="359" t="s">
        <v>394</v>
      </c>
      <c r="C330" s="360">
        <v>484079</v>
      </c>
      <c r="D330" s="159"/>
      <c r="E330" s="159"/>
      <c r="F330" s="159"/>
      <c r="G330" s="159"/>
      <c r="H330" s="172"/>
      <c r="I330" s="172"/>
      <c r="J330" s="172"/>
      <c r="K330" s="172"/>
      <c r="L330" s="172"/>
      <c r="M330" s="172"/>
      <c r="N330" s="172"/>
      <c r="O330" s="172"/>
    </row>
    <row r="331" spans="1:15" s="39" customFormat="1" x14ac:dyDescent="0.25">
      <c r="A331" s="172"/>
      <c r="B331" s="359" t="s">
        <v>395</v>
      </c>
      <c r="C331" s="360">
        <v>1731925</v>
      </c>
      <c r="D331" s="159"/>
      <c r="E331" s="159"/>
      <c r="F331" s="159"/>
      <c r="G331" s="159"/>
      <c r="H331" s="172"/>
      <c r="I331" s="172"/>
      <c r="J331" s="172"/>
      <c r="K331" s="172"/>
      <c r="L331" s="172"/>
      <c r="M331" s="172"/>
      <c r="N331" s="172"/>
      <c r="O331" s="172"/>
    </row>
    <row r="332" spans="1:15" s="39" customFormat="1" x14ac:dyDescent="0.25">
      <c r="A332" s="172"/>
      <c r="B332" s="359" t="s">
        <v>396</v>
      </c>
      <c r="C332" s="360">
        <v>972</v>
      </c>
      <c r="D332" s="159"/>
      <c r="E332" s="159"/>
      <c r="F332" s="159"/>
      <c r="G332" s="159"/>
      <c r="H332" s="172"/>
      <c r="I332" s="172"/>
      <c r="J332" s="172"/>
      <c r="K332" s="172"/>
      <c r="L332" s="172"/>
      <c r="M332" s="172"/>
      <c r="N332" s="172"/>
      <c r="O332" s="172"/>
    </row>
    <row r="333" spans="1:15" s="39" customFormat="1" x14ac:dyDescent="0.25">
      <c r="A333" s="172"/>
      <c r="B333" s="359" t="s">
        <v>397</v>
      </c>
      <c r="C333" s="360">
        <v>413364</v>
      </c>
      <c r="D333" s="159"/>
      <c r="E333" s="159"/>
      <c r="F333" s="159"/>
      <c r="G333" s="159"/>
      <c r="H333" s="172"/>
      <c r="I333" s="172"/>
      <c r="J333" s="172"/>
      <c r="K333" s="172"/>
      <c r="L333" s="172"/>
      <c r="M333" s="172"/>
      <c r="N333" s="172"/>
      <c r="O333" s="172"/>
    </row>
    <row r="334" spans="1:15" s="39" customFormat="1" x14ac:dyDescent="0.25">
      <c r="A334" s="172"/>
      <c r="B334" s="359" t="s">
        <v>398</v>
      </c>
      <c r="C334" s="360">
        <v>2088559</v>
      </c>
      <c r="D334" s="159"/>
      <c r="E334" s="159"/>
      <c r="F334" s="159"/>
      <c r="G334" s="159"/>
      <c r="H334" s="172"/>
      <c r="I334" s="172"/>
      <c r="J334" s="172"/>
      <c r="K334" s="172"/>
      <c r="L334" s="172"/>
      <c r="M334" s="172"/>
      <c r="N334" s="172"/>
      <c r="O334" s="172"/>
    </row>
    <row r="335" spans="1:15" s="39" customFormat="1" x14ac:dyDescent="0.25">
      <c r="A335" s="172"/>
      <c r="B335" s="359" t="s">
        <v>399</v>
      </c>
      <c r="C335" s="360">
        <v>327500</v>
      </c>
      <c r="D335" s="159"/>
      <c r="E335" s="159"/>
      <c r="F335" s="159"/>
      <c r="G335" s="159"/>
      <c r="H335" s="172"/>
      <c r="I335" s="172"/>
      <c r="J335" s="172"/>
      <c r="K335" s="172"/>
      <c r="L335" s="172"/>
      <c r="M335" s="172"/>
      <c r="N335" s="172"/>
      <c r="O335" s="172"/>
    </row>
    <row r="336" spans="1:15" s="39" customFormat="1" x14ac:dyDescent="0.25">
      <c r="A336" s="172"/>
      <c r="B336" s="359" t="s">
        <v>400</v>
      </c>
      <c r="C336" s="360">
        <v>16313394</v>
      </c>
      <c r="D336" s="159"/>
      <c r="E336" s="159"/>
      <c r="F336" s="159"/>
      <c r="G336" s="159"/>
      <c r="H336" s="172"/>
      <c r="I336" s="172"/>
      <c r="J336" s="172"/>
      <c r="K336" s="172"/>
      <c r="L336" s="172"/>
      <c r="M336" s="172"/>
      <c r="N336" s="172"/>
      <c r="O336" s="172"/>
    </row>
    <row r="337" spans="1:15" s="39" customFormat="1" x14ac:dyDescent="0.25">
      <c r="A337" s="172"/>
      <c r="B337" s="359" t="s">
        <v>401</v>
      </c>
      <c r="C337" s="360">
        <v>6881681</v>
      </c>
      <c r="D337" s="159"/>
      <c r="E337" s="159"/>
      <c r="F337" s="159"/>
      <c r="G337" s="159"/>
      <c r="H337" s="172"/>
      <c r="I337" s="172"/>
      <c r="J337" s="172"/>
      <c r="K337" s="172"/>
      <c r="L337" s="172"/>
      <c r="M337" s="172"/>
      <c r="N337" s="172"/>
      <c r="O337" s="172"/>
    </row>
    <row r="338" spans="1:15" s="39" customFormat="1" x14ac:dyDescent="0.25">
      <c r="A338" s="172"/>
      <c r="B338" s="359" t="s">
        <v>402</v>
      </c>
      <c r="C338" s="360">
        <v>23428456</v>
      </c>
      <c r="D338" s="159"/>
      <c r="E338" s="159"/>
      <c r="F338" s="159"/>
      <c r="G338" s="159"/>
      <c r="H338" s="172"/>
      <c r="I338" s="172"/>
      <c r="J338" s="172"/>
      <c r="K338" s="172"/>
      <c r="L338" s="172"/>
      <c r="M338" s="172"/>
      <c r="N338" s="172"/>
      <c r="O338" s="172"/>
    </row>
    <row r="339" spans="1:15" s="39" customFormat="1" x14ac:dyDescent="0.25">
      <c r="A339" s="172"/>
      <c r="B339" s="355" t="s">
        <v>44</v>
      </c>
      <c r="C339" s="356">
        <v>342001</v>
      </c>
      <c r="D339" s="159"/>
      <c r="E339" s="159"/>
      <c r="F339" s="159"/>
      <c r="G339" s="159"/>
      <c r="H339" s="172"/>
      <c r="I339" s="172"/>
      <c r="J339" s="172"/>
      <c r="K339" s="172"/>
      <c r="L339" s="172"/>
      <c r="M339" s="172"/>
      <c r="N339" s="172"/>
      <c r="O339" s="172"/>
    </row>
    <row r="340" spans="1:15" s="39" customFormat="1" x14ac:dyDescent="0.25">
      <c r="A340" s="172"/>
      <c r="B340" s="357" t="s">
        <v>43</v>
      </c>
      <c r="C340" s="358">
        <v>342001</v>
      </c>
      <c r="D340" s="159"/>
      <c r="E340" s="159"/>
      <c r="F340" s="159"/>
      <c r="G340" s="159"/>
      <c r="H340" s="172"/>
      <c r="I340" s="172"/>
      <c r="J340" s="172"/>
      <c r="K340" s="172"/>
      <c r="L340" s="172"/>
      <c r="M340" s="172"/>
      <c r="N340" s="172"/>
      <c r="O340" s="172"/>
    </row>
    <row r="341" spans="1:15" s="39" customFormat="1" x14ac:dyDescent="0.25">
      <c r="A341" s="172"/>
      <c r="B341" s="359" t="s">
        <v>44</v>
      </c>
      <c r="C341" s="360">
        <v>88000</v>
      </c>
      <c r="D341" s="159"/>
      <c r="E341" s="159"/>
      <c r="F341" s="159"/>
      <c r="G341" s="159"/>
      <c r="H341" s="172"/>
      <c r="I341" s="172"/>
      <c r="J341" s="172"/>
      <c r="K341" s="172"/>
      <c r="L341" s="172"/>
      <c r="M341" s="172"/>
      <c r="N341" s="172"/>
      <c r="O341" s="172"/>
    </row>
    <row r="342" spans="1:15" s="39" customFormat="1" x14ac:dyDescent="0.25">
      <c r="A342" s="172"/>
      <c r="B342" s="359" t="s">
        <v>403</v>
      </c>
      <c r="C342" s="360">
        <v>254001</v>
      </c>
      <c r="D342" s="159"/>
      <c r="E342" s="159"/>
      <c r="F342" s="159"/>
      <c r="G342" s="159"/>
      <c r="H342" s="172"/>
      <c r="I342" s="172"/>
      <c r="J342" s="172"/>
      <c r="K342" s="172"/>
      <c r="L342" s="172"/>
      <c r="M342" s="172"/>
      <c r="N342" s="172"/>
      <c r="O342" s="172"/>
    </row>
    <row r="343" spans="1:15" s="39" customFormat="1" x14ac:dyDescent="0.25">
      <c r="A343" s="172"/>
      <c r="B343" s="355" t="s">
        <v>42</v>
      </c>
      <c r="C343" s="356">
        <v>-17670395</v>
      </c>
      <c r="D343" s="159"/>
      <c r="E343" s="159"/>
      <c r="F343" s="159"/>
      <c r="G343" s="159"/>
      <c r="H343" s="172"/>
      <c r="I343" s="172"/>
      <c r="J343" s="172"/>
      <c r="K343" s="172"/>
      <c r="L343" s="172"/>
      <c r="M343" s="172"/>
      <c r="N343" s="172"/>
      <c r="O343" s="172"/>
    </row>
    <row r="344" spans="1:15" s="39" customFormat="1" x14ac:dyDescent="0.25">
      <c r="A344" s="172"/>
      <c r="B344" s="357" t="s">
        <v>42</v>
      </c>
      <c r="C344" s="358">
        <v>-17670395</v>
      </c>
      <c r="D344" s="159"/>
      <c r="E344" s="159"/>
      <c r="F344" s="159"/>
      <c r="G344" s="159"/>
      <c r="H344" s="172"/>
      <c r="I344" s="172"/>
      <c r="J344" s="172"/>
      <c r="K344" s="172"/>
      <c r="L344" s="172"/>
      <c r="M344" s="172"/>
      <c r="N344" s="172"/>
      <c r="O344" s="172"/>
    </row>
    <row r="345" spans="1:15" s="39" customFormat="1" x14ac:dyDescent="0.25">
      <c r="A345" s="172"/>
      <c r="B345" s="359" t="s">
        <v>404</v>
      </c>
      <c r="C345" s="360">
        <v>-33634398</v>
      </c>
      <c r="D345" s="175"/>
      <c r="E345" s="159"/>
      <c r="F345" s="159"/>
      <c r="G345" s="159"/>
      <c r="H345" s="172"/>
      <c r="I345" s="172"/>
      <c r="J345" s="172"/>
      <c r="K345" s="172"/>
      <c r="L345" s="172"/>
      <c r="M345" s="172"/>
      <c r="N345" s="172"/>
      <c r="O345" s="172"/>
    </row>
    <row r="346" spans="1:15" s="39" customFormat="1" ht="12.75" customHeight="1" x14ac:dyDescent="0.25">
      <c r="A346" s="172"/>
      <c r="B346" s="359" t="s">
        <v>405</v>
      </c>
      <c r="C346" s="360">
        <v>15964003</v>
      </c>
      <c r="D346" s="470"/>
      <c r="E346" s="159"/>
      <c r="F346" s="159"/>
      <c r="G346" s="159"/>
      <c r="H346" s="172"/>
      <c r="I346" s="172"/>
      <c r="J346" s="172"/>
      <c r="K346" s="172"/>
      <c r="L346" s="172"/>
      <c r="M346" s="172"/>
      <c r="N346" s="172"/>
      <c r="O346" s="172"/>
    </row>
    <row r="347" spans="1:15" s="39" customFormat="1" x14ac:dyDescent="0.25">
      <c r="A347" s="172"/>
      <c r="B347" s="355" t="s">
        <v>39</v>
      </c>
      <c r="C347" s="356">
        <v>22687579</v>
      </c>
      <c r="D347" s="470"/>
      <c r="E347" s="159"/>
      <c r="F347" s="159"/>
      <c r="G347" s="159"/>
      <c r="H347" s="172"/>
      <c r="I347" s="172"/>
      <c r="J347" s="172"/>
      <c r="K347" s="172"/>
      <c r="L347" s="172"/>
      <c r="M347" s="172"/>
      <c r="N347" s="172"/>
      <c r="O347" s="172"/>
    </row>
    <row r="348" spans="1:15" s="39" customFormat="1" x14ac:dyDescent="0.25">
      <c r="A348" s="172"/>
      <c r="B348" s="357" t="s">
        <v>39</v>
      </c>
      <c r="C348" s="358">
        <v>22687579</v>
      </c>
      <c r="D348" s="470"/>
      <c r="E348" s="159"/>
      <c r="F348" s="159"/>
      <c r="G348" s="159"/>
      <c r="H348" s="172"/>
      <c r="I348" s="172"/>
      <c r="J348" s="172"/>
      <c r="K348" s="172"/>
      <c r="L348" s="172"/>
      <c r="M348" s="172"/>
      <c r="N348" s="172"/>
      <c r="O348" s="172"/>
    </row>
    <row r="349" spans="1:15" s="39" customFormat="1" x14ac:dyDescent="0.25">
      <c r="A349" s="172"/>
      <c r="B349" s="359" t="s">
        <v>406</v>
      </c>
      <c r="C349" s="360">
        <v>17238067</v>
      </c>
      <c r="D349" s="193"/>
      <c r="E349" s="159"/>
      <c r="F349" s="159"/>
      <c r="G349" s="159"/>
      <c r="H349" s="172"/>
      <c r="I349" s="172"/>
      <c r="J349" s="172"/>
      <c r="K349" s="172"/>
      <c r="L349" s="172"/>
      <c r="M349" s="172"/>
      <c r="N349" s="172"/>
      <c r="O349" s="172"/>
    </row>
    <row r="350" spans="1:15" s="39" customFormat="1" x14ac:dyDescent="0.25">
      <c r="A350" s="172"/>
      <c r="B350" s="361" t="s">
        <v>407</v>
      </c>
      <c r="C350" s="362">
        <v>5449512</v>
      </c>
      <c r="D350" s="193"/>
      <c r="E350" s="159"/>
      <c r="F350" s="159"/>
      <c r="G350" s="159"/>
      <c r="H350" s="172"/>
      <c r="I350" s="172"/>
      <c r="J350" s="172"/>
      <c r="K350" s="172"/>
      <c r="L350" s="172"/>
      <c r="M350" s="172"/>
      <c r="N350" s="172"/>
      <c r="O350" s="172"/>
    </row>
    <row r="351" spans="1:15" s="39" customFormat="1" x14ac:dyDescent="0.25">
      <c r="A351" s="172"/>
      <c r="B351" s="176" t="s">
        <v>409</v>
      </c>
      <c r="C351" s="363">
        <f>+Tabla1[[#Headers],[ 584.843.581 ]]-Tabla3[[#Headers],[ 716.217.326 ]]</f>
        <v>-131373745</v>
      </c>
      <c r="D351" s="193"/>
      <c r="E351" s="159"/>
      <c r="F351" s="159"/>
      <c r="G351" s="159"/>
      <c r="H351" s="172"/>
      <c r="I351" s="172"/>
      <c r="J351" s="172"/>
      <c r="K351" s="172"/>
      <c r="L351" s="172"/>
      <c r="M351" s="172"/>
      <c r="N351" s="172"/>
      <c r="O351" s="172"/>
    </row>
    <row r="352" spans="1:15" s="39" customFormat="1" x14ac:dyDescent="0.25">
      <c r="A352" s="172"/>
      <c r="B352" s="177"/>
      <c r="C352" s="178"/>
      <c r="D352" s="178"/>
      <c r="E352" s="159"/>
      <c r="F352" s="159"/>
      <c r="G352" s="159"/>
      <c r="H352" s="172"/>
      <c r="I352" s="172"/>
      <c r="J352" s="172"/>
      <c r="K352" s="172"/>
      <c r="L352" s="172"/>
      <c r="M352" s="172"/>
      <c r="N352" s="172"/>
      <c r="O352" s="172"/>
    </row>
    <row r="353" spans="1:15" x14ac:dyDescent="0.25">
      <c r="A353" s="67"/>
      <c r="B353" s="67"/>
      <c r="C353" s="137"/>
      <c r="D353" s="137"/>
      <c r="E353" s="137"/>
      <c r="F353" s="137"/>
      <c r="G353" s="137"/>
      <c r="H353" s="67"/>
      <c r="I353" s="67"/>
      <c r="J353" s="67"/>
      <c r="K353" s="67"/>
      <c r="L353" s="67"/>
      <c r="M353" s="67"/>
      <c r="N353" s="67"/>
      <c r="O353" s="67"/>
    </row>
    <row r="354" spans="1:15" x14ac:dyDescent="0.25">
      <c r="A354" s="75" t="s">
        <v>320</v>
      </c>
      <c r="B354" s="67"/>
      <c r="C354" s="137"/>
      <c r="D354" s="137"/>
      <c r="E354" s="137"/>
      <c r="F354" s="137"/>
      <c r="G354" s="137"/>
      <c r="H354" s="67"/>
      <c r="I354" s="67"/>
      <c r="J354" s="67"/>
      <c r="K354" s="67"/>
      <c r="L354" s="67"/>
      <c r="M354" s="67"/>
      <c r="N354" s="67"/>
      <c r="O354" s="67"/>
    </row>
    <row r="355" spans="1:15" x14ac:dyDescent="0.25">
      <c r="A355" s="67"/>
      <c r="B355" s="67"/>
      <c r="C355" s="137"/>
      <c r="D355" s="137"/>
      <c r="E355" s="137"/>
      <c r="F355" s="137"/>
      <c r="G355" s="137"/>
      <c r="H355" s="67"/>
      <c r="I355" s="67"/>
      <c r="J355" s="67"/>
      <c r="K355" s="67"/>
      <c r="L355" s="67"/>
      <c r="M355" s="67"/>
      <c r="N355" s="67"/>
      <c r="O355" s="67"/>
    </row>
    <row r="356" spans="1:15" x14ac:dyDescent="0.25">
      <c r="A356" s="75" t="s">
        <v>516</v>
      </c>
      <c r="B356" s="67"/>
      <c r="C356" s="137"/>
      <c r="D356" s="137"/>
      <c r="E356" s="137"/>
      <c r="F356" s="137"/>
      <c r="G356" s="137"/>
      <c r="H356" s="67"/>
      <c r="I356" s="67"/>
      <c r="J356" s="67"/>
      <c r="K356" s="67"/>
      <c r="L356" s="67"/>
      <c r="M356" s="67"/>
      <c r="N356" s="67"/>
      <c r="O356" s="67"/>
    </row>
    <row r="357" spans="1:15" x14ac:dyDescent="0.25">
      <c r="A357" s="76"/>
      <c r="B357" s="67"/>
      <c r="C357" s="137"/>
      <c r="D357" s="137"/>
      <c r="E357" s="137"/>
      <c r="F357" s="137"/>
      <c r="G357" s="137"/>
      <c r="H357" s="67"/>
      <c r="I357" s="67"/>
      <c r="J357" s="67"/>
      <c r="K357" s="67"/>
      <c r="L357" s="67"/>
      <c r="M357" s="67"/>
      <c r="N357" s="67"/>
      <c r="O357" s="67"/>
    </row>
    <row r="358" spans="1:15" x14ac:dyDescent="0.25">
      <c r="A358" s="67"/>
      <c r="B358" s="67" t="s">
        <v>321</v>
      </c>
      <c r="C358" s="137"/>
      <c r="D358" s="137"/>
      <c r="E358" s="137"/>
      <c r="F358" s="137"/>
      <c r="G358" s="137"/>
      <c r="H358" s="67"/>
      <c r="I358" s="67"/>
      <c r="J358" s="67"/>
      <c r="K358" s="67"/>
      <c r="L358" s="67"/>
      <c r="M358" s="67"/>
      <c r="N358" s="67"/>
      <c r="O358" s="67"/>
    </row>
    <row r="359" spans="1:15" x14ac:dyDescent="0.25">
      <c r="A359" s="67"/>
      <c r="B359" s="67"/>
      <c r="C359" s="137"/>
      <c r="D359" s="137"/>
      <c r="E359" s="137"/>
      <c r="F359" s="137"/>
      <c r="G359" s="137"/>
      <c r="H359" s="67"/>
      <c r="I359" s="67"/>
      <c r="J359" s="67"/>
      <c r="K359" s="67"/>
      <c r="L359" s="67"/>
      <c r="M359" s="67"/>
      <c r="N359" s="67"/>
      <c r="O359" s="67"/>
    </row>
    <row r="360" spans="1:15" x14ac:dyDescent="0.25">
      <c r="A360" s="75" t="s">
        <v>517</v>
      </c>
      <c r="B360" s="67"/>
      <c r="C360" s="137"/>
      <c r="D360" s="137"/>
      <c r="E360" s="137"/>
      <c r="F360" s="137"/>
      <c r="G360" s="137"/>
      <c r="H360" s="67"/>
      <c r="I360" s="67"/>
      <c r="J360" s="67"/>
      <c r="K360" s="67"/>
      <c r="L360" s="67"/>
      <c r="M360" s="67"/>
      <c r="N360" s="67"/>
      <c r="O360" s="67"/>
    </row>
    <row r="361" spans="1:15" x14ac:dyDescent="0.25">
      <c r="A361" s="76"/>
      <c r="B361" s="67"/>
      <c r="C361" s="137"/>
      <c r="D361" s="137"/>
      <c r="E361" s="137"/>
      <c r="F361" s="137"/>
      <c r="G361" s="137"/>
      <c r="H361" s="67"/>
      <c r="I361" s="67"/>
      <c r="J361" s="67"/>
      <c r="K361" s="67"/>
      <c r="L361" s="67"/>
      <c r="M361" s="67"/>
      <c r="N361" s="67"/>
      <c r="O361" s="67"/>
    </row>
    <row r="362" spans="1:15" x14ac:dyDescent="0.25">
      <c r="A362" s="67"/>
      <c r="B362" s="67" t="s">
        <v>322</v>
      </c>
      <c r="C362" s="137"/>
      <c r="D362" s="137"/>
      <c r="E362" s="137"/>
      <c r="F362" s="137"/>
      <c r="G362" s="137"/>
      <c r="H362" s="67"/>
      <c r="I362" s="67"/>
      <c r="J362" s="67"/>
      <c r="K362" s="67"/>
      <c r="L362" s="67"/>
      <c r="M362" s="67"/>
      <c r="N362" s="67"/>
      <c r="O362" s="67"/>
    </row>
    <row r="363" spans="1:15" x14ac:dyDescent="0.25">
      <c r="A363" s="67"/>
      <c r="B363" s="67"/>
      <c r="C363" s="137"/>
      <c r="D363" s="137"/>
      <c r="E363" s="137"/>
      <c r="F363" s="137"/>
      <c r="G363" s="137"/>
      <c r="H363" s="67"/>
      <c r="I363" s="67"/>
      <c r="J363" s="67"/>
      <c r="K363" s="67"/>
      <c r="L363" s="67"/>
      <c r="M363" s="67"/>
      <c r="N363" s="67"/>
      <c r="O363" s="67"/>
    </row>
    <row r="364" spans="1:15" x14ac:dyDescent="0.25">
      <c r="A364" s="75" t="s">
        <v>323</v>
      </c>
      <c r="B364" s="67"/>
      <c r="C364" s="137"/>
      <c r="D364" s="137"/>
      <c r="E364" s="137"/>
      <c r="F364" s="137"/>
      <c r="G364" s="137"/>
      <c r="H364" s="67"/>
      <c r="I364" s="67"/>
      <c r="J364" s="67"/>
      <c r="K364" s="67"/>
      <c r="L364" s="67"/>
      <c r="M364" s="67"/>
      <c r="N364" s="67"/>
      <c r="O364" s="67"/>
    </row>
    <row r="365" spans="1:15" x14ac:dyDescent="0.25">
      <c r="A365" s="67"/>
      <c r="B365" s="67"/>
      <c r="C365" s="137"/>
      <c r="D365" s="137"/>
      <c r="E365" s="137"/>
      <c r="F365" s="137"/>
      <c r="G365" s="137"/>
      <c r="H365" s="67"/>
      <c r="I365" s="67"/>
      <c r="J365" s="67"/>
      <c r="K365" s="67"/>
      <c r="L365" s="67"/>
      <c r="M365" s="67"/>
      <c r="N365" s="67"/>
      <c r="O365" s="67"/>
    </row>
    <row r="366" spans="1:15" ht="12.75" customHeight="1" x14ac:dyDescent="0.25">
      <c r="A366" s="73"/>
      <c r="B366" s="406" t="s">
        <v>504</v>
      </c>
      <c r="C366" s="406"/>
      <c r="D366" s="406"/>
      <c r="E366" s="406"/>
      <c r="F366" s="406"/>
      <c r="G366" s="137"/>
      <c r="H366" s="67"/>
      <c r="I366" s="67"/>
      <c r="J366" s="67"/>
      <c r="K366" s="67"/>
      <c r="L366" s="67"/>
      <c r="M366" s="67"/>
      <c r="N366" s="67"/>
      <c r="O366" s="67"/>
    </row>
    <row r="367" spans="1:15" ht="12.75" customHeight="1" x14ac:dyDescent="0.25">
      <c r="A367" s="71"/>
      <c r="B367" s="406"/>
      <c r="C367" s="406"/>
      <c r="D367" s="406"/>
      <c r="E367" s="406"/>
      <c r="F367" s="406"/>
      <c r="G367" s="137"/>
      <c r="H367" s="67"/>
      <c r="I367" s="67"/>
      <c r="J367" s="67"/>
      <c r="K367" s="67"/>
      <c r="L367" s="67"/>
      <c r="M367" s="67"/>
      <c r="N367" s="67"/>
      <c r="O367" s="67"/>
    </row>
    <row r="368" spans="1:15" ht="12.75" customHeight="1" x14ac:dyDescent="0.25">
      <c r="A368" s="71"/>
      <c r="B368" s="406"/>
      <c r="C368" s="406"/>
      <c r="D368" s="406"/>
      <c r="E368" s="406"/>
      <c r="F368" s="406"/>
      <c r="G368" s="137"/>
      <c r="H368" s="67"/>
      <c r="I368" s="67"/>
      <c r="J368" s="67"/>
      <c r="K368" s="67"/>
      <c r="L368" s="67"/>
      <c r="M368" s="67"/>
      <c r="N368" s="67"/>
      <c r="O368" s="67"/>
    </row>
    <row r="369" spans="1:15" x14ac:dyDescent="0.25">
      <c r="A369" s="71"/>
      <c r="B369" s="406"/>
      <c r="C369" s="406"/>
      <c r="D369" s="406"/>
      <c r="E369" s="406"/>
      <c r="F369" s="406"/>
      <c r="G369" s="137"/>
      <c r="H369" s="67"/>
      <c r="I369" s="67"/>
      <c r="J369" s="67"/>
      <c r="K369" s="67"/>
      <c r="L369" s="67"/>
      <c r="M369" s="67"/>
      <c r="N369" s="67"/>
      <c r="O369" s="67"/>
    </row>
    <row r="370" spans="1:15" x14ac:dyDescent="0.25">
      <c r="A370" s="37"/>
      <c r="B370" s="37"/>
      <c r="C370" s="40"/>
      <c r="D370" s="40"/>
      <c r="E370" s="40"/>
      <c r="F370" s="40"/>
    </row>
    <row r="371" spans="1:15" x14ac:dyDescent="0.25">
      <c r="A371" s="37"/>
      <c r="B371" s="37"/>
      <c r="C371" s="40"/>
      <c r="D371" s="40"/>
      <c r="E371" s="40"/>
      <c r="F371" s="40"/>
    </row>
    <row r="372" spans="1:15" x14ac:dyDescent="0.25">
      <c r="A372" s="37"/>
      <c r="B372" s="37"/>
      <c r="C372" s="40"/>
      <c r="D372" s="40"/>
      <c r="E372" s="40"/>
      <c r="F372" s="40"/>
    </row>
    <row r="373" spans="1:15" x14ac:dyDescent="0.25">
      <c r="A373" s="37"/>
      <c r="B373" s="37"/>
      <c r="C373" s="40"/>
      <c r="D373" s="40"/>
      <c r="E373" s="40"/>
      <c r="F373" s="40"/>
    </row>
    <row r="374" spans="1:15" x14ac:dyDescent="0.25">
      <c r="A374" s="37"/>
      <c r="B374" s="37"/>
      <c r="C374" s="40"/>
      <c r="D374" s="40"/>
      <c r="E374" s="40"/>
      <c r="F374" s="40"/>
    </row>
    <row r="375" spans="1:15" x14ac:dyDescent="0.25">
      <c r="A375" s="37"/>
      <c r="B375" s="37"/>
      <c r="C375" s="40"/>
      <c r="D375" s="40"/>
      <c r="E375" s="40"/>
      <c r="F375" s="40"/>
    </row>
    <row r="376" spans="1:15" x14ac:dyDescent="0.25">
      <c r="A376" s="37"/>
      <c r="B376" s="37"/>
      <c r="C376" s="40"/>
      <c r="D376" s="40"/>
      <c r="E376" s="40"/>
      <c r="F376" s="40"/>
    </row>
    <row r="377" spans="1:15" x14ac:dyDescent="0.25">
      <c r="A377" s="37"/>
      <c r="B377" s="37"/>
      <c r="C377" s="40"/>
      <c r="D377" s="40"/>
      <c r="E377" s="40"/>
      <c r="F377" s="40"/>
    </row>
    <row r="378" spans="1:15" x14ac:dyDescent="0.25">
      <c r="A378" s="37"/>
      <c r="B378" s="37"/>
      <c r="C378" s="40"/>
      <c r="D378" s="40"/>
      <c r="E378" s="40"/>
      <c r="F378" s="40"/>
    </row>
    <row r="379" spans="1:15" x14ac:dyDescent="0.25">
      <c r="A379" s="37"/>
      <c r="B379" s="37"/>
      <c r="C379" s="40"/>
      <c r="D379" s="40"/>
      <c r="E379" s="40"/>
      <c r="F379" s="40"/>
    </row>
    <row r="380" spans="1:15" x14ac:dyDescent="0.25">
      <c r="A380" s="37"/>
      <c r="B380" s="37"/>
      <c r="C380" s="40"/>
      <c r="D380" s="40"/>
      <c r="E380" s="40"/>
      <c r="F380" s="40"/>
    </row>
    <row r="381" spans="1:15" x14ac:dyDescent="0.25">
      <c r="A381" s="37"/>
      <c r="B381" s="37"/>
      <c r="C381" s="40"/>
      <c r="D381" s="40"/>
      <c r="E381" s="40"/>
      <c r="F381" s="40"/>
    </row>
    <row r="382" spans="1:15" x14ac:dyDescent="0.25">
      <c r="A382" s="37"/>
      <c r="B382" s="37"/>
      <c r="C382" s="40"/>
      <c r="D382" s="40"/>
      <c r="E382" s="40"/>
      <c r="F382" s="40"/>
    </row>
    <row r="383" spans="1:15" x14ac:dyDescent="0.25">
      <c r="A383" s="37"/>
      <c r="B383" s="37"/>
      <c r="C383" s="40"/>
      <c r="D383" s="40"/>
      <c r="E383" s="40"/>
      <c r="F383" s="40"/>
    </row>
    <row r="384" spans="1:15" x14ac:dyDescent="0.25">
      <c r="A384" s="37"/>
      <c r="B384" s="37"/>
      <c r="C384" s="40"/>
      <c r="D384" s="40"/>
      <c r="E384" s="40"/>
      <c r="F384" s="40"/>
    </row>
    <row r="385" spans="1:6" x14ac:dyDescent="0.25">
      <c r="A385" s="37"/>
      <c r="B385" s="37"/>
      <c r="C385" s="40"/>
      <c r="D385" s="40"/>
      <c r="E385" s="40"/>
      <c r="F385" s="40"/>
    </row>
    <row r="386" spans="1:6" x14ac:dyDescent="0.25">
      <c r="A386" s="37"/>
      <c r="B386" s="37"/>
      <c r="C386" s="40"/>
      <c r="D386" s="40"/>
      <c r="E386" s="40"/>
      <c r="F386" s="40"/>
    </row>
    <row r="387" spans="1:6" x14ac:dyDescent="0.25">
      <c r="A387" s="37"/>
      <c r="B387" s="37"/>
      <c r="C387" s="40"/>
      <c r="D387" s="40"/>
      <c r="E387" s="40"/>
      <c r="F387" s="40"/>
    </row>
    <row r="388" spans="1:6" x14ac:dyDescent="0.25">
      <c r="A388" s="37"/>
      <c r="B388" s="37"/>
      <c r="C388" s="40"/>
      <c r="D388" s="40"/>
      <c r="E388" s="40"/>
      <c r="F388" s="40"/>
    </row>
    <row r="389" spans="1:6" x14ac:dyDescent="0.25">
      <c r="A389" s="37"/>
      <c r="B389" s="37"/>
      <c r="C389" s="40"/>
      <c r="D389" s="40"/>
      <c r="E389" s="40"/>
      <c r="F389" s="40"/>
    </row>
    <row r="390" spans="1:6" x14ac:dyDescent="0.25">
      <c r="A390" s="37"/>
      <c r="B390" s="37"/>
      <c r="C390" s="40"/>
      <c r="D390" s="40"/>
      <c r="E390" s="40"/>
      <c r="F390" s="40"/>
    </row>
    <row r="391" spans="1:6" x14ac:dyDescent="0.25">
      <c r="A391" s="37"/>
      <c r="B391" s="37"/>
      <c r="C391" s="40"/>
      <c r="D391" s="40"/>
      <c r="E391" s="40"/>
      <c r="F391" s="40"/>
    </row>
    <row r="392" spans="1:6" x14ac:dyDescent="0.25">
      <c r="A392" s="37"/>
      <c r="B392" s="37"/>
      <c r="C392" s="40"/>
      <c r="D392" s="40"/>
      <c r="E392" s="40"/>
      <c r="F392" s="40"/>
    </row>
    <row r="393" spans="1:6" x14ac:dyDescent="0.25">
      <c r="A393" s="37"/>
      <c r="B393" s="37"/>
      <c r="C393" s="40"/>
      <c r="D393" s="40"/>
      <c r="E393" s="40"/>
      <c r="F393" s="40"/>
    </row>
    <row r="394" spans="1:6" x14ac:dyDescent="0.25">
      <c r="A394" s="37"/>
      <c r="B394" s="37"/>
      <c r="C394" s="40"/>
      <c r="D394" s="40"/>
      <c r="E394" s="40"/>
      <c r="F394" s="40"/>
    </row>
    <row r="395" spans="1:6" x14ac:dyDescent="0.25">
      <c r="A395" s="37"/>
      <c r="B395" s="37"/>
      <c r="C395" s="40"/>
      <c r="D395" s="40"/>
      <c r="E395" s="40"/>
      <c r="F395" s="40"/>
    </row>
    <row r="396" spans="1:6" x14ac:dyDescent="0.25">
      <c r="A396" s="37"/>
      <c r="B396" s="37"/>
      <c r="C396" s="40"/>
      <c r="D396" s="40"/>
      <c r="E396" s="40"/>
      <c r="F396" s="40"/>
    </row>
    <row r="397" spans="1:6" x14ac:dyDescent="0.25">
      <c r="A397" s="37"/>
      <c r="B397" s="37"/>
      <c r="C397" s="40"/>
      <c r="D397" s="40"/>
      <c r="E397" s="40"/>
      <c r="F397" s="40"/>
    </row>
    <row r="398" spans="1:6" x14ac:dyDescent="0.25">
      <c r="A398" s="37"/>
      <c r="B398" s="37"/>
      <c r="C398" s="40"/>
      <c r="D398" s="40"/>
      <c r="E398" s="40"/>
      <c r="F398" s="40"/>
    </row>
    <row r="399" spans="1:6" x14ac:dyDescent="0.25">
      <c r="A399" s="37"/>
      <c r="B399" s="37"/>
      <c r="C399" s="40"/>
      <c r="D399" s="40"/>
      <c r="E399" s="40"/>
      <c r="F399" s="40"/>
    </row>
    <row r="400" spans="1:6" x14ac:dyDescent="0.25">
      <c r="A400" s="37"/>
      <c r="B400" s="37"/>
      <c r="C400" s="40"/>
      <c r="D400" s="40"/>
      <c r="E400" s="40"/>
      <c r="F400" s="40"/>
    </row>
    <row r="401" spans="1:6" x14ac:dyDescent="0.25">
      <c r="A401" s="37"/>
      <c r="B401" s="37"/>
      <c r="C401" s="40"/>
      <c r="D401" s="40"/>
      <c r="E401" s="40"/>
      <c r="F401" s="40"/>
    </row>
    <row r="402" spans="1:6" x14ac:dyDescent="0.25">
      <c r="A402" s="37"/>
      <c r="B402" s="37"/>
      <c r="C402" s="40"/>
      <c r="D402" s="40"/>
      <c r="E402" s="40"/>
      <c r="F402" s="40"/>
    </row>
  </sheetData>
  <mergeCells count="105">
    <mergeCell ref="B366:F369"/>
    <mergeCell ref="D97:E97"/>
    <mergeCell ref="D98:E98"/>
    <mergeCell ref="D99:E99"/>
    <mergeCell ref="D100:E100"/>
    <mergeCell ref="D101:E101"/>
    <mergeCell ref="D103:E103"/>
    <mergeCell ref="D104:E104"/>
    <mergeCell ref="D105:E105"/>
    <mergeCell ref="D106:E106"/>
    <mergeCell ref="B228:C228"/>
    <mergeCell ref="B216:C216"/>
    <mergeCell ref="D216:E216"/>
    <mergeCell ref="B217:C217"/>
    <mergeCell ref="D217:E217"/>
    <mergeCell ref="A195:F195"/>
    <mergeCell ref="B200:D201"/>
    <mergeCell ref="B208:D209"/>
    <mergeCell ref="B215:C215"/>
    <mergeCell ref="D215:E215"/>
    <mergeCell ref="D189:E189"/>
    <mergeCell ref="D190:E190"/>
    <mergeCell ref="B191:C191"/>
    <mergeCell ref="D191:E191"/>
    <mergeCell ref="G233:H233"/>
    <mergeCell ref="I233:J233"/>
    <mergeCell ref="C280:F283"/>
    <mergeCell ref="D346:D348"/>
    <mergeCell ref="B219:C219"/>
    <mergeCell ref="B220:C220"/>
    <mergeCell ref="B224:C224"/>
    <mergeCell ref="D224:E224"/>
    <mergeCell ref="B225:C225"/>
    <mergeCell ref="B227:C227"/>
    <mergeCell ref="B192:C192"/>
    <mergeCell ref="D192:E192"/>
    <mergeCell ref="L166:L167"/>
    <mergeCell ref="B187:C187"/>
    <mergeCell ref="D187:E187"/>
    <mergeCell ref="D188:E188"/>
    <mergeCell ref="B159:E159"/>
    <mergeCell ref="B160:E160"/>
    <mergeCell ref="A162:H162"/>
    <mergeCell ref="B166:B167"/>
    <mergeCell ref="C166:G166"/>
    <mergeCell ref="H166:K166"/>
    <mergeCell ref="B151:E151"/>
    <mergeCell ref="B152:E152"/>
    <mergeCell ref="B155:E155"/>
    <mergeCell ref="B131:D131"/>
    <mergeCell ref="B132:D132"/>
    <mergeCell ref="B133:D133"/>
    <mergeCell ref="B134:D134"/>
    <mergeCell ref="B124:D124"/>
    <mergeCell ref="B125:D125"/>
    <mergeCell ref="B126:D126"/>
    <mergeCell ref="B142:D142"/>
    <mergeCell ref="B143:D143"/>
    <mergeCell ref="B144:D144"/>
    <mergeCell ref="B145:D145"/>
    <mergeCell ref="B146:D146"/>
    <mergeCell ref="B147:D147"/>
    <mergeCell ref="B135:D135"/>
    <mergeCell ref="B136:D136"/>
    <mergeCell ref="B140:D140"/>
    <mergeCell ref="B141:D141"/>
    <mergeCell ref="B119:D119"/>
    <mergeCell ref="B120:D120"/>
    <mergeCell ref="K120:O120"/>
    <mergeCell ref="B121:D121"/>
    <mergeCell ref="B122:D122"/>
    <mergeCell ref="B123:D123"/>
    <mergeCell ref="B101:C101"/>
    <mergeCell ref="B103:C103"/>
    <mergeCell ref="B104:C104"/>
    <mergeCell ref="B105:C105"/>
    <mergeCell ref="B106:C106"/>
    <mergeCell ref="A114:H114"/>
    <mergeCell ref="D108:E108"/>
    <mergeCell ref="D109:E109"/>
    <mergeCell ref="D110:E110"/>
    <mergeCell ref="A94:H94"/>
    <mergeCell ref="B96:E96"/>
    <mergeCell ref="B97:C97"/>
    <mergeCell ref="B98:C98"/>
    <mergeCell ref="B99:C99"/>
    <mergeCell ref="B100:C100"/>
    <mergeCell ref="A54:G54"/>
    <mergeCell ref="B61:C61"/>
    <mergeCell ref="B62:C62"/>
    <mergeCell ref="B63:C63"/>
    <mergeCell ref="B68:F68"/>
    <mergeCell ref="B88:F88"/>
    <mergeCell ref="A30:H32"/>
    <mergeCell ref="A36:H37"/>
    <mergeCell ref="A41:H42"/>
    <mergeCell ref="A46:F46"/>
    <mergeCell ref="A47:H47"/>
    <mergeCell ref="A50:H50"/>
    <mergeCell ref="A2:H2"/>
    <mergeCell ref="A3:H3"/>
    <mergeCell ref="A6:H10"/>
    <mergeCell ref="A14:H15"/>
    <mergeCell ref="A19:H23"/>
    <mergeCell ref="A26:H27"/>
  </mergeCells>
  <pageMargins left="0.25" right="0.25" top="0.75" bottom="0.75" header="0.3" footer="0.3"/>
  <pageSetup paperSize="9" scale="38" fitToHeight="3"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BC09C-4AD3-4CC0-A77B-9EA31CD8CE88}">
  <sheetPr>
    <pageSetUpPr fitToPage="1"/>
  </sheetPr>
  <dimension ref="A1:P425"/>
  <sheetViews>
    <sheetView showGridLines="0" zoomScaleNormal="100" zoomScalePageLayoutView="85" workbookViewId="0">
      <selection sqref="A1:O392"/>
    </sheetView>
  </sheetViews>
  <sheetFormatPr baseColWidth="10" defaultRowHeight="15" x14ac:dyDescent="0.25"/>
  <cols>
    <col min="1" max="1" width="20.28515625" style="33" customWidth="1"/>
    <col min="2" max="2" width="33.42578125" style="33" customWidth="1"/>
    <col min="3" max="3" width="15" style="38" customWidth="1"/>
    <col min="4" max="4" width="14.42578125" style="38" customWidth="1"/>
    <col min="5" max="5" width="14.85546875" style="38" customWidth="1"/>
    <col min="6" max="6" width="18.140625" style="38" bestFit="1" customWidth="1"/>
    <col min="7" max="7" width="16.85546875" style="38" customWidth="1"/>
    <col min="8" max="8" width="14.140625" style="33" customWidth="1"/>
    <col min="9" max="9" width="12.28515625" style="33" bestFit="1" customWidth="1"/>
    <col min="10" max="10" width="18.28515625" style="33" customWidth="1"/>
    <col min="11" max="11" width="12.42578125" style="33" customWidth="1"/>
    <col min="12" max="12" width="20" style="33" customWidth="1"/>
    <col min="13" max="256" width="11.5703125" style="33"/>
    <col min="257" max="257" width="20.28515625" style="33" customWidth="1"/>
    <col min="258" max="258" width="31.140625" style="33" customWidth="1"/>
    <col min="259" max="259" width="15" style="33" customWidth="1"/>
    <col min="260" max="260" width="14.42578125" style="33" customWidth="1"/>
    <col min="261" max="261" width="14.85546875" style="33" customWidth="1"/>
    <col min="262" max="262" width="18.140625" style="33" bestFit="1" customWidth="1"/>
    <col min="263" max="263" width="16.85546875" style="33" customWidth="1"/>
    <col min="264" max="264" width="14.140625" style="33" customWidth="1"/>
    <col min="265" max="265" width="11.5703125" style="33"/>
    <col min="266" max="266" width="18.28515625" style="33" customWidth="1"/>
    <col min="267" max="267" width="12.42578125" style="33" customWidth="1"/>
    <col min="268" max="268" width="20" style="33" customWidth="1"/>
    <col min="269" max="512" width="11.5703125" style="33"/>
    <col min="513" max="513" width="20.28515625" style="33" customWidth="1"/>
    <col min="514" max="514" width="31.140625" style="33" customWidth="1"/>
    <col min="515" max="515" width="15" style="33" customWidth="1"/>
    <col min="516" max="516" width="14.42578125" style="33" customWidth="1"/>
    <col min="517" max="517" width="14.85546875" style="33" customWidth="1"/>
    <col min="518" max="518" width="18.140625" style="33" bestFit="1" customWidth="1"/>
    <col min="519" max="519" width="16.85546875" style="33" customWidth="1"/>
    <col min="520" max="520" width="14.140625" style="33" customWidth="1"/>
    <col min="521" max="521" width="11.5703125" style="33"/>
    <col min="522" max="522" width="18.28515625" style="33" customWidth="1"/>
    <col min="523" max="523" width="12.42578125" style="33" customWidth="1"/>
    <col min="524" max="524" width="20" style="33" customWidth="1"/>
    <col min="525" max="768" width="11.5703125" style="33"/>
    <col min="769" max="769" width="20.28515625" style="33" customWidth="1"/>
    <col min="770" max="770" width="31.140625" style="33" customWidth="1"/>
    <col min="771" max="771" width="15" style="33" customWidth="1"/>
    <col min="772" max="772" width="14.42578125" style="33" customWidth="1"/>
    <col min="773" max="773" width="14.85546875" style="33" customWidth="1"/>
    <col min="774" max="774" width="18.140625" style="33" bestFit="1" customWidth="1"/>
    <col min="775" max="775" width="16.85546875" style="33" customWidth="1"/>
    <col min="776" max="776" width="14.140625" style="33" customWidth="1"/>
    <col min="777" max="777" width="11.5703125" style="33"/>
    <col min="778" max="778" width="18.28515625" style="33" customWidth="1"/>
    <col min="779" max="779" width="12.42578125" style="33" customWidth="1"/>
    <col min="780" max="780" width="20" style="33" customWidth="1"/>
    <col min="781" max="1024" width="11.5703125" style="33"/>
    <col min="1025" max="1025" width="20.28515625" style="33" customWidth="1"/>
    <col min="1026" max="1026" width="31.140625" style="33" customWidth="1"/>
    <col min="1027" max="1027" width="15" style="33" customWidth="1"/>
    <col min="1028" max="1028" width="14.42578125" style="33" customWidth="1"/>
    <col min="1029" max="1029" width="14.85546875" style="33" customWidth="1"/>
    <col min="1030" max="1030" width="18.140625" style="33" bestFit="1" customWidth="1"/>
    <col min="1031" max="1031" width="16.85546875" style="33" customWidth="1"/>
    <col min="1032" max="1032" width="14.140625" style="33" customWidth="1"/>
    <col min="1033" max="1033" width="11.5703125" style="33"/>
    <col min="1034" max="1034" width="18.28515625" style="33" customWidth="1"/>
    <col min="1035" max="1035" width="12.42578125" style="33" customWidth="1"/>
    <col min="1036" max="1036" width="20" style="33" customWidth="1"/>
    <col min="1037" max="1280" width="11.5703125" style="33"/>
    <col min="1281" max="1281" width="20.28515625" style="33" customWidth="1"/>
    <col min="1282" max="1282" width="31.140625" style="33" customWidth="1"/>
    <col min="1283" max="1283" width="15" style="33" customWidth="1"/>
    <col min="1284" max="1284" width="14.42578125" style="33" customWidth="1"/>
    <col min="1285" max="1285" width="14.85546875" style="33" customWidth="1"/>
    <col min="1286" max="1286" width="18.140625" style="33" bestFit="1" customWidth="1"/>
    <col min="1287" max="1287" width="16.85546875" style="33" customWidth="1"/>
    <col min="1288" max="1288" width="14.140625" style="33" customWidth="1"/>
    <col min="1289" max="1289" width="11.5703125" style="33"/>
    <col min="1290" max="1290" width="18.28515625" style="33" customWidth="1"/>
    <col min="1291" max="1291" width="12.42578125" style="33" customWidth="1"/>
    <col min="1292" max="1292" width="20" style="33" customWidth="1"/>
    <col min="1293" max="1536" width="11.5703125" style="33"/>
    <col min="1537" max="1537" width="20.28515625" style="33" customWidth="1"/>
    <col min="1538" max="1538" width="31.140625" style="33" customWidth="1"/>
    <col min="1539" max="1539" width="15" style="33" customWidth="1"/>
    <col min="1540" max="1540" width="14.42578125" style="33" customWidth="1"/>
    <col min="1541" max="1541" width="14.85546875" style="33" customWidth="1"/>
    <col min="1542" max="1542" width="18.140625" style="33" bestFit="1" customWidth="1"/>
    <col min="1543" max="1543" width="16.85546875" style="33" customWidth="1"/>
    <col min="1544" max="1544" width="14.140625" style="33" customWidth="1"/>
    <col min="1545" max="1545" width="11.5703125" style="33"/>
    <col min="1546" max="1546" width="18.28515625" style="33" customWidth="1"/>
    <col min="1547" max="1547" width="12.42578125" style="33" customWidth="1"/>
    <col min="1548" max="1548" width="20" style="33" customWidth="1"/>
    <col min="1549" max="1792" width="11.5703125" style="33"/>
    <col min="1793" max="1793" width="20.28515625" style="33" customWidth="1"/>
    <col min="1794" max="1794" width="31.140625" style="33" customWidth="1"/>
    <col min="1795" max="1795" width="15" style="33" customWidth="1"/>
    <col min="1796" max="1796" width="14.42578125" style="33" customWidth="1"/>
    <col min="1797" max="1797" width="14.85546875" style="33" customWidth="1"/>
    <col min="1798" max="1798" width="18.140625" style="33" bestFit="1" customWidth="1"/>
    <col min="1799" max="1799" width="16.85546875" style="33" customWidth="1"/>
    <col min="1800" max="1800" width="14.140625" style="33" customWidth="1"/>
    <col min="1801" max="1801" width="11.5703125" style="33"/>
    <col min="1802" max="1802" width="18.28515625" style="33" customWidth="1"/>
    <col min="1803" max="1803" width="12.42578125" style="33" customWidth="1"/>
    <col min="1804" max="1804" width="20" style="33" customWidth="1"/>
    <col min="1805" max="2048" width="11.5703125" style="33"/>
    <col min="2049" max="2049" width="20.28515625" style="33" customWidth="1"/>
    <col min="2050" max="2050" width="31.140625" style="33" customWidth="1"/>
    <col min="2051" max="2051" width="15" style="33" customWidth="1"/>
    <col min="2052" max="2052" width="14.42578125" style="33" customWidth="1"/>
    <col min="2053" max="2053" width="14.85546875" style="33" customWidth="1"/>
    <col min="2054" max="2054" width="18.140625" style="33" bestFit="1" customWidth="1"/>
    <col min="2055" max="2055" width="16.85546875" style="33" customWidth="1"/>
    <col min="2056" max="2056" width="14.140625" style="33" customWidth="1"/>
    <col min="2057" max="2057" width="11.5703125" style="33"/>
    <col min="2058" max="2058" width="18.28515625" style="33" customWidth="1"/>
    <col min="2059" max="2059" width="12.42578125" style="33" customWidth="1"/>
    <col min="2060" max="2060" width="20" style="33" customWidth="1"/>
    <col min="2061" max="2304" width="11.5703125" style="33"/>
    <col min="2305" max="2305" width="20.28515625" style="33" customWidth="1"/>
    <col min="2306" max="2306" width="31.140625" style="33" customWidth="1"/>
    <col min="2307" max="2307" width="15" style="33" customWidth="1"/>
    <col min="2308" max="2308" width="14.42578125" style="33" customWidth="1"/>
    <col min="2309" max="2309" width="14.85546875" style="33" customWidth="1"/>
    <col min="2310" max="2310" width="18.140625" style="33" bestFit="1" customWidth="1"/>
    <col min="2311" max="2311" width="16.85546875" style="33" customWidth="1"/>
    <col min="2312" max="2312" width="14.140625" style="33" customWidth="1"/>
    <col min="2313" max="2313" width="11.5703125" style="33"/>
    <col min="2314" max="2314" width="18.28515625" style="33" customWidth="1"/>
    <col min="2315" max="2315" width="12.42578125" style="33" customWidth="1"/>
    <col min="2316" max="2316" width="20" style="33" customWidth="1"/>
    <col min="2317" max="2560" width="11.5703125" style="33"/>
    <col min="2561" max="2561" width="20.28515625" style="33" customWidth="1"/>
    <col min="2562" max="2562" width="31.140625" style="33" customWidth="1"/>
    <col min="2563" max="2563" width="15" style="33" customWidth="1"/>
    <col min="2564" max="2564" width="14.42578125" style="33" customWidth="1"/>
    <col min="2565" max="2565" width="14.85546875" style="33" customWidth="1"/>
    <col min="2566" max="2566" width="18.140625" style="33" bestFit="1" customWidth="1"/>
    <col min="2567" max="2567" width="16.85546875" style="33" customWidth="1"/>
    <col min="2568" max="2568" width="14.140625" style="33" customWidth="1"/>
    <col min="2569" max="2569" width="11.5703125" style="33"/>
    <col min="2570" max="2570" width="18.28515625" style="33" customWidth="1"/>
    <col min="2571" max="2571" width="12.42578125" style="33" customWidth="1"/>
    <col min="2572" max="2572" width="20" style="33" customWidth="1"/>
    <col min="2573" max="2816" width="11.5703125" style="33"/>
    <col min="2817" max="2817" width="20.28515625" style="33" customWidth="1"/>
    <col min="2818" max="2818" width="31.140625" style="33" customWidth="1"/>
    <col min="2819" max="2819" width="15" style="33" customWidth="1"/>
    <col min="2820" max="2820" width="14.42578125" style="33" customWidth="1"/>
    <col min="2821" max="2821" width="14.85546875" style="33" customWidth="1"/>
    <col min="2822" max="2822" width="18.140625" style="33" bestFit="1" customWidth="1"/>
    <col min="2823" max="2823" width="16.85546875" style="33" customWidth="1"/>
    <col min="2824" max="2824" width="14.140625" style="33" customWidth="1"/>
    <col min="2825" max="2825" width="11.5703125" style="33"/>
    <col min="2826" max="2826" width="18.28515625" style="33" customWidth="1"/>
    <col min="2827" max="2827" width="12.42578125" style="33" customWidth="1"/>
    <col min="2828" max="2828" width="20" style="33" customWidth="1"/>
    <col min="2829" max="3072" width="11.5703125" style="33"/>
    <col min="3073" max="3073" width="20.28515625" style="33" customWidth="1"/>
    <col min="3074" max="3074" width="31.140625" style="33" customWidth="1"/>
    <col min="3075" max="3075" width="15" style="33" customWidth="1"/>
    <col min="3076" max="3076" width="14.42578125" style="33" customWidth="1"/>
    <col min="3077" max="3077" width="14.85546875" style="33" customWidth="1"/>
    <col min="3078" max="3078" width="18.140625" style="33" bestFit="1" customWidth="1"/>
    <col min="3079" max="3079" width="16.85546875" style="33" customWidth="1"/>
    <col min="3080" max="3080" width="14.140625" style="33" customWidth="1"/>
    <col min="3081" max="3081" width="11.5703125" style="33"/>
    <col min="3082" max="3082" width="18.28515625" style="33" customWidth="1"/>
    <col min="3083" max="3083" width="12.42578125" style="33" customWidth="1"/>
    <col min="3084" max="3084" width="20" style="33" customWidth="1"/>
    <col min="3085" max="3328" width="11.5703125" style="33"/>
    <col min="3329" max="3329" width="20.28515625" style="33" customWidth="1"/>
    <col min="3330" max="3330" width="31.140625" style="33" customWidth="1"/>
    <col min="3331" max="3331" width="15" style="33" customWidth="1"/>
    <col min="3332" max="3332" width="14.42578125" style="33" customWidth="1"/>
    <col min="3333" max="3333" width="14.85546875" style="33" customWidth="1"/>
    <col min="3334" max="3334" width="18.140625" style="33" bestFit="1" customWidth="1"/>
    <col min="3335" max="3335" width="16.85546875" style="33" customWidth="1"/>
    <col min="3336" max="3336" width="14.140625" style="33" customWidth="1"/>
    <col min="3337" max="3337" width="11.5703125" style="33"/>
    <col min="3338" max="3338" width="18.28515625" style="33" customWidth="1"/>
    <col min="3339" max="3339" width="12.42578125" style="33" customWidth="1"/>
    <col min="3340" max="3340" width="20" style="33" customWidth="1"/>
    <col min="3341" max="3584" width="11.5703125" style="33"/>
    <col min="3585" max="3585" width="20.28515625" style="33" customWidth="1"/>
    <col min="3586" max="3586" width="31.140625" style="33" customWidth="1"/>
    <col min="3587" max="3587" width="15" style="33" customWidth="1"/>
    <col min="3588" max="3588" width="14.42578125" style="33" customWidth="1"/>
    <col min="3589" max="3589" width="14.85546875" style="33" customWidth="1"/>
    <col min="3590" max="3590" width="18.140625" style="33" bestFit="1" customWidth="1"/>
    <col min="3591" max="3591" width="16.85546875" style="33" customWidth="1"/>
    <col min="3592" max="3592" width="14.140625" style="33" customWidth="1"/>
    <col min="3593" max="3593" width="11.5703125" style="33"/>
    <col min="3594" max="3594" width="18.28515625" style="33" customWidth="1"/>
    <col min="3595" max="3595" width="12.42578125" style="33" customWidth="1"/>
    <col min="3596" max="3596" width="20" style="33" customWidth="1"/>
    <col min="3597" max="3840" width="11.5703125" style="33"/>
    <col min="3841" max="3841" width="20.28515625" style="33" customWidth="1"/>
    <col min="3842" max="3842" width="31.140625" style="33" customWidth="1"/>
    <col min="3843" max="3843" width="15" style="33" customWidth="1"/>
    <col min="3844" max="3844" width="14.42578125" style="33" customWidth="1"/>
    <col min="3845" max="3845" width="14.85546875" style="33" customWidth="1"/>
    <col min="3846" max="3846" width="18.140625" style="33" bestFit="1" customWidth="1"/>
    <col min="3847" max="3847" width="16.85546875" style="33" customWidth="1"/>
    <col min="3848" max="3848" width="14.140625" style="33" customWidth="1"/>
    <col min="3849" max="3849" width="11.5703125" style="33"/>
    <col min="3850" max="3850" width="18.28515625" style="33" customWidth="1"/>
    <col min="3851" max="3851" width="12.42578125" style="33" customWidth="1"/>
    <col min="3852" max="3852" width="20" style="33" customWidth="1"/>
    <col min="3853" max="4096" width="11.5703125" style="33"/>
    <col min="4097" max="4097" width="20.28515625" style="33" customWidth="1"/>
    <col min="4098" max="4098" width="31.140625" style="33" customWidth="1"/>
    <col min="4099" max="4099" width="15" style="33" customWidth="1"/>
    <col min="4100" max="4100" width="14.42578125" style="33" customWidth="1"/>
    <col min="4101" max="4101" width="14.85546875" style="33" customWidth="1"/>
    <col min="4102" max="4102" width="18.140625" style="33" bestFit="1" customWidth="1"/>
    <col min="4103" max="4103" width="16.85546875" style="33" customWidth="1"/>
    <col min="4104" max="4104" width="14.140625" style="33" customWidth="1"/>
    <col min="4105" max="4105" width="11.5703125" style="33"/>
    <col min="4106" max="4106" width="18.28515625" style="33" customWidth="1"/>
    <col min="4107" max="4107" width="12.42578125" style="33" customWidth="1"/>
    <col min="4108" max="4108" width="20" style="33" customWidth="1"/>
    <col min="4109" max="4352" width="11.5703125" style="33"/>
    <col min="4353" max="4353" width="20.28515625" style="33" customWidth="1"/>
    <col min="4354" max="4354" width="31.140625" style="33" customWidth="1"/>
    <col min="4355" max="4355" width="15" style="33" customWidth="1"/>
    <col min="4356" max="4356" width="14.42578125" style="33" customWidth="1"/>
    <col min="4357" max="4357" width="14.85546875" style="33" customWidth="1"/>
    <col min="4358" max="4358" width="18.140625" style="33" bestFit="1" customWidth="1"/>
    <col min="4359" max="4359" width="16.85546875" style="33" customWidth="1"/>
    <col min="4360" max="4360" width="14.140625" style="33" customWidth="1"/>
    <col min="4361" max="4361" width="11.5703125" style="33"/>
    <col min="4362" max="4362" width="18.28515625" style="33" customWidth="1"/>
    <col min="4363" max="4363" width="12.42578125" style="33" customWidth="1"/>
    <col min="4364" max="4364" width="20" style="33" customWidth="1"/>
    <col min="4365" max="4608" width="11.5703125" style="33"/>
    <col min="4609" max="4609" width="20.28515625" style="33" customWidth="1"/>
    <col min="4610" max="4610" width="31.140625" style="33" customWidth="1"/>
    <col min="4611" max="4611" width="15" style="33" customWidth="1"/>
    <col min="4612" max="4612" width="14.42578125" style="33" customWidth="1"/>
    <col min="4613" max="4613" width="14.85546875" style="33" customWidth="1"/>
    <col min="4614" max="4614" width="18.140625" style="33" bestFit="1" customWidth="1"/>
    <col min="4615" max="4615" width="16.85546875" style="33" customWidth="1"/>
    <col min="4616" max="4616" width="14.140625" style="33" customWidth="1"/>
    <col min="4617" max="4617" width="11.5703125" style="33"/>
    <col min="4618" max="4618" width="18.28515625" style="33" customWidth="1"/>
    <col min="4619" max="4619" width="12.42578125" style="33" customWidth="1"/>
    <col min="4620" max="4620" width="20" style="33" customWidth="1"/>
    <col min="4621" max="4864" width="11.5703125" style="33"/>
    <col min="4865" max="4865" width="20.28515625" style="33" customWidth="1"/>
    <col min="4866" max="4866" width="31.140625" style="33" customWidth="1"/>
    <col min="4867" max="4867" width="15" style="33" customWidth="1"/>
    <col min="4868" max="4868" width="14.42578125" style="33" customWidth="1"/>
    <col min="4869" max="4869" width="14.85546875" style="33" customWidth="1"/>
    <col min="4870" max="4870" width="18.140625" style="33" bestFit="1" customWidth="1"/>
    <col min="4871" max="4871" width="16.85546875" style="33" customWidth="1"/>
    <col min="4872" max="4872" width="14.140625" style="33" customWidth="1"/>
    <col min="4873" max="4873" width="11.5703125" style="33"/>
    <col min="4874" max="4874" width="18.28515625" style="33" customWidth="1"/>
    <col min="4875" max="4875" width="12.42578125" style="33" customWidth="1"/>
    <col min="4876" max="4876" width="20" style="33" customWidth="1"/>
    <col min="4877" max="5120" width="11.5703125" style="33"/>
    <col min="5121" max="5121" width="20.28515625" style="33" customWidth="1"/>
    <col min="5122" max="5122" width="31.140625" style="33" customWidth="1"/>
    <col min="5123" max="5123" width="15" style="33" customWidth="1"/>
    <col min="5124" max="5124" width="14.42578125" style="33" customWidth="1"/>
    <col min="5125" max="5125" width="14.85546875" style="33" customWidth="1"/>
    <col min="5126" max="5126" width="18.140625" style="33" bestFit="1" customWidth="1"/>
    <col min="5127" max="5127" width="16.85546875" style="33" customWidth="1"/>
    <col min="5128" max="5128" width="14.140625" style="33" customWidth="1"/>
    <col min="5129" max="5129" width="11.5703125" style="33"/>
    <col min="5130" max="5130" width="18.28515625" style="33" customWidth="1"/>
    <col min="5131" max="5131" width="12.42578125" style="33" customWidth="1"/>
    <col min="5132" max="5132" width="20" style="33" customWidth="1"/>
    <col min="5133" max="5376" width="11.5703125" style="33"/>
    <col min="5377" max="5377" width="20.28515625" style="33" customWidth="1"/>
    <col min="5378" max="5378" width="31.140625" style="33" customWidth="1"/>
    <col min="5379" max="5379" width="15" style="33" customWidth="1"/>
    <col min="5380" max="5380" width="14.42578125" style="33" customWidth="1"/>
    <col min="5381" max="5381" width="14.85546875" style="33" customWidth="1"/>
    <col min="5382" max="5382" width="18.140625" style="33" bestFit="1" customWidth="1"/>
    <col min="5383" max="5383" width="16.85546875" style="33" customWidth="1"/>
    <col min="5384" max="5384" width="14.140625" style="33" customWidth="1"/>
    <col min="5385" max="5385" width="11.5703125" style="33"/>
    <col min="5386" max="5386" width="18.28515625" style="33" customWidth="1"/>
    <col min="5387" max="5387" width="12.42578125" style="33" customWidth="1"/>
    <col min="5388" max="5388" width="20" style="33" customWidth="1"/>
    <col min="5389" max="5632" width="11.5703125" style="33"/>
    <col min="5633" max="5633" width="20.28515625" style="33" customWidth="1"/>
    <col min="5634" max="5634" width="31.140625" style="33" customWidth="1"/>
    <col min="5635" max="5635" width="15" style="33" customWidth="1"/>
    <col min="5636" max="5636" width="14.42578125" style="33" customWidth="1"/>
    <col min="5637" max="5637" width="14.85546875" style="33" customWidth="1"/>
    <col min="5638" max="5638" width="18.140625" style="33" bestFit="1" customWidth="1"/>
    <col min="5639" max="5639" width="16.85546875" style="33" customWidth="1"/>
    <col min="5640" max="5640" width="14.140625" style="33" customWidth="1"/>
    <col min="5641" max="5641" width="11.5703125" style="33"/>
    <col min="5642" max="5642" width="18.28515625" style="33" customWidth="1"/>
    <col min="5643" max="5643" width="12.42578125" style="33" customWidth="1"/>
    <col min="5644" max="5644" width="20" style="33" customWidth="1"/>
    <col min="5645" max="5888" width="11.5703125" style="33"/>
    <col min="5889" max="5889" width="20.28515625" style="33" customWidth="1"/>
    <col min="5890" max="5890" width="31.140625" style="33" customWidth="1"/>
    <col min="5891" max="5891" width="15" style="33" customWidth="1"/>
    <col min="5892" max="5892" width="14.42578125" style="33" customWidth="1"/>
    <col min="5893" max="5893" width="14.85546875" style="33" customWidth="1"/>
    <col min="5894" max="5894" width="18.140625" style="33" bestFit="1" customWidth="1"/>
    <col min="5895" max="5895" width="16.85546875" style="33" customWidth="1"/>
    <col min="5896" max="5896" width="14.140625" style="33" customWidth="1"/>
    <col min="5897" max="5897" width="11.5703125" style="33"/>
    <col min="5898" max="5898" width="18.28515625" style="33" customWidth="1"/>
    <col min="5899" max="5899" width="12.42578125" style="33" customWidth="1"/>
    <col min="5900" max="5900" width="20" style="33" customWidth="1"/>
    <col min="5901" max="6144" width="11.5703125" style="33"/>
    <col min="6145" max="6145" width="20.28515625" style="33" customWidth="1"/>
    <col min="6146" max="6146" width="31.140625" style="33" customWidth="1"/>
    <col min="6147" max="6147" width="15" style="33" customWidth="1"/>
    <col min="6148" max="6148" width="14.42578125" style="33" customWidth="1"/>
    <col min="6149" max="6149" width="14.85546875" style="33" customWidth="1"/>
    <col min="6150" max="6150" width="18.140625" style="33" bestFit="1" customWidth="1"/>
    <col min="6151" max="6151" width="16.85546875" style="33" customWidth="1"/>
    <col min="6152" max="6152" width="14.140625" style="33" customWidth="1"/>
    <col min="6153" max="6153" width="11.5703125" style="33"/>
    <col min="6154" max="6154" width="18.28515625" style="33" customWidth="1"/>
    <col min="6155" max="6155" width="12.42578125" style="33" customWidth="1"/>
    <col min="6156" max="6156" width="20" style="33" customWidth="1"/>
    <col min="6157" max="6400" width="11.5703125" style="33"/>
    <col min="6401" max="6401" width="20.28515625" style="33" customWidth="1"/>
    <col min="6402" max="6402" width="31.140625" style="33" customWidth="1"/>
    <col min="6403" max="6403" width="15" style="33" customWidth="1"/>
    <col min="6404" max="6404" width="14.42578125" style="33" customWidth="1"/>
    <col min="6405" max="6405" width="14.85546875" style="33" customWidth="1"/>
    <col min="6406" max="6406" width="18.140625" style="33" bestFit="1" customWidth="1"/>
    <col min="6407" max="6407" width="16.85546875" style="33" customWidth="1"/>
    <col min="6408" max="6408" width="14.140625" style="33" customWidth="1"/>
    <col min="6409" max="6409" width="11.5703125" style="33"/>
    <col min="6410" max="6410" width="18.28515625" style="33" customWidth="1"/>
    <col min="6411" max="6411" width="12.42578125" style="33" customWidth="1"/>
    <col min="6412" max="6412" width="20" style="33" customWidth="1"/>
    <col min="6413" max="6656" width="11.5703125" style="33"/>
    <col min="6657" max="6657" width="20.28515625" style="33" customWidth="1"/>
    <col min="6658" max="6658" width="31.140625" style="33" customWidth="1"/>
    <col min="6659" max="6659" width="15" style="33" customWidth="1"/>
    <col min="6660" max="6660" width="14.42578125" style="33" customWidth="1"/>
    <col min="6661" max="6661" width="14.85546875" style="33" customWidth="1"/>
    <col min="6662" max="6662" width="18.140625" style="33" bestFit="1" customWidth="1"/>
    <col min="6663" max="6663" width="16.85546875" style="33" customWidth="1"/>
    <col min="6664" max="6664" width="14.140625" style="33" customWidth="1"/>
    <col min="6665" max="6665" width="11.5703125" style="33"/>
    <col min="6666" max="6666" width="18.28515625" style="33" customWidth="1"/>
    <col min="6667" max="6667" width="12.42578125" style="33" customWidth="1"/>
    <col min="6668" max="6668" width="20" style="33" customWidth="1"/>
    <col min="6669" max="6912" width="11.5703125" style="33"/>
    <col min="6913" max="6913" width="20.28515625" style="33" customWidth="1"/>
    <col min="6914" max="6914" width="31.140625" style="33" customWidth="1"/>
    <col min="6915" max="6915" width="15" style="33" customWidth="1"/>
    <col min="6916" max="6916" width="14.42578125" style="33" customWidth="1"/>
    <col min="6917" max="6917" width="14.85546875" style="33" customWidth="1"/>
    <col min="6918" max="6918" width="18.140625" style="33" bestFit="1" customWidth="1"/>
    <col min="6919" max="6919" width="16.85546875" style="33" customWidth="1"/>
    <col min="6920" max="6920" width="14.140625" style="33" customWidth="1"/>
    <col min="6921" max="6921" width="11.5703125" style="33"/>
    <col min="6922" max="6922" width="18.28515625" style="33" customWidth="1"/>
    <col min="6923" max="6923" width="12.42578125" style="33" customWidth="1"/>
    <col min="6924" max="6924" width="20" style="33" customWidth="1"/>
    <col min="6925" max="7168" width="11.5703125" style="33"/>
    <col min="7169" max="7169" width="20.28515625" style="33" customWidth="1"/>
    <col min="7170" max="7170" width="31.140625" style="33" customWidth="1"/>
    <col min="7171" max="7171" width="15" style="33" customWidth="1"/>
    <col min="7172" max="7172" width="14.42578125" style="33" customWidth="1"/>
    <col min="7173" max="7173" width="14.85546875" style="33" customWidth="1"/>
    <col min="7174" max="7174" width="18.140625" style="33" bestFit="1" customWidth="1"/>
    <col min="7175" max="7175" width="16.85546875" style="33" customWidth="1"/>
    <col min="7176" max="7176" width="14.140625" style="33" customWidth="1"/>
    <col min="7177" max="7177" width="11.5703125" style="33"/>
    <col min="7178" max="7178" width="18.28515625" style="33" customWidth="1"/>
    <col min="7179" max="7179" width="12.42578125" style="33" customWidth="1"/>
    <col min="7180" max="7180" width="20" style="33" customWidth="1"/>
    <col min="7181" max="7424" width="11.5703125" style="33"/>
    <col min="7425" max="7425" width="20.28515625" style="33" customWidth="1"/>
    <col min="7426" max="7426" width="31.140625" style="33" customWidth="1"/>
    <col min="7427" max="7427" width="15" style="33" customWidth="1"/>
    <col min="7428" max="7428" width="14.42578125" style="33" customWidth="1"/>
    <col min="7429" max="7429" width="14.85546875" style="33" customWidth="1"/>
    <col min="7430" max="7430" width="18.140625" style="33" bestFit="1" customWidth="1"/>
    <col min="7431" max="7431" width="16.85546875" style="33" customWidth="1"/>
    <col min="7432" max="7432" width="14.140625" style="33" customWidth="1"/>
    <col min="7433" max="7433" width="11.5703125" style="33"/>
    <col min="7434" max="7434" width="18.28515625" style="33" customWidth="1"/>
    <col min="7435" max="7435" width="12.42578125" style="33" customWidth="1"/>
    <col min="7436" max="7436" width="20" style="33" customWidth="1"/>
    <col min="7437" max="7680" width="11.5703125" style="33"/>
    <col min="7681" max="7681" width="20.28515625" style="33" customWidth="1"/>
    <col min="7682" max="7682" width="31.140625" style="33" customWidth="1"/>
    <col min="7683" max="7683" width="15" style="33" customWidth="1"/>
    <col min="7684" max="7684" width="14.42578125" style="33" customWidth="1"/>
    <col min="7685" max="7685" width="14.85546875" style="33" customWidth="1"/>
    <col min="7686" max="7686" width="18.140625" style="33" bestFit="1" customWidth="1"/>
    <col min="7687" max="7687" width="16.85546875" style="33" customWidth="1"/>
    <col min="7688" max="7688" width="14.140625" style="33" customWidth="1"/>
    <col min="7689" max="7689" width="11.5703125" style="33"/>
    <col min="7690" max="7690" width="18.28515625" style="33" customWidth="1"/>
    <col min="7691" max="7691" width="12.42578125" style="33" customWidth="1"/>
    <col min="7692" max="7692" width="20" style="33" customWidth="1"/>
    <col min="7693" max="7936" width="11.5703125" style="33"/>
    <col min="7937" max="7937" width="20.28515625" style="33" customWidth="1"/>
    <col min="7938" max="7938" width="31.140625" style="33" customWidth="1"/>
    <col min="7939" max="7939" width="15" style="33" customWidth="1"/>
    <col min="7940" max="7940" width="14.42578125" style="33" customWidth="1"/>
    <col min="7941" max="7941" width="14.85546875" style="33" customWidth="1"/>
    <col min="7942" max="7942" width="18.140625" style="33" bestFit="1" customWidth="1"/>
    <col min="7943" max="7943" width="16.85546875" style="33" customWidth="1"/>
    <col min="7944" max="7944" width="14.140625" style="33" customWidth="1"/>
    <col min="7945" max="7945" width="11.5703125" style="33"/>
    <col min="7946" max="7946" width="18.28515625" style="33" customWidth="1"/>
    <col min="7947" max="7947" width="12.42578125" style="33" customWidth="1"/>
    <col min="7948" max="7948" width="20" style="33" customWidth="1"/>
    <col min="7949" max="8192" width="11.5703125" style="33"/>
    <col min="8193" max="8193" width="20.28515625" style="33" customWidth="1"/>
    <col min="8194" max="8194" width="31.140625" style="33" customWidth="1"/>
    <col min="8195" max="8195" width="15" style="33" customWidth="1"/>
    <col min="8196" max="8196" width="14.42578125" style="33" customWidth="1"/>
    <col min="8197" max="8197" width="14.85546875" style="33" customWidth="1"/>
    <col min="8198" max="8198" width="18.140625" style="33" bestFit="1" customWidth="1"/>
    <col min="8199" max="8199" width="16.85546875" style="33" customWidth="1"/>
    <col min="8200" max="8200" width="14.140625" style="33" customWidth="1"/>
    <col min="8201" max="8201" width="11.5703125" style="33"/>
    <col min="8202" max="8202" width="18.28515625" style="33" customWidth="1"/>
    <col min="8203" max="8203" width="12.42578125" style="33" customWidth="1"/>
    <col min="8204" max="8204" width="20" style="33" customWidth="1"/>
    <col min="8205" max="8448" width="11.5703125" style="33"/>
    <col min="8449" max="8449" width="20.28515625" style="33" customWidth="1"/>
    <col min="8450" max="8450" width="31.140625" style="33" customWidth="1"/>
    <col min="8451" max="8451" width="15" style="33" customWidth="1"/>
    <col min="8452" max="8452" width="14.42578125" style="33" customWidth="1"/>
    <col min="8453" max="8453" width="14.85546875" style="33" customWidth="1"/>
    <col min="8454" max="8454" width="18.140625" style="33" bestFit="1" customWidth="1"/>
    <col min="8455" max="8455" width="16.85546875" style="33" customWidth="1"/>
    <col min="8456" max="8456" width="14.140625" style="33" customWidth="1"/>
    <col min="8457" max="8457" width="11.5703125" style="33"/>
    <col min="8458" max="8458" width="18.28515625" style="33" customWidth="1"/>
    <col min="8459" max="8459" width="12.42578125" style="33" customWidth="1"/>
    <col min="8460" max="8460" width="20" style="33" customWidth="1"/>
    <col min="8461" max="8704" width="11.5703125" style="33"/>
    <col min="8705" max="8705" width="20.28515625" style="33" customWidth="1"/>
    <col min="8706" max="8706" width="31.140625" style="33" customWidth="1"/>
    <col min="8707" max="8707" width="15" style="33" customWidth="1"/>
    <col min="8708" max="8708" width="14.42578125" style="33" customWidth="1"/>
    <col min="8709" max="8709" width="14.85546875" style="33" customWidth="1"/>
    <col min="8710" max="8710" width="18.140625" style="33" bestFit="1" customWidth="1"/>
    <col min="8711" max="8711" width="16.85546875" style="33" customWidth="1"/>
    <col min="8712" max="8712" width="14.140625" style="33" customWidth="1"/>
    <col min="8713" max="8713" width="11.5703125" style="33"/>
    <col min="8714" max="8714" width="18.28515625" style="33" customWidth="1"/>
    <col min="8715" max="8715" width="12.42578125" style="33" customWidth="1"/>
    <col min="8716" max="8716" width="20" style="33" customWidth="1"/>
    <col min="8717" max="8960" width="11.5703125" style="33"/>
    <col min="8961" max="8961" width="20.28515625" style="33" customWidth="1"/>
    <col min="8962" max="8962" width="31.140625" style="33" customWidth="1"/>
    <col min="8963" max="8963" width="15" style="33" customWidth="1"/>
    <col min="8964" max="8964" width="14.42578125" style="33" customWidth="1"/>
    <col min="8965" max="8965" width="14.85546875" style="33" customWidth="1"/>
    <col min="8966" max="8966" width="18.140625" style="33" bestFit="1" customWidth="1"/>
    <col min="8967" max="8967" width="16.85546875" style="33" customWidth="1"/>
    <col min="8968" max="8968" width="14.140625" style="33" customWidth="1"/>
    <col min="8969" max="8969" width="11.5703125" style="33"/>
    <col min="8970" max="8970" width="18.28515625" style="33" customWidth="1"/>
    <col min="8971" max="8971" width="12.42578125" style="33" customWidth="1"/>
    <col min="8972" max="8972" width="20" style="33" customWidth="1"/>
    <col min="8973" max="9216" width="11.5703125" style="33"/>
    <col min="9217" max="9217" width="20.28515625" style="33" customWidth="1"/>
    <col min="9218" max="9218" width="31.140625" style="33" customWidth="1"/>
    <col min="9219" max="9219" width="15" style="33" customWidth="1"/>
    <col min="9220" max="9220" width="14.42578125" style="33" customWidth="1"/>
    <col min="9221" max="9221" width="14.85546875" style="33" customWidth="1"/>
    <col min="9222" max="9222" width="18.140625" style="33" bestFit="1" customWidth="1"/>
    <col min="9223" max="9223" width="16.85546875" style="33" customWidth="1"/>
    <col min="9224" max="9224" width="14.140625" style="33" customWidth="1"/>
    <col min="9225" max="9225" width="11.5703125" style="33"/>
    <col min="9226" max="9226" width="18.28515625" style="33" customWidth="1"/>
    <col min="9227" max="9227" width="12.42578125" style="33" customWidth="1"/>
    <col min="9228" max="9228" width="20" style="33" customWidth="1"/>
    <col min="9229" max="9472" width="11.5703125" style="33"/>
    <col min="9473" max="9473" width="20.28515625" style="33" customWidth="1"/>
    <col min="9474" max="9474" width="31.140625" style="33" customWidth="1"/>
    <col min="9475" max="9475" width="15" style="33" customWidth="1"/>
    <col min="9476" max="9476" width="14.42578125" style="33" customWidth="1"/>
    <col min="9477" max="9477" width="14.85546875" style="33" customWidth="1"/>
    <col min="9478" max="9478" width="18.140625" style="33" bestFit="1" customWidth="1"/>
    <col min="9479" max="9479" width="16.85546875" style="33" customWidth="1"/>
    <col min="9480" max="9480" width="14.140625" style="33" customWidth="1"/>
    <col min="9481" max="9481" width="11.5703125" style="33"/>
    <col min="9482" max="9482" width="18.28515625" style="33" customWidth="1"/>
    <col min="9483" max="9483" width="12.42578125" style="33" customWidth="1"/>
    <col min="9484" max="9484" width="20" style="33" customWidth="1"/>
    <col min="9485" max="9728" width="11.5703125" style="33"/>
    <col min="9729" max="9729" width="20.28515625" style="33" customWidth="1"/>
    <col min="9730" max="9730" width="31.140625" style="33" customWidth="1"/>
    <col min="9731" max="9731" width="15" style="33" customWidth="1"/>
    <col min="9732" max="9732" width="14.42578125" style="33" customWidth="1"/>
    <col min="9733" max="9733" width="14.85546875" style="33" customWidth="1"/>
    <col min="9734" max="9734" width="18.140625" style="33" bestFit="1" customWidth="1"/>
    <col min="9735" max="9735" width="16.85546875" style="33" customWidth="1"/>
    <col min="9736" max="9736" width="14.140625" style="33" customWidth="1"/>
    <col min="9737" max="9737" width="11.5703125" style="33"/>
    <col min="9738" max="9738" width="18.28515625" style="33" customWidth="1"/>
    <col min="9739" max="9739" width="12.42578125" style="33" customWidth="1"/>
    <col min="9740" max="9740" width="20" style="33" customWidth="1"/>
    <col min="9741" max="9984" width="11.5703125" style="33"/>
    <col min="9985" max="9985" width="20.28515625" style="33" customWidth="1"/>
    <col min="9986" max="9986" width="31.140625" style="33" customWidth="1"/>
    <col min="9987" max="9987" width="15" style="33" customWidth="1"/>
    <col min="9988" max="9988" width="14.42578125" style="33" customWidth="1"/>
    <col min="9989" max="9989" width="14.85546875" style="33" customWidth="1"/>
    <col min="9990" max="9990" width="18.140625" style="33" bestFit="1" customWidth="1"/>
    <col min="9991" max="9991" width="16.85546875" style="33" customWidth="1"/>
    <col min="9992" max="9992" width="14.140625" style="33" customWidth="1"/>
    <col min="9993" max="9993" width="11.5703125" style="33"/>
    <col min="9994" max="9994" width="18.28515625" style="33" customWidth="1"/>
    <col min="9995" max="9995" width="12.42578125" style="33" customWidth="1"/>
    <col min="9996" max="9996" width="20" style="33" customWidth="1"/>
    <col min="9997" max="10240" width="11.5703125" style="33"/>
    <col min="10241" max="10241" width="20.28515625" style="33" customWidth="1"/>
    <col min="10242" max="10242" width="31.140625" style="33" customWidth="1"/>
    <col min="10243" max="10243" width="15" style="33" customWidth="1"/>
    <col min="10244" max="10244" width="14.42578125" style="33" customWidth="1"/>
    <col min="10245" max="10245" width="14.85546875" style="33" customWidth="1"/>
    <col min="10246" max="10246" width="18.140625" style="33" bestFit="1" customWidth="1"/>
    <col min="10247" max="10247" width="16.85546875" style="33" customWidth="1"/>
    <col min="10248" max="10248" width="14.140625" style="33" customWidth="1"/>
    <col min="10249" max="10249" width="11.5703125" style="33"/>
    <col min="10250" max="10250" width="18.28515625" style="33" customWidth="1"/>
    <col min="10251" max="10251" width="12.42578125" style="33" customWidth="1"/>
    <col min="10252" max="10252" width="20" style="33" customWidth="1"/>
    <col min="10253" max="10496" width="11.5703125" style="33"/>
    <col min="10497" max="10497" width="20.28515625" style="33" customWidth="1"/>
    <col min="10498" max="10498" width="31.140625" style="33" customWidth="1"/>
    <col min="10499" max="10499" width="15" style="33" customWidth="1"/>
    <col min="10500" max="10500" width="14.42578125" style="33" customWidth="1"/>
    <col min="10501" max="10501" width="14.85546875" style="33" customWidth="1"/>
    <col min="10502" max="10502" width="18.140625" style="33" bestFit="1" customWidth="1"/>
    <col min="10503" max="10503" width="16.85546875" style="33" customWidth="1"/>
    <col min="10504" max="10504" width="14.140625" style="33" customWidth="1"/>
    <col min="10505" max="10505" width="11.5703125" style="33"/>
    <col min="10506" max="10506" width="18.28515625" style="33" customWidth="1"/>
    <col min="10507" max="10507" width="12.42578125" style="33" customWidth="1"/>
    <col min="10508" max="10508" width="20" style="33" customWidth="1"/>
    <col min="10509" max="10752" width="11.5703125" style="33"/>
    <col min="10753" max="10753" width="20.28515625" style="33" customWidth="1"/>
    <col min="10754" max="10754" width="31.140625" style="33" customWidth="1"/>
    <col min="10755" max="10755" width="15" style="33" customWidth="1"/>
    <col min="10756" max="10756" width="14.42578125" style="33" customWidth="1"/>
    <col min="10757" max="10757" width="14.85546875" style="33" customWidth="1"/>
    <col min="10758" max="10758" width="18.140625" style="33" bestFit="1" customWidth="1"/>
    <col min="10759" max="10759" width="16.85546875" style="33" customWidth="1"/>
    <col min="10760" max="10760" width="14.140625" style="33" customWidth="1"/>
    <col min="10761" max="10761" width="11.5703125" style="33"/>
    <col min="10762" max="10762" width="18.28515625" style="33" customWidth="1"/>
    <col min="10763" max="10763" width="12.42578125" style="33" customWidth="1"/>
    <col min="10764" max="10764" width="20" style="33" customWidth="1"/>
    <col min="10765" max="11008" width="11.5703125" style="33"/>
    <col min="11009" max="11009" width="20.28515625" style="33" customWidth="1"/>
    <col min="11010" max="11010" width="31.140625" style="33" customWidth="1"/>
    <col min="11011" max="11011" width="15" style="33" customWidth="1"/>
    <col min="11012" max="11012" width="14.42578125" style="33" customWidth="1"/>
    <col min="11013" max="11013" width="14.85546875" style="33" customWidth="1"/>
    <col min="11014" max="11014" width="18.140625" style="33" bestFit="1" customWidth="1"/>
    <col min="11015" max="11015" width="16.85546875" style="33" customWidth="1"/>
    <col min="11016" max="11016" width="14.140625" style="33" customWidth="1"/>
    <col min="11017" max="11017" width="11.5703125" style="33"/>
    <col min="11018" max="11018" width="18.28515625" style="33" customWidth="1"/>
    <col min="11019" max="11019" width="12.42578125" style="33" customWidth="1"/>
    <col min="11020" max="11020" width="20" style="33" customWidth="1"/>
    <col min="11021" max="11264" width="11.5703125" style="33"/>
    <col min="11265" max="11265" width="20.28515625" style="33" customWidth="1"/>
    <col min="11266" max="11266" width="31.140625" style="33" customWidth="1"/>
    <col min="11267" max="11267" width="15" style="33" customWidth="1"/>
    <col min="11268" max="11268" width="14.42578125" style="33" customWidth="1"/>
    <col min="11269" max="11269" width="14.85546875" style="33" customWidth="1"/>
    <col min="11270" max="11270" width="18.140625" style="33" bestFit="1" customWidth="1"/>
    <col min="11271" max="11271" width="16.85546875" style="33" customWidth="1"/>
    <col min="11272" max="11272" width="14.140625" style="33" customWidth="1"/>
    <col min="11273" max="11273" width="11.5703125" style="33"/>
    <col min="11274" max="11274" width="18.28515625" style="33" customWidth="1"/>
    <col min="11275" max="11275" width="12.42578125" style="33" customWidth="1"/>
    <col min="11276" max="11276" width="20" style="33" customWidth="1"/>
    <col min="11277" max="11520" width="11.5703125" style="33"/>
    <col min="11521" max="11521" width="20.28515625" style="33" customWidth="1"/>
    <col min="11522" max="11522" width="31.140625" style="33" customWidth="1"/>
    <col min="11523" max="11523" width="15" style="33" customWidth="1"/>
    <col min="11524" max="11524" width="14.42578125" style="33" customWidth="1"/>
    <col min="11525" max="11525" width="14.85546875" style="33" customWidth="1"/>
    <col min="11526" max="11526" width="18.140625" style="33" bestFit="1" customWidth="1"/>
    <col min="11527" max="11527" width="16.85546875" style="33" customWidth="1"/>
    <col min="11528" max="11528" width="14.140625" style="33" customWidth="1"/>
    <col min="11529" max="11529" width="11.5703125" style="33"/>
    <col min="11530" max="11530" width="18.28515625" style="33" customWidth="1"/>
    <col min="11531" max="11531" width="12.42578125" style="33" customWidth="1"/>
    <col min="11532" max="11532" width="20" style="33" customWidth="1"/>
    <col min="11533" max="11776" width="11.5703125" style="33"/>
    <col min="11777" max="11777" width="20.28515625" style="33" customWidth="1"/>
    <col min="11778" max="11778" width="31.140625" style="33" customWidth="1"/>
    <col min="11779" max="11779" width="15" style="33" customWidth="1"/>
    <col min="11780" max="11780" width="14.42578125" style="33" customWidth="1"/>
    <col min="11781" max="11781" width="14.85546875" style="33" customWidth="1"/>
    <col min="11782" max="11782" width="18.140625" style="33" bestFit="1" customWidth="1"/>
    <col min="11783" max="11783" width="16.85546875" style="33" customWidth="1"/>
    <col min="11784" max="11784" width="14.140625" style="33" customWidth="1"/>
    <col min="11785" max="11785" width="11.5703125" style="33"/>
    <col min="11786" max="11786" width="18.28515625" style="33" customWidth="1"/>
    <col min="11787" max="11787" width="12.42578125" style="33" customWidth="1"/>
    <col min="11788" max="11788" width="20" style="33" customWidth="1"/>
    <col min="11789" max="12032" width="11.5703125" style="33"/>
    <col min="12033" max="12033" width="20.28515625" style="33" customWidth="1"/>
    <col min="12034" max="12034" width="31.140625" style="33" customWidth="1"/>
    <col min="12035" max="12035" width="15" style="33" customWidth="1"/>
    <col min="12036" max="12036" width="14.42578125" style="33" customWidth="1"/>
    <col min="12037" max="12037" width="14.85546875" style="33" customWidth="1"/>
    <col min="12038" max="12038" width="18.140625" style="33" bestFit="1" customWidth="1"/>
    <col min="12039" max="12039" width="16.85546875" style="33" customWidth="1"/>
    <col min="12040" max="12040" width="14.140625" style="33" customWidth="1"/>
    <col min="12041" max="12041" width="11.5703125" style="33"/>
    <col min="12042" max="12042" width="18.28515625" style="33" customWidth="1"/>
    <col min="12043" max="12043" width="12.42578125" style="33" customWidth="1"/>
    <col min="12044" max="12044" width="20" style="33" customWidth="1"/>
    <col min="12045" max="12288" width="11.5703125" style="33"/>
    <col min="12289" max="12289" width="20.28515625" style="33" customWidth="1"/>
    <col min="12290" max="12290" width="31.140625" style="33" customWidth="1"/>
    <col min="12291" max="12291" width="15" style="33" customWidth="1"/>
    <col min="12292" max="12292" width="14.42578125" style="33" customWidth="1"/>
    <col min="12293" max="12293" width="14.85546875" style="33" customWidth="1"/>
    <col min="12294" max="12294" width="18.140625" style="33" bestFit="1" customWidth="1"/>
    <col min="12295" max="12295" width="16.85546875" style="33" customWidth="1"/>
    <col min="12296" max="12296" width="14.140625" style="33" customWidth="1"/>
    <col min="12297" max="12297" width="11.5703125" style="33"/>
    <col min="12298" max="12298" width="18.28515625" style="33" customWidth="1"/>
    <col min="12299" max="12299" width="12.42578125" style="33" customWidth="1"/>
    <col min="12300" max="12300" width="20" style="33" customWidth="1"/>
    <col min="12301" max="12544" width="11.5703125" style="33"/>
    <col min="12545" max="12545" width="20.28515625" style="33" customWidth="1"/>
    <col min="12546" max="12546" width="31.140625" style="33" customWidth="1"/>
    <col min="12547" max="12547" width="15" style="33" customWidth="1"/>
    <col min="12548" max="12548" width="14.42578125" style="33" customWidth="1"/>
    <col min="12549" max="12549" width="14.85546875" style="33" customWidth="1"/>
    <col min="12550" max="12550" width="18.140625" style="33" bestFit="1" customWidth="1"/>
    <col min="12551" max="12551" width="16.85546875" style="33" customWidth="1"/>
    <col min="12552" max="12552" width="14.140625" style="33" customWidth="1"/>
    <col min="12553" max="12553" width="11.5703125" style="33"/>
    <col min="12554" max="12554" width="18.28515625" style="33" customWidth="1"/>
    <col min="12555" max="12555" width="12.42578125" style="33" customWidth="1"/>
    <col min="12556" max="12556" width="20" style="33" customWidth="1"/>
    <col min="12557" max="12800" width="11.5703125" style="33"/>
    <col min="12801" max="12801" width="20.28515625" style="33" customWidth="1"/>
    <col min="12802" max="12802" width="31.140625" style="33" customWidth="1"/>
    <col min="12803" max="12803" width="15" style="33" customWidth="1"/>
    <col min="12804" max="12804" width="14.42578125" style="33" customWidth="1"/>
    <col min="12805" max="12805" width="14.85546875" style="33" customWidth="1"/>
    <col min="12806" max="12806" width="18.140625" style="33" bestFit="1" customWidth="1"/>
    <col min="12807" max="12807" width="16.85546875" style="33" customWidth="1"/>
    <col min="12808" max="12808" width="14.140625" style="33" customWidth="1"/>
    <col min="12809" max="12809" width="11.5703125" style="33"/>
    <col min="12810" max="12810" width="18.28515625" style="33" customWidth="1"/>
    <col min="12811" max="12811" width="12.42578125" style="33" customWidth="1"/>
    <col min="12812" max="12812" width="20" style="33" customWidth="1"/>
    <col min="12813" max="13056" width="11.5703125" style="33"/>
    <col min="13057" max="13057" width="20.28515625" style="33" customWidth="1"/>
    <col min="13058" max="13058" width="31.140625" style="33" customWidth="1"/>
    <col min="13059" max="13059" width="15" style="33" customWidth="1"/>
    <col min="13060" max="13060" width="14.42578125" style="33" customWidth="1"/>
    <col min="13061" max="13061" width="14.85546875" style="33" customWidth="1"/>
    <col min="13062" max="13062" width="18.140625" style="33" bestFit="1" customWidth="1"/>
    <col min="13063" max="13063" width="16.85546875" style="33" customWidth="1"/>
    <col min="13064" max="13064" width="14.140625" style="33" customWidth="1"/>
    <col min="13065" max="13065" width="11.5703125" style="33"/>
    <col min="13066" max="13066" width="18.28515625" style="33" customWidth="1"/>
    <col min="13067" max="13067" width="12.42578125" style="33" customWidth="1"/>
    <col min="13068" max="13068" width="20" style="33" customWidth="1"/>
    <col min="13069" max="13312" width="11.5703125" style="33"/>
    <col min="13313" max="13313" width="20.28515625" style="33" customWidth="1"/>
    <col min="13314" max="13314" width="31.140625" style="33" customWidth="1"/>
    <col min="13315" max="13315" width="15" style="33" customWidth="1"/>
    <col min="13316" max="13316" width="14.42578125" style="33" customWidth="1"/>
    <col min="13317" max="13317" width="14.85546875" style="33" customWidth="1"/>
    <col min="13318" max="13318" width="18.140625" style="33" bestFit="1" customWidth="1"/>
    <col min="13319" max="13319" width="16.85546875" style="33" customWidth="1"/>
    <col min="13320" max="13320" width="14.140625" style="33" customWidth="1"/>
    <col min="13321" max="13321" width="11.5703125" style="33"/>
    <col min="13322" max="13322" width="18.28515625" style="33" customWidth="1"/>
    <col min="13323" max="13323" width="12.42578125" style="33" customWidth="1"/>
    <col min="13324" max="13324" width="20" style="33" customWidth="1"/>
    <col min="13325" max="13568" width="11.5703125" style="33"/>
    <col min="13569" max="13569" width="20.28515625" style="33" customWidth="1"/>
    <col min="13570" max="13570" width="31.140625" style="33" customWidth="1"/>
    <col min="13571" max="13571" width="15" style="33" customWidth="1"/>
    <col min="13572" max="13572" width="14.42578125" style="33" customWidth="1"/>
    <col min="13573" max="13573" width="14.85546875" style="33" customWidth="1"/>
    <col min="13574" max="13574" width="18.140625" style="33" bestFit="1" customWidth="1"/>
    <col min="13575" max="13575" width="16.85546875" style="33" customWidth="1"/>
    <col min="13576" max="13576" width="14.140625" style="33" customWidth="1"/>
    <col min="13577" max="13577" width="11.5703125" style="33"/>
    <col min="13578" max="13578" width="18.28515625" style="33" customWidth="1"/>
    <col min="13579" max="13579" width="12.42578125" style="33" customWidth="1"/>
    <col min="13580" max="13580" width="20" style="33" customWidth="1"/>
    <col min="13581" max="13824" width="11.5703125" style="33"/>
    <col min="13825" max="13825" width="20.28515625" style="33" customWidth="1"/>
    <col min="13826" max="13826" width="31.140625" style="33" customWidth="1"/>
    <col min="13827" max="13827" width="15" style="33" customWidth="1"/>
    <col min="13828" max="13828" width="14.42578125" style="33" customWidth="1"/>
    <col min="13829" max="13829" width="14.85546875" style="33" customWidth="1"/>
    <col min="13830" max="13830" width="18.140625" style="33" bestFit="1" customWidth="1"/>
    <col min="13831" max="13831" width="16.85546875" style="33" customWidth="1"/>
    <col min="13832" max="13832" width="14.140625" style="33" customWidth="1"/>
    <col min="13833" max="13833" width="11.5703125" style="33"/>
    <col min="13834" max="13834" width="18.28515625" style="33" customWidth="1"/>
    <col min="13835" max="13835" width="12.42578125" style="33" customWidth="1"/>
    <col min="13836" max="13836" width="20" style="33" customWidth="1"/>
    <col min="13837" max="14080" width="11.5703125" style="33"/>
    <col min="14081" max="14081" width="20.28515625" style="33" customWidth="1"/>
    <col min="14082" max="14082" width="31.140625" style="33" customWidth="1"/>
    <col min="14083" max="14083" width="15" style="33" customWidth="1"/>
    <col min="14084" max="14084" width="14.42578125" style="33" customWidth="1"/>
    <col min="14085" max="14085" width="14.85546875" style="33" customWidth="1"/>
    <col min="14086" max="14086" width="18.140625" style="33" bestFit="1" customWidth="1"/>
    <col min="14087" max="14087" width="16.85546875" style="33" customWidth="1"/>
    <col min="14088" max="14088" width="14.140625" style="33" customWidth="1"/>
    <col min="14089" max="14089" width="11.5703125" style="33"/>
    <col min="14090" max="14090" width="18.28515625" style="33" customWidth="1"/>
    <col min="14091" max="14091" width="12.42578125" style="33" customWidth="1"/>
    <col min="14092" max="14092" width="20" style="33" customWidth="1"/>
    <col min="14093" max="14336" width="11.5703125" style="33"/>
    <col min="14337" max="14337" width="20.28515625" style="33" customWidth="1"/>
    <col min="14338" max="14338" width="31.140625" style="33" customWidth="1"/>
    <col min="14339" max="14339" width="15" style="33" customWidth="1"/>
    <col min="14340" max="14340" width="14.42578125" style="33" customWidth="1"/>
    <col min="14341" max="14341" width="14.85546875" style="33" customWidth="1"/>
    <col min="14342" max="14342" width="18.140625" style="33" bestFit="1" customWidth="1"/>
    <col min="14343" max="14343" width="16.85546875" style="33" customWidth="1"/>
    <col min="14344" max="14344" width="14.140625" style="33" customWidth="1"/>
    <col min="14345" max="14345" width="11.5703125" style="33"/>
    <col min="14346" max="14346" width="18.28515625" style="33" customWidth="1"/>
    <col min="14347" max="14347" width="12.42578125" style="33" customWidth="1"/>
    <col min="14348" max="14348" width="20" style="33" customWidth="1"/>
    <col min="14349" max="14592" width="11.5703125" style="33"/>
    <col min="14593" max="14593" width="20.28515625" style="33" customWidth="1"/>
    <col min="14594" max="14594" width="31.140625" style="33" customWidth="1"/>
    <col min="14595" max="14595" width="15" style="33" customWidth="1"/>
    <col min="14596" max="14596" width="14.42578125" style="33" customWidth="1"/>
    <col min="14597" max="14597" width="14.85546875" style="33" customWidth="1"/>
    <col min="14598" max="14598" width="18.140625" style="33" bestFit="1" customWidth="1"/>
    <col min="14599" max="14599" width="16.85546875" style="33" customWidth="1"/>
    <col min="14600" max="14600" width="14.140625" style="33" customWidth="1"/>
    <col min="14601" max="14601" width="11.5703125" style="33"/>
    <col min="14602" max="14602" width="18.28515625" style="33" customWidth="1"/>
    <col min="14603" max="14603" width="12.42578125" style="33" customWidth="1"/>
    <col min="14604" max="14604" width="20" style="33" customWidth="1"/>
    <col min="14605" max="14848" width="11.5703125" style="33"/>
    <col min="14849" max="14849" width="20.28515625" style="33" customWidth="1"/>
    <col min="14850" max="14850" width="31.140625" style="33" customWidth="1"/>
    <col min="14851" max="14851" width="15" style="33" customWidth="1"/>
    <col min="14852" max="14852" width="14.42578125" style="33" customWidth="1"/>
    <col min="14853" max="14853" width="14.85546875" style="33" customWidth="1"/>
    <col min="14854" max="14854" width="18.140625" style="33" bestFit="1" customWidth="1"/>
    <col min="14855" max="14855" width="16.85546875" style="33" customWidth="1"/>
    <col min="14856" max="14856" width="14.140625" style="33" customWidth="1"/>
    <col min="14857" max="14857" width="11.5703125" style="33"/>
    <col min="14858" max="14858" width="18.28515625" style="33" customWidth="1"/>
    <col min="14859" max="14859" width="12.42578125" style="33" customWidth="1"/>
    <col min="14860" max="14860" width="20" style="33" customWidth="1"/>
    <col min="14861" max="15104" width="11.5703125" style="33"/>
    <col min="15105" max="15105" width="20.28515625" style="33" customWidth="1"/>
    <col min="15106" max="15106" width="31.140625" style="33" customWidth="1"/>
    <col min="15107" max="15107" width="15" style="33" customWidth="1"/>
    <col min="15108" max="15108" width="14.42578125" style="33" customWidth="1"/>
    <col min="15109" max="15109" width="14.85546875" style="33" customWidth="1"/>
    <col min="15110" max="15110" width="18.140625" style="33" bestFit="1" customWidth="1"/>
    <col min="15111" max="15111" width="16.85546875" style="33" customWidth="1"/>
    <col min="15112" max="15112" width="14.140625" style="33" customWidth="1"/>
    <col min="15113" max="15113" width="11.5703125" style="33"/>
    <col min="15114" max="15114" width="18.28515625" style="33" customWidth="1"/>
    <col min="15115" max="15115" width="12.42578125" style="33" customWidth="1"/>
    <col min="15116" max="15116" width="20" style="33" customWidth="1"/>
    <col min="15117" max="15360" width="11.5703125" style="33"/>
    <col min="15361" max="15361" width="20.28515625" style="33" customWidth="1"/>
    <col min="15362" max="15362" width="31.140625" style="33" customWidth="1"/>
    <col min="15363" max="15363" width="15" style="33" customWidth="1"/>
    <col min="15364" max="15364" width="14.42578125" style="33" customWidth="1"/>
    <col min="15365" max="15365" width="14.85546875" style="33" customWidth="1"/>
    <col min="15366" max="15366" width="18.140625" style="33" bestFit="1" customWidth="1"/>
    <col min="15367" max="15367" width="16.85546875" style="33" customWidth="1"/>
    <col min="15368" max="15368" width="14.140625" style="33" customWidth="1"/>
    <col min="15369" max="15369" width="11.5703125" style="33"/>
    <col min="15370" max="15370" width="18.28515625" style="33" customWidth="1"/>
    <col min="15371" max="15371" width="12.42578125" style="33" customWidth="1"/>
    <col min="15372" max="15372" width="20" style="33" customWidth="1"/>
    <col min="15373" max="15616" width="11.5703125" style="33"/>
    <col min="15617" max="15617" width="20.28515625" style="33" customWidth="1"/>
    <col min="15618" max="15618" width="31.140625" style="33" customWidth="1"/>
    <col min="15619" max="15619" width="15" style="33" customWidth="1"/>
    <col min="15620" max="15620" width="14.42578125" style="33" customWidth="1"/>
    <col min="15621" max="15621" width="14.85546875" style="33" customWidth="1"/>
    <col min="15622" max="15622" width="18.140625" style="33" bestFit="1" customWidth="1"/>
    <col min="15623" max="15623" width="16.85546875" style="33" customWidth="1"/>
    <col min="15624" max="15624" width="14.140625" style="33" customWidth="1"/>
    <col min="15625" max="15625" width="11.5703125" style="33"/>
    <col min="15626" max="15626" width="18.28515625" style="33" customWidth="1"/>
    <col min="15627" max="15627" width="12.42578125" style="33" customWidth="1"/>
    <col min="15628" max="15628" width="20" style="33" customWidth="1"/>
    <col min="15629" max="15872" width="11.5703125" style="33"/>
    <col min="15873" max="15873" width="20.28515625" style="33" customWidth="1"/>
    <col min="15874" max="15874" width="31.140625" style="33" customWidth="1"/>
    <col min="15875" max="15875" width="15" style="33" customWidth="1"/>
    <col min="15876" max="15876" width="14.42578125" style="33" customWidth="1"/>
    <col min="15877" max="15877" width="14.85546875" style="33" customWidth="1"/>
    <col min="15878" max="15878" width="18.140625" style="33" bestFit="1" customWidth="1"/>
    <col min="15879" max="15879" width="16.85546875" style="33" customWidth="1"/>
    <col min="15880" max="15880" width="14.140625" style="33" customWidth="1"/>
    <col min="15881" max="15881" width="11.5703125" style="33"/>
    <col min="15882" max="15882" width="18.28515625" style="33" customWidth="1"/>
    <col min="15883" max="15883" width="12.42578125" style="33" customWidth="1"/>
    <col min="15884" max="15884" width="20" style="33" customWidth="1"/>
    <col min="15885" max="16128" width="11.5703125" style="33"/>
    <col min="16129" max="16129" width="20.28515625" style="33" customWidth="1"/>
    <col min="16130" max="16130" width="31.140625" style="33" customWidth="1"/>
    <col min="16131" max="16131" width="15" style="33" customWidth="1"/>
    <col min="16132" max="16132" width="14.42578125" style="33" customWidth="1"/>
    <col min="16133" max="16133" width="14.85546875" style="33" customWidth="1"/>
    <col min="16134" max="16134" width="18.140625" style="33" bestFit="1" customWidth="1"/>
    <col min="16135" max="16135" width="16.85546875" style="33" customWidth="1"/>
    <col min="16136" max="16136" width="14.140625" style="33" customWidth="1"/>
    <col min="16137" max="16137" width="11.5703125" style="33"/>
    <col min="16138" max="16138" width="18.28515625" style="33" customWidth="1"/>
    <col min="16139" max="16139" width="12.42578125" style="33" customWidth="1"/>
    <col min="16140" max="16140" width="20" style="33" customWidth="1"/>
    <col min="16141" max="16384" width="11.5703125" style="33"/>
  </cols>
  <sheetData>
    <row r="1" spans="1:15" ht="19.5" customHeight="1" x14ac:dyDescent="0.25">
      <c r="A1" s="67"/>
      <c r="B1" s="67"/>
      <c r="C1" s="137"/>
      <c r="D1" s="137"/>
      <c r="E1" s="137"/>
      <c r="F1" s="137"/>
      <c r="G1" s="137"/>
      <c r="H1" s="67"/>
      <c r="I1" s="67"/>
      <c r="J1" s="67"/>
      <c r="K1" s="67"/>
      <c r="L1" s="67"/>
      <c r="M1" s="67"/>
      <c r="N1" s="67"/>
      <c r="O1" s="67"/>
    </row>
    <row r="2" spans="1:15" x14ac:dyDescent="0.25">
      <c r="A2" s="407" t="s">
        <v>101</v>
      </c>
      <c r="B2" s="407"/>
      <c r="C2" s="407"/>
      <c r="D2" s="407"/>
      <c r="E2" s="407"/>
      <c r="F2" s="407"/>
      <c r="G2" s="407"/>
      <c r="H2" s="407"/>
      <c r="I2" s="67"/>
      <c r="J2" s="67"/>
      <c r="K2" s="67"/>
      <c r="L2" s="67"/>
      <c r="M2" s="67"/>
      <c r="N2" s="67"/>
      <c r="O2" s="67"/>
    </row>
    <row r="3" spans="1:15" x14ac:dyDescent="0.25">
      <c r="A3" s="408" t="s">
        <v>102</v>
      </c>
      <c r="B3" s="408"/>
      <c r="C3" s="408"/>
      <c r="D3" s="408"/>
      <c r="E3" s="408"/>
      <c r="F3" s="408"/>
      <c r="G3" s="408"/>
      <c r="H3" s="408"/>
      <c r="I3" s="67"/>
      <c r="J3" s="67"/>
      <c r="K3" s="67"/>
      <c r="L3" s="67"/>
      <c r="M3" s="67"/>
      <c r="N3" s="67"/>
      <c r="O3" s="67"/>
    </row>
    <row r="4" spans="1:15" ht="9.75" customHeight="1" x14ac:dyDescent="0.25">
      <c r="A4" s="188"/>
      <c r="B4" s="67"/>
      <c r="C4" s="137"/>
      <c r="D4" s="137"/>
      <c r="E4" s="137"/>
      <c r="F4" s="137"/>
      <c r="G4" s="137"/>
      <c r="H4" s="68"/>
      <c r="I4" s="68"/>
      <c r="J4" s="67"/>
      <c r="K4" s="67"/>
      <c r="L4" s="67"/>
      <c r="M4" s="67"/>
      <c r="N4" s="67"/>
      <c r="O4" s="67"/>
    </row>
    <row r="5" spans="1:15" x14ac:dyDescent="0.25">
      <c r="A5" s="69" t="s">
        <v>103</v>
      </c>
      <c r="B5" s="67"/>
      <c r="C5" s="137"/>
      <c r="D5" s="137"/>
      <c r="E5" s="137"/>
      <c r="F5" s="137"/>
      <c r="G5" s="137"/>
      <c r="H5" s="68"/>
      <c r="I5" s="67"/>
      <c r="J5" s="67"/>
      <c r="K5" s="67"/>
      <c r="L5" s="67"/>
      <c r="M5" s="67"/>
      <c r="N5" s="67"/>
      <c r="O5" s="67"/>
    </row>
    <row r="6" spans="1:15" ht="15" customHeight="1" x14ac:dyDescent="0.25">
      <c r="A6" s="406" t="s">
        <v>410</v>
      </c>
      <c r="B6" s="406"/>
      <c r="C6" s="406"/>
      <c r="D6" s="406"/>
      <c r="E6" s="406"/>
      <c r="F6" s="406"/>
      <c r="G6" s="406"/>
      <c r="H6" s="406"/>
      <c r="I6" s="67"/>
      <c r="J6" s="67"/>
      <c r="K6" s="67"/>
      <c r="L6" s="67"/>
      <c r="M6" s="67"/>
      <c r="N6" s="67"/>
      <c r="O6" s="67"/>
    </row>
    <row r="7" spans="1:15" ht="15" customHeight="1" x14ac:dyDescent="0.25">
      <c r="A7" s="406"/>
      <c r="B7" s="406"/>
      <c r="C7" s="406"/>
      <c r="D7" s="406"/>
      <c r="E7" s="406"/>
      <c r="F7" s="406"/>
      <c r="G7" s="406"/>
      <c r="H7" s="406"/>
      <c r="I7" s="67"/>
      <c r="J7" s="67"/>
      <c r="K7" s="67"/>
      <c r="L7" s="67"/>
      <c r="M7" s="67"/>
      <c r="N7" s="67"/>
      <c r="O7" s="67"/>
    </row>
    <row r="8" spans="1:15" ht="15" customHeight="1" x14ac:dyDescent="0.25">
      <c r="A8" s="406"/>
      <c r="B8" s="406"/>
      <c r="C8" s="406"/>
      <c r="D8" s="406"/>
      <c r="E8" s="406"/>
      <c r="F8" s="406"/>
      <c r="G8" s="406"/>
      <c r="H8" s="406"/>
      <c r="I8" s="67"/>
      <c r="J8" s="67"/>
      <c r="K8" s="67"/>
      <c r="L8" s="67"/>
      <c r="M8" s="67"/>
      <c r="N8" s="67"/>
      <c r="O8" s="67"/>
    </row>
    <row r="9" spans="1:15" ht="6.6" customHeight="1" x14ac:dyDescent="0.25">
      <c r="A9" s="406"/>
      <c r="B9" s="406"/>
      <c r="C9" s="406"/>
      <c r="D9" s="406"/>
      <c r="E9" s="406"/>
      <c r="F9" s="406"/>
      <c r="G9" s="406"/>
      <c r="H9" s="406"/>
      <c r="I9" s="67"/>
      <c r="J9" s="67"/>
      <c r="K9" s="67"/>
      <c r="L9" s="67"/>
      <c r="M9" s="67"/>
      <c r="N9" s="67"/>
      <c r="O9" s="67"/>
    </row>
    <row r="10" spans="1:15" ht="13.9" hidden="1" customHeight="1" x14ac:dyDescent="0.25">
      <c r="A10" s="406"/>
      <c r="B10" s="406"/>
      <c r="C10" s="406"/>
      <c r="D10" s="406"/>
      <c r="E10" s="406"/>
      <c r="F10" s="406"/>
      <c r="G10" s="406"/>
      <c r="H10" s="406"/>
      <c r="I10" s="67"/>
      <c r="J10" s="67"/>
      <c r="K10" s="67"/>
      <c r="L10" s="67"/>
      <c r="M10" s="67"/>
      <c r="N10" s="67"/>
      <c r="O10" s="67"/>
    </row>
    <row r="11" spans="1:15" x14ac:dyDescent="0.25">
      <c r="A11" s="67"/>
      <c r="B11" s="67"/>
      <c r="C11" s="137"/>
      <c r="D11" s="137"/>
      <c r="E11" s="137"/>
      <c r="F11" s="137"/>
      <c r="G11" s="137"/>
      <c r="H11" s="67"/>
      <c r="I11" s="70"/>
      <c r="J11" s="67"/>
      <c r="K11" s="67"/>
      <c r="L11" s="67"/>
      <c r="M11" s="67"/>
      <c r="N11" s="67"/>
      <c r="O11" s="67"/>
    </row>
    <row r="12" spans="1:15" x14ac:dyDescent="0.25">
      <c r="A12" s="188" t="s">
        <v>105</v>
      </c>
      <c r="B12" s="67"/>
      <c r="C12" s="137"/>
      <c r="D12" s="137"/>
      <c r="E12" s="137"/>
      <c r="F12" s="137"/>
      <c r="G12" s="137"/>
      <c r="H12" s="68"/>
      <c r="I12" s="68"/>
      <c r="J12" s="67"/>
      <c r="K12" s="67"/>
      <c r="L12" s="67"/>
      <c r="M12" s="67"/>
      <c r="N12" s="67"/>
      <c r="O12" s="67"/>
    </row>
    <row r="13" spans="1:15" ht="9.75" customHeight="1" x14ac:dyDescent="0.25">
      <c r="A13" s="188"/>
      <c r="B13" s="67"/>
      <c r="C13" s="137"/>
      <c r="D13" s="137"/>
      <c r="E13" s="137"/>
      <c r="F13" s="137"/>
      <c r="G13" s="137"/>
      <c r="H13" s="68"/>
      <c r="I13" s="68"/>
      <c r="J13" s="67"/>
      <c r="K13" s="67"/>
      <c r="L13" s="67"/>
      <c r="M13" s="67"/>
      <c r="N13" s="67"/>
      <c r="O13" s="67"/>
    </row>
    <row r="14" spans="1:15" ht="15" customHeight="1" x14ac:dyDescent="0.25">
      <c r="A14" s="406" t="s">
        <v>513</v>
      </c>
      <c r="B14" s="406"/>
      <c r="C14" s="406"/>
      <c r="D14" s="406"/>
      <c r="E14" s="406"/>
      <c r="F14" s="406"/>
      <c r="G14" s="406"/>
      <c r="H14" s="406"/>
      <c r="I14" s="68"/>
      <c r="J14" s="67"/>
      <c r="K14" s="67"/>
      <c r="L14" s="67"/>
      <c r="M14" s="67"/>
      <c r="N14" s="67"/>
      <c r="O14" s="67"/>
    </row>
    <row r="15" spans="1:15" ht="13.15" customHeight="1" x14ac:dyDescent="0.25">
      <c r="A15" s="406"/>
      <c r="B15" s="406"/>
      <c r="C15" s="406"/>
      <c r="D15" s="406"/>
      <c r="E15" s="406"/>
      <c r="F15" s="406"/>
      <c r="G15" s="406"/>
      <c r="H15" s="406"/>
      <c r="I15" s="68"/>
      <c r="J15" s="67"/>
      <c r="K15" s="67"/>
      <c r="L15" s="67"/>
      <c r="M15" s="67"/>
      <c r="N15" s="67"/>
      <c r="O15" s="67"/>
    </row>
    <row r="16" spans="1:15" ht="12.75" customHeight="1" x14ac:dyDescent="0.25">
      <c r="A16" s="71"/>
      <c r="B16" s="71"/>
      <c r="C16" s="138"/>
      <c r="D16" s="138"/>
      <c r="E16" s="138"/>
      <c r="F16" s="138"/>
      <c r="G16" s="138"/>
      <c r="H16" s="71"/>
      <c r="I16" s="68"/>
      <c r="J16" s="67"/>
      <c r="K16" s="67"/>
      <c r="L16" s="67"/>
      <c r="M16" s="67"/>
      <c r="N16" s="67"/>
      <c r="O16" s="67"/>
    </row>
    <row r="17" spans="1:15" ht="12.75" customHeight="1" x14ac:dyDescent="0.25">
      <c r="A17" s="188" t="s">
        <v>106</v>
      </c>
      <c r="B17" s="71"/>
      <c r="C17" s="138"/>
      <c r="D17" s="138"/>
      <c r="E17" s="138"/>
      <c r="F17" s="138"/>
      <c r="G17" s="138"/>
      <c r="H17" s="71"/>
      <c r="I17" s="68"/>
      <c r="J17" s="67"/>
      <c r="K17" s="67"/>
      <c r="L17" s="67"/>
      <c r="M17" s="67"/>
      <c r="N17" s="67"/>
      <c r="O17" s="67"/>
    </row>
    <row r="18" spans="1:15" x14ac:dyDescent="0.25">
      <c r="A18" s="67"/>
      <c r="B18" s="67"/>
      <c r="C18" s="137"/>
      <c r="D18" s="137"/>
      <c r="E18" s="137"/>
      <c r="F18" s="137"/>
      <c r="G18" s="137"/>
      <c r="H18" s="67"/>
      <c r="I18" s="68"/>
      <c r="J18" s="67"/>
      <c r="K18" s="67"/>
      <c r="L18" s="67"/>
      <c r="M18" s="67"/>
      <c r="N18" s="67"/>
      <c r="O18" s="67"/>
    </row>
    <row r="19" spans="1:15" ht="15" customHeight="1" x14ac:dyDescent="0.25">
      <c r="A19" s="406" t="s">
        <v>107</v>
      </c>
      <c r="B19" s="406"/>
      <c r="C19" s="406"/>
      <c r="D19" s="406"/>
      <c r="E19" s="406"/>
      <c r="F19" s="406"/>
      <c r="G19" s="406"/>
      <c r="H19" s="406"/>
      <c r="I19" s="68"/>
      <c r="J19" s="67"/>
      <c r="K19" s="67"/>
      <c r="L19" s="67"/>
      <c r="M19" s="67"/>
      <c r="N19" s="67"/>
      <c r="O19" s="67"/>
    </row>
    <row r="20" spans="1:15" ht="12.75" customHeight="1" x14ac:dyDescent="0.25">
      <c r="A20" s="406"/>
      <c r="B20" s="406"/>
      <c r="C20" s="406"/>
      <c r="D20" s="406"/>
      <c r="E20" s="406"/>
      <c r="F20" s="406"/>
      <c r="G20" s="406"/>
      <c r="H20" s="406"/>
      <c r="I20" s="68"/>
      <c r="J20" s="67"/>
      <c r="K20" s="67"/>
      <c r="L20" s="67"/>
      <c r="M20" s="67"/>
      <c r="N20" s="67"/>
      <c r="O20" s="67"/>
    </row>
    <row r="21" spans="1:15" ht="15.75" customHeight="1" x14ac:dyDescent="0.25">
      <c r="A21" s="406"/>
      <c r="B21" s="406"/>
      <c r="C21" s="406"/>
      <c r="D21" s="406"/>
      <c r="E21" s="406"/>
      <c r="F21" s="406"/>
      <c r="G21" s="406"/>
      <c r="H21" s="406"/>
      <c r="I21" s="68"/>
      <c r="J21" s="67"/>
      <c r="K21" s="67"/>
      <c r="L21" s="67"/>
      <c r="M21" s="67"/>
      <c r="N21" s="67"/>
      <c r="O21" s="67"/>
    </row>
    <row r="22" spans="1:15" ht="12.75" customHeight="1" x14ac:dyDescent="0.25">
      <c r="A22" s="406"/>
      <c r="B22" s="406"/>
      <c r="C22" s="406"/>
      <c r="D22" s="406"/>
      <c r="E22" s="406"/>
      <c r="F22" s="406"/>
      <c r="G22" s="406"/>
      <c r="H22" s="406"/>
      <c r="I22" s="68"/>
      <c r="J22" s="67"/>
      <c r="K22" s="67"/>
      <c r="L22" s="67"/>
      <c r="M22" s="67"/>
      <c r="N22" s="67"/>
      <c r="O22" s="67"/>
    </row>
    <row r="23" spans="1:15" ht="15.75" customHeight="1" x14ac:dyDescent="0.25">
      <c r="A23" s="406"/>
      <c r="B23" s="406"/>
      <c r="C23" s="406"/>
      <c r="D23" s="406"/>
      <c r="E23" s="406"/>
      <c r="F23" s="406"/>
      <c r="G23" s="406"/>
      <c r="H23" s="406"/>
      <c r="I23" s="68"/>
      <c r="J23" s="67"/>
      <c r="K23" s="67"/>
      <c r="L23" s="67"/>
      <c r="M23" s="67"/>
      <c r="N23" s="67"/>
      <c r="O23" s="67"/>
    </row>
    <row r="24" spans="1:15" x14ac:dyDescent="0.25">
      <c r="A24" s="72" t="s">
        <v>108</v>
      </c>
      <c r="B24" s="67"/>
      <c r="C24" s="137"/>
      <c r="D24" s="137"/>
      <c r="E24" s="137"/>
      <c r="F24" s="137"/>
      <c r="G24" s="137"/>
      <c r="H24" s="67"/>
      <c r="I24" s="68"/>
      <c r="J24" s="67"/>
      <c r="K24" s="67"/>
      <c r="L24" s="67"/>
      <c r="M24" s="67"/>
      <c r="N24" s="67"/>
      <c r="O24" s="67"/>
    </row>
    <row r="25" spans="1:15" x14ac:dyDescent="0.25">
      <c r="A25" s="67"/>
      <c r="B25" s="67"/>
      <c r="C25" s="137"/>
      <c r="D25" s="137"/>
      <c r="E25" s="137"/>
      <c r="F25" s="137"/>
      <c r="G25" s="137"/>
      <c r="H25" s="68"/>
      <c r="I25" s="68"/>
      <c r="J25" s="67"/>
      <c r="K25" s="67"/>
      <c r="L25" s="67"/>
      <c r="M25" s="67"/>
      <c r="N25" s="67"/>
      <c r="O25" s="67"/>
    </row>
    <row r="26" spans="1:15" ht="15" customHeight="1" x14ac:dyDescent="0.25">
      <c r="A26" s="406" t="s">
        <v>326</v>
      </c>
      <c r="B26" s="406"/>
      <c r="C26" s="406"/>
      <c r="D26" s="406"/>
      <c r="E26" s="406"/>
      <c r="F26" s="406"/>
      <c r="G26" s="406"/>
      <c r="H26" s="406"/>
      <c r="I26" s="68"/>
      <c r="J26" s="67"/>
      <c r="K26" s="67"/>
      <c r="L26" s="67"/>
      <c r="M26" s="67"/>
      <c r="N26" s="67"/>
      <c r="O26" s="67"/>
    </row>
    <row r="27" spans="1:15" ht="15" customHeight="1" x14ac:dyDescent="0.25">
      <c r="A27" s="406"/>
      <c r="B27" s="406"/>
      <c r="C27" s="406"/>
      <c r="D27" s="406"/>
      <c r="E27" s="406"/>
      <c r="F27" s="406"/>
      <c r="G27" s="406"/>
      <c r="H27" s="406"/>
      <c r="I27" s="68"/>
      <c r="J27" s="67"/>
      <c r="K27" s="67"/>
      <c r="L27" s="67"/>
      <c r="M27" s="67"/>
      <c r="N27" s="67"/>
      <c r="O27" s="67"/>
    </row>
    <row r="28" spans="1:15" x14ac:dyDescent="0.25">
      <c r="A28" s="72" t="s">
        <v>110</v>
      </c>
      <c r="B28" s="67"/>
      <c r="C28" s="137"/>
      <c r="D28" s="137"/>
      <c r="E28" s="137"/>
      <c r="F28" s="137"/>
      <c r="G28" s="137"/>
      <c r="H28" s="68"/>
      <c r="I28" s="68"/>
      <c r="J28" s="67"/>
      <c r="K28" s="67"/>
      <c r="L28" s="67"/>
      <c r="M28" s="67"/>
      <c r="N28" s="67"/>
      <c r="O28" s="67"/>
    </row>
    <row r="29" spans="1:15" x14ac:dyDescent="0.25">
      <c r="A29" s="67" t="s">
        <v>111</v>
      </c>
      <c r="B29" s="67"/>
      <c r="C29" s="137"/>
      <c r="D29" s="137"/>
      <c r="E29" s="137"/>
      <c r="F29" s="137"/>
      <c r="G29" s="137"/>
      <c r="H29" s="68"/>
      <c r="I29" s="68"/>
      <c r="J29" s="67"/>
      <c r="K29" s="67"/>
      <c r="L29" s="67"/>
      <c r="M29" s="67"/>
      <c r="N29" s="67"/>
      <c r="O29" s="67"/>
    </row>
    <row r="30" spans="1:15" ht="15" customHeight="1" x14ac:dyDescent="0.25">
      <c r="A30" s="406" t="s">
        <v>327</v>
      </c>
      <c r="B30" s="406"/>
      <c r="C30" s="406"/>
      <c r="D30" s="406"/>
      <c r="E30" s="406"/>
      <c r="F30" s="406"/>
      <c r="G30" s="406"/>
      <c r="H30" s="406"/>
      <c r="I30" s="68"/>
      <c r="J30" s="67"/>
      <c r="K30" s="67"/>
      <c r="L30" s="67"/>
      <c r="M30" s="67"/>
      <c r="N30" s="67"/>
      <c r="O30" s="67"/>
    </row>
    <row r="31" spans="1:15" ht="15" customHeight="1" x14ac:dyDescent="0.25">
      <c r="A31" s="406"/>
      <c r="B31" s="406"/>
      <c r="C31" s="406"/>
      <c r="D31" s="406"/>
      <c r="E31" s="406"/>
      <c r="F31" s="406"/>
      <c r="G31" s="406"/>
      <c r="H31" s="406"/>
      <c r="I31" s="68"/>
      <c r="J31" s="67"/>
      <c r="K31" s="67"/>
      <c r="L31" s="67"/>
      <c r="M31" s="67"/>
      <c r="N31" s="67"/>
      <c r="O31" s="67"/>
    </row>
    <row r="32" spans="1:15" x14ac:dyDescent="0.25">
      <c r="A32" s="406"/>
      <c r="B32" s="406"/>
      <c r="C32" s="406"/>
      <c r="D32" s="406"/>
      <c r="E32" s="406"/>
      <c r="F32" s="406"/>
      <c r="G32" s="406"/>
      <c r="H32" s="406"/>
      <c r="I32" s="68"/>
      <c r="J32" s="67"/>
      <c r="K32" s="67"/>
      <c r="L32" s="67"/>
      <c r="M32" s="67"/>
      <c r="N32" s="67"/>
      <c r="O32" s="67"/>
    </row>
    <row r="33" spans="1:15" x14ac:dyDescent="0.25">
      <c r="A33" s="67"/>
      <c r="B33" s="67"/>
      <c r="C33" s="137"/>
      <c r="D33" s="137"/>
      <c r="E33" s="137"/>
      <c r="F33" s="137"/>
      <c r="G33" s="137"/>
      <c r="H33" s="67"/>
      <c r="I33" s="68"/>
      <c r="J33" s="67"/>
      <c r="K33" s="67"/>
      <c r="L33" s="67"/>
      <c r="M33" s="67"/>
      <c r="N33" s="67"/>
      <c r="O33" s="67"/>
    </row>
    <row r="34" spans="1:15" x14ac:dyDescent="0.25">
      <c r="A34" s="72" t="s">
        <v>113</v>
      </c>
      <c r="B34" s="67"/>
      <c r="C34" s="137"/>
      <c r="D34" s="137"/>
      <c r="E34" s="137"/>
      <c r="F34" s="137"/>
      <c r="G34" s="137"/>
      <c r="H34" s="68"/>
      <c r="I34" s="68"/>
      <c r="J34" s="67"/>
      <c r="K34" s="67"/>
      <c r="L34" s="67"/>
      <c r="M34" s="67"/>
      <c r="N34" s="67"/>
      <c r="O34" s="67"/>
    </row>
    <row r="35" spans="1:15" x14ac:dyDescent="0.25">
      <c r="A35" s="67"/>
      <c r="B35" s="67"/>
      <c r="C35" s="137"/>
      <c r="D35" s="137"/>
      <c r="E35" s="137"/>
      <c r="F35" s="137"/>
      <c r="G35" s="137"/>
      <c r="H35" s="68"/>
      <c r="I35" s="68"/>
      <c r="J35" s="67"/>
      <c r="K35" s="67"/>
      <c r="L35" s="67"/>
      <c r="M35" s="67"/>
      <c r="N35" s="67"/>
      <c r="O35" s="67"/>
    </row>
    <row r="36" spans="1:15" ht="15" customHeight="1" x14ac:dyDescent="0.25">
      <c r="A36" s="406" t="s">
        <v>496</v>
      </c>
      <c r="B36" s="406"/>
      <c r="C36" s="406"/>
      <c r="D36" s="406"/>
      <c r="E36" s="406"/>
      <c r="F36" s="406"/>
      <c r="G36" s="406"/>
      <c r="H36" s="406"/>
      <c r="I36" s="68"/>
      <c r="J36" s="67"/>
      <c r="K36" s="67"/>
      <c r="L36" s="67"/>
      <c r="M36" s="67"/>
      <c r="N36" s="67"/>
      <c r="O36" s="67"/>
    </row>
    <row r="37" spans="1:15" ht="20.25" customHeight="1" x14ac:dyDescent="0.25">
      <c r="A37" s="406"/>
      <c r="B37" s="406"/>
      <c r="C37" s="406"/>
      <c r="D37" s="406"/>
      <c r="E37" s="406"/>
      <c r="F37" s="406"/>
      <c r="G37" s="406"/>
      <c r="H37" s="406"/>
      <c r="I37" s="68"/>
      <c r="J37" s="67"/>
      <c r="K37" s="67"/>
      <c r="L37" s="67"/>
      <c r="M37" s="67"/>
      <c r="N37" s="67"/>
      <c r="O37" s="67"/>
    </row>
    <row r="38" spans="1:15" x14ac:dyDescent="0.25">
      <c r="A38" s="67"/>
      <c r="B38" s="67"/>
      <c r="C38" s="137"/>
      <c r="D38" s="137"/>
      <c r="E38" s="137"/>
      <c r="F38" s="137"/>
      <c r="G38" s="137"/>
      <c r="H38" s="68"/>
      <c r="I38" s="68"/>
      <c r="J38" s="67"/>
      <c r="K38" s="67"/>
      <c r="L38" s="67"/>
      <c r="M38" s="67"/>
      <c r="N38" s="67"/>
      <c r="O38" s="67"/>
    </row>
    <row r="39" spans="1:15" x14ac:dyDescent="0.25">
      <c r="A39" s="72" t="s">
        <v>114</v>
      </c>
      <c r="B39" s="67"/>
      <c r="C39" s="137"/>
      <c r="D39" s="137"/>
      <c r="E39" s="137"/>
      <c r="F39" s="137"/>
      <c r="G39" s="137"/>
      <c r="H39" s="68"/>
      <c r="I39" s="68"/>
      <c r="J39" s="67"/>
      <c r="K39" s="67"/>
      <c r="L39" s="67"/>
      <c r="M39" s="67"/>
      <c r="N39" s="67"/>
      <c r="O39" s="67"/>
    </row>
    <row r="40" spans="1:15" x14ac:dyDescent="0.25">
      <c r="A40" s="67"/>
      <c r="B40" s="67"/>
      <c r="C40" s="137"/>
      <c r="D40" s="137"/>
      <c r="E40" s="137"/>
      <c r="F40" s="137"/>
      <c r="G40" s="137"/>
      <c r="H40" s="68"/>
      <c r="I40" s="68"/>
      <c r="J40" s="67"/>
      <c r="K40" s="67"/>
      <c r="L40" s="67"/>
      <c r="M40" s="67"/>
      <c r="N40" s="67"/>
      <c r="O40" s="67"/>
    </row>
    <row r="41" spans="1:15" ht="15.75" customHeight="1" x14ac:dyDescent="0.25">
      <c r="A41" s="410" t="s">
        <v>328</v>
      </c>
      <c r="B41" s="410"/>
      <c r="C41" s="410"/>
      <c r="D41" s="410"/>
      <c r="E41" s="410"/>
      <c r="F41" s="410"/>
      <c r="G41" s="410"/>
      <c r="H41" s="410"/>
      <c r="I41" s="68"/>
      <c r="J41" s="67"/>
      <c r="K41" s="67"/>
      <c r="L41" s="67"/>
      <c r="M41" s="67"/>
      <c r="N41" s="67"/>
      <c r="O41" s="67"/>
    </row>
    <row r="42" spans="1:15" x14ac:dyDescent="0.25">
      <c r="A42" s="410"/>
      <c r="B42" s="410"/>
      <c r="C42" s="410"/>
      <c r="D42" s="410"/>
      <c r="E42" s="410"/>
      <c r="F42" s="410"/>
      <c r="G42" s="410"/>
      <c r="H42" s="410"/>
      <c r="I42" s="68"/>
      <c r="J42" s="67"/>
      <c r="K42" s="67"/>
      <c r="L42" s="67"/>
      <c r="M42" s="67"/>
      <c r="N42" s="67"/>
      <c r="O42" s="67"/>
    </row>
    <row r="43" spans="1:15" x14ac:dyDescent="0.25">
      <c r="A43" s="68"/>
      <c r="B43" s="67"/>
      <c r="C43" s="137"/>
      <c r="D43" s="137"/>
      <c r="E43" s="137"/>
      <c r="F43" s="137"/>
      <c r="G43" s="137"/>
      <c r="H43" s="68"/>
      <c r="I43" s="68"/>
      <c r="J43" s="67"/>
      <c r="K43" s="67"/>
      <c r="L43" s="67"/>
      <c r="M43" s="67"/>
      <c r="N43" s="67"/>
      <c r="O43" s="67"/>
    </row>
    <row r="44" spans="1:15" x14ac:dyDescent="0.25">
      <c r="A44" s="72" t="s">
        <v>115</v>
      </c>
      <c r="B44" s="67"/>
      <c r="C44" s="137"/>
      <c r="D44" s="137"/>
      <c r="E44" s="137"/>
      <c r="F44" s="137"/>
      <c r="G44" s="137"/>
      <c r="H44" s="68"/>
      <c r="I44" s="68"/>
      <c r="J44" s="67"/>
      <c r="K44" s="67"/>
      <c r="L44" s="67"/>
      <c r="M44" s="67"/>
      <c r="N44" s="67"/>
      <c r="O44" s="67"/>
    </row>
    <row r="45" spans="1:15" x14ac:dyDescent="0.25">
      <c r="A45" s="67"/>
      <c r="B45" s="67"/>
      <c r="C45" s="137"/>
      <c r="D45" s="137"/>
      <c r="E45" s="137"/>
      <c r="F45" s="137"/>
      <c r="G45" s="137"/>
      <c r="H45" s="68"/>
      <c r="I45" s="68"/>
      <c r="J45" s="67"/>
      <c r="K45" s="67"/>
      <c r="L45" s="67"/>
      <c r="M45" s="67"/>
      <c r="N45" s="67"/>
      <c r="O45" s="67"/>
    </row>
    <row r="46" spans="1:15" ht="12.75" customHeight="1" x14ac:dyDescent="0.25">
      <c r="A46" s="410" t="s">
        <v>329</v>
      </c>
      <c r="B46" s="410"/>
      <c r="C46" s="410"/>
      <c r="D46" s="410"/>
      <c r="E46" s="410"/>
      <c r="F46" s="410"/>
      <c r="G46" s="139"/>
      <c r="H46" s="73"/>
      <c r="I46" s="68"/>
      <c r="J46" s="67"/>
      <c r="K46" s="67"/>
      <c r="L46" s="67"/>
      <c r="M46" s="67"/>
      <c r="N46" s="67"/>
      <c r="O46" s="67"/>
    </row>
    <row r="47" spans="1:15" x14ac:dyDescent="0.25">
      <c r="A47" s="411"/>
      <c r="B47" s="411"/>
      <c r="C47" s="411"/>
      <c r="D47" s="411"/>
      <c r="E47" s="411"/>
      <c r="F47" s="411"/>
      <c r="G47" s="411"/>
      <c r="H47" s="411"/>
      <c r="I47" s="68"/>
      <c r="J47" s="67"/>
      <c r="K47" s="67"/>
      <c r="L47" s="67"/>
      <c r="M47" s="67"/>
      <c r="N47" s="67"/>
      <c r="O47" s="67"/>
    </row>
    <row r="48" spans="1:15" x14ac:dyDescent="0.25">
      <c r="A48" s="74" t="s">
        <v>117</v>
      </c>
      <c r="B48" s="67"/>
      <c r="C48" s="137"/>
      <c r="D48" s="137"/>
      <c r="E48" s="137"/>
      <c r="F48" s="137"/>
      <c r="G48" s="137"/>
      <c r="H48" s="67"/>
      <c r="I48" s="68"/>
      <c r="J48" s="67"/>
      <c r="K48" s="67"/>
      <c r="L48" s="67"/>
      <c r="M48" s="67"/>
      <c r="N48" s="67"/>
      <c r="O48" s="67"/>
    </row>
    <row r="49" spans="1:15" x14ac:dyDescent="0.25">
      <c r="A49" s="68"/>
      <c r="B49" s="67"/>
      <c r="C49" s="137"/>
      <c r="D49" s="137"/>
      <c r="E49" s="137"/>
      <c r="F49" s="137"/>
      <c r="G49" s="137"/>
      <c r="H49" s="68"/>
      <c r="I49" s="68"/>
      <c r="J49" s="67"/>
      <c r="K49" s="67"/>
      <c r="L49" s="67"/>
      <c r="M49" s="67"/>
      <c r="N49" s="67"/>
      <c r="O49" s="67"/>
    </row>
    <row r="50" spans="1:15" ht="19.5" customHeight="1" x14ac:dyDescent="0.25">
      <c r="A50" s="406" t="s">
        <v>330</v>
      </c>
      <c r="B50" s="406"/>
      <c r="C50" s="406"/>
      <c r="D50" s="406"/>
      <c r="E50" s="406"/>
      <c r="F50" s="406"/>
      <c r="G50" s="406"/>
      <c r="H50" s="406"/>
      <c r="I50" s="68"/>
      <c r="J50" s="67"/>
      <c r="K50" s="67"/>
      <c r="L50" s="67"/>
      <c r="M50" s="67"/>
      <c r="N50" s="67"/>
      <c r="O50" s="67"/>
    </row>
    <row r="51" spans="1:15" x14ac:dyDescent="0.25">
      <c r="A51" s="67"/>
      <c r="B51" s="67"/>
      <c r="C51" s="137"/>
      <c r="D51" s="137"/>
      <c r="E51" s="137"/>
      <c r="F51" s="137"/>
      <c r="G51" s="137"/>
      <c r="H51" s="67"/>
      <c r="I51" s="70"/>
      <c r="J51" s="67"/>
      <c r="K51" s="67"/>
      <c r="L51" s="67"/>
      <c r="M51" s="67"/>
      <c r="N51" s="67"/>
      <c r="O51" s="67"/>
    </row>
    <row r="52" spans="1:15" ht="12.75" customHeight="1" x14ac:dyDescent="0.25">
      <c r="A52" s="188" t="s">
        <v>119</v>
      </c>
      <c r="B52" s="67"/>
      <c r="C52" s="137"/>
      <c r="D52" s="137"/>
      <c r="E52" s="137"/>
      <c r="F52" s="137"/>
      <c r="G52" s="137"/>
      <c r="H52" s="67"/>
      <c r="I52" s="68"/>
      <c r="J52" s="67"/>
      <c r="K52" s="67"/>
      <c r="L52" s="67"/>
      <c r="M52" s="67"/>
      <c r="N52" s="67"/>
      <c r="O52" s="67"/>
    </row>
    <row r="53" spans="1:15" x14ac:dyDescent="0.25">
      <c r="A53" s="67"/>
      <c r="B53" s="67"/>
      <c r="C53" s="137"/>
      <c r="D53" s="137"/>
      <c r="E53" s="137"/>
      <c r="F53" s="137"/>
      <c r="G53" s="137"/>
      <c r="H53" s="68"/>
      <c r="I53" s="68"/>
      <c r="J53" s="67"/>
      <c r="K53" s="67"/>
      <c r="L53" s="67"/>
      <c r="M53" s="67"/>
      <c r="N53" s="67"/>
      <c r="O53" s="67"/>
    </row>
    <row r="54" spans="1:15" x14ac:dyDescent="0.25">
      <c r="A54" s="410" t="s">
        <v>331</v>
      </c>
      <c r="B54" s="410"/>
      <c r="C54" s="410"/>
      <c r="D54" s="410"/>
      <c r="E54" s="410"/>
      <c r="F54" s="410"/>
      <c r="G54" s="410"/>
      <c r="H54" s="73"/>
      <c r="I54" s="68"/>
      <c r="J54" s="67"/>
      <c r="K54" s="67"/>
      <c r="L54" s="67"/>
      <c r="M54" s="67"/>
      <c r="N54" s="67"/>
      <c r="O54" s="67"/>
    </row>
    <row r="55" spans="1:15" ht="13.5" customHeight="1" x14ac:dyDescent="0.25">
      <c r="A55" s="73"/>
      <c r="B55" s="73"/>
      <c r="C55" s="139"/>
      <c r="D55" s="139"/>
      <c r="E55" s="139"/>
      <c r="F55" s="139"/>
      <c r="G55" s="139"/>
      <c r="H55" s="73"/>
      <c r="I55" s="68"/>
      <c r="J55" s="67"/>
      <c r="K55" s="67"/>
      <c r="L55" s="67"/>
      <c r="M55" s="67"/>
      <c r="N55" s="67"/>
      <c r="O55" s="67"/>
    </row>
    <row r="56" spans="1:15" ht="13.5" customHeight="1" x14ac:dyDescent="0.25">
      <c r="A56" s="188" t="s">
        <v>121</v>
      </c>
      <c r="B56" s="189"/>
      <c r="C56" s="140"/>
      <c r="D56" s="140"/>
      <c r="E56" s="140"/>
      <c r="F56" s="140"/>
      <c r="G56" s="140"/>
      <c r="H56" s="189"/>
      <c r="I56" s="68"/>
      <c r="J56" s="67"/>
      <c r="K56" s="67"/>
      <c r="L56" s="67"/>
      <c r="M56" s="67"/>
      <c r="N56" s="67"/>
      <c r="O56" s="67"/>
    </row>
    <row r="57" spans="1:15" ht="13.5" customHeight="1" x14ac:dyDescent="0.25">
      <c r="A57" s="189"/>
      <c r="B57" s="189"/>
      <c r="C57" s="140"/>
      <c r="D57" s="140"/>
      <c r="E57" s="140"/>
      <c r="F57" s="140"/>
      <c r="G57" s="140"/>
      <c r="H57" s="189"/>
      <c r="I57" s="68"/>
      <c r="J57" s="67"/>
      <c r="K57" s="67"/>
      <c r="L57" s="67"/>
      <c r="M57" s="67"/>
      <c r="N57" s="67"/>
      <c r="O57" s="67"/>
    </row>
    <row r="58" spans="1:15" ht="13.5" customHeight="1" x14ac:dyDescent="0.25">
      <c r="A58" s="75" t="s">
        <v>497</v>
      </c>
      <c r="B58" s="189"/>
      <c r="C58" s="140"/>
      <c r="D58" s="140"/>
      <c r="E58" s="140"/>
      <c r="F58" s="140"/>
      <c r="G58" s="140"/>
      <c r="H58" s="189"/>
      <c r="I58" s="68"/>
      <c r="J58" s="67"/>
      <c r="K58" s="67"/>
      <c r="L58" s="67"/>
      <c r="M58" s="67"/>
      <c r="N58" s="67"/>
      <c r="O58" s="67"/>
    </row>
    <row r="59" spans="1:15" ht="13.5" customHeight="1" x14ac:dyDescent="0.25">
      <c r="A59" s="75"/>
      <c r="B59" s="189"/>
      <c r="C59" s="140"/>
      <c r="D59" s="140"/>
      <c r="E59" s="140"/>
      <c r="F59" s="140"/>
      <c r="G59" s="140"/>
      <c r="H59" s="189"/>
      <c r="I59" s="68"/>
      <c r="J59" s="67"/>
      <c r="K59" s="67"/>
      <c r="L59" s="67"/>
      <c r="M59" s="67"/>
      <c r="N59" s="67"/>
      <c r="O59" s="67"/>
    </row>
    <row r="60" spans="1:15" x14ac:dyDescent="0.25">
      <c r="A60" s="76"/>
      <c r="B60" s="71"/>
      <c r="C60" s="138"/>
      <c r="D60" s="138"/>
      <c r="E60" s="138"/>
      <c r="F60" s="138"/>
      <c r="G60" s="138"/>
      <c r="H60" s="71"/>
      <c r="I60" s="68"/>
      <c r="J60" s="67"/>
      <c r="K60" s="67"/>
      <c r="L60" s="67"/>
      <c r="M60" s="67"/>
      <c r="N60" s="67"/>
      <c r="O60" s="67"/>
    </row>
    <row r="61" spans="1:15" ht="30" x14ac:dyDescent="0.25">
      <c r="A61" s="67"/>
      <c r="B61" s="412"/>
      <c r="C61" s="413"/>
      <c r="D61" s="141" t="s">
        <v>122</v>
      </c>
      <c r="E61" s="141" t="s">
        <v>124</v>
      </c>
      <c r="F61" s="137"/>
      <c r="G61" s="138"/>
      <c r="H61" s="71"/>
      <c r="I61" s="68"/>
      <c r="J61" s="67"/>
      <c r="K61" s="67"/>
      <c r="L61" s="67"/>
      <c r="M61" s="67"/>
      <c r="N61" s="67"/>
      <c r="O61" s="67"/>
    </row>
    <row r="62" spans="1:15" x14ac:dyDescent="0.25">
      <c r="A62" s="67"/>
      <c r="B62" s="412" t="s">
        <v>125</v>
      </c>
      <c r="C62" s="413"/>
      <c r="D62" s="142">
        <v>6891.96</v>
      </c>
      <c r="E62" s="142">
        <v>6442.33</v>
      </c>
      <c r="F62" s="137"/>
      <c r="G62" s="138"/>
      <c r="H62" s="71"/>
      <c r="I62" s="68"/>
      <c r="J62" s="67"/>
      <c r="K62" s="67"/>
      <c r="L62" s="67"/>
      <c r="M62" s="67"/>
      <c r="N62" s="67"/>
      <c r="O62" s="67"/>
    </row>
    <row r="63" spans="1:15" x14ac:dyDescent="0.25">
      <c r="A63" s="67"/>
      <c r="B63" s="412" t="s">
        <v>126</v>
      </c>
      <c r="C63" s="413"/>
      <c r="D63" s="142">
        <v>6941.65</v>
      </c>
      <c r="E63" s="142">
        <v>6463.95</v>
      </c>
      <c r="F63" s="137"/>
      <c r="G63" s="138"/>
      <c r="H63" s="71"/>
      <c r="I63" s="68"/>
      <c r="J63" s="67"/>
      <c r="K63" s="67"/>
      <c r="L63" s="67"/>
      <c r="M63" s="67"/>
      <c r="N63" s="67"/>
      <c r="O63" s="67"/>
    </row>
    <row r="64" spans="1:15" ht="13.5" customHeight="1" x14ac:dyDescent="0.25">
      <c r="A64" s="71"/>
      <c r="B64" s="71"/>
      <c r="C64" s="138"/>
      <c r="D64" s="138"/>
      <c r="E64" s="138"/>
      <c r="F64" s="138"/>
      <c r="G64" s="138"/>
      <c r="H64" s="71"/>
      <c r="I64" s="68"/>
      <c r="J64" s="67"/>
      <c r="K64" s="67"/>
      <c r="L64" s="67"/>
      <c r="M64" s="67"/>
      <c r="N64" s="67"/>
      <c r="O64" s="67"/>
    </row>
    <row r="65" spans="1:15" ht="13.5" customHeight="1" x14ac:dyDescent="0.25">
      <c r="A65" s="75" t="s">
        <v>498</v>
      </c>
      <c r="B65" s="71"/>
      <c r="C65" s="138"/>
      <c r="D65" s="138"/>
      <c r="E65" s="138"/>
      <c r="F65" s="138"/>
      <c r="G65" s="138"/>
      <c r="H65" s="71"/>
      <c r="I65" s="68"/>
      <c r="J65" s="67"/>
      <c r="K65" s="67"/>
      <c r="L65" s="67"/>
      <c r="M65" s="67"/>
      <c r="N65" s="67"/>
      <c r="O65" s="67"/>
    </row>
    <row r="66" spans="1:15" ht="13.5" customHeight="1" x14ac:dyDescent="0.25">
      <c r="A66" s="75"/>
      <c r="B66" s="189"/>
      <c r="C66" s="140"/>
      <c r="D66" s="140"/>
      <c r="E66" s="140"/>
      <c r="F66" s="140"/>
      <c r="G66" s="140"/>
      <c r="H66" s="189"/>
      <c r="I66" s="68"/>
      <c r="J66" s="67"/>
      <c r="K66" s="67"/>
      <c r="L66" s="67"/>
      <c r="M66" s="67"/>
      <c r="N66" s="67"/>
      <c r="O66" s="67"/>
    </row>
    <row r="67" spans="1:15" ht="13.5" customHeight="1" x14ac:dyDescent="0.25">
      <c r="A67" s="76"/>
      <c r="B67" s="189"/>
      <c r="C67" s="140"/>
      <c r="D67" s="140"/>
      <c r="E67" s="140"/>
      <c r="F67" s="140"/>
      <c r="G67" s="140"/>
      <c r="H67" s="189"/>
      <c r="I67" s="68"/>
      <c r="J67" s="67"/>
      <c r="K67" s="67"/>
      <c r="L67" s="67"/>
      <c r="M67" s="67"/>
      <c r="N67" s="67"/>
      <c r="O67" s="67"/>
    </row>
    <row r="68" spans="1:15" ht="13.5" customHeight="1" x14ac:dyDescent="0.25">
      <c r="A68" s="75"/>
      <c r="B68" s="407" t="s">
        <v>127</v>
      </c>
      <c r="C68" s="407"/>
      <c r="D68" s="407"/>
      <c r="E68" s="407"/>
      <c r="F68" s="407"/>
      <c r="G68" s="140"/>
      <c r="H68" s="189"/>
      <c r="I68" s="68"/>
      <c r="J68" s="67"/>
      <c r="K68" s="67"/>
      <c r="L68" s="67"/>
      <c r="M68" s="67"/>
      <c r="N68" s="67"/>
      <c r="O68" s="67"/>
    </row>
    <row r="69" spans="1:15" s="35" customFormat="1" ht="45" x14ac:dyDescent="0.25">
      <c r="A69" s="79"/>
      <c r="B69" s="77" t="s">
        <v>128</v>
      </c>
      <c r="C69" s="141" t="s">
        <v>129</v>
      </c>
      <c r="D69" s="141" t="s">
        <v>130</v>
      </c>
      <c r="E69" s="141" t="s">
        <v>131</v>
      </c>
      <c r="F69" s="141" t="s">
        <v>132</v>
      </c>
      <c r="G69" s="143"/>
      <c r="H69" s="144"/>
      <c r="I69" s="186"/>
      <c r="J69" s="80"/>
      <c r="K69" s="80"/>
      <c r="L69" s="80"/>
      <c r="M69" s="80"/>
      <c r="N69" s="80"/>
      <c r="O69" s="80"/>
    </row>
    <row r="70" spans="1:15" ht="13.5" customHeight="1" x14ac:dyDescent="0.25">
      <c r="A70" s="188"/>
      <c r="B70" s="81" t="s">
        <v>135</v>
      </c>
      <c r="C70" s="145"/>
      <c r="D70" s="146"/>
      <c r="E70" s="146"/>
      <c r="F70" s="146"/>
      <c r="G70" s="147"/>
      <c r="H70" s="148"/>
      <c r="I70" s="68"/>
      <c r="J70" s="67"/>
      <c r="K70" s="67"/>
      <c r="L70" s="67"/>
      <c r="M70" s="67"/>
      <c r="N70" s="67"/>
      <c r="O70" s="67"/>
    </row>
    <row r="71" spans="1:15" ht="13.5" customHeight="1" x14ac:dyDescent="0.25">
      <c r="A71" s="188"/>
      <c r="B71" s="81" t="s">
        <v>136</v>
      </c>
      <c r="C71" s="149" t="s">
        <v>137</v>
      </c>
      <c r="D71" s="150">
        <f>-39801.1+1000</f>
        <v>-38801.1</v>
      </c>
      <c r="E71" s="151">
        <v>6891.96</v>
      </c>
      <c r="F71" s="152">
        <f>+D71*E71</f>
        <v>-267415629.15599999</v>
      </c>
      <c r="G71" s="153"/>
      <c r="H71" s="154"/>
      <c r="I71" s="68"/>
      <c r="J71" s="67"/>
      <c r="K71" s="67"/>
      <c r="L71" s="67"/>
      <c r="M71" s="67"/>
      <c r="N71" s="67"/>
      <c r="O71" s="67"/>
    </row>
    <row r="72" spans="1:15" ht="28.5" customHeight="1" x14ac:dyDescent="0.25">
      <c r="A72" s="188"/>
      <c r="B72" s="89" t="s">
        <v>138</v>
      </c>
      <c r="C72" s="149" t="s">
        <v>137</v>
      </c>
      <c r="D72" s="150">
        <v>0</v>
      </c>
      <c r="E72" s="151">
        <v>6891.96</v>
      </c>
      <c r="F72" s="152">
        <f>+D72*E72</f>
        <v>0</v>
      </c>
      <c r="G72" s="153"/>
      <c r="H72" s="154"/>
      <c r="I72" s="68"/>
      <c r="J72" s="67"/>
      <c r="K72" s="67"/>
      <c r="L72" s="67"/>
      <c r="M72" s="67"/>
      <c r="N72" s="67"/>
      <c r="O72" s="67"/>
    </row>
    <row r="73" spans="1:15" ht="13.5" customHeight="1" x14ac:dyDescent="0.25">
      <c r="A73" s="188"/>
      <c r="B73" s="81" t="s">
        <v>139</v>
      </c>
      <c r="C73" s="145"/>
      <c r="D73" s="152"/>
      <c r="E73" s="152"/>
      <c r="F73" s="152"/>
      <c r="G73" s="153"/>
      <c r="H73" s="148"/>
      <c r="I73" s="68"/>
      <c r="J73" s="67"/>
      <c r="K73" s="67"/>
      <c r="L73" s="67"/>
      <c r="M73" s="67"/>
      <c r="N73" s="67"/>
      <c r="O73" s="67"/>
    </row>
    <row r="74" spans="1:15" ht="13.5" customHeight="1" x14ac:dyDescent="0.25">
      <c r="A74" s="188"/>
      <c r="B74" s="81" t="s">
        <v>140</v>
      </c>
      <c r="C74" s="145"/>
      <c r="D74" s="146"/>
      <c r="E74" s="146"/>
      <c r="F74" s="146"/>
      <c r="G74" s="147"/>
      <c r="H74" s="148"/>
      <c r="I74" s="68"/>
      <c r="J74" s="67"/>
      <c r="K74" s="67"/>
      <c r="L74" s="67"/>
      <c r="M74" s="67"/>
      <c r="N74" s="67"/>
      <c r="O74" s="67"/>
    </row>
    <row r="75" spans="1:15" ht="13.5" customHeight="1" x14ac:dyDescent="0.25">
      <c r="A75" s="188"/>
      <c r="B75" s="81" t="s">
        <v>141</v>
      </c>
      <c r="C75" s="149" t="s">
        <v>137</v>
      </c>
      <c r="D75" s="150">
        <f>218+1100</f>
        <v>1318</v>
      </c>
      <c r="E75" s="151">
        <v>6941.65</v>
      </c>
      <c r="F75" s="152">
        <f>+D75*E75</f>
        <v>9149094.6999999993</v>
      </c>
      <c r="G75" s="153"/>
      <c r="H75" s="154"/>
      <c r="I75" s="68"/>
      <c r="J75" s="67"/>
      <c r="K75" s="67"/>
      <c r="L75" s="67"/>
      <c r="M75" s="67"/>
      <c r="N75" s="67"/>
      <c r="O75" s="67"/>
    </row>
    <row r="76" spans="1:15" ht="13.5" customHeight="1" x14ac:dyDescent="0.25">
      <c r="A76" s="188"/>
      <c r="B76" s="81" t="s">
        <v>140</v>
      </c>
      <c r="C76" s="146"/>
      <c r="D76" s="146"/>
      <c r="E76" s="146"/>
      <c r="F76" s="146"/>
      <c r="G76" s="147"/>
      <c r="H76" s="148"/>
      <c r="I76" s="68"/>
      <c r="J76" s="67"/>
      <c r="K76" s="67"/>
      <c r="L76" s="67"/>
      <c r="M76" s="67"/>
      <c r="N76" s="67"/>
      <c r="O76" s="67"/>
    </row>
    <row r="77" spans="1:15" ht="13.5" customHeight="1" x14ac:dyDescent="0.25">
      <c r="A77" s="188"/>
      <c r="B77" s="81" t="s">
        <v>142</v>
      </c>
      <c r="C77" s="146"/>
      <c r="D77" s="146"/>
      <c r="E77" s="146"/>
      <c r="F77" s="146"/>
      <c r="G77" s="147"/>
      <c r="H77" s="148"/>
      <c r="I77" s="68"/>
      <c r="J77" s="67"/>
      <c r="K77" s="67"/>
      <c r="L77" s="67"/>
      <c r="M77" s="67"/>
      <c r="N77" s="67"/>
      <c r="O77" s="67"/>
    </row>
    <row r="78" spans="1:15" ht="13.5" customHeight="1" x14ac:dyDescent="0.25">
      <c r="A78" s="188"/>
      <c r="B78" s="81" t="s">
        <v>140</v>
      </c>
      <c r="C78" s="146"/>
      <c r="D78" s="146"/>
      <c r="E78" s="146"/>
      <c r="F78" s="146"/>
      <c r="G78" s="147"/>
      <c r="H78" s="148"/>
      <c r="I78" s="68"/>
      <c r="J78" s="67"/>
      <c r="K78" s="67"/>
      <c r="L78" s="67"/>
      <c r="M78" s="67"/>
      <c r="N78" s="67"/>
      <c r="O78" s="67"/>
    </row>
    <row r="79" spans="1:15" ht="13.5" customHeight="1" x14ac:dyDescent="0.25">
      <c r="A79" s="188"/>
      <c r="B79" s="90"/>
      <c r="C79" s="155"/>
      <c r="D79" s="155"/>
      <c r="E79" s="155"/>
      <c r="F79" s="155"/>
      <c r="G79" s="155"/>
      <c r="H79" s="70"/>
      <c r="I79" s="68"/>
      <c r="J79" s="67"/>
      <c r="K79" s="67"/>
      <c r="L79" s="67"/>
      <c r="M79" s="67"/>
      <c r="N79" s="67"/>
      <c r="O79" s="67"/>
    </row>
    <row r="80" spans="1:15" ht="13.5" customHeight="1" x14ac:dyDescent="0.25">
      <c r="A80" s="75" t="s">
        <v>499</v>
      </c>
      <c r="B80" s="90"/>
      <c r="C80" s="155"/>
      <c r="D80" s="155"/>
      <c r="E80" s="155"/>
      <c r="F80" s="155"/>
      <c r="G80" s="155"/>
      <c r="H80" s="70"/>
      <c r="I80" s="68"/>
      <c r="J80" s="67"/>
      <c r="K80" s="67"/>
      <c r="L80" s="67"/>
      <c r="M80" s="67"/>
      <c r="N80" s="67"/>
      <c r="O80" s="67"/>
    </row>
    <row r="81" spans="1:15" ht="13.5" customHeight="1" x14ac:dyDescent="0.25">
      <c r="A81" s="75"/>
      <c r="B81" s="90"/>
      <c r="C81" s="155"/>
      <c r="D81" s="155"/>
      <c r="E81" s="155"/>
      <c r="F81" s="155"/>
      <c r="G81" s="155"/>
      <c r="H81" s="70"/>
      <c r="I81" s="68"/>
      <c r="J81" s="67"/>
      <c r="K81" s="67"/>
      <c r="L81" s="67"/>
      <c r="M81" s="67"/>
      <c r="N81" s="67"/>
      <c r="O81" s="67"/>
    </row>
    <row r="82" spans="1:15" ht="13.5" customHeight="1" x14ac:dyDescent="0.25">
      <c r="A82" s="76"/>
      <c r="B82" s="90"/>
      <c r="C82" s="155"/>
      <c r="D82" s="155"/>
      <c r="E82" s="155"/>
      <c r="F82" s="155"/>
      <c r="G82" s="155"/>
      <c r="H82" s="70"/>
      <c r="I82" s="68"/>
      <c r="J82" s="67"/>
      <c r="K82" s="67"/>
      <c r="L82" s="67"/>
      <c r="M82" s="67"/>
      <c r="N82" s="67"/>
      <c r="O82" s="67"/>
    </row>
    <row r="83" spans="1:15" ht="60" x14ac:dyDescent="0.25">
      <c r="A83" s="188"/>
      <c r="B83" s="77" t="s">
        <v>143</v>
      </c>
      <c r="C83" s="141" t="s">
        <v>144</v>
      </c>
      <c r="D83" s="141" t="s">
        <v>145</v>
      </c>
      <c r="E83" s="143"/>
      <c r="F83" s="143"/>
      <c r="G83" s="155"/>
      <c r="H83" s="70"/>
      <c r="I83" s="68"/>
      <c r="J83" s="67"/>
      <c r="K83" s="67"/>
      <c r="L83" s="67"/>
      <c r="M83" s="67"/>
      <c r="N83" s="67"/>
      <c r="O83" s="67"/>
    </row>
    <row r="84" spans="1:15" ht="45" x14ac:dyDescent="0.25">
      <c r="A84" s="188"/>
      <c r="B84" s="91" t="s">
        <v>148</v>
      </c>
      <c r="C84" s="151">
        <v>6891.96</v>
      </c>
      <c r="D84" s="151">
        <v>40890735</v>
      </c>
      <c r="E84" s="156"/>
      <c r="F84" s="156"/>
      <c r="G84" s="155"/>
      <c r="H84" s="70"/>
      <c r="I84" s="68"/>
      <c r="J84" s="67"/>
      <c r="K84" s="67"/>
      <c r="L84" s="67"/>
      <c r="M84" s="67"/>
      <c r="N84" s="67"/>
      <c r="O84" s="67"/>
    </row>
    <row r="85" spans="1:15" ht="30" x14ac:dyDescent="0.25">
      <c r="A85" s="188"/>
      <c r="B85" s="91" t="s">
        <v>149</v>
      </c>
      <c r="C85" s="151"/>
      <c r="D85" s="151"/>
      <c r="E85" s="156"/>
      <c r="F85" s="156"/>
      <c r="G85" s="155"/>
      <c r="H85" s="70"/>
      <c r="I85" s="68"/>
      <c r="J85" s="67"/>
      <c r="K85" s="67"/>
      <c r="L85" s="67"/>
      <c r="M85" s="67"/>
      <c r="N85" s="67"/>
      <c r="O85" s="67"/>
    </row>
    <row r="86" spans="1:15" ht="45" x14ac:dyDescent="0.25">
      <c r="A86" s="188"/>
      <c r="B86" s="91" t="s">
        <v>150</v>
      </c>
      <c r="C86" s="151">
        <v>6891.96</v>
      </c>
      <c r="D86" s="151">
        <v>15010480</v>
      </c>
      <c r="E86" s="156"/>
      <c r="F86" s="156"/>
      <c r="G86" s="155"/>
      <c r="H86" s="70"/>
      <c r="I86" s="68"/>
      <c r="J86" s="67"/>
      <c r="K86" s="67"/>
      <c r="L86" s="67"/>
      <c r="M86" s="67"/>
      <c r="N86" s="67"/>
      <c r="O86" s="67"/>
    </row>
    <row r="87" spans="1:15" ht="30" x14ac:dyDescent="0.25">
      <c r="A87" s="188"/>
      <c r="B87" s="91" t="s">
        <v>151</v>
      </c>
      <c r="C87" s="151"/>
      <c r="D87" s="151"/>
      <c r="E87" s="156">
        <f>+D84-D86</f>
        <v>25880255</v>
      </c>
      <c r="F87" s="156"/>
      <c r="G87" s="155"/>
      <c r="H87" s="70"/>
      <c r="I87" s="68"/>
      <c r="J87" s="67"/>
      <c r="K87" s="67"/>
      <c r="L87" s="67"/>
      <c r="M87" s="67"/>
      <c r="N87" s="67"/>
      <c r="O87" s="67"/>
    </row>
    <row r="88" spans="1:15" ht="25.5" customHeight="1" x14ac:dyDescent="0.25">
      <c r="A88" s="188"/>
      <c r="B88" s="409"/>
      <c r="C88" s="409"/>
      <c r="D88" s="409"/>
      <c r="E88" s="462"/>
      <c r="F88" s="462"/>
      <c r="G88" s="155"/>
      <c r="H88" s="70"/>
      <c r="I88" s="68"/>
      <c r="J88" s="67"/>
      <c r="K88" s="67"/>
      <c r="L88" s="67"/>
      <c r="M88" s="67"/>
      <c r="N88" s="67"/>
      <c r="O88" s="67"/>
    </row>
    <row r="89" spans="1:15" x14ac:dyDescent="0.25">
      <c r="A89" s="68"/>
      <c r="B89" s="67"/>
      <c r="C89" s="137"/>
      <c r="D89" s="137"/>
      <c r="E89" s="137"/>
      <c r="F89" s="137"/>
      <c r="G89" s="137"/>
      <c r="H89" s="68"/>
      <c r="I89" s="68"/>
      <c r="J89" s="67"/>
      <c r="K89" s="67"/>
      <c r="L89" s="67"/>
      <c r="M89" s="67"/>
      <c r="N89" s="67"/>
      <c r="O89" s="67"/>
    </row>
    <row r="90" spans="1:15" x14ac:dyDescent="0.25">
      <c r="A90" s="72" t="s">
        <v>153</v>
      </c>
      <c r="B90" s="67"/>
      <c r="C90" s="137"/>
      <c r="D90" s="137"/>
      <c r="E90" s="137"/>
      <c r="F90" s="137"/>
      <c r="G90" s="137"/>
      <c r="H90" s="68"/>
      <c r="I90" s="68"/>
      <c r="J90" s="67"/>
      <c r="K90" s="67"/>
      <c r="L90" s="67"/>
      <c r="M90" s="67"/>
      <c r="N90" s="67"/>
      <c r="O90" s="67"/>
    </row>
    <row r="91" spans="1:15" x14ac:dyDescent="0.25">
      <c r="A91" s="68"/>
      <c r="B91" s="67"/>
      <c r="C91" s="137"/>
      <c r="D91" s="137"/>
      <c r="E91" s="137"/>
      <c r="F91" s="137"/>
      <c r="G91" s="137"/>
      <c r="H91" s="68"/>
      <c r="I91" s="68"/>
      <c r="J91" s="67"/>
      <c r="K91" s="67"/>
      <c r="L91" s="67"/>
      <c r="M91" s="67"/>
      <c r="N91" s="67"/>
      <c r="O91" s="67"/>
    </row>
    <row r="92" spans="1:15" x14ac:dyDescent="0.25">
      <c r="A92" s="75" t="s">
        <v>500</v>
      </c>
      <c r="B92" s="67"/>
      <c r="C92" s="137"/>
      <c r="D92" s="137"/>
      <c r="E92" s="137"/>
      <c r="F92" s="137"/>
      <c r="G92" s="137"/>
      <c r="H92" s="68"/>
      <c r="I92" s="68"/>
      <c r="J92" s="67"/>
      <c r="K92" s="67"/>
      <c r="L92" s="67"/>
      <c r="M92" s="67"/>
      <c r="N92" s="67"/>
      <c r="O92" s="67"/>
    </row>
    <row r="93" spans="1:15" x14ac:dyDescent="0.25">
      <c r="A93" s="68"/>
      <c r="B93" s="67"/>
      <c r="C93" s="137"/>
      <c r="D93" s="137"/>
      <c r="E93" s="137"/>
      <c r="F93" s="137"/>
      <c r="G93" s="137"/>
      <c r="H93" s="68"/>
      <c r="I93" s="68"/>
      <c r="J93" s="67"/>
      <c r="K93" s="67"/>
      <c r="L93" s="67"/>
      <c r="M93" s="67"/>
      <c r="N93" s="67"/>
      <c r="O93" s="67"/>
    </row>
    <row r="94" spans="1:15" ht="15" customHeight="1" x14ac:dyDescent="0.25">
      <c r="A94" s="406" t="s">
        <v>154</v>
      </c>
      <c r="B94" s="406"/>
      <c r="C94" s="406"/>
      <c r="D94" s="406"/>
      <c r="E94" s="406"/>
      <c r="F94" s="406"/>
      <c r="G94" s="406"/>
      <c r="H94" s="406"/>
      <c r="I94" s="68"/>
      <c r="J94" s="67"/>
      <c r="K94" s="67"/>
      <c r="L94" s="67"/>
      <c r="M94" s="67"/>
      <c r="N94" s="67"/>
      <c r="O94" s="67"/>
    </row>
    <row r="95" spans="1:15" x14ac:dyDescent="0.25">
      <c r="A95" s="68"/>
      <c r="B95" s="67"/>
      <c r="C95" s="137"/>
      <c r="D95" s="137"/>
      <c r="E95" s="137"/>
      <c r="F95" s="137"/>
      <c r="G95" s="137"/>
      <c r="H95" s="68"/>
      <c r="I95" s="68"/>
      <c r="J95" s="67"/>
      <c r="K95" s="67"/>
      <c r="L95" s="67"/>
      <c r="M95" s="67"/>
      <c r="N95" s="67"/>
      <c r="O95" s="67"/>
    </row>
    <row r="96" spans="1:15" ht="23.25" customHeight="1" x14ac:dyDescent="0.25">
      <c r="A96" s="68"/>
      <c r="B96" s="442" t="s">
        <v>155</v>
      </c>
      <c r="C96" s="443"/>
      <c r="D96" s="443"/>
      <c r="E96" s="444"/>
      <c r="F96" s="137"/>
      <c r="G96" s="157"/>
      <c r="H96" s="68"/>
      <c r="I96" s="67"/>
      <c r="J96" s="67"/>
      <c r="K96" s="67"/>
      <c r="L96" s="67"/>
      <c r="M96" s="67"/>
      <c r="N96" s="67"/>
      <c r="O96" s="67"/>
    </row>
    <row r="97" spans="1:15" ht="43.5" customHeight="1" x14ac:dyDescent="0.25">
      <c r="A97" s="68"/>
      <c r="B97" s="414" t="s">
        <v>156</v>
      </c>
      <c r="C97" s="416"/>
      <c r="D97" s="415" t="s">
        <v>157</v>
      </c>
      <c r="E97" s="416"/>
      <c r="F97" s="137"/>
      <c r="G97" s="157"/>
      <c r="H97" s="68"/>
      <c r="I97" s="67"/>
      <c r="J97" s="67"/>
      <c r="K97" s="67"/>
      <c r="L97" s="67"/>
      <c r="M97" s="67"/>
      <c r="N97" s="67"/>
      <c r="O97" s="67"/>
    </row>
    <row r="98" spans="1:15" x14ac:dyDescent="0.25">
      <c r="A98" s="68"/>
      <c r="B98" s="418" t="s">
        <v>159</v>
      </c>
      <c r="C98" s="419"/>
      <c r="D98" s="466">
        <v>-417894</v>
      </c>
      <c r="E98" s="467"/>
      <c r="F98" s="137"/>
      <c r="G98" s="157"/>
      <c r="H98" s="68"/>
      <c r="I98" s="67"/>
      <c r="J98" s="67"/>
      <c r="K98" s="67"/>
      <c r="L98" s="67"/>
      <c r="M98" s="67"/>
      <c r="N98" s="67"/>
      <c r="O98" s="67"/>
    </row>
    <row r="99" spans="1:15" x14ac:dyDescent="0.25">
      <c r="A99" s="68"/>
      <c r="B99" s="420" t="s">
        <v>160</v>
      </c>
      <c r="C99" s="421"/>
      <c r="D99" s="466">
        <v>-272441524</v>
      </c>
      <c r="E99" s="467"/>
      <c r="F99" s="137"/>
      <c r="G99" s="157"/>
      <c r="H99" s="68"/>
      <c r="I99" s="67"/>
      <c r="J99" s="67"/>
      <c r="K99" s="67"/>
      <c r="L99" s="67"/>
      <c r="M99" s="67"/>
      <c r="N99" s="67"/>
      <c r="O99" s="67"/>
    </row>
    <row r="100" spans="1:15" x14ac:dyDescent="0.25">
      <c r="A100" s="68"/>
      <c r="B100" s="427" t="s">
        <v>161</v>
      </c>
      <c r="C100" s="429"/>
      <c r="D100" s="466">
        <v>0</v>
      </c>
      <c r="E100" s="467"/>
      <c r="F100" s="137"/>
      <c r="G100" s="157"/>
      <c r="H100" s="68"/>
      <c r="I100" s="67"/>
      <c r="J100" s="67"/>
      <c r="K100" s="67"/>
      <c r="L100" s="67"/>
      <c r="M100" s="67"/>
      <c r="N100" s="67"/>
      <c r="O100" s="67"/>
    </row>
    <row r="101" spans="1:15" x14ac:dyDescent="0.25">
      <c r="A101" s="68"/>
      <c r="B101" s="414" t="s">
        <v>162</v>
      </c>
      <c r="C101" s="416"/>
      <c r="D101" s="471">
        <f>SUM(D98:D100)</f>
        <v>-272859418</v>
      </c>
      <c r="E101" s="472"/>
      <c r="F101" s="137"/>
      <c r="G101" s="157"/>
      <c r="H101" s="68"/>
      <c r="I101" s="67"/>
      <c r="J101" s="67"/>
      <c r="K101" s="67"/>
      <c r="L101" s="67"/>
      <c r="M101" s="67"/>
      <c r="N101" s="67"/>
      <c r="O101" s="67"/>
    </row>
    <row r="102" spans="1:15" x14ac:dyDescent="0.25">
      <c r="A102" s="68"/>
      <c r="B102" s="107"/>
      <c r="C102" s="158"/>
      <c r="D102" s="159"/>
      <c r="E102" s="158"/>
      <c r="F102" s="137"/>
      <c r="G102" s="157"/>
      <c r="H102" s="68"/>
      <c r="I102" s="67"/>
      <c r="J102" s="67"/>
      <c r="K102" s="67"/>
      <c r="L102" s="67"/>
      <c r="M102" s="67"/>
      <c r="N102" s="67"/>
      <c r="O102" s="67"/>
    </row>
    <row r="103" spans="1:15" ht="33.75" customHeight="1" x14ac:dyDescent="0.25">
      <c r="A103" s="68"/>
      <c r="B103" s="463" t="s">
        <v>163</v>
      </c>
      <c r="C103" s="464"/>
      <c r="D103" s="465" t="s">
        <v>157</v>
      </c>
      <c r="E103" s="464"/>
      <c r="F103" s="137"/>
      <c r="G103" s="157"/>
      <c r="H103" s="68"/>
      <c r="I103" s="67"/>
      <c r="J103" s="67"/>
      <c r="K103" s="67"/>
      <c r="L103" s="67"/>
      <c r="M103" s="67"/>
      <c r="N103" s="67"/>
      <c r="O103" s="67"/>
    </row>
    <row r="104" spans="1:15" x14ac:dyDescent="0.25">
      <c r="A104" s="68"/>
      <c r="B104" s="420" t="s">
        <v>411</v>
      </c>
      <c r="C104" s="421"/>
      <c r="D104" s="466">
        <v>-274309181</v>
      </c>
      <c r="E104" s="467"/>
      <c r="F104" s="137"/>
      <c r="G104" s="157"/>
      <c r="H104" s="68"/>
      <c r="I104" s="67"/>
      <c r="J104" s="67"/>
      <c r="K104" s="67"/>
      <c r="L104" s="67"/>
      <c r="M104" s="67"/>
      <c r="N104" s="67"/>
      <c r="O104" s="67"/>
    </row>
    <row r="105" spans="1:15" x14ac:dyDescent="0.25">
      <c r="A105" s="68"/>
      <c r="B105" s="427" t="s">
        <v>165</v>
      </c>
      <c r="C105" s="429"/>
      <c r="D105" s="466">
        <v>1867657</v>
      </c>
      <c r="E105" s="467"/>
      <c r="F105" s="137"/>
      <c r="G105" s="137"/>
      <c r="H105" s="68"/>
      <c r="I105" s="67"/>
      <c r="J105" s="67"/>
      <c r="K105" s="67"/>
      <c r="L105" s="67"/>
      <c r="M105" s="67"/>
      <c r="N105" s="67"/>
      <c r="O105" s="67"/>
    </row>
    <row r="106" spans="1:15" x14ac:dyDescent="0.25">
      <c r="A106" s="68"/>
      <c r="B106" s="414" t="s">
        <v>162</v>
      </c>
      <c r="C106" s="416"/>
      <c r="D106" s="471">
        <f>SUM(D104:D105)</f>
        <v>-272441524</v>
      </c>
      <c r="E106" s="472"/>
      <c r="F106" s="137"/>
      <c r="G106" s="157"/>
      <c r="H106" s="68"/>
      <c r="I106" s="67"/>
      <c r="J106" s="67"/>
      <c r="K106" s="67"/>
      <c r="L106" s="67"/>
      <c r="M106" s="67"/>
      <c r="N106" s="67"/>
      <c r="O106" s="67"/>
    </row>
    <row r="107" spans="1:15" x14ac:dyDescent="0.25">
      <c r="A107" s="68"/>
      <c r="B107" s="107"/>
      <c r="C107" s="158"/>
      <c r="D107" s="159"/>
      <c r="E107" s="158"/>
      <c r="F107" s="137"/>
      <c r="G107" s="157"/>
      <c r="H107" s="68"/>
      <c r="I107" s="67"/>
      <c r="J107" s="67"/>
      <c r="K107" s="67"/>
      <c r="L107" s="67"/>
      <c r="M107" s="67"/>
      <c r="N107" s="67"/>
      <c r="O107" s="67"/>
    </row>
    <row r="108" spans="1:15" ht="30" customHeight="1" x14ac:dyDescent="0.25">
      <c r="A108" s="68"/>
      <c r="B108" s="317" t="s">
        <v>161</v>
      </c>
      <c r="C108" s="318"/>
      <c r="D108" s="465" t="s">
        <v>157</v>
      </c>
      <c r="E108" s="464"/>
      <c r="F108" s="137"/>
      <c r="G108" s="157"/>
      <c r="H108" s="68"/>
      <c r="I108" s="67"/>
      <c r="J108" s="67"/>
      <c r="K108" s="67"/>
      <c r="L108" s="67"/>
      <c r="M108" s="67"/>
      <c r="N108" s="67"/>
      <c r="O108" s="67"/>
    </row>
    <row r="109" spans="1:15" x14ac:dyDescent="0.25">
      <c r="A109" s="68"/>
      <c r="B109" s="265" t="s">
        <v>166</v>
      </c>
      <c r="C109" s="319"/>
      <c r="D109" s="466">
        <v>0</v>
      </c>
      <c r="E109" s="467"/>
      <c r="F109" s="137"/>
      <c r="G109" s="157"/>
      <c r="H109" s="68"/>
      <c r="I109" s="67"/>
      <c r="J109" s="67"/>
      <c r="K109" s="67"/>
      <c r="L109" s="67"/>
      <c r="M109" s="67"/>
      <c r="N109" s="67"/>
      <c r="O109" s="67"/>
    </row>
    <row r="110" spans="1:15" x14ac:dyDescent="0.25">
      <c r="A110" s="68"/>
      <c r="B110" s="267" t="s">
        <v>162</v>
      </c>
      <c r="C110" s="320"/>
      <c r="D110" s="468">
        <f>+D109</f>
        <v>0</v>
      </c>
      <c r="E110" s="469"/>
      <c r="F110" s="137"/>
      <c r="G110" s="157"/>
      <c r="H110" s="68"/>
      <c r="I110" s="67"/>
      <c r="J110" s="67"/>
      <c r="K110" s="67"/>
      <c r="L110" s="67"/>
      <c r="M110" s="67"/>
      <c r="N110" s="67"/>
      <c r="O110" s="67"/>
    </row>
    <row r="111" spans="1:15" x14ac:dyDescent="0.25">
      <c r="A111" s="68"/>
      <c r="B111" s="67"/>
      <c r="C111" s="137"/>
      <c r="D111" s="137"/>
      <c r="E111" s="137"/>
      <c r="F111" s="137"/>
      <c r="G111" s="137"/>
      <c r="H111" s="68"/>
      <c r="I111" s="68"/>
      <c r="J111" s="67"/>
      <c r="K111" s="67"/>
      <c r="L111" s="67"/>
      <c r="M111" s="67"/>
      <c r="N111" s="67"/>
      <c r="O111" s="67"/>
    </row>
    <row r="112" spans="1:15" x14ac:dyDescent="0.25">
      <c r="A112" s="75" t="s">
        <v>167</v>
      </c>
      <c r="B112" s="67"/>
      <c r="C112" s="137"/>
      <c r="D112" s="137"/>
      <c r="E112" s="137"/>
      <c r="F112" s="137"/>
      <c r="G112" s="137"/>
      <c r="H112" s="68"/>
      <c r="I112" s="68"/>
      <c r="J112" s="67"/>
      <c r="K112" s="67"/>
      <c r="L112" s="67"/>
      <c r="M112" s="67"/>
      <c r="N112" s="67"/>
      <c r="O112" s="67"/>
    </row>
    <row r="113" spans="1:16" x14ac:dyDescent="0.25">
      <c r="A113" s="68"/>
      <c r="B113" s="67"/>
      <c r="C113" s="137"/>
      <c r="D113" s="137"/>
      <c r="E113" s="137"/>
      <c r="F113" s="137"/>
      <c r="G113" s="137"/>
      <c r="H113" s="68"/>
      <c r="I113" s="68"/>
      <c r="J113" s="67"/>
      <c r="K113" s="67"/>
      <c r="L113" s="67"/>
      <c r="M113" s="67"/>
      <c r="N113" s="67"/>
      <c r="O113" s="67"/>
    </row>
    <row r="114" spans="1:16" ht="14.25" customHeight="1" x14ac:dyDescent="0.25">
      <c r="A114" s="406" t="s">
        <v>168</v>
      </c>
      <c r="B114" s="406"/>
      <c r="C114" s="406"/>
      <c r="D114" s="406"/>
      <c r="E114" s="406"/>
      <c r="F114" s="406"/>
      <c r="G114" s="406"/>
      <c r="H114" s="406"/>
      <c r="I114" s="68"/>
      <c r="J114" s="67"/>
      <c r="K114" s="67"/>
      <c r="L114" s="67"/>
      <c r="M114" s="67"/>
      <c r="N114" s="67"/>
      <c r="O114" s="67"/>
    </row>
    <row r="115" spans="1:16" ht="13.5" customHeight="1" x14ac:dyDescent="0.25">
      <c r="A115" s="269"/>
      <c r="B115" s="67"/>
      <c r="C115" s="137"/>
      <c r="D115" s="137"/>
      <c r="E115" s="137"/>
      <c r="F115" s="137"/>
      <c r="G115" s="137"/>
      <c r="H115" s="67"/>
      <c r="I115" s="67"/>
      <c r="J115" s="67"/>
      <c r="K115" s="67"/>
      <c r="L115" s="67"/>
      <c r="M115" s="67"/>
      <c r="N115" s="67"/>
      <c r="O115" s="67"/>
    </row>
    <row r="116" spans="1:16" ht="13.5" customHeight="1" x14ac:dyDescent="0.25">
      <c r="A116" s="186"/>
      <c r="B116" s="186"/>
      <c r="C116" s="160"/>
      <c r="D116" s="160"/>
      <c r="E116" s="160"/>
      <c r="F116" s="160"/>
      <c r="G116" s="160"/>
      <c r="H116" s="186"/>
      <c r="I116" s="68"/>
      <c r="J116" s="67"/>
      <c r="K116" s="67"/>
      <c r="L116" s="67"/>
      <c r="M116" s="67"/>
      <c r="N116" s="67"/>
      <c r="O116" s="67"/>
    </row>
    <row r="117" spans="1:16" x14ac:dyDescent="0.25">
      <c r="A117" s="75" t="s">
        <v>515</v>
      </c>
      <c r="B117" s="67"/>
      <c r="C117" s="137"/>
      <c r="D117" s="137"/>
      <c r="E117" s="137"/>
      <c r="F117" s="137"/>
      <c r="G117" s="137"/>
      <c r="H117" s="67"/>
      <c r="I117" s="67"/>
      <c r="J117" s="67"/>
      <c r="K117" s="67"/>
      <c r="L117" s="67"/>
      <c r="M117" s="67"/>
      <c r="N117" s="67"/>
      <c r="O117" s="67"/>
    </row>
    <row r="118" spans="1:16" x14ac:dyDescent="0.25">
      <c r="A118" s="68"/>
      <c r="B118" s="67"/>
      <c r="C118" s="137"/>
      <c r="D118" s="137"/>
      <c r="E118" s="137"/>
      <c r="F118" s="137"/>
      <c r="G118" s="137"/>
      <c r="H118" s="67"/>
      <c r="I118" s="67"/>
      <c r="J118" s="67"/>
      <c r="K118" s="67"/>
      <c r="L118" s="67"/>
      <c r="M118" s="67"/>
      <c r="N118" s="67"/>
      <c r="O118" s="67"/>
    </row>
    <row r="119" spans="1:16" ht="30" x14ac:dyDescent="0.25">
      <c r="A119" s="67"/>
      <c r="B119" s="417" t="s">
        <v>170</v>
      </c>
      <c r="C119" s="417"/>
      <c r="D119" s="417"/>
      <c r="E119" s="141" t="s">
        <v>171</v>
      </c>
      <c r="F119" s="141" t="s">
        <v>172</v>
      </c>
      <c r="G119" s="141" t="s">
        <v>173</v>
      </c>
      <c r="H119" s="67"/>
      <c r="I119" s="67"/>
      <c r="J119" s="76"/>
      <c r="K119" s="67"/>
      <c r="L119" s="67"/>
      <c r="M119" s="67"/>
      <c r="N119" s="67"/>
      <c r="O119" s="67"/>
    </row>
    <row r="120" spans="1:16" x14ac:dyDescent="0.25">
      <c r="A120" s="67"/>
      <c r="B120" s="418" t="s">
        <v>174</v>
      </c>
      <c r="C120" s="425"/>
      <c r="D120" s="419"/>
      <c r="E120" s="321"/>
      <c r="F120" s="321"/>
      <c r="G120" s="321"/>
      <c r="H120" s="67"/>
      <c r="I120" s="67"/>
      <c r="J120" s="67"/>
      <c r="K120" s="426"/>
      <c r="L120" s="426"/>
      <c r="M120" s="426"/>
      <c r="N120" s="426"/>
      <c r="O120" s="426"/>
    </row>
    <row r="121" spans="1:16" x14ac:dyDescent="0.25">
      <c r="A121" s="67"/>
      <c r="B121" s="420" t="s">
        <v>175</v>
      </c>
      <c r="C121" s="424"/>
      <c r="D121" s="421"/>
      <c r="E121" s="322"/>
      <c r="F121" s="322"/>
      <c r="G121" s="322"/>
      <c r="H121" s="67"/>
      <c r="I121" s="67"/>
      <c r="J121" s="67"/>
      <c r="K121" s="93"/>
      <c r="L121" s="93"/>
      <c r="M121" s="93"/>
      <c r="N121" s="93"/>
      <c r="O121" s="93"/>
      <c r="P121" s="36"/>
    </row>
    <row r="122" spans="1:16" x14ac:dyDescent="0.25">
      <c r="A122" s="67"/>
      <c r="B122" s="420" t="s">
        <v>176</v>
      </c>
      <c r="C122" s="424"/>
      <c r="D122" s="421"/>
      <c r="E122" s="322"/>
      <c r="F122" s="322"/>
      <c r="G122" s="322"/>
      <c r="H122" s="67"/>
      <c r="I122" s="67"/>
      <c r="J122" s="67"/>
      <c r="K122" s="67"/>
      <c r="L122" s="67"/>
      <c r="M122" s="67"/>
      <c r="N122" s="67"/>
      <c r="O122" s="67"/>
    </row>
    <row r="123" spans="1:16" x14ac:dyDescent="0.25">
      <c r="A123" s="67"/>
      <c r="B123" s="420" t="s">
        <v>177</v>
      </c>
      <c r="C123" s="424"/>
      <c r="D123" s="421"/>
      <c r="E123" s="322"/>
      <c r="F123" s="322"/>
      <c r="G123" s="322"/>
      <c r="H123" s="67"/>
      <c r="I123" s="67"/>
      <c r="J123" s="67"/>
      <c r="K123" s="67"/>
      <c r="L123" s="67"/>
      <c r="M123" s="67"/>
      <c r="N123" s="67"/>
      <c r="O123" s="67"/>
    </row>
    <row r="124" spans="1:16" x14ac:dyDescent="0.25">
      <c r="A124" s="67"/>
      <c r="B124" s="420" t="s">
        <v>178</v>
      </c>
      <c r="C124" s="424"/>
      <c r="D124" s="421"/>
      <c r="E124" s="322"/>
      <c r="F124" s="322"/>
      <c r="G124" s="322"/>
      <c r="H124" s="67"/>
      <c r="I124" s="67"/>
      <c r="J124" s="67"/>
      <c r="K124" s="67"/>
      <c r="L124" s="67"/>
      <c r="M124" s="67"/>
      <c r="N124" s="67"/>
      <c r="O124" s="67"/>
    </row>
    <row r="125" spans="1:16" x14ac:dyDescent="0.25">
      <c r="A125" s="67"/>
      <c r="B125" s="427" t="s">
        <v>179</v>
      </c>
      <c r="C125" s="428"/>
      <c r="D125" s="429"/>
      <c r="E125" s="322"/>
      <c r="F125" s="323"/>
      <c r="G125" s="323"/>
      <c r="H125" s="67"/>
      <c r="I125" s="67"/>
      <c r="J125" s="67"/>
      <c r="K125" s="67"/>
      <c r="L125" s="67"/>
      <c r="M125" s="67"/>
      <c r="N125" s="67"/>
      <c r="O125" s="67"/>
    </row>
    <row r="126" spans="1:16" x14ac:dyDescent="0.25">
      <c r="A126" s="67"/>
      <c r="B126" s="417" t="s">
        <v>180</v>
      </c>
      <c r="C126" s="417"/>
      <c r="D126" s="417"/>
      <c r="E126" s="170">
        <f>SUM(E120:E125)</f>
        <v>0</v>
      </c>
      <c r="F126" s="170">
        <f>SUM(F120:F125)</f>
        <v>0</v>
      </c>
      <c r="G126" s="170">
        <f>SUM(G120:G125)</f>
        <v>0</v>
      </c>
      <c r="H126" s="67"/>
      <c r="I126" s="67"/>
      <c r="J126" s="67"/>
      <c r="K126" s="67"/>
      <c r="L126" s="67"/>
      <c r="M126" s="67"/>
      <c r="N126" s="67"/>
      <c r="O126" s="67"/>
    </row>
    <row r="127" spans="1:16" x14ac:dyDescent="0.25">
      <c r="A127" s="68"/>
      <c r="B127" s="67"/>
      <c r="C127" s="137"/>
      <c r="D127" s="137"/>
      <c r="E127" s="137"/>
      <c r="F127" s="137"/>
      <c r="G127" s="137"/>
      <c r="H127" s="67"/>
      <c r="I127" s="67"/>
      <c r="J127" s="67"/>
      <c r="K127" s="67"/>
      <c r="L127" s="67"/>
      <c r="M127" s="67"/>
      <c r="N127" s="67"/>
      <c r="O127" s="67"/>
    </row>
    <row r="128" spans="1:16" x14ac:dyDescent="0.25">
      <c r="A128" s="67"/>
      <c r="B128" s="187"/>
      <c r="C128" s="324"/>
      <c r="D128" s="324"/>
      <c r="E128" s="324"/>
      <c r="F128" s="324"/>
      <c r="G128" s="324"/>
      <c r="H128" s="67"/>
      <c r="I128" s="67"/>
      <c r="J128" s="67"/>
      <c r="K128" s="67"/>
      <c r="L128" s="67"/>
      <c r="M128" s="67"/>
      <c r="N128" s="67"/>
      <c r="O128" s="67"/>
    </row>
    <row r="129" spans="1:15" x14ac:dyDescent="0.25">
      <c r="A129" s="75" t="s">
        <v>518</v>
      </c>
      <c r="B129" s="67"/>
      <c r="C129" s="137"/>
      <c r="D129" s="137"/>
      <c r="E129" s="137"/>
      <c r="F129" s="137"/>
      <c r="G129" s="137"/>
      <c r="H129" s="67"/>
      <c r="I129" s="67"/>
      <c r="J129" s="67"/>
      <c r="K129" s="67"/>
      <c r="L129" s="67"/>
      <c r="M129" s="67"/>
      <c r="N129" s="67"/>
      <c r="O129" s="67"/>
    </row>
    <row r="130" spans="1:15" x14ac:dyDescent="0.25">
      <c r="A130" s="68"/>
      <c r="B130" s="67"/>
      <c r="C130" s="137"/>
      <c r="D130" s="137"/>
      <c r="E130" s="137"/>
      <c r="F130" s="137"/>
      <c r="G130" s="137"/>
      <c r="H130" s="67"/>
      <c r="I130" s="67"/>
      <c r="J130" s="67"/>
      <c r="K130" s="67"/>
      <c r="L130" s="67"/>
      <c r="M130" s="67"/>
      <c r="N130" s="67"/>
      <c r="O130" s="67"/>
    </row>
    <row r="131" spans="1:15" ht="30" x14ac:dyDescent="0.25">
      <c r="A131" s="67"/>
      <c r="B131" s="417" t="s">
        <v>170</v>
      </c>
      <c r="C131" s="417"/>
      <c r="D131" s="417"/>
      <c r="E131" s="141" t="s">
        <v>171</v>
      </c>
      <c r="F131" s="141" t="s">
        <v>172</v>
      </c>
      <c r="G131" s="141" t="s">
        <v>173</v>
      </c>
      <c r="H131" s="67"/>
      <c r="I131" s="67"/>
      <c r="J131" s="67"/>
      <c r="K131" s="67"/>
      <c r="L131" s="67"/>
      <c r="M131" s="67"/>
      <c r="N131" s="67"/>
      <c r="O131" s="67"/>
    </row>
    <row r="132" spans="1:15" x14ac:dyDescent="0.25">
      <c r="A132" s="67"/>
      <c r="B132" s="418" t="s">
        <v>338</v>
      </c>
      <c r="C132" s="425"/>
      <c r="D132" s="419"/>
      <c r="E132" s="321"/>
      <c r="F132" s="321"/>
      <c r="G132" s="321"/>
      <c r="H132" s="67"/>
      <c r="I132" s="67"/>
      <c r="J132" s="67"/>
      <c r="K132" s="67"/>
      <c r="L132" s="67"/>
      <c r="M132" s="67"/>
      <c r="N132" s="67"/>
      <c r="O132" s="67"/>
    </row>
    <row r="133" spans="1:15" x14ac:dyDescent="0.25">
      <c r="A133" s="67"/>
      <c r="B133" s="420" t="s">
        <v>338</v>
      </c>
      <c r="C133" s="424"/>
      <c r="D133" s="421"/>
      <c r="E133" s="322"/>
      <c r="F133" s="322"/>
      <c r="G133" s="322"/>
      <c r="H133" s="67"/>
      <c r="I133" s="67"/>
      <c r="J133" s="67"/>
      <c r="K133" s="67"/>
      <c r="L133" s="67"/>
      <c r="M133" s="67"/>
      <c r="N133" s="67"/>
      <c r="O133" s="67"/>
    </row>
    <row r="134" spans="1:15" x14ac:dyDescent="0.25">
      <c r="A134" s="67"/>
      <c r="B134" s="420" t="s">
        <v>338</v>
      </c>
      <c r="C134" s="424"/>
      <c r="D134" s="421"/>
      <c r="E134" s="322"/>
      <c r="F134" s="322"/>
      <c r="G134" s="322"/>
      <c r="H134" s="67"/>
      <c r="I134" s="67"/>
      <c r="J134" s="67"/>
      <c r="K134" s="67"/>
      <c r="L134" s="67"/>
      <c r="M134" s="67"/>
      <c r="N134" s="67"/>
      <c r="O134" s="67"/>
    </row>
    <row r="135" spans="1:15" x14ac:dyDescent="0.25">
      <c r="A135" s="67"/>
      <c r="B135" s="427" t="s">
        <v>179</v>
      </c>
      <c r="C135" s="428"/>
      <c r="D135" s="429"/>
      <c r="E135" s="322"/>
      <c r="F135" s="323"/>
      <c r="G135" s="323"/>
      <c r="H135" s="67"/>
      <c r="I135" s="67"/>
      <c r="J135" s="67"/>
      <c r="K135" s="67"/>
      <c r="L135" s="67"/>
      <c r="M135" s="67"/>
      <c r="N135" s="67"/>
      <c r="O135" s="67"/>
    </row>
    <row r="136" spans="1:15" x14ac:dyDescent="0.25">
      <c r="A136" s="67"/>
      <c r="B136" s="417" t="s">
        <v>339</v>
      </c>
      <c r="C136" s="417"/>
      <c r="D136" s="417"/>
      <c r="E136" s="170">
        <f>SUM(E132:E135)</f>
        <v>0</v>
      </c>
      <c r="F136" s="170">
        <f>SUM(F132:F135)</f>
        <v>0</v>
      </c>
      <c r="G136" s="170">
        <f>SUM(G132:G135)</f>
        <v>0</v>
      </c>
      <c r="H136" s="67"/>
      <c r="I136" s="67"/>
      <c r="J136" s="67"/>
      <c r="K136" s="67"/>
      <c r="L136" s="67"/>
      <c r="M136" s="67"/>
      <c r="N136" s="67"/>
      <c r="O136" s="67"/>
    </row>
    <row r="137" spans="1:15" x14ac:dyDescent="0.25">
      <c r="A137" s="67"/>
      <c r="B137" s="187"/>
      <c r="C137" s="324"/>
      <c r="D137" s="324"/>
      <c r="E137" s="324"/>
      <c r="F137" s="324"/>
      <c r="G137" s="324"/>
      <c r="H137" s="67"/>
      <c r="I137" s="67"/>
      <c r="J137" s="67"/>
      <c r="K137" s="67"/>
      <c r="L137" s="67"/>
      <c r="M137" s="67"/>
      <c r="N137" s="67"/>
      <c r="O137" s="67"/>
    </row>
    <row r="138" spans="1:15" x14ac:dyDescent="0.25">
      <c r="A138" s="75" t="s">
        <v>519</v>
      </c>
      <c r="B138" s="67"/>
      <c r="C138" s="137"/>
      <c r="D138" s="137"/>
      <c r="E138" s="137"/>
      <c r="F138" s="137"/>
      <c r="G138" s="137"/>
      <c r="H138" s="67"/>
      <c r="I138" s="67"/>
      <c r="J138" s="67"/>
      <c r="K138" s="67"/>
      <c r="L138" s="67"/>
      <c r="M138" s="67"/>
      <c r="N138" s="67"/>
      <c r="O138" s="67"/>
    </row>
    <row r="139" spans="1:15" x14ac:dyDescent="0.25">
      <c r="A139" s="68"/>
      <c r="B139" s="67"/>
      <c r="C139" s="137"/>
      <c r="D139" s="137"/>
      <c r="E139" s="137"/>
      <c r="F139" s="137"/>
      <c r="G139" s="137"/>
      <c r="H139" s="67"/>
      <c r="I139" s="67"/>
      <c r="J139" s="67"/>
      <c r="K139" s="67"/>
      <c r="L139" s="67"/>
      <c r="M139" s="67"/>
      <c r="N139" s="67"/>
      <c r="O139" s="67"/>
    </row>
    <row r="140" spans="1:15" ht="30" x14ac:dyDescent="0.25">
      <c r="A140" s="67"/>
      <c r="B140" s="417" t="s">
        <v>170</v>
      </c>
      <c r="C140" s="417"/>
      <c r="D140" s="417"/>
      <c r="E140" s="141" t="s">
        <v>171</v>
      </c>
      <c r="F140" s="141" t="s">
        <v>172</v>
      </c>
      <c r="G140" s="141" t="s">
        <v>173</v>
      </c>
      <c r="H140" s="67"/>
      <c r="I140" s="67"/>
      <c r="J140" s="67"/>
      <c r="K140" s="67"/>
      <c r="L140" s="67"/>
      <c r="M140" s="67"/>
      <c r="N140" s="67"/>
      <c r="O140" s="67"/>
    </row>
    <row r="141" spans="1:15" x14ac:dyDescent="0.25">
      <c r="A141" s="67"/>
      <c r="B141" s="418" t="s">
        <v>412</v>
      </c>
      <c r="C141" s="425"/>
      <c r="D141" s="419"/>
      <c r="E141" s="321">
        <v>2992000000</v>
      </c>
      <c r="F141" s="321"/>
      <c r="G141" s="321">
        <f>+E141</f>
        <v>2992000000</v>
      </c>
      <c r="H141" s="67"/>
      <c r="I141" s="67"/>
      <c r="J141" s="67"/>
      <c r="K141" s="67"/>
      <c r="L141" s="67"/>
      <c r="M141" s="67"/>
      <c r="N141" s="67"/>
      <c r="O141" s="67"/>
    </row>
    <row r="142" spans="1:15" x14ac:dyDescent="0.25">
      <c r="A142" s="67"/>
      <c r="B142" s="420" t="s">
        <v>413</v>
      </c>
      <c r="C142" s="424"/>
      <c r="D142" s="421"/>
      <c r="E142" s="322">
        <v>198764378</v>
      </c>
      <c r="F142" s="322"/>
      <c r="G142" s="322">
        <v>0</v>
      </c>
      <c r="H142" s="67"/>
      <c r="I142" s="67"/>
      <c r="J142" s="67"/>
      <c r="K142" s="67"/>
      <c r="L142" s="67"/>
      <c r="M142" s="67"/>
      <c r="N142" s="67"/>
      <c r="O142" s="67"/>
    </row>
    <row r="143" spans="1:15" x14ac:dyDescent="0.25">
      <c r="A143" s="67"/>
      <c r="B143" s="420"/>
      <c r="C143" s="424"/>
      <c r="D143" s="421"/>
      <c r="E143" s="322"/>
      <c r="F143" s="322"/>
      <c r="G143" s="322">
        <v>0</v>
      </c>
      <c r="H143" s="67"/>
      <c r="I143" s="67"/>
      <c r="J143" s="67"/>
      <c r="K143" s="67"/>
      <c r="L143" s="67"/>
      <c r="M143" s="67"/>
      <c r="N143" s="67"/>
      <c r="O143" s="67"/>
    </row>
    <row r="144" spans="1:15" x14ac:dyDescent="0.25">
      <c r="A144" s="67"/>
      <c r="B144" s="420"/>
      <c r="C144" s="424"/>
      <c r="D144" s="421"/>
      <c r="E144" s="322"/>
      <c r="F144" s="322"/>
      <c r="G144" s="322">
        <v>0</v>
      </c>
      <c r="H144" s="67"/>
      <c r="I144" s="67"/>
      <c r="J144" s="67"/>
      <c r="K144" s="67"/>
      <c r="L144" s="67"/>
      <c r="M144" s="67"/>
      <c r="N144" s="67"/>
      <c r="O144" s="67"/>
    </row>
    <row r="145" spans="1:15" x14ac:dyDescent="0.25">
      <c r="A145" s="67"/>
      <c r="B145" s="420"/>
      <c r="C145" s="424"/>
      <c r="D145" s="421"/>
      <c r="E145" s="322"/>
      <c r="F145" s="322"/>
      <c r="G145" s="322">
        <v>0</v>
      </c>
      <c r="H145" s="67"/>
      <c r="I145" s="67"/>
      <c r="J145" s="67"/>
      <c r="K145" s="67"/>
      <c r="L145" s="67"/>
      <c r="M145" s="67"/>
      <c r="N145" s="67"/>
      <c r="O145" s="67"/>
    </row>
    <row r="146" spans="1:15" x14ac:dyDescent="0.25">
      <c r="A146" s="67"/>
      <c r="B146" s="427"/>
      <c r="C146" s="428"/>
      <c r="D146" s="429"/>
      <c r="E146" s="322"/>
      <c r="F146" s="323"/>
      <c r="G146" s="323">
        <v>0</v>
      </c>
      <c r="H146" s="67"/>
      <c r="I146" s="67"/>
      <c r="J146" s="67"/>
      <c r="K146" s="67"/>
      <c r="L146" s="67"/>
      <c r="M146" s="67"/>
      <c r="N146" s="67"/>
      <c r="O146" s="67"/>
    </row>
    <row r="147" spans="1:15" x14ac:dyDescent="0.25">
      <c r="A147" s="67"/>
      <c r="B147" s="417" t="s">
        <v>180</v>
      </c>
      <c r="C147" s="417"/>
      <c r="D147" s="417"/>
      <c r="E147" s="170">
        <f>SUM(E141:E146)</f>
        <v>3190764378</v>
      </c>
      <c r="F147" s="170">
        <f>SUM(F141:F146)</f>
        <v>0</v>
      </c>
      <c r="G147" s="170">
        <f>SUM(G141:G146)</f>
        <v>2992000000</v>
      </c>
      <c r="H147" s="68"/>
      <c r="I147" s="67"/>
      <c r="J147" s="67"/>
      <c r="K147" s="67"/>
      <c r="L147" s="67"/>
      <c r="M147" s="67"/>
      <c r="N147" s="67"/>
      <c r="O147" s="67"/>
    </row>
    <row r="148" spans="1:15" x14ac:dyDescent="0.25">
      <c r="A148" s="68"/>
      <c r="B148" s="67"/>
      <c r="C148" s="137"/>
      <c r="D148" s="137"/>
      <c r="E148" s="137"/>
      <c r="F148" s="137"/>
      <c r="G148" s="137"/>
      <c r="H148" s="68"/>
      <c r="I148" s="67"/>
      <c r="J148" s="67"/>
      <c r="K148" s="67"/>
      <c r="L148" s="67"/>
      <c r="M148" s="67"/>
      <c r="N148" s="67"/>
      <c r="O148" s="67"/>
    </row>
    <row r="149" spans="1:15" ht="13.9" customHeight="1" x14ac:dyDescent="0.25">
      <c r="A149" s="75" t="s">
        <v>502</v>
      </c>
      <c r="B149" s="75"/>
      <c r="C149" s="75"/>
      <c r="D149" s="75"/>
      <c r="E149" s="75"/>
      <c r="F149" s="75"/>
      <c r="G149" s="75"/>
      <c r="H149" s="75"/>
      <c r="I149" s="67"/>
      <c r="J149" s="67"/>
      <c r="K149" s="67"/>
      <c r="L149" s="67"/>
      <c r="M149" s="67"/>
      <c r="N149" s="67"/>
      <c r="O149" s="67"/>
    </row>
    <row r="150" spans="1:15" x14ac:dyDescent="0.25">
      <c r="A150" s="68"/>
      <c r="B150" s="67"/>
      <c r="C150" s="137"/>
      <c r="D150" s="137"/>
      <c r="E150" s="137"/>
      <c r="F150" s="137"/>
      <c r="G150" s="137"/>
      <c r="H150" s="68"/>
      <c r="I150" s="67"/>
      <c r="J150" s="67"/>
      <c r="K150" s="67"/>
      <c r="L150" s="67"/>
      <c r="M150" s="67"/>
      <c r="N150" s="67"/>
      <c r="O150" s="67"/>
    </row>
    <row r="151" spans="1:15" ht="30" x14ac:dyDescent="0.25">
      <c r="A151" s="68"/>
      <c r="B151" s="417" t="s">
        <v>188</v>
      </c>
      <c r="C151" s="417"/>
      <c r="D151" s="417"/>
      <c r="E151" s="417"/>
      <c r="F151" s="325" t="s">
        <v>157</v>
      </c>
      <c r="G151" s="326"/>
      <c r="H151" s="68"/>
      <c r="I151" s="67"/>
      <c r="J151" s="67"/>
      <c r="K151" s="67"/>
      <c r="L151" s="67"/>
      <c r="M151" s="67"/>
      <c r="N151" s="67"/>
      <c r="O151" s="67"/>
    </row>
    <row r="152" spans="1:15" x14ac:dyDescent="0.25">
      <c r="A152" s="68"/>
      <c r="B152" s="418" t="s">
        <v>340</v>
      </c>
      <c r="C152" s="425"/>
      <c r="D152" s="425"/>
      <c r="E152" s="419"/>
      <c r="F152" s="327">
        <v>441000000</v>
      </c>
      <c r="G152" s="156"/>
      <c r="H152" s="68"/>
      <c r="I152" s="67"/>
      <c r="J152" s="67"/>
      <c r="K152" s="67"/>
      <c r="L152" s="67"/>
      <c r="M152" s="67"/>
      <c r="N152" s="67"/>
      <c r="O152" s="67"/>
    </row>
    <row r="153" spans="1:15" x14ac:dyDescent="0.25">
      <c r="A153" s="68"/>
      <c r="B153" s="280" t="s">
        <v>341</v>
      </c>
      <c r="C153" s="147"/>
      <c r="D153" s="147"/>
      <c r="E153" s="328">
        <v>0</v>
      </c>
      <c r="F153" s="329">
        <v>0</v>
      </c>
      <c r="G153" s="156"/>
      <c r="H153" s="68"/>
      <c r="I153" s="67"/>
      <c r="J153" s="67"/>
      <c r="K153" s="67"/>
      <c r="L153" s="67"/>
      <c r="M153" s="67"/>
      <c r="N153" s="67"/>
      <c r="O153" s="67"/>
    </row>
    <row r="154" spans="1:15" x14ac:dyDescent="0.25">
      <c r="A154" s="68"/>
      <c r="B154" s="280" t="s">
        <v>342</v>
      </c>
      <c r="C154" s="147"/>
      <c r="D154" s="147"/>
      <c r="E154" s="328"/>
      <c r="F154" s="329">
        <v>0</v>
      </c>
      <c r="G154" s="156"/>
      <c r="H154" s="68"/>
      <c r="I154" s="67"/>
      <c r="J154" s="67"/>
      <c r="K154" s="67"/>
      <c r="L154" s="67"/>
      <c r="M154" s="67"/>
      <c r="N154" s="67"/>
      <c r="O154" s="67"/>
    </row>
    <row r="155" spans="1:15" x14ac:dyDescent="0.25">
      <c r="A155" s="68"/>
      <c r="B155" s="420" t="s">
        <v>414</v>
      </c>
      <c r="C155" s="424"/>
      <c r="D155" s="424"/>
      <c r="E155" s="421"/>
      <c r="F155" s="329">
        <v>0</v>
      </c>
      <c r="G155" s="156"/>
      <c r="H155" s="68"/>
      <c r="I155" s="67"/>
      <c r="J155" s="67"/>
      <c r="K155" s="67"/>
      <c r="L155" s="67"/>
      <c r="M155" s="67"/>
      <c r="N155" s="67"/>
      <c r="O155" s="67"/>
    </row>
    <row r="156" spans="1:15" x14ac:dyDescent="0.25">
      <c r="A156" s="68"/>
      <c r="B156" s="280" t="s">
        <v>343</v>
      </c>
      <c r="C156" s="155"/>
      <c r="D156" s="155"/>
      <c r="E156" s="328"/>
      <c r="F156" s="329">
        <v>34770574</v>
      </c>
      <c r="G156" s="156"/>
      <c r="H156" s="68"/>
      <c r="I156" s="67"/>
      <c r="J156" s="67"/>
      <c r="K156" s="67"/>
      <c r="L156" s="67"/>
      <c r="M156" s="67"/>
      <c r="N156" s="67"/>
      <c r="O156" s="67"/>
    </row>
    <row r="157" spans="1:15" x14ac:dyDescent="0.25">
      <c r="A157" s="68"/>
      <c r="B157" s="280" t="s">
        <v>344</v>
      </c>
      <c r="C157" s="155"/>
      <c r="D157" s="155"/>
      <c r="E157" s="328"/>
      <c r="F157" s="329">
        <v>800000000</v>
      </c>
      <c r="G157" s="156"/>
      <c r="H157" s="68"/>
      <c r="I157" s="67"/>
      <c r="J157" s="67"/>
      <c r="K157" s="67"/>
      <c r="L157" s="67"/>
      <c r="M157" s="67"/>
      <c r="N157" s="67"/>
      <c r="O157" s="67"/>
    </row>
    <row r="158" spans="1:15" x14ac:dyDescent="0.25">
      <c r="A158" s="68"/>
      <c r="B158" s="280" t="s">
        <v>345</v>
      </c>
      <c r="C158" s="155"/>
      <c r="D158" s="155"/>
      <c r="E158" s="328"/>
      <c r="F158" s="329">
        <v>9330411</v>
      </c>
      <c r="G158" s="156"/>
      <c r="H158" s="68"/>
      <c r="I158" s="67"/>
      <c r="J158" s="67"/>
      <c r="K158" s="67"/>
      <c r="L158" s="67"/>
      <c r="M158" s="67"/>
      <c r="N158" s="67"/>
      <c r="O158" s="67"/>
    </row>
    <row r="159" spans="1:15" x14ac:dyDescent="0.25">
      <c r="A159" s="68"/>
      <c r="B159" s="280" t="s">
        <v>415</v>
      </c>
      <c r="C159" s="155"/>
      <c r="D159" s="155"/>
      <c r="E159" s="328"/>
      <c r="F159" s="329">
        <v>3323547</v>
      </c>
      <c r="G159" s="156"/>
      <c r="H159" s="68"/>
      <c r="I159" s="67"/>
      <c r="J159" s="67"/>
      <c r="K159" s="67"/>
      <c r="L159" s="67"/>
      <c r="M159" s="67"/>
      <c r="N159" s="67"/>
      <c r="O159" s="67"/>
    </row>
    <row r="160" spans="1:15" x14ac:dyDescent="0.25">
      <c r="A160" s="68"/>
      <c r="B160" s="280" t="s">
        <v>416</v>
      </c>
      <c r="C160" s="155"/>
      <c r="D160" s="155"/>
      <c r="E160" s="328"/>
      <c r="F160" s="329">
        <v>6892000</v>
      </c>
      <c r="G160" s="156"/>
      <c r="H160" s="68"/>
      <c r="I160" s="67"/>
      <c r="J160" s="67"/>
      <c r="K160" s="67"/>
      <c r="L160" s="67"/>
      <c r="M160" s="67"/>
      <c r="N160" s="67"/>
      <c r="O160" s="67"/>
    </row>
    <row r="161" spans="1:15" x14ac:dyDescent="0.25">
      <c r="A161" s="68"/>
      <c r="B161" s="427"/>
      <c r="C161" s="428"/>
      <c r="D161" s="428"/>
      <c r="E161" s="429"/>
      <c r="F161" s="330"/>
      <c r="G161" s="156"/>
      <c r="H161" s="68"/>
      <c r="I161" s="67"/>
      <c r="J161" s="67"/>
      <c r="K161" s="67"/>
      <c r="L161" s="67"/>
      <c r="M161" s="67"/>
      <c r="N161" s="67"/>
      <c r="O161" s="67"/>
    </row>
    <row r="162" spans="1:15" x14ac:dyDescent="0.25">
      <c r="A162" s="68"/>
      <c r="B162" s="414" t="s">
        <v>162</v>
      </c>
      <c r="C162" s="415"/>
      <c r="D162" s="415"/>
      <c r="E162" s="416"/>
      <c r="F162" s="142">
        <f>SUM(F152:F161)</f>
        <v>1295316532</v>
      </c>
      <c r="G162" s="331"/>
      <c r="H162" s="68"/>
      <c r="I162" s="67"/>
      <c r="J162" s="67"/>
      <c r="K162" s="67"/>
      <c r="L162" s="67"/>
      <c r="M162" s="67"/>
      <c r="N162" s="67"/>
      <c r="O162" s="67"/>
    </row>
    <row r="163" spans="1:15" x14ac:dyDescent="0.25">
      <c r="A163" s="68"/>
      <c r="B163" s="67"/>
      <c r="C163" s="137"/>
      <c r="D163" s="137"/>
      <c r="E163" s="137"/>
      <c r="F163" s="137"/>
      <c r="G163" s="137"/>
      <c r="H163" s="68"/>
      <c r="I163" s="67"/>
      <c r="J163" s="67"/>
      <c r="K163" s="67"/>
      <c r="L163" s="67"/>
      <c r="M163" s="67"/>
      <c r="N163" s="67"/>
      <c r="O163" s="67"/>
    </row>
    <row r="164" spans="1:15" x14ac:dyDescent="0.25">
      <c r="A164" s="406"/>
      <c r="B164" s="406"/>
      <c r="C164" s="406"/>
      <c r="D164" s="406"/>
      <c r="E164" s="406"/>
      <c r="F164" s="406"/>
      <c r="G164" s="406"/>
      <c r="H164" s="406"/>
      <c r="I164" s="67"/>
      <c r="J164" s="67"/>
      <c r="K164" s="67"/>
      <c r="L164" s="67"/>
      <c r="M164" s="67"/>
      <c r="N164" s="67"/>
      <c r="O164" s="67"/>
    </row>
    <row r="165" spans="1:15" x14ac:dyDescent="0.25">
      <c r="A165" s="67"/>
      <c r="B165" s="187"/>
      <c r="C165" s="324"/>
      <c r="D165" s="324"/>
      <c r="E165" s="324"/>
      <c r="F165" s="324"/>
      <c r="G165" s="324"/>
      <c r="H165" s="67"/>
      <c r="I165" s="67"/>
      <c r="J165" s="67"/>
      <c r="K165" s="67"/>
      <c r="L165" s="67"/>
      <c r="M165" s="67"/>
      <c r="N165" s="67"/>
      <c r="O165" s="67"/>
    </row>
    <row r="166" spans="1:15" x14ac:dyDescent="0.25">
      <c r="A166" s="75" t="s">
        <v>192</v>
      </c>
      <c r="B166" s="67"/>
      <c r="C166" s="137"/>
      <c r="D166" s="137"/>
      <c r="E166" s="137"/>
      <c r="F166" s="137"/>
      <c r="G166" s="137"/>
      <c r="H166" s="67"/>
      <c r="I166" s="67"/>
      <c r="J166" s="67"/>
      <c r="K166" s="67"/>
      <c r="L166" s="67"/>
      <c r="M166" s="67"/>
      <c r="N166" s="67"/>
      <c r="O166" s="67"/>
    </row>
    <row r="167" spans="1:15" x14ac:dyDescent="0.25">
      <c r="A167" s="67"/>
      <c r="B167" s="67"/>
      <c r="C167" s="137"/>
      <c r="D167" s="137"/>
      <c r="E167" s="137"/>
      <c r="F167" s="137"/>
      <c r="G167" s="137"/>
      <c r="H167" s="67"/>
      <c r="I167" s="67"/>
      <c r="J167" s="67"/>
      <c r="K167" s="67"/>
      <c r="L167" s="67"/>
      <c r="M167" s="67"/>
      <c r="N167" s="67"/>
      <c r="O167" s="67"/>
    </row>
    <row r="168" spans="1:15" x14ac:dyDescent="0.25">
      <c r="A168" s="67"/>
      <c r="B168" s="473" t="s">
        <v>156</v>
      </c>
      <c r="C168" s="433" t="s">
        <v>193</v>
      </c>
      <c r="D168" s="433"/>
      <c r="E168" s="433"/>
      <c r="F168" s="433"/>
      <c r="G168" s="433"/>
      <c r="H168" s="433" t="s">
        <v>194</v>
      </c>
      <c r="I168" s="433"/>
      <c r="J168" s="433"/>
      <c r="K168" s="422"/>
      <c r="L168" s="433" t="s">
        <v>195</v>
      </c>
      <c r="M168" s="67"/>
      <c r="N168" s="67"/>
      <c r="O168" s="67"/>
    </row>
    <row r="169" spans="1:15" ht="30" x14ac:dyDescent="0.25">
      <c r="A169" s="67"/>
      <c r="B169" s="474"/>
      <c r="C169" s="364" t="s">
        <v>196</v>
      </c>
      <c r="D169" s="364" t="s">
        <v>197</v>
      </c>
      <c r="E169" s="364" t="s">
        <v>198</v>
      </c>
      <c r="F169" s="364" t="s">
        <v>199</v>
      </c>
      <c r="G169" s="364" t="s">
        <v>200</v>
      </c>
      <c r="H169" s="120" t="s">
        <v>194</v>
      </c>
      <c r="I169" s="120"/>
      <c r="J169" s="120"/>
      <c r="K169" s="365" t="s">
        <v>204</v>
      </c>
      <c r="L169" s="433"/>
      <c r="M169" s="67"/>
      <c r="N169" s="67"/>
      <c r="O169" s="67"/>
    </row>
    <row r="170" spans="1:15" s="39" customFormat="1" x14ac:dyDescent="0.25">
      <c r="A170" s="172"/>
      <c r="B170" s="366" t="s">
        <v>417</v>
      </c>
      <c r="C170" s="367">
        <v>0</v>
      </c>
      <c r="D170" s="367">
        <v>249737931</v>
      </c>
      <c r="E170" s="367"/>
      <c r="F170" s="367"/>
      <c r="G170" s="368">
        <f t="shared" ref="G170:G171" si="0">+C170+D170-E170+F170</f>
        <v>249737931</v>
      </c>
      <c r="H170" s="369"/>
      <c r="I170" s="369">
        <v>0</v>
      </c>
      <c r="J170" s="369">
        <v>0</v>
      </c>
      <c r="K170" s="369"/>
      <c r="L170" s="370">
        <f t="shared" ref="L170:L171" si="1">+G170-K170</f>
        <v>249737931</v>
      </c>
      <c r="M170" s="172"/>
      <c r="N170" s="172"/>
      <c r="O170" s="172"/>
    </row>
    <row r="171" spans="1:15" x14ac:dyDescent="0.25">
      <c r="A171" s="67"/>
      <c r="B171" s="371" t="s">
        <v>346</v>
      </c>
      <c r="C171" s="368">
        <v>0</v>
      </c>
      <c r="D171" s="368">
        <v>0</v>
      </c>
      <c r="E171" s="368">
        <v>0</v>
      </c>
      <c r="F171" s="368">
        <v>0</v>
      </c>
      <c r="G171" s="368">
        <f t="shared" si="0"/>
        <v>0</v>
      </c>
      <c r="H171" s="372">
        <v>0</v>
      </c>
      <c r="I171" s="372">
        <v>0</v>
      </c>
      <c r="J171" s="372">
        <v>0</v>
      </c>
      <c r="K171" s="372">
        <f>+I171-J171</f>
        <v>0</v>
      </c>
      <c r="L171" s="370">
        <f t="shared" si="1"/>
        <v>0</v>
      </c>
      <c r="M171" s="67"/>
      <c r="N171" s="67"/>
      <c r="O171" s="67"/>
    </row>
    <row r="172" spans="1:15" x14ac:dyDescent="0.25">
      <c r="A172" s="67"/>
      <c r="B172" s="371" t="s">
        <v>418</v>
      </c>
      <c r="C172" s="368">
        <v>0</v>
      </c>
      <c r="D172" s="368">
        <v>1500000</v>
      </c>
      <c r="E172" s="368">
        <v>0</v>
      </c>
      <c r="F172" s="368">
        <v>0</v>
      </c>
      <c r="G172" s="368">
        <f>+C172+D172-E172+F172</f>
        <v>1500000</v>
      </c>
      <c r="H172" s="372">
        <v>0</v>
      </c>
      <c r="I172" s="372">
        <v>0</v>
      </c>
      <c r="J172" s="372">
        <v>0</v>
      </c>
      <c r="K172" s="372">
        <f t="shared" ref="K172:K174" si="2">+I172-J172</f>
        <v>0</v>
      </c>
      <c r="L172" s="370">
        <f>+G172-K172</f>
        <v>1500000</v>
      </c>
      <c r="M172" s="67"/>
      <c r="N172" s="67"/>
      <c r="O172" s="67"/>
    </row>
    <row r="173" spans="1:15" x14ac:dyDescent="0.25">
      <c r="A173" s="67"/>
      <c r="B173" s="371" t="s">
        <v>207</v>
      </c>
      <c r="C173" s="368">
        <v>4441432</v>
      </c>
      <c r="D173" s="368">
        <v>8727273</v>
      </c>
      <c r="E173" s="368">
        <v>0</v>
      </c>
      <c r="F173" s="368">
        <v>0</v>
      </c>
      <c r="G173" s="368">
        <f>+C173+D173-E173+F173</f>
        <v>13168705</v>
      </c>
      <c r="H173" s="372">
        <v>0</v>
      </c>
      <c r="I173" s="372">
        <v>999322</v>
      </c>
      <c r="J173" s="372">
        <v>0</v>
      </c>
      <c r="K173" s="372">
        <f t="shared" si="2"/>
        <v>999322</v>
      </c>
      <c r="L173" s="370">
        <f t="shared" ref="L173:L175" si="3">+G173-K173</f>
        <v>12169383</v>
      </c>
      <c r="M173" s="67"/>
      <c r="N173" s="67"/>
      <c r="O173" s="67"/>
    </row>
    <row r="174" spans="1:15" x14ac:dyDescent="0.25">
      <c r="A174" s="67"/>
      <c r="B174" s="371" t="s">
        <v>347</v>
      </c>
      <c r="C174" s="368">
        <v>0</v>
      </c>
      <c r="D174" s="368">
        <v>0</v>
      </c>
      <c r="E174" s="368">
        <v>0</v>
      </c>
      <c r="F174" s="368">
        <v>0</v>
      </c>
      <c r="G174" s="368">
        <f>+C174+D174-E174+F174</f>
        <v>0</v>
      </c>
      <c r="H174" s="372">
        <v>0</v>
      </c>
      <c r="I174" s="372">
        <v>0</v>
      </c>
      <c r="J174" s="372">
        <v>0</v>
      </c>
      <c r="K174" s="372">
        <f t="shared" si="2"/>
        <v>0</v>
      </c>
      <c r="L174" s="370">
        <f t="shared" si="3"/>
        <v>0</v>
      </c>
      <c r="M174" s="67"/>
      <c r="N174" s="67"/>
      <c r="O174" s="67"/>
    </row>
    <row r="175" spans="1:15" x14ac:dyDescent="0.25">
      <c r="A175" s="67"/>
      <c r="B175" s="373" t="s">
        <v>209</v>
      </c>
      <c r="C175" s="374">
        <v>0</v>
      </c>
      <c r="D175" s="374">
        <v>0</v>
      </c>
      <c r="E175" s="374">
        <v>0</v>
      </c>
      <c r="F175" s="374">
        <v>0</v>
      </c>
      <c r="G175" s="374">
        <f>+C175+D175-E175+F175</f>
        <v>0</v>
      </c>
      <c r="H175" s="375">
        <v>0</v>
      </c>
      <c r="I175" s="375">
        <v>0</v>
      </c>
      <c r="J175" s="375">
        <v>0</v>
      </c>
      <c r="K175" s="375">
        <f>+H175+I175-J175</f>
        <v>0</v>
      </c>
      <c r="L175" s="370">
        <f t="shared" si="3"/>
        <v>0</v>
      </c>
      <c r="M175" s="67"/>
      <c r="N175" s="67"/>
      <c r="O175" s="67"/>
    </row>
    <row r="176" spans="1:15" x14ac:dyDescent="0.25">
      <c r="A176" s="67"/>
      <c r="B176" s="376" t="s">
        <v>162</v>
      </c>
      <c r="C176" s="377">
        <f t="shared" ref="C176" si="4">SUM(C170:C175)</f>
        <v>4441432</v>
      </c>
      <c r="D176" s="377">
        <f>SUM(D170:D175)</f>
        <v>259965204</v>
      </c>
      <c r="E176" s="377">
        <f t="shared" ref="E176:L176" si="5">SUM(E170:E175)</f>
        <v>0</v>
      </c>
      <c r="F176" s="377">
        <f t="shared" si="5"/>
        <v>0</v>
      </c>
      <c r="G176" s="377">
        <f t="shared" si="5"/>
        <v>264406636</v>
      </c>
      <c r="H176" s="377">
        <f t="shared" si="5"/>
        <v>0</v>
      </c>
      <c r="I176" s="377">
        <f t="shared" si="5"/>
        <v>999322</v>
      </c>
      <c r="J176" s="377">
        <f t="shared" si="5"/>
        <v>0</v>
      </c>
      <c r="K176" s="378">
        <f t="shared" si="5"/>
        <v>999322</v>
      </c>
      <c r="L176" s="335">
        <f t="shared" si="5"/>
        <v>263407314</v>
      </c>
      <c r="M176" s="67"/>
      <c r="N176" s="67"/>
      <c r="O176" s="67"/>
    </row>
    <row r="177" spans="1:16" x14ac:dyDescent="0.25">
      <c r="A177" s="67"/>
      <c r="B177" s="67"/>
      <c r="C177" s="137"/>
      <c r="D177" s="137"/>
      <c r="E177" s="137"/>
      <c r="F177" s="137"/>
      <c r="G177" s="137"/>
      <c r="H177" s="67"/>
      <c r="I177" s="67"/>
      <c r="J177" s="67"/>
      <c r="K177" s="67"/>
      <c r="L177" s="137">
        <v>0</v>
      </c>
      <c r="M177" s="67"/>
      <c r="N177" s="67"/>
      <c r="O177" s="67"/>
    </row>
    <row r="178" spans="1:16" x14ac:dyDescent="0.25">
      <c r="A178" s="75" t="s">
        <v>211</v>
      </c>
      <c r="B178" s="67"/>
      <c r="C178" s="137"/>
      <c r="D178" s="137"/>
      <c r="E178" s="137"/>
      <c r="F178" s="137"/>
      <c r="G178" s="137"/>
      <c r="H178" s="67"/>
      <c r="I178" s="67"/>
      <c r="J178" s="67"/>
      <c r="K178" s="67"/>
      <c r="L178" s="101"/>
      <c r="M178" s="67"/>
      <c r="N178" s="67"/>
      <c r="O178" s="67"/>
    </row>
    <row r="179" spans="1:16" x14ac:dyDescent="0.25">
      <c r="A179" s="67"/>
      <c r="B179" s="67"/>
      <c r="C179" s="137"/>
      <c r="D179" s="137"/>
      <c r="E179" s="137"/>
      <c r="F179" s="137"/>
      <c r="G179" s="137"/>
      <c r="H179" s="67"/>
      <c r="I179" s="67"/>
      <c r="J179" s="97"/>
      <c r="K179" s="101"/>
      <c r="L179" s="101"/>
      <c r="M179" s="67"/>
      <c r="N179" s="67"/>
      <c r="O179" s="67"/>
    </row>
    <row r="180" spans="1:16" x14ac:dyDescent="0.25">
      <c r="A180" s="67"/>
      <c r="B180" s="67"/>
      <c r="C180" s="137"/>
      <c r="D180" s="137"/>
      <c r="E180" s="137"/>
      <c r="F180" s="137"/>
      <c r="G180" s="137"/>
      <c r="H180" s="67"/>
      <c r="I180" s="67"/>
      <c r="J180" s="67"/>
      <c r="K180" s="67"/>
      <c r="L180" s="67"/>
      <c r="M180" s="67"/>
      <c r="N180" s="67"/>
      <c r="O180" s="67"/>
    </row>
    <row r="181" spans="1:16" s="38" customFormat="1" ht="45" x14ac:dyDescent="0.25">
      <c r="A181" s="80"/>
      <c r="B181" s="89" t="s">
        <v>212</v>
      </c>
      <c r="C181" s="161" t="s">
        <v>213</v>
      </c>
      <c r="D181" s="161" t="s">
        <v>214</v>
      </c>
      <c r="E181" s="161" t="s">
        <v>215</v>
      </c>
      <c r="F181" s="161" t="s">
        <v>216</v>
      </c>
      <c r="G181" s="137"/>
      <c r="H181" s="67"/>
      <c r="I181" s="67"/>
      <c r="J181" s="67"/>
      <c r="K181" s="67"/>
      <c r="L181" s="67"/>
      <c r="M181" s="67"/>
      <c r="N181" s="67"/>
      <c r="O181" s="67"/>
      <c r="P181" s="33"/>
    </row>
    <row r="182" spans="1:16" s="38" customFormat="1" x14ac:dyDescent="0.25">
      <c r="A182" s="80"/>
      <c r="B182" s="91" t="s">
        <v>217</v>
      </c>
      <c r="C182" s="162">
        <f>4048331-809666</f>
        <v>3238665</v>
      </c>
      <c r="D182" s="162">
        <v>0</v>
      </c>
      <c r="E182" s="162">
        <v>809666</v>
      </c>
      <c r="F182" s="162">
        <f>+C182-E182</f>
        <v>2428999</v>
      </c>
      <c r="G182" s="137"/>
      <c r="H182" s="67"/>
      <c r="I182" s="67"/>
      <c r="J182" s="67"/>
      <c r="K182" s="67"/>
      <c r="L182" s="67"/>
      <c r="M182" s="67"/>
      <c r="N182" s="67"/>
      <c r="O182" s="67"/>
      <c r="P182" s="33"/>
    </row>
    <row r="183" spans="1:16" s="38" customFormat="1" x14ac:dyDescent="0.25">
      <c r="A183" s="80"/>
      <c r="B183" s="91" t="s">
        <v>218</v>
      </c>
      <c r="C183" s="162">
        <v>0</v>
      </c>
      <c r="D183" s="162">
        <v>0</v>
      </c>
      <c r="E183" s="162">
        <v>0</v>
      </c>
      <c r="F183" s="162">
        <f>+C183+D183-E183</f>
        <v>0</v>
      </c>
      <c r="G183" s="137"/>
      <c r="H183" s="67"/>
      <c r="I183" s="67"/>
      <c r="J183" s="67"/>
      <c r="K183" s="67"/>
      <c r="L183" s="67"/>
      <c r="M183" s="67"/>
      <c r="N183" s="67"/>
      <c r="O183" s="67"/>
      <c r="P183" s="33"/>
    </row>
    <row r="184" spans="1:16" s="38" customFormat="1" x14ac:dyDescent="0.25">
      <c r="A184" s="67"/>
      <c r="B184" s="103" t="s">
        <v>219</v>
      </c>
      <c r="C184" s="163">
        <f>SUM(C182:C183)</f>
        <v>3238665</v>
      </c>
      <c r="D184" s="163">
        <f>SUM(D182:D183)</f>
        <v>0</v>
      </c>
      <c r="E184" s="163">
        <f>SUM(E182:E183)</f>
        <v>809666</v>
      </c>
      <c r="F184" s="163">
        <f>SUM(F182:F183)</f>
        <v>2428999</v>
      </c>
      <c r="G184" s="137"/>
      <c r="H184" s="67"/>
      <c r="I184" s="67"/>
      <c r="J184" s="67"/>
      <c r="K184" s="67"/>
      <c r="L184" s="67"/>
      <c r="M184" s="67"/>
      <c r="N184" s="67"/>
      <c r="O184" s="67"/>
      <c r="P184" s="33"/>
    </row>
    <row r="185" spans="1:16" s="38" customFormat="1" hidden="1" x14ac:dyDescent="0.25">
      <c r="A185" s="67"/>
      <c r="B185" s="103" t="s">
        <v>220</v>
      </c>
      <c r="C185" s="163">
        <v>28353133</v>
      </c>
      <c r="D185" s="163">
        <v>0</v>
      </c>
      <c r="E185" s="163">
        <v>12631374</v>
      </c>
      <c r="F185" s="163">
        <f>+C185-E185</f>
        <v>15721759</v>
      </c>
      <c r="G185" s="137"/>
      <c r="H185" s="67"/>
      <c r="I185" s="67"/>
      <c r="J185" s="67"/>
      <c r="K185" s="67"/>
      <c r="L185" s="67"/>
      <c r="M185" s="67"/>
      <c r="N185" s="67"/>
      <c r="O185" s="67"/>
      <c r="P185" s="33"/>
    </row>
    <row r="186" spans="1:16" s="38" customFormat="1" x14ac:dyDescent="0.25">
      <c r="A186" s="67"/>
      <c r="B186" s="67"/>
      <c r="C186" s="164"/>
      <c r="D186" s="164"/>
      <c r="E186" s="164"/>
      <c r="F186" s="164"/>
      <c r="G186" s="137"/>
      <c r="H186" s="67"/>
      <c r="I186" s="67"/>
      <c r="J186" s="67"/>
      <c r="K186" s="67"/>
      <c r="L186" s="67"/>
      <c r="M186" s="67"/>
      <c r="N186" s="67"/>
      <c r="O186" s="67"/>
      <c r="P186" s="33"/>
    </row>
    <row r="187" spans="1:16" s="38" customFormat="1" x14ac:dyDescent="0.25">
      <c r="A187" s="75" t="s">
        <v>221</v>
      </c>
      <c r="B187" s="67"/>
      <c r="C187" s="137"/>
      <c r="D187" s="137"/>
      <c r="E187" s="137"/>
      <c r="F187" s="137"/>
      <c r="G187" s="137"/>
      <c r="H187" s="67"/>
      <c r="I187" s="67"/>
      <c r="J187" s="67"/>
      <c r="K187" s="67"/>
      <c r="L187" s="67"/>
      <c r="M187" s="67"/>
      <c r="N187" s="67"/>
      <c r="O187" s="67"/>
      <c r="P187" s="33"/>
    </row>
    <row r="188" spans="1:16" x14ac:dyDescent="0.25">
      <c r="A188" s="67"/>
      <c r="B188" s="67"/>
      <c r="C188" s="137"/>
      <c r="D188" s="137"/>
      <c r="E188" s="137"/>
      <c r="F188" s="137"/>
      <c r="G188" s="137"/>
      <c r="H188" s="67"/>
      <c r="I188" s="67"/>
      <c r="J188" s="67"/>
      <c r="K188" s="67"/>
      <c r="L188" s="67"/>
      <c r="M188" s="67"/>
      <c r="N188" s="67"/>
      <c r="O188" s="67"/>
    </row>
    <row r="189" spans="1:16" x14ac:dyDescent="0.25">
      <c r="A189" s="67"/>
      <c r="B189" s="67"/>
      <c r="C189" s="137"/>
      <c r="D189" s="137"/>
      <c r="E189" s="137"/>
      <c r="F189" s="137"/>
      <c r="G189" s="137"/>
      <c r="H189" s="67"/>
      <c r="I189" s="67"/>
      <c r="J189" s="67"/>
      <c r="K189" s="67"/>
      <c r="L189" s="67"/>
      <c r="M189" s="67"/>
      <c r="N189" s="67"/>
      <c r="O189" s="67"/>
    </row>
    <row r="190" spans="1:16" s="38" customFormat="1" ht="15" customHeight="1" x14ac:dyDescent="0.25">
      <c r="A190" s="67"/>
      <c r="B190" s="414" t="s">
        <v>223</v>
      </c>
      <c r="C190" s="416"/>
      <c r="D190" s="422" t="s">
        <v>171</v>
      </c>
      <c r="E190" s="432"/>
      <c r="F190" s="137"/>
      <c r="G190" s="137"/>
      <c r="H190" s="67"/>
      <c r="I190" s="67"/>
      <c r="J190" s="67"/>
      <c r="K190" s="67"/>
      <c r="L190" s="67"/>
      <c r="M190" s="67"/>
      <c r="N190" s="67"/>
      <c r="O190" s="67"/>
      <c r="P190" s="33"/>
    </row>
    <row r="191" spans="1:16" s="38" customFormat="1" x14ac:dyDescent="0.25">
      <c r="A191" s="67"/>
      <c r="B191" s="336" t="s">
        <v>348</v>
      </c>
      <c r="C191" s="337"/>
      <c r="D191" s="434">
        <v>10325758</v>
      </c>
      <c r="E191" s="435"/>
      <c r="F191" s="137"/>
      <c r="G191" s="137"/>
      <c r="H191" s="67"/>
      <c r="I191" s="67"/>
      <c r="J191" s="67"/>
      <c r="K191" s="67"/>
      <c r="L191" s="67"/>
      <c r="M191" s="67"/>
      <c r="N191" s="67"/>
      <c r="O191" s="67"/>
      <c r="P191" s="33"/>
    </row>
    <row r="192" spans="1:16" s="38" customFormat="1" x14ac:dyDescent="0.25">
      <c r="A192" s="67"/>
      <c r="B192" s="265" t="s">
        <v>349</v>
      </c>
      <c r="C192" s="319"/>
      <c r="D192" s="436">
        <v>0</v>
      </c>
      <c r="E192" s="437"/>
      <c r="F192" s="137"/>
      <c r="G192" s="137"/>
      <c r="H192" s="67"/>
      <c r="I192" s="67"/>
      <c r="J192" s="67"/>
      <c r="K192" s="67"/>
      <c r="L192" s="67"/>
      <c r="M192" s="67"/>
      <c r="N192" s="67"/>
      <c r="O192" s="67"/>
      <c r="P192" s="33"/>
    </row>
    <row r="193" spans="1:16" s="38" customFormat="1" x14ac:dyDescent="0.25">
      <c r="A193" s="67"/>
      <c r="B193" s="280" t="s">
        <v>350</v>
      </c>
      <c r="C193" s="328"/>
      <c r="D193" s="436">
        <v>0</v>
      </c>
      <c r="E193" s="437"/>
      <c r="F193" s="137"/>
      <c r="G193" s="137"/>
      <c r="H193" s="67"/>
      <c r="I193" s="67"/>
      <c r="J193" s="67"/>
      <c r="K193" s="67"/>
      <c r="L193" s="67"/>
      <c r="M193" s="67"/>
      <c r="N193" s="67"/>
      <c r="O193" s="67"/>
      <c r="P193" s="33"/>
    </row>
    <row r="194" spans="1:16" s="38" customFormat="1" x14ac:dyDescent="0.25">
      <c r="A194" s="67"/>
      <c r="B194" s="427" t="s">
        <v>227</v>
      </c>
      <c r="C194" s="429"/>
      <c r="D194" s="438">
        <v>-120692</v>
      </c>
      <c r="E194" s="439"/>
      <c r="F194" s="137"/>
      <c r="G194" s="137"/>
      <c r="H194" s="67"/>
      <c r="I194" s="67"/>
      <c r="J194" s="67"/>
      <c r="K194" s="67"/>
      <c r="L194" s="67"/>
      <c r="M194" s="67"/>
      <c r="N194" s="67"/>
      <c r="O194" s="67"/>
      <c r="P194" s="33"/>
    </row>
    <row r="195" spans="1:16" s="38" customFormat="1" x14ac:dyDescent="0.25">
      <c r="A195" s="67"/>
      <c r="B195" s="414" t="s">
        <v>162</v>
      </c>
      <c r="C195" s="416"/>
      <c r="D195" s="440">
        <f>SUM(D191:E194)</f>
        <v>10205066</v>
      </c>
      <c r="E195" s="441"/>
      <c r="F195" s="137"/>
      <c r="G195" s="137"/>
      <c r="H195" s="67"/>
      <c r="I195" s="67"/>
      <c r="J195" s="67"/>
      <c r="K195" s="67"/>
      <c r="L195" s="67"/>
      <c r="M195" s="67"/>
      <c r="N195" s="67"/>
      <c r="O195" s="67"/>
      <c r="P195" s="33"/>
    </row>
    <row r="196" spans="1:16" s="38" customFormat="1" x14ac:dyDescent="0.25">
      <c r="A196" s="67"/>
      <c r="B196" s="187"/>
      <c r="C196" s="324"/>
      <c r="D196" s="324"/>
      <c r="E196" s="324"/>
      <c r="F196" s="137"/>
      <c r="G196" s="137"/>
      <c r="H196" s="67"/>
      <c r="I196" s="67"/>
      <c r="J196" s="67"/>
      <c r="K196" s="67"/>
      <c r="L196" s="67"/>
      <c r="M196" s="67"/>
      <c r="N196" s="67"/>
      <c r="O196" s="67"/>
      <c r="P196" s="33"/>
    </row>
    <row r="197" spans="1:16" s="38" customFormat="1" x14ac:dyDescent="0.25">
      <c r="A197" s="75" t="s">
        <v>228</v>
      </c>
      <c r="B197" s="186"/>
      <c r="C197" s="160"/>
      <c r="D197" s="160"/>
      <c r="E197" s="160"/>
      <c r="F197" s="160"/>
      <c r="G197" s="137"/>
      <c r="H197" s="67"/>
      <c r="I197" s="67"/>
      <c r="J197" s="67"/>
      <c r="K197" s="67"/>
      <c r="L197" s="67"/>
      <c r="M197" s="67"/>
      <c r="N197" s="67"/>
      <c r="O197" s="67"/>
      <c r="P197" s="33"/>
    </row>
    <row r="198" spans="1:16" s="38" customFormat="1" ht="15" customHeight="1" x14ac:dyDescent="0.25">
      <c r="A198" s="406" t="s">
        <v>229</v>
      </c>
      <c r="B198" s="406"/>
      <c r="C198" s="406"/>
      <c r="D198" s="406"/>
      <c r="E198" s="406"/>
      <c r="F198" s="406"/>
      <c r="G198" s="137"/>
      <c r="H198" s="67"/>
      <c r="I198" s="67"/>
      <c r="J198" s="67"/>
      <c r="K198" s="67"/>
      <c r="L198" s="67"/>
      <c r="M198" s="67"/>
      <c r="N198" s="67"/>
      <c r="O198" s="67"/>
      <c r="P198" s="33"/>
    </row>
    <row r="199" spans="1:16" s="38" customFormat="1" x14ac:dyDescent="0.25">
      <c r="A199" s="187"/>
      <c r="B199" s="187"/>
      <c r="C199" s="324"/>
      <c r="D199" s="324"/>
      <c r="E199" s="324"/>
      <c r="F199" s="137"/>
      <c r="G199" s="137"/>
      <c r="H199" s="67"/>
      <c r="I199" s="67"/>
      <c r="J199" s="67"/>
      <c r="K199" s="67"/>
      <c r="L199" s="67"/>
      <c r="M199" s="67"/>
      <c r="N199" s="67"/>
      <c r="O199" s="67"/>
      <c r="P199" s="33"/>
    </row>
    <row r="200" spans="1:16" s="38" customFormat="1" x14ac:dyDescent="0.25">
      <c r="A200" s="75" t="s">
        <v>230</v>
      </c>
      <c r="B200" s="186"/>
      <c r="C200" s="160"/>
      <c r="D200" s="160"/>
      <c r="E200" s="160"/>
      <c r="F200" s="160"/>
      <c r="G200" s="137"/>
      <c r="H200" s="67"/>
      <c r="I200" s="67"/>
      <c r="J200" s="67"/>
      <c r="K200" s="67"/>
      <c r="L200" s="67"/>
      <c r="M200" s="67"/>
      <c r="N200" s="67"/>
      <c r="O200" s="67"/>
      <c r="P200" s="33"/>
    </row>
    <row r="201" spans="1:16" s="38" customFormat="1" x14ac:dyDescent="0.25">
      <c r="A201" s="76"/>
      <c r="B201" s="187"/>
      <c r="C201" s="324"/>
      <c r="D201" s="324"/>
      <c r="E201" s="324"/>
      <c r="F201" s="137"/>
      <c r="G201" s="137"/>
      <c r="H201" s="67"/>
      <c r="I201" s="67"/>
      <c r="J201" s="67"/>
      <c r="K201" s="67"/>
      <c r="L201" s="67"/>
      <c r="M201" s="67"/>
      <c r="N201" s="67"/>
      <c r="O201" s="67"/>
      <c r="P201" s="33"/>
    </row>
    <row r="202" spans="1:16" s="38" customFormat="1" ht="15" customHeight="1" x14ac:dyDescent="0.25">
      <c r="A202" s="187"/>
      <c r="B202" s="111" t="s">
        <v>231</v>
      </c>
      <c r="C202" s="170" t="s">
        <v>172</v>
      </c>
      <c r="D202" s="338" t="s">
        <v>173</v>
      </c>
      <c r="E202" s="324"/>
      <c r="F202" s="137"/>
      <c r="G202" s="137"/>
      <c r="H202" s="67"/>
      <c r="I202" s="67"/>
      <c r="J202" s="67"/>
      <c r="K202" s="67"/>
      <c r="L202" s="67"/>
      <c r="M202" s="67"/>
      <c r="N202" s="67"/>
      <c r="O202" s="67"/>
      <c r="P202" s="33"/>
    </row>
    <row r="203" spans="1:16" s="38" customFormat="1" x14ac:dyDescent="0.25">
      <c r="A203" s="187"/>
      <c r="B203" s="81" t="s">
        <v>419</v>
      </c>
      <c r="C203" s="379">
        <f>80300000+6941650</f>
        <v>87241650</v>
      </c>
      <c r="D203" s="379">
        <v>0</v>
      </c>
      <c r="E203" s="324"/>
      <c r="F203" s="137"/>
      <c r="G203" s="137"/>
      <c r="H203" s="67"/>
      <c r="I203" s="67"/>
      <c r="J203" s="67"/>
      <c r="K203" s="67"/>
      <c r="L203" s="67"/>
      <c r="M203" s="67"/>
      <c r="N203" s="67"/>
      <c r="O203" s="67"/>
      <c r="P203" s="33"/>
    </row>
    <row r="204" spans="1:16" s="38" customFormat="1" x14ac:dyDescent="0.25">
      <c r="A204" s="187"/>
      <c r="B204" s="81" t="s">
        <v>420</v>
      </c>
      <c r="C204" s="379">
        <f>40000000+185126301+3520000</f>
        <v>228646301</v>
      </c>
      <c r="D204" s="379">
        <v>0</v>
      </c>
      <c r="E204" s="324"/>
      <c r="F204" s="137"/>
      <c r="G204" s="137"/>
      <c r="H204" s="67"/>
      <c r="I204" s="67"/>
      <c r="J204" s="67"/>
      <c r="K204" s="67"/>
      <c r="L204" s="67"/>
      <c r="M204" s="67"/>
      <c r="N204" s="67"/>
      <c r="O204" s="67"/>
      <c r="P204" s="33"/>
    </row>
    <row r="205" spans="1:16" s="38" customFormat="1" x14ac:dyDescent="0.25">
      <c r="A205" s="187"/>
      <c r="B205" s="81" t="s">
        <v>421</v>
      </c>
      <c r="C205" s="379">
        <f>100*6941.65</f>
        <v>694165</v>
      </c>
      <c r="D205" s="379">
        <v>0</v>
      </c>
      <c r="E205" s="324"/>
      <c r="F205" s="137"/>
      <c r="G205" s="137"/>
      <c r="H205" s="67"/>
      <c r="I205" s="67"/>
      <c r="J205" s="67"/>
      <c r="K205" s="67"/>
      <c r="L205" s="67"/>
      <c r="M205" s="67"/>
      <c r="N205" s="67"/>
      <c r="O205" s="67"/>
      <c r="P205" s="33"/>
    </row>
    <row r="206" spans="1:16" s="38" customFormat="1" x14ac:dyDescent="0.25">
      <c r="A206" s="187"/>
      <c r="B206" s="81"/>
      <c r="C206" s="379">
        <v>0</v>
      </c>
      <c r="D206" s="379">
        <v>0</v>
      </c>
      <c r="E206" s="324"/>
      <c r="F206" s="137"/>
      <c r="G206" s="137"/>
      <c r="H206" s="67"/>
      <c r="I206" s="67"/>
      <c r="J206" s="67"/>
      <c r="K206" s="67"/>
      <c r="L206" s="67"/>
      <c r="M206" s="67"/>
      <c r="N206" s="67"/>
      <c r="O206" s="67"/>
      <c r="P206" s="33"/>
    </row>
    <row r="207" spans="1:16" s="41" customFormat="1" x14ac:dyDescent="0.25">
      <c r="A207" s="187"/>
      <c r="B207" s="111" t="s">
        <v>219</v>
      </c>
      <c r="C207" s="170">
        <f>SUM(C203:C206)</f>
        <v>316582116</v>
      </c>
      <c r="D207" s="170">
        <f>SUM(D203:D206)</f>
        <v>0</v>
      </c>
      <c r="E207" s="324"/>
      <c r="F207" s="179"/>
      <c r="G207" s="179"/>
      <c r="H207" s="74"/>
      <c r="I207" s="74"/>
      <c r="J207" s="74"/>
      <c r="K207" s="74"/>
      <c r="L207" s="74"/>
      <c r="M207" s="74"/>
      <c r="N207" s="74"/>
      <c r="O207" s="74"/>
      <c r="P207" s="34"/>
    </row>
    <row r="208" spans="1:16" s="38" customFormat="1" x14ac:dyDescent="0.25">
      <c r="A208" s="187"/>
      <c r="B208" s="187"/>
      <c r="C208" s="324"/>
      <c r="D208" s="324"/>
      <c r="E208" s="324"/>
      <c r="F208" s="137"/>
      <c r="G208" s="137"/>
      <c r="H208" s="67"/>
      <c r="I208" s="67"/>
      <c r="J208" s="67"/>
      <c r="K208" s="67"/>
      <c r="L208" s="67"/>
      <c r="M208" s="67"/>
      <c r="N208" s="67"/>
      <c r="O208" s="67"/>
      <c r="P208" s="33"/>
    </row>
    <row r="209" spans="1:16" s="38" customFormat="1" x14ac:dyDescent="0.25">
      <c r="A209" s="75" t="s">
        <v>234</v>
      </c>
      <c r="B209" s="186"/>
      <c r="C209" s="160"/>
      <c r="D209" s="160"/>
      <c r="E209" s="160"/>
      <c r="F209" s="160"/>
      <c r="G209" s="137"/>
      <c r="H209" s="67"/>
      <c r="I209" s="67"/>
      <c r="J209" s="67"/>
      <c r="K209" s="67"/>
      <c r="L209" s="67"/>
      <c r="M209" s="67"/>
      <c r="N209" s="67"/>
      <c r="O209" s="67"/>
      <c r="P209" s="33"/>
    </row>
    <row r="210" spans="1:16" s="38" customFormat="1" x14ac:dyDescent="0.25">
      <c r="A210" s="76"/>
      <c r="B210" s="187"/>
      <c r="C210" s="324"/>
      <c r="D210" s="324"/>
      <c r="E210" s="324"/>
      <c r="F210" s="137"/>
      <c r="G210" s="137"/>
      <c r="H210" s="67"/>
      <c r="I210" s="67"/>
      <c r="J210" s="67"/>
      <c r="K210" s="67"/>
      <c r="L210" s="67"/>
      <c r="M210" s="67"/>
      <c r="N210" s="67"/>
      <c r="O210" s="67"/>
      <c r="P210" s="33"/>
    </row>
    <row r="211" spans="1:16" s="38" customFormat="1" ht="30" x14ac:dyDescent="0.25">
      <c r="A211" s="187"/>
      <c r="B211" s="77" t="s">
        <v>235</v>
      </c>
      <c r="C211" s="141" t="s">
        <v>172</v>
      </c>
      <c r="D211" s="338" t="s">
        <v>173</v>
      </c>
      <c r="E211" s="324"/>
      <c r="F211" s="137"/>
      <c r="G211" s="137"/>
      <c r="H211" s="67"/>
      <c r="I211" s="67"/>
      <c r="J211" s="67"/>
      <c r="K211" s="67"/>
      <c r="L211" s="67"/>
      <c r="M211" s="67"/>
      <c r="N211" s="67"/>
      <c r="O211" s="67"/>
      <c r="P211" s="33"/>
    </row>
    <row r="212" spans="1:16" s="38" customFormat="1" x14ac:dyDescent="0.25">
      <c r="A212" s="187"/>
      <c r="B212" s="442" t="s">
        <v>236</v>
      </c>
      <c r="C212" s="443"/>
      <c r="D212" s="444"/>
      <c r="E212" s="324"/>
      <c r="F212" s="137"/>
      <c r="G212" s="137"/>
      <c r="H212" s="67"/>
      <c r="I212" s="67"/>
      <c r="J212" s="67"/>
      <c r="K212" s="67"/>
      <c r="L212" s="67"/>
      <c r="M212" s="67"/>
      <c r="N212" s="67"/>
      <c r="O212" s="67"/>
      <c r="P212" s="33"/>
    </row>
    <row r="213" spans="1:16" s="38" customFormat="1" x14ac:dyDescent="0.25">
      <c r="A213" s="187"/>
      <c r="B213" s="445"/>
      <c r="C213" s="446"/>
      <c r="D213" s="447"/>
      <c r="E213" s="324"/>
      <c r="F213" s="137"/>
      <c r="G213" s="137"/>
      <c r="H213" s="67"/>
      <c r="I213" s="67"/>
      <c r="J213" s="67"/>
      <c r="K213" s="67"/>
      <c r="L213" s="67"/>
      <c r="M213" s="67"/>
      <c r="N213" s="67"/>
      <c r="O213" s="67"/>
      <c r="P213" s="33"/>
    </row>
    <row r="214" spans="1:16" s="38" customFormat="1" x14ac:dyDescent="0.25">
      <c r="A214" s="187"/>
      <c r="B214" s="81" t="s">
        <v>219</v>
      </c>
      <c r="C214" s="170"/>
      <c r="D214" s="170"/>
      <c r="E214" s="324"/>
      <c r="F214" s="137"/>
      <c r="G214" s="137"/>
      <c r="H214" s="67"/>
      <c r="I214" s="67"/>
      <c r="J214" s="67"/>
      <c r="K214" s="67"/>
      <c r="L214" s="67"/>
      <c r="M214" s="67"/>
      <c r="N214" s="67"/>
      <c r="O214" s="67"/>
      <c r="P214" s="33"/>
    </row>
    <row r="215" spans="1:16" s="38" customFormat="1" x14ac:dyDescent="0.25">
      <c r="A215" s="67"/>
      <c r="B215" s="81" t="s">
        <v>233</v>
      </c>
      <c r="C215" s="170"/>
      <c r="D215" s="170"/>
      <c r="E215" s="137"/>
      <c r="F215" s="137"/>
      <c r="G215" s="137"/>
      <c r="H215" s="67"/>
      <c r="I215" s="67"/>
      <c r="J215" s="67"/>
      <c r="K215" s="67"/>
      <c r="L215" s="67"/>
      <c r="M215" s="67"/>
      <c r="N215" s="67"/>
      <c r="O215" s="67"/>
      <c r="P215" s="33"/>
    </row>
    <row r="216" spans="1:16" s="38" customFormat="1" x14ac:dyDescent="0.25">
      <c r="A216" s="67"/>
      <c r="B216" s="90"/>
      <c r="C216" s="324"/>
      <c r="D216" s="324"/>
      <c r="E216" s="137"/>
      <c r="F216" s="137"/>
      <c r="G216" s="137"/>
      <c r="H216" s="67"/>
      <c r="I216" s="67"/>
      <c r="J216" s="67"/>
      <c r="K216" s="67"/>
      <c r="L216" s="67"/>
      <c r="M216" s="67"/>
      <c r="N216" s="67"/>
      <c r="O216" s="67"/>
      <c r="P216" s="33"/>
    </row>
    <row r="217" spans="1:16" s="38" customFormat="1" x14ac:dyDescent="0.25">
      <c r="A217" s="72" t="s">
        <v>237</v>
      </c>
      <c r="B217" s="67"/>
      <c r="C217" s="137"/>
      <c r="D217" s="137"/>
      <c r="E217" s="137"/>
      <c r="F217" s="137"/>
      <c r="G217" s="137"/>
      <c r="H217" s="67"/>
      <c r="I217" s="67"/>
      <c r="J217" s="67"/>
      <c r="K217" s="67"/>
      <c r="L217" s="67"/>
      <c r="M217" s="67"/>
      <c r="N217" s="67"/>
      <c r="O217" s="67"/>
      <c r="P217" s="33"/>
    </row>
    <row r="218" spans="1:16" x14ac:dyDescent="0.25">
      <c r="A218" s="67"/>
      <c r="B218" s="67"/>
      <c r="C218" s="137"/>
      <c r="D218" s="137"/>
      <c r="E218" s="137"/>
      <c r="F218" s="137"/>
      <c r="G218" s="137"/>
      <c r="H218" s="67"/>
      <c r="I218" s="67"/>
      <c r="J218" s="67"/>
      <c r="K218" s="67"/>
      <c r="L218" s="67"/>
      <c r="M218" s="67"/>
      <c r="N218" s="67"/>
      <c r="O218" s="67"/>
    </row>
    <row r="219" spans="1:16" s="38" customFormat="1" ht="30.75" customHeight="1" x14ac:dyDescent="0.25">
      <c r="A219" s="67"/>
      <c r="B219" s="414" t="s">
        <v>238</v>
      </c>
      <c r="C219" s="416"/>
      <c r="D219" s="422" t="s">
        <v>171</v>
      </c>
      <c r="E219" s="432"/>
      <c r="F219" s="137"/>
      <c r="G219" s="137"/>
      <c r="H219" s="67"/>
      <c r="I219" s="67"/>
      <c r="J219" s="67"/>
      <c r="K219" s="67"/>
      <c r="L219" s="67"/>
      <c r="M219" s="67"/>
      <c r="N219" s="67"/>
      <c r="O219" s="67"/>
      <c r="P219" s="33"/>
    </row>
    <row r="220" spans="1:16" s="38" customFormat="1" x14ac:dyDescent="0.25">
      <c r="A220" s="67"/>
      <c r="B220" s="418" t="s">
        <v>352</v>
      </c>
      <c r="C220" s="419"/>
      <c r="D220" s="436">
        <v>7775000</v>
      </c>
      <c r="E220" s="437"/>
      <c r="F220" s="137"/>
      <c r="G220" s="137"/>
      <c r="H220" s="67"/>
      <c r="I220" s="67"/>
      <c r="J220" s="67"/>
      <c r="K220" s="67"/>
      <c r="L220" s="67"/>
      <c r="M220" s="67"/>
      <c r="N220" s="67"/>
      <c r="O220" s="67"/>
      <c r="P220" s="33"/>
    </row>
    <row r="221" spans="1:16" s="38" customFormat="1" x14ac:dyDescent="0.25">
      <c r="A221" s="67"/>
      <c r="B221" s="420" t="s">
        <v>353</v>
      </c>
      <c r="C221" s="421"/>
      <c r="D221" s="436">
        <v>1513356</v>
      </c>
      <c r="E221" s="437"/>
      <c r="F221" s="137"/>
      <c r="G221" s="137"/>
      <c r="H221" s="67"/>
      <c r="I221" s="67"/>
      <c r="J221" s="67"/>
      <c r="K221" s="67"/>
      <c r="L221" s="67"/>
      <c r="M221" s="67"/>
      <c r="N221" s="67"/>
      <c r="O221" s="67"/>
      <c r="P221" s="33"/>
    </row>
    <row r="222" spans="1:16" s="38" customFormat="1" x14ac:dyDescent="0.25">
      <c r="A222" s="67"/>
      <c r="B222" s="280" t="s">
        <v>422</v>
      </c>
      <c r="C222" s="328"/>
      <c r="D222" s="339"/>
      <c r="E222" s="340">
        <v>244000</v>
      </c>
      <c r="F222" s="137"/>
      <c r="G222" s="137"/>
      <c r="H222" s="67"/>
      <c r="I222" s="67"/>
      <c r="J222" s="67"/>
      <c r="K222" s="67"/>
      <c r="L222" s="67"/>
      <c r="M222" s="67"/>
      <c r="N222" s="67"/>
      <c r="O222" s="67"/>
      <c r="P222" s="33"/>
    </row>
    <row r="223" spans="1:16" s="38" customFormat="1" x14ac:dyDescent="0.25">
      <c r="A223" s="67"/>
      <c r="B223" s="427"/>
      <c r="C223" s="429"/>
      <c r="D223" s="341"/>
      <c r="E223" s="319"/>
      <c r="F223" s="137"/>
      <c r="G223" s="137"/>
      <c r="H223" s="67"/>
      <c r="I223" s="67"/>
      <c r="J223" s="67"/>
      <c r="K223" s="67"/>
      <c r="L223" s="67"/>
      <c r="M223" s="67"/>
      <c r="N223" s="67"/>
      <c r="O223" s="67"/>
      <c r="P223" s="33"/>
    </row>
    <row r="224" spans="1:16" s="38" customFormat="1" x14ac:dyDescent="0.25">
      <c r="A224" s="67"/>
      <c r="B224" s="414" t="s">
        <v>162</v>
      </c>
      <c r="C224" s="416"/>
      <c r="D224" s="342"/>
      <c r="E224" s="320">
        <f>SUM(D220:E223)</f>
        <v>9532356</v>
      </c>
      <c r="F224" s="137"/>
      <c r="G224" s="137"/>
      <c r="H224" s="67"/>
      <c r="I224" s="67"/>
      <c r="J224" s="67"/>
      <c r="K224" s="67"/>
      <c r="L224" s="67"/>
      <c r="M224" s="67"/>
      <c r="N224" s="67"/>
      <c r="O224" s="67"/>
      <c r="P224" s="33"/>
    </row>
    <row r="225" spans="1:16" x14ac:dyDescent="0.25">
      <c r="A225" s="67"/>
      <c r="B225" s="67"/>
      <c r="C225" s="137"/>
      <c r="D225" s="137"/>
      <c r="E225" s="137"/>
      <c r="F225" s="137"/>
      <c r="G225" s="137"/>
      <c r="H225" s="67"/>
      <c r="I225" s="67"/>
      <c r="J225" s="67"/>
      <c r="K225" s="67"/>
      <c r="L225" s="67"/>
      <c r="M225" s="67"/>
      <c r="N225" s="67"/>
      <c r="O225" s="67"/>
    </row>
    <row r="226" spans="1:16" s="38" customFormat="1" x14ac:dyDescent="0.25">
      <c r="A226" s="72" t="s">
        <v>244</v>
      </c>
      <c r="B226" s="67"/>
      <c r="C226" s="137"/>
      <c r="D226" s="137"/>
      <c r="E226" s="137"/>
      <c r="F226" s="137"/>
      <c r="G226" s="137"/>
      <c r="H226" s="67"/>
      <c r="I226" s="67"/>
      <c r="J226" s="67"/>
      <c r="K226" s="67"/>
      <c r="L226" s="67"/>
      <c r="M226" s="67"/>
      <c r="N226" s="67"/>
      <c r="O226" s="67"/>
      <c r="P226" s="33"/>
    </row>
    <row r="227" spans="1:16" x14ac:dyDescent="0.25">
      <c r="A227" s="67"/>
      <c r="B227" s="67"/>
      <c r="C227" s="137"/>
      <c r="D227" s="137"/>
      <c r="E227" s="137"/>
      <c r="F227" s="137"/>
      <c r="G227" s="137"/>
      <c r="H227" s="67"/>
      <c r="I227" s="67"/>
      <c r="J227" s="67"/>
      <c r="K227" s="67"/>
      <c r="L227" s="67"/>
      <c r="M227" s="67"/>
      <c r="N227" s="67"/>
      <c r="O227" s="67"/>
    </row>
    <row r="228" spans="1:16" s="38" customFormat="1" ht="30.75" customHeight="1" x14ac:dyDescent="0.25">
      <c r="A228" s="67"/>
      <c r="B228" s="414" t="s">
        <v>245</v>
      </c>
      <c r="C228" s="416"/>
      <c r="D228" s="422" t="s">
        <v>171</v>
      </c>
      <c r="E228" s="432"/>
      <c r="F228" s="137"/>
      <c r="G228" s="137"/>
      <c r="H228" s="67"/>
      <c r="I228" s="67"/>
      <c r="J228" s="67"/>
      <c r="K228" s="67"/>
      <c r="L228" s="67"/>
      <c r="M228" s="67"/>
      <c r="N228" s="67"/>
      <c r="O228" s="67"/>
      <c r="P228" s="33"/>
    </row>
    <row r="229" spans="1:16" x14ac:dyDescent="0.25">
      <c r="A229" s="67"/>
      <c r="B229" s="418" t="s">
        <v>246</v>
      </c>
      <c r="C229" s="419"/>
      <c r="D229" s="165"/>
      <c r="E229" s="337">
        <v>79610752</v>
      </c>
      <c r="F229" s="137"/>
      <c r="G229" s="137"/>
      <c r="H229" s="67"/>
      <c r="I229" s="67"/>
      <c r="J229" s="67"/>
      <c r="K229" s="67"/>
      <c r="L229" s="67"/>
      <c r="M229" s="67"/>
      <c r="N229" s="67"/>
      <c r="O229" s="67"/>
    </row>
    <row r="230" spans="1:16" x14ac:dyDescent="0.25">
      <c r="A230" s="67"/>
      <c r="B230" s="280" t="s">
        <v>351</v>
      </c>
      <c r="C230" s="328"/>
      <c r="D230" s="166"/>
      <c r="E230" s="340">
        <v>0</v>
      </c>
      <c r="F230" s="137"/>
      <c r="G230" s="137"/>
      <c r="H230" s="67"/>
      <c r="I230" s="67"/>
      <c r="J230" s="67"/>
      <c r="K230" s="67"/>
      <c r="L230" s="67"/>
      <c r="M230" s="67"/>
      <c r="N230" s="67"/>
      <c r="O230" s="67"/>
    </row>
    <row r="231" spans="1:16" x14ac:dyDescent="0.25">
      <c r="A231" s="67"/>
      <c r="B231" s="427" t="s">
        <v>248</v>
      </c>
      <c r="C231" s="429"/>
      <c r="D231" s="167"/>
      <c r="E231" s="343">
        <v>4766539</v>
      </c>
      <c r="F231" s="137"/>
      <c r="G231" s="137"/>
      <c r="H231" s="67"/>
      <c r="I231" s="67"/>
      <c r="J231" s="67"/>
      <c r="K231" s="67"/>
      <c r="L231" s="67"/>
      <c r="M231" s="67"/>
      <c r="N231" s="67"/>
      <c r="O231" s="67"/>
    </row>
    <row r="232" spans="1:16" x14ac:dyDescent="0.25">
      <c r="A232" s="67"/>
      <c r="B232" s="414" t="s">
        <v>162</v>
      </c>
      <c r="C232" s="416"/>
      <c r="D232" s="342"/>
      <c r="E232" s="320">
        <f>SUM(E229:E231)</f>
        <v>84377291</v>
      </c>
      <c r="F232" s="137"/>
      <c r="G232" s="137"/>
      <c r="H232" s="67"/>
      <c r="I232" s="67"/>
      <c r="J232" s="67"/>
      <c r="K232" s="67"/>
      <c r="L232" s="67"/>
      <c r="M232" s="67"/>
      <c r="N232" s="67"/>
      <c r="O232" s="67"/>
    </row>
    <row r="233" spans="1:16" x14ac:dyDescent="0.25">
      <c r="A233" s="67"/>
      <c r="B233" s="67"/>
      <c r="C233" s="137"/>
      <c r="D233" s="137"/>
      <c r="E233" s="137"/>
      <c r="F233" s="137"/>
      <c r="G233" s="137"/>
      <c r="H233" s="67"/>
      <c r="I233" s="67"/>
      <c r="J233" s="67"/>
      <c r="K233" s="67"/>
      <c r="L233" s="67"/>
      <c r="M233" s="67"/>
      <c r="N233" s="67"/>
      <c r="O233" s="67"/>
    </row>
    <row r="234" spans="1:16" x14ac:dyDescent="0.25">
      <c r="A234" s="75" t="s">
        <v>249</v>
      </c>
      <c r="B234" s="67"/>
      <c r="C234" s="137"/>
      <c r="D234" s="137"/>
      <c r="E234" s="137"/>
      <c r="F234" s="137"/>
      <c r="G234" s="137"/>
      <c r="H234" s="67"/>
      <c r="I234" s="67"/>
      <c r="J234" s="67"/>
      <c r="K234" s="67"/>
      <c r="L234" s="67"/>
      <c r="M234" s="67"/>
      <c r="N234" s="67"/>
      <c r="O234" s="67"/>
    </row>
    <row r="235" spans="1:16" x14ac:dyDescent="0.25">
      <c r="A235" s="67"/>
      <c r="B235" s="67"/>
      <c r="C235" s="137"/>
      <c r="D235" s="137"/>
      <c r="E235" s="137"/>
      <c r="F235" s="137"/>
      <c r="G235" s="137"/>
      <c r="H235" s="67"/>
      <c r="I235" s="67"/>
      <c r="J235" s="67"/>
      <c r="K235" s="67"/>
      <c r="L235" s="67"/>
      <c r="M235" s="67"/>
      <c r="N235" s="67"/>
      <c r="O235" s="67"/>
    </row>
    <row r="236" spans="1:16" ht="30" x14ac:dyDescent="0.25">
      <c r="A236" s="67"/>
      <c r="B236" s="77" t="s">
        <v>235</v>
      </c>
      <c r="C236" s="141" t="s">
        <v>364</v>
      </c>
      <c r="D236" s="338" t="s">
        <v>365</v>
      </c>
      <c r="E236" s="137"/>
      <c r="F236" s="137"/>
      <c r="G236" s="137"/>
      <c r="H236" s="67"/>
      <c r="I236" s="67"/>
      <c r="J236" s="67"/>
      <c r="K236" s="67"/>
      <c r="L236" s="67"/>
      <c r="M236" s="67"/>
      <c r="N236" s="67"/>
      <c r="O236" s="67"/>
    </row>
    <row r="237" spans="1:16" x14ac:dyDescent="0.25">
      <c r="A237" s="67"/>
      <c r="B237" s="91" t="s">
        <v>354</v>
      </c>
      <c r="C237" s="344"/>
      <c r="D237" s="345"/>
      <c r="E237" s="137"/>
      <c r="F237" s="137"/>
      <c r="G237" s="424"/>
      <c r="H237" s="424"/>
      <c r="I237" s="448"/>
      <c r="J237" s="448"/>
      <c r="K237" s="67"/>
      <c r="L237" s="67"/>
      <c r="M237" s="67"/>
      <c r="N237" s="67"/>
      <c r="O237" s="67"/>
    </row>
    <row r="238" spans="1:16" x14ac:dyDescent="0.25">
      <c r="A238" s="67"/>
      <c r="B238" s="91" t="s">
        <v>64</v>
      </c>
      <c r="C238" s="344"/>
      <c r="D238" s="345"/>
      <c r="E238" s="137"/>
      <c r="F238" s="137"/>
      <c r="G238" s="137"/>
      <c r="H238" s="67"/>
      <c r="I238" s="67"/>
      <c r="J238" s="67"/>
      <c r="K238" s="67"/>
      <c r="L238" s="67"/>
      <c r="M238" s="67"/>
      <c r="N238" s="67"/>
      <c r="O238" s="67"/>
    </row>
    <row r="239" spans="1:16" x14ac:dyDescent="0.25">
      <c r="A239" s="67"/>
      <c r="B239" s="91" t="s">
        <v>81</v>
      </c>
      <c r="C239" s="344">
        <v>2340000</v>
      </c>
      <c r="D239" s="345"/>
      <c r="E239" s="137"/>
      <c r="F239" s="137"/>
      <c r="G239" s="137"/>
      <c r="H239" s="67"/>
      <c r="I239" s="67"/>
      <c r="J239" s="67"/>
      <c r="K239" s="67"/>
      <c r="L239" s="67"/>
      <c r="M239" s="67"/>
      <c r="N239" s="67"/>
      <c r="O239" s="67"/>
    </row>
    <row r="240" spans="1:16" x14ac:dyDescent="0.25">
      <c r="A240" s="67"/>
      <c r="B240" s="91" t="s">
        <v>355</v>
      </c>
      <c r="C240" s="344">
        <v>3850000</v>
      </c>
      <c r="D240" s="345"/>
      <c r="E240" s="137"/>
      <c r="F240" s="137"/>
      <c r="G240" s="137"/>
      <c r="H240" s="67"/>
      <c r="I240" s="67"/>
      <c r="J240" s="67"/>
      <c r="K240" s="67"/>
      <c r="L240" s="67"/>
      <c r="M240" s="67"/>
      <c r="N240" s="67"/>
      <c r="O240" s="67"/>
    </row>
    <row r="241" spans="1:16" x14ac:dyDescent="0.25">
      <c r="A241" s="67"/>
      <c r="B241" s="91" t="s">
        <v>356</v>
      </c>
      <c r="C241" s="344"/>
      <c r="D241" s="345"/>
      <c r="E241" s="137"/>
      <c r="F241" s="137"/>
      <c r="G241" s="137"/>
      <c r="H241" s="67"/>
      <c r="I241" s="67"/>
      <c r="J241" s="67"/>
      <c r="K241" s="67"/>
      <c r="L241" s="67"/>
      <c r="M241" s="67"/>
      <c r="N241" s="67"/>
      <c r="O241" s="67"/>
    </row>
    <row r="242" spans="1:16" x14ac:dyDescent="0.25">
      <c r="A242" s="67"/>
      <c r="B242" s="91" t="s">
        <v>357</v>
      </c>
      <c r="C242" s="344"/>
      <c r="D242" s="345"/>
      <c r="E242" s="137"/>
      <c r="F242" s="137"/>
      <c r="G242" s="137"/>
      <c r="H242" s="67"/>
      <c r="I242" s="67"/>
      <c r="J242" s="67"/>
      <c r="K242" s="67"/>
      <c r="L242" s="67"/>
      <c r="M242" s="67"/>
      <c r="N242" s="67"/>
      <c r="O242" s="67"/>
    </row>
    <row r="243" spans="1:16" x14ac:dyDescent="0.25">
      <c r="A243" s="67"/>
      <c r="B243" s="91" t="s">
        <v>358</v>
      </c>
      <c r="C243" s="344"/>
      <c r="D243" s="345"/>
      <c r="E243" s="137"/>
      <c r="F243" s="137"/>
      <c r="G243" s="137"/>
      <c r="H243" s="67"/>
      <c r="I243" s="67"/>
      <c r="J243" s="67"/>
      <c r="K243" s="67"/>
      <c r="L243" s="67"/>
      <c r="M243" s="67"/>
      <c r="N243" s="67"/>
      <c r="O243" s="67"/>
    </row>
    <row r="244" spans="1:16" x14ac:dyDescent="0.25">
      <c r="A244" s="67"/>
      <c r="B244" s="91" t="s">
        <v>359</v>
      </c>
      <c r="C244" s="344"/>
      <c r="D244" s="345"/>
      <c r="E244" s="137"/>
      <c r="F244" s="137"/>
      <c r="G244" s="137"/>
      <c r="H244" s="67"/>
      <c r="I244" s="67"/>
      <c r="J244" s="67"/>
      <c r="K244" s="67"/>
      <c r="L244" s="67"/>
      <c r="M244" s="67"/>
      <c r="N244" s="67"/>
      <c r="O244" s="67"/>
    </row>
    <row r="245" spans="1:16" x14ac:dyDescent="0.25">
      <c r="A245" s="67"/>
      <c r="B245" s="91" t="s">
        <v>82</v>
      </c>
      <c r="C245" s="344"/>
      <c r="D245" s="345"/>
      <c r="E245" s="137"/>
      <c r="F245" s="137"/>
      <c r="G245" s="137"/>
      <c r="H245" s="67"/>
      <c r="I245" s="67"/>
      <c r="J245" s="67"/>
      <c r="K245" s="67"/>
      <c r="L245" s="67"/>
      <c r="M245" s="67"/>
      <c r="N245" s="67"/>
      <c r="O245" s="67"/>
    </row>
    <row r="246" spans="1:16" s="38" customFormat="1" x14ac:dyDescent="0.25">
      <c r="A246" s="67"/>
      <c r="B246" s="91" t="s">
        <v>360</v>
      </c>
      <c r="C246" s="344"/>
      <c r="D246" s="345"/>
      <c r="E246" s="137"/>
      <c r="F246" s="137"/>
      <c r="G246" s="137"/>
      <c r="H246" s="67"/>
      <c r="I246" s="67"/>
      <c r="J246" s="67"/>
      <c r="K246" s="67"/>
      <c r="L246" s="67"/>
      <c r="M246" s="67"/>
      <c r="N246" s="67"/>
      <c r="O246" s="67"/>
      <c r="P246" s="33"/>
    </row>
    <row r="247" spans="1:16" s="38" customFormat="1" x14ac:dyDescent="0.25">
      <c r="A247" s="67"/>
      <c r="B247" s="111" t="s">
        <v>219</v>
      </c>
      <c r="C247" s="142">
        <f>SUM(C237:C246)</f>
        <v>6190000</v>
      </c>
      <c r="D247" s="151">
        <f>SUM(D237:D240)</f>
        <v>0</v>
      </c>
      <c r="E247" s="137"/>
      <c r="F247" s="137"/>
      <c r="G247" s="137"/>
      <c r="H247" s="67"/>
      <c r="I247" s="67"/>
      <c r="J247" s="67"/>
      <c r="K247" s="67"/>
      <c r="L247" s="67"/>
      <c r="M247" s="67"/>
      <c r="N247" s="67"/>
      <c r="O247" s="67"/>
      <c r="P247" s="33"/>
    </row>
    <row r="248" spans="1:16" s="38" customFormat="1" x14ac:dyDescent="0.25">
      <c r="A248" s="75"/>
      <c r="B248" s="90"/>
      <c r="C248" s="324"/>
      <c r="D248" s="324"/>
      <c r="E248" s="137"/>
      <c r="F248" s="137"/>
      <c r="G248" s="137"/>
      <c r="H248" s="67"/>
      <c r="I248" s="67"/>
      <c r="J248" s="67"/>
      <c r="K248" s="67"/>
      <c r="L248" s="67"/>
      <c r="M248" s="67"/>
      <c r="N248" s="67"/>
      <c r="O248" s="67"/>
      <c r="P248" s="33"/>
    </row>
    <row r="249" spans="1:16" s="38" customFormat="1" x14ac:dyDescent="0.25">
      <c r="A249" s="75" t="s">
        <v>251</v>
      </c>
      <c r="B249" s="90"/>
      <c r="C249" s="324"/>
      <c r="D249" s="324"/>
      <c r="E249" s="137"/>
      <c r="F249" s="137"/>
      <c r="G249" s="137"/>
      <c r="H249" s="67"/>
      <c r="I249" s="67"/>
      <c r="J249" s="67"/>
      <c r="K249" s="67"/>
      <c r="L249" s="67"/>
      <c r="M249" s="67"/>
      <c r="N249" s="67"/>
      <c r="O249" s="67"/>
      <c r="P249" s="33"/>
    </row>
    <row r="250" spans="1:16" s="38" customFormat="1" x14ac:dyDescent="0.25">
      <c r="A250" s="76"/>
      <c r="B250" s="90"/>
      <c r="C250" s="324"/>
      <c r="D250" s="324"/>
      <c r="E250" s="137"/>
      <c r="F250" s="137"/>
      <c r="G250" s="137"/>
      <c r="H250" s="67"/>
      <c r="I250" s="67"/>
      <c r="J250" s="67"/>
      <c r="K250" s="67"/>
      <c r="L250" s="67"/>
      <c r="M250" s="67"/>
      <c r="N250" s="67"/>
      <c r="O250" s="67"/>
      <c r="P250" s="33"/>
    </row>
    <row r="251" spans="1:16" s="38" customFormat="1" x14ac:dyDescent="0.25">
      <c r="A251" s="75"/>
      <c r="B251" s="90"/>
      <c r="C251" s="324"/>
      <c r="D251" s="324"/>
      <c r="E251" s="137"/>
      <c r="F251" s="137"/>
      <c r="G251" s="137"/>
      <c r="H251" s="67"/>
      <c r="I251" s="67"/>
      <c r="J251" s="67"/>
      <c r="K251" s="67"/>
      <c r="L251" s="67"/>
      <c r="M251" s="67"/>
      <c r="N251" s="67"/>
      <c r="O251" s="67"/>
      <c r="P251" s="33"/>
    </row>
    <row r="252" spans="1:16" s="38" customFormat="1" x14ac:dyDescent="0.25">
      <c r="A252" s="75" t="s">
        <v>252</v>
      </c>
      <c r="B252" s="90"/>
      <c r="C252" s="137"/>
      <c r="D252" s="137"/>
      <c r="E252" s="137"/>
      <c r="F252" s="137"/>
      <c r="G252" s="137"/>
      <c r="H252" s="67"/>
      <c r="I252" s="67"/>
      <c r="J252" s="67"/>
      <c r="K252" s="67"/>
      <c r="L252" s="67"/>
      <c r="M252" s="67"/>
      <c r="N252" s="67"/>
      <c r="O252" s="67"/>
      <c r="P252" s="33"/>
    </row>
    <row r="253" spans="1:16" s="38" customFormat="1" ht="16.5" customHeight="1" x14ac:dyDescent="0.25">
      <c r="A253" s="75"/>
      <c r="B253" s="90"/>
      <c r="C253" s="137"/>
      <c r="D253" s="137"/>
      <c r="E253" s="137"/>
      <c r="F253" s="137"/>
      <c r="G253" s="137"/>
      <c r="H253" s="67"/>
      <c r="I253" s="67"/>
      <c r="J253" s="67"/>
      <c r="K253" s="67"/>
      <c r="L253" s="67"/>
      <c r="M253" s="67"/>
      <c r="N253" s="67"/>
      <c r="O253" s="67"/>
      <c r="P253" s="33"/>
    </row>
    <row r="254" spans="1:16" s="38" customFormat="1" x14ac:dyDescent="0.25">
      <c r="A254" s="67"/>
      <c r="B254" s="67"/>
      <c r="C254" s="137"/>
      <c r="D254" s="137"/>
      <c r="E254" s="137"/>
      <c r="F254" s="137"/>
      <c r="G254" s="137"/>
      <c r="H254" s="67"/>
      <c r="I254" s="67"/>
      <c r="J254" s="67"/>
      <c r="K254" s="67"/>
      <c r="L254" s="67"/>
      <c r="M254" s="67"/>
      <c r="N254" s="67"/>
      <c r="O254" s="67"/>
      <c r="P254" s="33"/>
    </row>
    <row r="255" spans="1:16" s="38" customFormat="1" ht="30" x14ac:dyDescent="0.25">
      <c r="A255" s="67"/>
      <c r="B255" s="77" t="s">
        <v>253</v>
      </c>
      <c r="C255" s="141" t="s">
        <v>254</v>
      </c>
      <c r="D255" s="141" t="s">
        <v>255</v>
      </c>
      <c r="E255" s="143"/>
      <c r="F255" s="137"/>
      <c r="G255" s="137"/>
      <c r="H255" s="67"/>
      <c r="I255" s="67"/>
      <c r="J255" s="67"/>
      <c r="K255" s="67"/>
      <c r="L255" s="67"/>
      <c r="M255" s="67"/>
      <c r="N255" s="67"/>
      <c r="O255" s="67"/>
      <c r="P255" s="33"/>
    </row>
    <row r="256" spans="1:16" s="38" customFormat="1" x14ac:dyDescent="0.25">
      <c r="A256" s="67"/>
      <c r="B256" s="306" t="s">
        <v>81</v>
      </c>
      <c r="C256" s="346" t="s">
        <v>362</v>
      </c>
      <c r="D256" s="347">
        <f>+D238+C238</f>
        <v>0</v>
      </c>
      <c r="E256" s="348"/>
      <c r="F256" s="137"/>
      <c r="G256" s="137"/>
      <c r="H256" s="67"/>
      <c r="I256" s="67"/>
      <c r="J256" s="67"/>
      <c r="K256" s="67"/>
      <c r="L256" s="67"/>
      <c r="M256" s="67"/>
      <c r="N256" s="67"/>
      <c r="O256" s="67"/>
      <c r="P256" s="33"/>
    </row>
    <row r="257" spans="1:16" s="38" customFormat="1" x14ac:dyDescent="0.25">
      <c r="A257" s="67"/>
      <c r="B257" s="306"/>
      <c r="C257" s="346" t="s">
        <v>363</v>
      </c>
      <c r="D257" s="347"/>
      <c r="E257" s="348"/>
      <c r="F257" s="137"/>
      <c r="G257" s="137"/>
      <c r="H257" s="67"/>
      <c r="I257" s="67"/>
      <c r="J257" s="67"/>
      <c r="K257" s="67"/>
      <c r="L257" s="67"/>
      <c r="M257" s="67"/>
      <c r="N257" s="67"/>
      <c r="O257" s="67"/>
      <c r="P257" s="33"/>
    </row>
    <row r="258" spans="1:16" s="38" customFormat="1" x14ac:dyDescent="0.25">
      <c r="A258" s="67"/>
      <c r="B258" s="306"/>
      <c r="C258" s="346"/>
      <c r="D258" s="347"/>
      <c r="E258" s="348"/>
      <c r="F258" s="137"/>
      <c r="G258" s="137"/>
      <c r="H258" s="67"/>
      <c r="I258" s="67"/>
      <c r="J258" s="67"/>
      <c r="K258" s="67"/>
      <c r="L258" s="67"/>
      <c r="M258" s="67"/>
      <c r="N258" s="67"/>
      <c r="O258" s="67"/>
      <c r="P258" s="33"/>
    </row>
    <row r="259" spans="1:16" s="38" customFormat="1" x14ac:dyDescent="0.25">
      <c r="A259" s="67"/>
      <c r="B259" s="111" t="s">
        <v>162</v>
      </c>
      <c r="C259" s="170"/>
      <c r="D259" s="170">
        <f>SUM(D256:D258)</f>
        <v>0</v>
      </c>
      <c r="E259" s="349"/>
      <c r="F259" s="137"/>
      <c r="G259" s="137"/>
      <c r="H259" s="67"/>
      <c r="I259" s="67"/>
      <c r="J259" s="67"/>
      <c r="K259" s="67"/>
      <c r="L259" s="67"/>
      <c r="M259" s="67"/>
      <c r="N259" s="67"/>
      <c r="O259" s="67"/>
      <c r="P259" s="33"/>
    </row>
    <row r="260" spans="1:16" x14ac:dyDescent="0.25">
      <c r="A260" s="67"/>
      <c r="B260" s="67"/>
      <c r="C260" s="137"/>
      <c r="D260" s="137"/>
      <c r="E260" s="137"/>
      <c r="F260" s="137"/>
      <c r="G260" s="137"/>
      <c r="H260" s="67"/>
      <c r="I260" s="67"/>
      <c r="J260" s="67"/>
      <c r="K260" s="67"/>
      <c r="L260" s="67"/>
      <c r="M260" s="67"/>
      <c r="N260" s="67"/>
      <c r="O260" s="67"/>
    </row>
    <row r="261" spans="1:16" s="38" customFormat="1" x14ac:dyDescent="0.25">
      <c r="A261" s="75" t="s">
        <v>260</v>
      </c>
      <c r="B261" s="90"/>
      <c r="C261" s="137"/>
      <c r="D261" s="137"/>
      <c r="E261" s="137"/>
      <c r="F261" s="137"/>
      <c r="G261" s="137"/>
      <c r="H261" s="67"/>
      <c r="I261" s="67"/>
      <c r="J261" s="67"/>
      <c r="K261" s="67"/>
      <c r="L261" s="67"/>
      <c r="M261" s="67"/>
      <c r="N261" s="67"/>
      <c r="O261" s="67"/>
      <c r="P261" s="33"/>
    </row>
    <row r="262" spans="1:16" x14ac:dyDescent="0.25">
      <c r="A262" s="67"/>
      <c r="B262" s="67"/>
      <c r="C262" s="137"/>
      <c r="D262" s="137"/>
      <c r="E262" s="137"/>
      <c r="F262" s="137"/>
      <c r="G262" s="137"/>
      <c r="H262" s="67"/>
      <c r="I262" s="67"/>
      <c r="J262" s="67"/>
      <c r="K262" s="67"/>
      <c r="L262" s="67"/>
      <c r="M262" s="67"/>
      <c r="N262" s="67"/>
      <c r="O262" s="67"/>
    </row>
    <row r="263" spans="1:16" x14ac:dyDescent="0.25">
      <c r="A263" s="67"/>
      <c r="B263" s="67"/>
      <c r="C263" s="137"/>
      <c r="D263" s="137"/>
      <c r="E263" s="137"/>
      <c r="F263" s="137"/>
      <c r="G263" s="137"/>
      <c r="H263" s="67"/>
      <c r="I263" s="67"/>
      <c r="J263" s="67"/>
      <c r="K263" s="67"/>
      <c r="L263" s="67"/>
      <c r="M263" s="67"/>
      <c r="N263" s="67"/>
      <c r="O263" s="67"/>
    </row>
    <row r="264" spans="1:16" ht="45" x14ac:dyDescent="0.25">
      <c r="A264" s="67"/>
      <c r="B264" s="77" t="s">
        <v>253</v>
      </c>
      <c r="C264" s="141" t="s">
        <v>261</v>
      </c>
      <c r="D264" s="141" t="s">
        <v>262</v>
      </c>
      <c r="E264" s="141" t="s">
        <v>263</v>
      </c>
      <c r="F264" s="143"/>
      <c r="G264" s="137"/>
      <c r="H264" s="67"/>
      <c r="I264" s="67"/>
      <c r="J264" s="67"/>
      <c r="K264" s="67"/>
      <c r="L264" s="67"/>
      <c r="M264" s="67"/>
      <c r="N264" s="67"/>
      <c r="O264" s="67"/>
    </row>
    <row r="265" spans="1:16" x14ac:dyDescent="0.25">
      <c r="A265" s="67"/>
      <c r="B265" s="310" t="s">
        <v>420</v>
      </c>
      <c r="C265" s="350">
        <v>0</v>
      </c>
      <c r="D265" s="322">
        <v>25252164</v>
      </c>
      <c r="E265" s="350">
        <f t="shared" ref="E265:E270" si="6">+C265-D265</f>
        <v>-25252164</v>
      </c>
      <c r="F265" s="153"/>
      <c r="G265" s="137"/>
      <c r="H265" s="67"/>
      <c r="I265" s="67"/>
      <c r="J265" s="67"/>
      <c r="K265" s="67"/>
      <c r="L265" s="67"/>
      <c r="M265" s="67"/>
      <c r="N265" s="67"/>
      <c r="O265" s="67"/>
    </row>
    <row r="266" spans="1:16" x14ac:dyDescent="0.25">
      <c r="A266" s="67"/>
      <c r="B266" s="313" t="s">
        <v>240</v>
      </c>
      <c r="C266" s="350">
        <v>0</v>
      </c>
      <c r="D266" s="350">
        <v>5250000</v>
      </c>
      <c r="E266" s="350">
        <f t="shared" si="6"/>
        <v>-5250000</v>
      </c>
      <c r="F266" s="153"/>
      <c r="G266" s="137"/>
      <c r="H266" s="67"/>
      <c r="I266" s="67"/>
      <c r="J266" s="67"/>
      <c r="K266" s="67"/>
      <c r="L266" s="67"/>
      <c r="M266" s="67"/>
      <c r="N266" s="67"/>
      <c r="O266" s="67"/>
    </row>
    <row r="267" spans="1:16" x14ac:dyDescent="0.25">
      <c r="A267" s="67"/>
      <c r="B267" s="313" t="s">
        <v>242</v>
      </c>
      <c r="C267" s="350">
        <v>0</v>
      </c>
      <c r="D267" s="350">
        <v>71367000</v>
      </c>
      <c r="E267" s="350">
        <f t="shared" si="6"/>
        <v>-71367000</v>
      </c>
      <c r="F267" s="153"/>
      <c r="G267" s="137"/>
      <c r="H267" s="67"/>
      <c r="I267" s="67"/>
      <c r="J267" s="67"/>
      <c r="K267" s="67"/>
      <c r="L267" s="67"/>
      <c r="M267" s="67"/>
      <c r="N267" s="67"/>
      <c r="O267" s="67"/>
    </row>
    <row r="268" spans="1:16" x14ac:dyDescent="0.25">
      <c r="A268" s="67"/>
      <c r="B268" s="314" t="s">
        <v>64</v>
      </c>
      <c r="C268" s="350">
        <v>0</v>
      </c>
      <c r="D268" s="347">
        <v>0</v>
      </c>
      <c r="E268" s="350">
        <f t="shared" si="6"/>
        <v>0</v>
      </c>
      <c r="F268" s="153"/>
      <c r="G268" s="137"/>
      <c r="H268" s="67"/>
      <c r="I268" s="67"/>
      <c r="J268" s="67"/>
      <c r="K268" s="67"/>
      <c r="L268" s="67"/>
      <c r="M268" s="67"/>
      <c r="N268" s="67"/>
      <c r="O268" s="67"/>
    </row>
    <row r="269" spans="1:16" x14ac:dyDescent="0.25">
      <c r="A269" s="67"/>
      <c r="B269" s="314" t="s">
        <v>265</v>
      </c>
      <c r="C269" s="350">
        <v>0</v>
      </c>
      <c r="D269" s="350">
        <v>7000000</v>
      </c>
      <c r="E269" s="350">
        <f t="shared" si="6"/>
        <v>-7000000</v>
      </c>
      <c r="F269" s="153"/>
      <c r="G269" s="137"/>
      <c r="H269" s="67"/>
      <c r="I269" s="67"/>
      <c r="J269" s="67"/>
      <c r="K269" s="67"/>
      <c r="L269" s="67"/>
      <c r="M269" s="67"/>
      <c r="N269" s="67"/>
      <c r="O269" s="67"/>
    </row>
    <row r="270" spans="1:16" x14ac:dyDescent="0.25">
      <c r="A270" s="67"/>
      <c r="B270" s="314" t="s">
        <v>356</v>
      </c>
      <c r="C270" s="350">
        <v>3453783148</v>
      </c>
      <c r="D270" s="350">
        <v>0</v>
      </c>
      <c r="E270" s="350">
        <f t="shared" si="6"/>
        <v>3453783148</v>
      </c>
      <c r="F270" s="153"/>
      <c r="G270" s="137"/>
      <c r="H270" s="67"/>
      <c r="I270" s="67"/>
      <c r="J270" s="67"/>
      <c r="K270" s="67"/>
      <c r="L270" s="67"/>
      <c r="M270" s="67"/>
      <c r="N270" s="67"/>
      <c r="O270" s="67"/>
    </row>
    <row r="271" spans="1:16" x14ac:dyDescent="0.25">
      <c r="A271" s="67"/>
      <c r="B271" s="315" t="s">
        <v>162</v>
      </c>
      <c r="C271" s="351">
        <f>SUM(C265:C270)</f>
        <v>3453783148</v>
      </c>
      <c r="D271" s="351">
        <f>SUM(D265:D270)</f>
        <v>108869164</v>
      </c>
      <c r="E271" s="351">
        <f>SUM(E265:E270)</f>
        <v>3344913984</v>
      </c>
      <c r="F271" s="352"/>
      <c r="G271" s="137"/>
      <c r="H271" s="67"/>
      <c r="I271" s="67"/>
      <c r="J271" s="67"/>
      <c r="K271" s="67"/>
      <c r="L271" s="67"/>
      <c r="M271" s="67"/>
      <c r="N271" s="67"/>
      <c r="O271" s="67"/>
    </row>
    <row r="272" spans="1:16" x14ac:dyDescent="0.25">
      <c r="A272" s="67"/>
      <c r="B272" s="67"/>
      <c r="C272" s="137"/>
      <c r="D272" s="137"/>
      <c r="E272" s="137"/>
      <c r="F272" s="137"/>
      <c r="G272" s="137"/>
      <c r="H272" s="67"/>
      <c r="I272" s="67"/>
      <c r="J272" s="67"/>
      <c r="K272" s="67"/>
      <c r="L272" s="67"/>
      <c r="M272" s="67"/>
      <c r="N272" s="67"/>
      <c r="O272" s="67"/>
    </row>
    <row r="273" spans="1:15" x14ac:dyDescent="0.25">
      <c r="A273" s="75" t="s">
        <v>266</v>
      </c>
      <c r="B273" s="90"/>
      <c r="C273" s="137"/>
      <c r="D273" s="137"/>
      <c r="E273" s="137"/>
      <c r="F273" s="137"/>
      <c r="G273" s="137"/>
      <c r="H273" s="67"/>
      <c r="I273" s="67"/>
      <c r="J273" s="67"/>
      <c r="K273" s="67"/>
      <c r="L273" s="67"/>
      <c r="M273" s="67"/>
      <c r="N273" s="67"/>
      <c r="O273" s="67"/>
    </row>
    <row r="274" spans="1:15" x14ac:dyDescent="0.25">
      <c r="A274" s="76"/>
      <c r="B274" s="90"/>
      <c r="C274" s="137"/>
      <c r="D274" s="137"/>
      <c r="E274" s="137"/>
      <c r="F274" s="137"/>
      <c r="G274" s="137"/>
      <c r="H274" s="67"/>
      <c r="I274" s="67"/>
      <c r="J274" s="67"/>
      <c r="K274" s="67"/>
      <c r="L274" s="67"/>
      <c r="M274" s="67"/>
      <c r="N274" s="67"/>
      <c r="O274" s="67"/>
    </row>
    <row r="275" spans="1:15" ht="45" x14ac:dyDescent="0.25">
      <c r="A275" s="67"/>
      <c r="B275" s="77" t="s">
        <v>212</v>
      </c>
      <c r="C275" s="141" t="s">
        <v>267</v>
      </c>
      <c r="D275" s="141" t="s">
        <v>268</v>
      </c>
      <c r="E275" s="141" t="s">
        <v>269</v>
      </c>
      <c r="F275" s="141" t="s">
        <v>200</v>
      </c>
      <c r="G275" s="137"/>
      <c r="H275" s="67"/>
      <c r="I275" s="67"/>
      <c r="J275" s="67"/>
      <c r="K275" s="67"/>
      <c r="L275" s="67"/>
      <c r="M275" s="67"/>
      <c r="N275" s="67"/>
      <c r="O275" s="67"/>
    </row>
    <row r="276" spans="1:15" x14ac:dyDescent="0.25">
      <c r="A276" s="67"/>
      <c r="B276" s="99" t="s">
        <v>28</v>
      </c>
      <c r="C276" s="168">
        <f>500000000-4000000</f>
        <v>496000000</v>
      </c>
      <c r="D276" s="168">
        <v>0</v>
      </c>
      <c r="E276" s="168">
        <v>0</v>
      </c>
      <c r="F276" s="168">
        <f>+C276</f>
        <v>496000000</v>
      </c>
      <c r="G276" s="137"/>
      <c r="H276" s="101"/>
      <c r="I276" s="67"/>
      <c r="J276" s="67"/>
      <c r="K276" s="67"/>
      <c r="L276" s="67"/>
      <c r="M276" s="67"/>
      <c r="N276" s="67"/>
      <c r="O276" s="67"/>
    </row>
    <row r="277" spans="1:15" x14ac:dyDescent="0.25">
      <c r="A277" s="75"/>
      <c r="B277" s="99" t="s">
        <v>270</v>
      </c>
      <c r="C277" s="168">
        <v>0</v>
      </c>
      <c r="D277" s="168">
        <v>2992000000</v>
      </c>
      <c r="E277" s="168">
        <v>0</v>
      </c>
      <c r="F277" s="168">
        <f>+D277</f>
        <v>2992000000</v>
      </c>
      <c r="G277" s="137"/>
      <c r="H277" s="101"/>
      <c r="I277" s="67"/>
      <c r="J277" s="67"/>
      <c r="K277" s="67"/>
      <c r="L277" s="67"/>
      <c r="M277" s="67"/>
      <c r="N277" s="67"/>
      <c r="O277" s="67"/>
    </row>
    <row r="278" spans="1:15" x14ac:dyDescent="0.25">
      <c r="A278" s="67"/>
      <c r="B278" s="99" t="s">
        <v>29</v>
      </c>
      <c r="C278" s="168">
        <v>0</v>
      </c>
      <c r="D278" s="168">
        <f>+F278-C278</f>
        <v>45809927</v>
      </c>
      <c r="E278" s="168">
        <v>0</v>
      </c>
      <c r="F278" s="168">
        <v>45809927</v>
      </c>
      <c r="G278" s="137"/>
      <c r="H278" s="101"/>
      <c r="I278" s="67"/>
      <c r="J278" s="67"/>
      <c r="K278" s="67"/>
      <c r="L278" s="67"/>
      <c r="M278" s="67"/>
      <c r="N278" s="67"/>
      <c r="O278" s="67"/>
    </row>
    <row r="279" spans="1:15" x14ac:dyDescent="0.25">
      <c r="A279" s="67"/>
      <c r="B279" s="99" t="s">
        <v>271</v>
      </c>
      <c r="C279" s="168">
        <v>0</v>
      </c>
      <c r="D279" s="168">
        <f>+F279-C279</f>
        <v>-239823650</v>
      </c>
      <c r="E279" s="168">
        <v>0</v>
      </c>
      <c r="F279" s="168">
        <v>-239823650</v>
      </c>
      <c r="G279" s="137"/>
      <c r="H279" s="101"/>
      <c r="I279" s="67"/>
      <c r="J279" s="67"/>
      <c r="K279" s="67"/>
      <c r="L279" s="67"/>
      <c r="M279" s="67"/>
      <c r="N279" s="67"/>
      <c r="O279" s="67"/>
    </row>
    <row r="280" spans="1:15" x14ac:dyDescent="0.25">
      <c r="A280" s="67"/>
      <c r="B280" s="99" t="s">
        <v>272</v>
      </c>
      <c r="C280" s="168">
        <v>-239823650</v>
      </c>
      <c r="D280" s="168">
        <f>+F280</f>
        <v>870388611</v>
      </c>
      <c r="E280" s="168">
        <f>C280</f>
        <v>-239823650</v>
      </c>
      <c r="F280" s="168">
        <v>870388611</v>
      </c>
      <c r="G280" s="137"/>
      <c r="H280" s="101"/>
      <c r="I280" s="67"/>
      <c r="J280" s="67"/>
      <c r="K280" s="67"/>
      <c r="L280" s="67"/>
      <c r="M280" s="67"/>
      <c r="N280" s="67"/>
      <c r="O280" s="67"/>
    </row>
    <row r="281" spans="1:15" x14ac:dyDescent="0.25">
      <c r="A281" s="67"/>
      <c r="B281" s="98" t="s">
        <v>162</v>
      </c>
      <c r="C281" s="169">
        <f>SUM(C276:C280)</f>
        <v>256176350</v>
      </c>
      <c r="D281" s="169">
        <f>SUM(D276:D280)</f>
        <v>3668374888</v>
      </c>
      <c r="E281" s="169">
        <f>SUM(E276:E280)</f>
        <v>-239823650</v>
      </c>
      <c r="F281" s="169">
        <f>SUM(F276:F280)</f>
        <v>4164374888</v>
      </c>
      <c r="G281" s="137"/>
      <c r="H281" s="101"/>
      <c r="I281" s="101"/>
      <c r="J281" s="67"/>
      <c r="K281" s="67"/>
      <c r="L281" s="67"/>
      <c r="M281" s="67"/>
      <c r="N281" s="67"/>
      <c r="O281" s="67"/>
    </row>
    <row r="282" spans="1:15" x14ac:dyDescent="0.25">
      <c r="A282" s="67"/>
      <c r="B282" s="67"/>
      <c r="C282" s="137"/>
      <c r="D282" s="137"/>
      <c r="E282" s="137"/>
      <c r="F282" s="137"/>
      <c r="G282" s="137"/>
      <c r="H282" s="67"/>
      <c r="I282" s="67"/>
      <c r="J282" s="67"/>
      <c r="K282" s="67"/>
      <c r="L282" s="67"/>
      <c r="M282" s="67"/>
      <c r="N282" s="67"/>
      <c r="O282" s="67"/>
    </row>
    <row r="283" spans="1:15" x14ac:dyDescent="0.25">
      <c r="A283" s="75" t="s">
        <v>273</v>
      </c>
      <c r="B283" s="67"/>
      <c r="C283" s="137"/>
      <c r="D283" s="137"/>
      <c r="E283" s="137"/>
      <c r="F283" s="137"/>
      <c r="G283" s="137"/>
      <c r="H283" s="67"/>
      <c r="I283" s="67"/>
      <c r="J283" s="67"/>
      <c r="K283" s="67"/>
      <c r="L283" s="67"/>
      <c r="M283" s="67"/>
      <c r="N283" s="67"/>
      <c r="O283" s="67"/>
    </row>
    <row r="284" spans="1:15" x14ac:dyDescent="0.25">
      <c r="A284" s="76"/>
      <c r="B284" s="67"/>
      <c r="C284" s="137"/>
      <c r="D284" s="137"/>
      <c r="E284" s="137"/>
      <c r="F284" s="137"/>
      <c r="G284" s="137"/>
      <c r="H284" s="67"/>
      <c r="I284" s="67"/>
      <c r="J284" s="67"/>
      <c r="K284" s="67"/>
      <c r="L284" s="67"/>
      <c r="M284" s="67"/>
      <c r="N284" s="67"/>
      <c r="O284" s="67"/>
    </row>
    <row r="285" spans="1:15" ht="45" x14ac:dyDescent="0.25">
      <c r="A285" s="67"/>
      <c r="B285" s="111" t="s">
        <v>156</v>
      </c>
      <c r="C285" s="141" t="s">
        <v>267</v>
      </c>
      <c r="D285" s="170" t="s">
        <v>268</v>
      </c>
      <c r="E285" s="170" t="s">
        <v>269</v>
      </c>
      <c r="F285" s="141" t="s">
        <v>274</v>
      </c>
      <c r="G285" s="141" t="s">
        <v>275</v>
      </c>
      <c r="H285" s="90"/>
      <c r="I285" s="67"/>
      <c r="J285" s="67"/>
      <c r="K285" s="67"/>
      <c r="L285" s="67"/>
      <c r="M285" s="67"/>
      <c r="N285" s="67"/>
      <c r="O285" s="67"/>
    </row>
    <row r="286" spans="1:15" x14ac:dyDescent="0.25">
      <c r="A286" s="67"/>
      <c r="B286" s="112" t="s">
        <v>276</v>
      </c>
      <c r="C286" s="171"/>
      <c r="D286" s="171"/>
      <c r="E286" s="171"/>
      <c r="F286" s="171"/>
      <c r="G286" s="171"/>
      <c r="H286" s="67"/>
      <c r="I286" s="67"/>
      <c r="J286" s="67"/>
      <c r="K286" s="67"/>
      <c r="L286" s="67"/>
      <c r="M286" s="67"/>
      <c r="N286" s="67"/>
      <c r="O286" s="67"/>
    </row>
    <row r="287" spans="1:15" x14ac:dyDescent="0.25">
      <c r="A287" s="67"/>
      <c r="B287" s="99"/>
      <c r="C287" s="449" t="s">
        <v>236</v>
      </c>
      <c r="D287" s="450"/>
      <c r="E287" s="450"/>
      <c r="F287" s="451"/>
      <c r="G287" s="171"/>
      <c r="H287" s="67"/>
      <c r="I287" s="67"/>
      <c r="J287" s="67"/>
      <c r="K287" s="67"/>
      <c r="L287" s="67"/>
      <c r="M287" s="67"/>
      <c r="N287" s="67"/>
      <c r="O287" s="67"/>
    </row>
    <row r="288" spans="1:15" x14ac:dyDescent="0.25">
      <c r="A288" s="67"/>
      <c r="B288" s="99"/>
      <c r="C288" s="452"/>
      <c r="D288" s="453"/>
      <c r="E288" s="453"/>
      <c r="F288" s="454"/>
      <c r="G288" s="171"/>
      <c r="H288" s="67"/>
      <c r="I288" s="67"/>
      <c r="J288" s="67"/>
      <c r="K288" s="67"/>
      <c r="L288" s="67"/>
      <c r="M288" s="67"/>
      <c r="N288" s="67"/>
      <c r="O288" s="67"/>
    </row>
    <row r="289" spans="1:15" x14ac:dyDescent="0.25">
      <c r="A289" s="67"/>
      <c r="B289" s="99" t="s">
        <v>277</v>
      </c>
      <c r="C289" s="452"/>
      <c r="D289" s="453"/>
      <c r="E289" s="453"/>
      <c r="F289" s="454"/>
      <c r="G289" s="171"/>
      <c r="H289" s="67"/>
      <c r="I289" s="67"/>
      <c r="J289" s="67"/>
      <c r="K289" s="67"/>
      <c r="L289" s="67"/>
      <c r="M289" s="67"/>
      <c r="N289" s="67"/>
      <c r="O289" s="67"/>
    </row>
    <row r="290" spans="1:15" x14ac:dyDescent="0.25">
      <c r="A290" s="67"/>
      <c r="B290" s="112" t="s">
        <v>278</v>
      </c>
      <c r="C290" s="455"/>
      <c r="D290" s="456"/>
      <c r="E290" s="456"/>
      <c r="F290" s="457"/>
      <c r="G290" s="171"/>
      <c r="H290" s="67"/>
      <c r="I290" s="67"/>
      <c r="J290" s="67"/>
      <c r="K290" s="67"/>
      <c r="L290" s="67"/>
      <c r="M290" s="67"/>
      <c r="N290" s="67"/>
      <c r="O290" s="67"/>
    </row>
    <row r="291" spans="1:15" x14ac:dyDescent="0.25">
      <c r="A291" s="67"/>
      <c r="B291" s="99"/>
      <c r="C291" s="171"/>
      <c r="D291" s="171"/>
      <c r="E291" s="171"/>
      <c r="F291" s="171"/>
      <c r="G291" s="171"/>
      <c r="H291" s="67"/>
      <c r="I291" s="67"/>
      <c r="J291" s="67"/>
      <c r="K291" s="67"/>
      <c r="L291" s="67"/>
      <c r="M291" s="67"/>
      <c r="N291" s="67"/>
      <c r="O291" s="67"/>
    </row>
    <row r="292" spans="1:15" x14ac:dyDescent="0.25">
      <c r="A292" s="67"/>
      <c r="B292" s="99"/>
      <c r="C292" s="171"/>
      <c r="D292" s="171"/>
      <c r="E292" s="171"/>
      <c r="F292" s="171"/>
      <c r="G292" s="171"/>
      <c r="H292" s="67"/>
      <c r="I292" s="67"/>
      <c r="J292" s="67"/>
      <c r="K292" s="67"/>
      <c r="L292" s="67"/>
      <c r="M292" s="67"/>
      <c r="N292" s="67"/>
      <c r="O292" s="67"/>
    </row>
    <row r="293" spans="1:15" x14ac:dyDescent="0.25">
      <c r="A293" s="67"/>
      <c r="B293" s="99" t="s">
        <v>277</v>
      </c>
      <c r="C293" s="171"/>
      <c r="D293" s="171"/>
      <c r="E293" s="171"/>
      <c r="F293" s="171"/>
      <c r="G293" s="171"/>
      <c r="H293" s="67"/>
      <c r="I293" s="67"/>
      <c r="J293" s="67"/>
      <c r="K293" s="67"/>
      <c r="L293" s="67"/>
      <c r="M293" s="67"/>
      <c r="N293" s="67"/>
      <c r="O293" s="67"/>
    </row>
    <row r="294" spans="1:15" x14ac:dyDescent="0.25">
      <c r="A294" s="67"/>
      <c r="B294" s="67"/>
      <c r="C294" s="137"/>
      <c r="D294" s="137"/>
      <c r="E294" s="137"/>
      <c r="F294" s="137"/>
      <c r="G294" s="137"/>
      <c r="H294" s="67"/>
      <c r="I294" s="67"/>
      <c r="J294" s="67"/>
      <c r="K294" s="67"/>
      <c r="L294" s="67"/>
      <c r="M294" s="67"/>
      <c r="N294" s="67"/>
      <c r="O294" s="67"/>
    </row>
    <row r="295" spans="1:15" x14ac:dyDescent="0.25">
      <c r="A295" s="75" t="s">
        <v>279</v>
      </c>
      <c r="B295" s="67"/>
      <c r="C295" s="137"/>
      <c r="D295" s="137"/>
      <c r="E295" s="137"/>
      <c r="F295" s="137"/>
      <c r="G295" s="137"/>
      <c r="H295" s="67"/>
      <c r="I295" s="67"/>
      <c r="J295" s="67"/>
      <c r="K295" s="67"/>
      <c r="L295" s="67"/>
      <c r="M295" s="67"/>
      <c r="N295" s="67"/>
      <c r="O295" s="67"/>
    </row>
    <row r="296" spans="1:15" x14ac:dyDescent="0.25">
      <c r="A296" s="75"/>
      <c r="B296" s="67"/>
      <c r="C296" s="137"/>
      <c r="D296" s="137"/>
      <c r="E296" s="137"/>
      <c r="F296" s="137"/>
      <c r="G296" s="137"/>
      <c r="H296" s="67"/>
      <c r="I296" s="67"/>
      <c r="J296" s="67"/>
      <c r="K296" s="67"/>
      <c r="L296" s="67"/>
      <c r="M296" s="67"/>
      <c r="N296" s="67"/>
      <c r="O296" s="67"/>
    </row>
    <row r="297" spans="1:15" x14ac:dyDescent="0.25">
      <c r="A297" s="75"/>
      <c r="B297" s="380" t="s">
        <v>423</v>
      </c>
      <c r="C297" s="381" t="s">
        <v>424</v>
      </c>
      <c r="D297" s="137"/>
      <c r="E297" s="137"/>
      <c r="F297" s="137"/>
      <c r="G297" s="137"/>
      <c r="H297" s="67"/>
      <c r="I297" s="67"/>
      <c r="J297" s="67"/>
      <c r="K297" s="67"/>
      <c r="L297" s="67"/>
      <c r="M297" s="67"/>
      <c r="N297" s="67"/>
      <c r="O297" s="67"/>
    </row>
    <row r="298" spans="1:15" x14ac:dyDescent="0.25">
      <c r="A298" s="75"/>
      <c r="B298" s="382" t="s">
        <v>57</v>
      </c>
      <c r="C298" s="383">
        <v>3568713046</v>
      </c>
      <c r="D298" s="137"/>
      <c r="E298" s="137"/>
      <c r="F298" s="137"/>
      <c r="G298" s="137"/>
      <c r="H298" s="67"/>
      <c r="I298" s="67"/>
      <c r="J298" s="67"/>
      <c r="K298" s="67"/>
      <c r="L298" s="67"/>
      <c r="M298" s="67"/>
      <c r="N298" s="67"/>
      <c r="O298" s="67"/>
    </row>
    <row r="299" spans="1:15" x14ac:dyDescent="0.25">
      <c r="A299" s="75"/>
      <c r="B299" s="384" t="s">
        <v>56</v>
      </c>
      <c r="C299" s="385">
        <v>3122660896</v>
      </c>
      <c r="D299" s="137"/>
      <c r="E299" s="137"/>
      <c r="F299" s="137"/>
      <c r="G299" s="137"/>
      <c r="H299" s="67"/>
      <c r="I299" s="67"/>
      <c r="J299" s="67"/>
      <c r="K299" s="67"/>
      <c r="L299" s="67"/>
      <c r="M299" s="67"/>
      <c r="N299" s="67"/>
      <c r="O299" s="67"/>
    </row>
    <row r="300" spans="1:15" x14ac:dyDescent="0.25">
      <c r="A300" s="75"/>
      <c r="B300" s="382" t="s">
        <v>425</v>
      </c>
      <c r="C300" s="383">
        <v>2364250000</v>
      </c>
      <c r="D300" s="137"/>
      <c r="E300" s="137"/>
      <c r="F300" s="137"/>
      <c r="G300" s="137"/>
      <c r="H300" s="67"/>
      <c r="I300" s="67"/>
      <c r="J300" s="67"/>
      <c r="K300" s="67"/>
      <c r="L300" s="67"/>
      <c r="M300" s="67"/>
      <c r="N300" s="67"/>
      <c r="O300" s="67"/>
    </row>
    <row r="301" spans="1:15" x14ac:dyDescent="0.25">
      <c r="A301" s="75"/>
      <c r="B301" s="384" t="s">
        <v>426</v>
      </c>
      <c r="C301" s="385">
        <v>2364250000</v>
      </c>
      <c r="D301" s="137"/>
      <c r="E301" s="137"/>
      <c r="F301" s="137"/>
      <c r="G301" s="137"/>
      <c r="H301" s="67"/>
      <c r="I301" s="67"/>
      <c r="J301" s="67"/>
      <c r="K301" s="67"/>
      <c r="L301" s="67"/>
      <c r="M301" s="67"/>
      <c r="N301" s="67"/>
      <c r="O301" s="67"/>
    </row>
    <row r="302" spans="1:15" x14ac:dyDescent="0.25">
      <c r="A302" s="75"/>
      <c r="B302" s="382" t="s">
        <v>427</v>
      </c>
      <c r="C302" s="383">
        <v>758410896</v>
      </c>
      <c r="D302" s="137"/>
      <c r="E302" s="137"/>
      <c r="F302" s="137"/>
      <c r="G302" s="137"/>
      <c r="H302" s="67"/>
      <c r="I302" s="67"/>
      <c r="J302" s="67"/>
      <c r="K302" s="67"/>
      <c r="L302" s="67"/>
      <c r="M302" s="67"/>
      <c r="N302" s="67"/>
      <c r="O302" s="67"/>
    </row>
    <row r="303" spans="1:15" x14ac:dyDescent="0.25">
      <c r="A303" s="75"/>
      <c r="B303" s="384" t="s">
        <v>428</v>
      </c>
      <c r="C303" s="385">
        <v>745785454</v>
      </c>
      <c r="D303" s="137"/>
      <c r="E303" s="137"/>
      <c r="F303" s="137"/>
      <c r="G303" s="137"/>
      <c r="H303" s="67"/>
      <c r="I303" s="67"/>
      <c r="J303" s="67"/>
      <c r="K303" s="67"/>
      <c r="L303" s="67"/>
      <c r="M303" s="67"/>
      <c r="N303" s="67"/>
      <c r="O303" s="67"/>
    </row>
    <row r="304" spans="1:15" x14ac:dyDescent="0.25">
      <c r="A304" s="75"/>
      <c r="B304" s="382" t="s">
        <v>429</v>
      </c>
      <c r="C304" s="383">
        <v>12625442</v>
      </c>
      <c r="D304" s="137"/>
      <c r="E304" s="137"/>
      <c r="F304" s="137"/>
      <c r="G304" s="137"/>
      <c r="H304" s="67"/>
      <c r="I304" s="67"/>
      <c r="J304" s="67"/>
      <c r="K304" s="67"/>
      <c r="L304" s="67"/>
      <c r="M304" s="67"/>
      <c r="N304" s="67"/>
      <c r="O304" s="67"/>
    </row>
    <row r="305" spans="1:16" x14ac:dyDescent="0.25">
      <c r="A305" s="75"/>
      <c r="B305" s="384" t="s">
        <v>55</v>
      </c>
      <c r="C305" s="385">
        <v>446052150</v>
      </c>
      <c r="D305" s="137"/>
      <c r="E305" s="137"/>
      <c r="F305" s="137"/>
      <c r="G305" s="137"/>
      <c r="H305" s="67"/>
      <c r="I305" s="67"/>
      <c r="J305" s="67"/>
      <c r="K305" s="67"/>
      <c r="L305" s="67"/>
      <c r="M305" s="67"/>
      <c r="N305" s="67"/>
      <c r="O305" s="67"/>
    </row>
    <row r="306" spans="1:16" x14ac:dyDescent="0.25">
      <c r="A306" s="75"/>
      <c r="B306" s="382" t="s">
        <v>54</v>
      </c>
      <c r="C306" s="383">
        <v>446052150</v>
      </c>
      <c r="D306" s="137"/>
      <c r="E306" s="137"/>
      <c r="F306" s="137"/>
      <c r="G306" s="137"/>
      <c r="H306" s="67"/>
      <c r="I306" s="67"/>
      <c r="J306" s="67"/>
      <c r="K306" s="67"/>
      <c r="L306" s="67"/>
      <c r="M306" s="67"/>
      <c r="N306" s="67"/>
      <c r="O306" s="67"/>
    </row>
    <row r="307" spans="1:16" x14ac:dyDescent="0.25">
      <c r="A307" s="75"/>
      <c r="B307" s="384" t="s">
        <v>373</v>
      </c>
      <c r="C307" s="385">
        <v>230452852</v>
      </c>
      <c r="D307" s="137"/>
      <c r="E307" s="137"/>
      <c r="F307" s="137"/>
      <c r="G307" s="137"/>
      <c r="H307" s="67"/>
      <c r="I307" s="67"/>
      <c r="J307" s="67"/>
      <c r="K307" s="67"/>
      <c r="L307" s="67"/>
      <c r="M307" s="67"/>
      <c r="N307" s="67"/>
      <c r="O307" s="67"/>
    </row>
    <row r="308" spans="1:16" x14ac:dyDescent="0.25">
      <c r="A308" s="75"/>
      <c r="B308" s="382" t="s">
        <v>430</v>
      </c>
      <c r="C308" s="383">
        <v>12000000</v>
      </c>
      <c r="D308" s="137"/>
      <c r="E308" s="137"/>
      <c r="F308" s="137"/>
      <c r="G308" s="137"/>
      <c r="H308" s="67"/>
      <c r="I308" s="67"/>
      <c r="J308" s="67"/>
      <c r="K308" s="67"/>
      <c r="L308" s="67"/>
      <c r="M308" s="67"/>
      <c r="N308" s="67"/>
      <c r="O308" s="67"/>
    </row>
    <row r="309" spans="1:16" x14ac:dyDescent="0.25">
      <c r="A309" s="75"/>
      <c r="B309" s="384" t="s">
        <v>431</v>
      </c>
      <c r="C309" s="385">
        <v>198764378</v>
      </c>
      <c r="D309" s="137"/>
      <c r="E309" s="137"/>
      <c r="F309" s="137"/>
      <c r="G309" s="137"/>
      <c r="H309" s="67"/>
      <c r="I309" s="67"/>
      <c r="J309" s="67"/>
      <c r="K309" s="67"/>
      <c r="L309" s="67"/>
      <c r="M309" s="67"/>
      <c r="N309" s="67"/>
      <c r="O309" s="67"/>
    </row>
    <row r="310" spans="1:16" x14ac:dyDescent="0.25">
      <c r="A310" s="75"/>
      <c r="B310" s="382" t="s">
        <v>432</v>
      </c>
      <c r="C310" s="383">
        <v>4834920</v>
      </c>
      <c r="D310" s="137"/>
      <c r="E310" s="137"/>
      <c r="F310" s="137"/>
      <c r="G310" s="137"/>
      <c r="H310" s="67"/>
      <c r="I310" s="67"/>
      <c r="J310" s="67"/>
      <c r="K310" s="67"/>
      <c r="L310" s="67"/>
      <c r="M310" s="67"/>
      <c r="N310" s="67"/>
      <c r="O310" s="67"/>
    </row>
    <row r="311" spans="1:16" x14ac:dyDescent="0.25">
      <c r="A311" s="75"/>
      <c r="B311" s="67"/>
      <c r="C311" s="137"/>
      <c r="D311" s="137"/>
      <c r="E311" s="137"/>
      <c r="F311" s="137"/>
      <c r="G311" s="137"/>
      <c r="H311" s="67"/>
      <c r="I311" s="67"/>
      <c r="J311" s="67"/>
      <c r="K311" s="67"/>
      <c r="L311" s="67"/>
      <c r="M311" s="67"/>
      <c r="N311" s="67"/>
      <c r="O311" s="67"/>
    </row>
    <row r="312" spans="1:16" x14ac:dyDescent="0.25">
      <c r="A312" s="75"/>
      <c r="B312" s="67"/>
      <c r="C312" s="137"/>
      <c r="D312" s="137"/>
      <c r="E312" s="137"/>
      <c r="F312" s="137"/>
      <c r="G312" s="137"/>
      <c r="H312" s="67"/>
      <c r="I312" s="67"/>
      <c r="J312" s="67"/>
      <c r="K312" s="67"/>
      <c r="L312" s="67"/>
      <c r="M312" s="67"/>
      <c r="N312" s="67"/>
      <c r="O312" s="67"/>
    </row>
    <row r="313" spans="1:16" s="38" customFormat="1" x14ac:dyDescent="0.25">
      <c r="A313" s="172"/>
      <c r="B313" s="174"/>
      <c r="C313" s="159"/>
      <c r="D313" s="159"/>
      <c r="E313" s="159"/>
      <c r="F313" s="137"/>
      <c r="G313" s="137"/>
      <c r="H313" s="67"/>
      <c r="I313" s="67"/>
      <c r="J313" s="67"/>
      <c r="K313" s="67"/>
      <c r="L313" s="67"/>
      <c r="M313" s="67"/>
      <c r="N313" s="67"/>
      <c r="O313" s="67"/>
      <c r="P313" s="33"/>
    </row>
    <row r="314" spans="1:16" s="38" customFormat="1" x14ac:dyDescent="0.25">
      <c r="A314" s="75" t="s">
        <v>291</v>
      </c>
      <c r="B314" s="67"/>
      <c r="C314" s="137"/>
      <c r="D314" s="137"/>
      <c r="E314" s="137"/>
      <c r="F314" s="137"/>
      <c r="G314" s="137"/>
      <c r="H314" s="67"/>
      <c r="I314" s="67"/>
      <c r="J314" s="67"/>
      <c r="K314" s="67"/>
      <c r="L314" s="67"/>
      <c r="M314" s="67"/>
      <c r="N314" s="67"/>
      <c r="O314" s="67"/>
      <c r="P314" s="33"/>
    </row>
    <row r="315" spans="1:16" s="38" customFormat="1" x14ac:dyDescent="0.25">
      <c r="A315" s="75"/>
      <c r="B315" s="67"/>
      <c r="C315" s="137"/>
      <c r="D315" s="137"/>
      <c r="E315" s="137"/>
      <c r="F315" s="137"/>
      <c r="G315" s="137"/>
      <c r="H315" s="67"/>
      <c r="I315" s="67"/>
      <c r="J315" s="67"/>
      <c r="K315" s="67"/>
      <c r="L315" s="67"/>
      <c r="M315" s="67"/>
      <c r="N315" s="67"/>
      <c r="O315" s="67"/>
      <c r="P315" s="33"/>
    </row>
    <row r="316" spans="1:16" s="38" customFormat="1" x14ac:dyDescent="0.25">
      <c r="A316" s="75"/>
      <c r="B316" s="384" t="s">
        <v>51</v>
      </c>
      <c r="C316" s="385">
        <v>2698324435</v>
      </c>
      <c r="D316" s="137"/>
      <c r="E316" s="137"/>
      <c r="F316" s="137"/>
      <c r="G316" s="137"/>
      <c r="H316" s="67"/>
      <c r="I316" s="67"/>
      <c r="J316" s="67"/>
      <c r="K316" s="67"/>
      <c r="L316" s="67"/>
      <c r="M316" s="67"/>
      <c r="N316" s="67"/>
      <c r="O316" s="67"/>
      <c r="P316" s="33"/>
    </row>
    <row r="317" spans="1:16" s="38" customFormat="1" x14ac:dyDescent="0.25">
      <c r="A317" s="75"/>
      <c r="B317" s="382" t="s">
        <v>50</v>
      </c>
      <c r="C317" s="383">
        <v>1814002339</v>
      </c>
      <c r="D317" s="137"/>
      <c r="E317" s="137"/>
      <c r="F317" s="137"/>
      <c r="G317" s="137"/>
      <c r="H317" s="67"/>
      <c r="I317" s="67"/>
      <c r="J317" s="67"/>
      <c r="K317" s="67"/>
      <c r="L317" s="67"/>
      <c r="M317" s="67"/>
      <c r="N317" s="67"/>
      <c r="O317" s="67"/>
      <c r="P317" s="33"/>
    </row>
    <row r="318" spans="1:16" s="38" customFormat="1" x14ac:dyDescent="0.25">
      <c r="A318" s="75"/>
      <c r="B318" s="384" t="s">
        <v>375</v>
      </c>
      <c r="C318" s="385">
        <v>1814002339</v>
      </c>
      <c r="D318" s="137"/>
      <c r="E318" s="137"/>
      <c r="F318" s="137"/>
      <c r="G318" s="137"/>
      <c r="H318" s="67"/>
      <c r="I318" s="67"/>
      <c r="J318" s="67"/>
      <c r="K318" s="67"/>
      <c r="L318" s="67"/>
      <c r="M318" s="67"/>
      <c r="N318" s="67"/>
      <c r="O318" s="67"/>
      <c r="P318" s="33"/>
    </row>
    <row r="319" spans="1:16" s="38" customFormat="1" x14ac:dyDescent="0.25">
      <c r="A319" s="75"/>
      <c r="B319" s="382" t="s">
        <v>433</v>
      </c>
      <c r="C319" s="383">
        <v>194153770</v>
      </c>
      <c r="D319" s="137"/>
      <c r="E319" s="137"/>
      <c r="F319" s="137"/>
      <c r="G319" s="137"/>
      <c r="H319" s="67"/>
      <c r="I319" s="67"/>
      <c r="J319" s="67"/>
      <c r="K319" s="67"/>
      <c r="L319" s="67"/>
      <c r="M319" s="67"/>
      <c r="N319" s="67"/>
      <c r="O319" s="67"/>
      <c r="P319" s="33"/>
    </row>
    <row r="320" spans="1:16" s="38" customFormat="1" x14ac:dyDescent="0.25">
      <c r="A320" s="75"/>
      <c r="B320" s="384" t="s">
        <v>434</v>
      </c>
      <c r="C320" s="385">
        <v>1619848569</v>
      </c>
      <c r="D320" s="137"/>
      <c r="E320" s="137"/>
      <c r="F320" s="137"/>
      <c r="G320" s="137"/>
      <c r="H320" s="67"/>
      <c r="I320" s="67"/>
      <c r="J320" s="67"/>
      <c r="K320" s="67"/>
      <c r="L320" s="67"/>
      <c r="M320" s="67"/>
      <c r="N320" s="67"/>
      <c r="O320" s="67"/>
      <c r="P320" s="33"/>
    </row>
    <row r="321" spans="1:16" s="38" customFormat="1" x14ac:dyDescent="0.25">
      <c r="A321" s="75"/>
      <c r="B321" s="382" t="s">
        <v>49</v>
      </c>
      <c r="C321" s="383">
        <v>18292841</v>
      </c>
      <c r="D321" s="137"/>
      <c r="E321" s="137"/>
      <c r="F321" s="137"/>
      <c r="G321" s="137"/>
      <c r="H321" s="67"/>
      <c r="I321" s="67"/>
      <c r="J321" s="67"/>
      <c r="K321" s="67"/>
      <c r="L321" s="67"/>
      <c r="M321" s="67"/>
      <c r="N321" s="67"/>
      <c r="O321" s="67"/>
      <c r="P321" s="33"/>
    </row>
    <row r="322" spans="1:16" s="38" customFormat="1" x14ac:dyDescent="0.25">
      <c r="A322" s="75"/>
      <c r="B322" s="384" t="s">
        <v>435</v>
      </c>
      <c r="C322" s="385">
        <v>18292841</v>
      </c>
      <c r="D322" s="137"/>
      <c r="E322" s="137"/>
      <c r="F322" s="137"/>
      <c r="G322" s="137"/>
      <c r="H322" s="67"/>
      <c r="I322" s="67"/>
      <c r="J322" s="67"/>
      <c r="K322" s="67"/>
      <c r="L322" s="67"/>
      <c r="M322" s="67"/>
      <c r="N322" s="67"/>
      <c r="O322" s="67"/>
      <c r="P322" s="33"/>
    </row>
    <row r="323" spans="1:16" s="38" customFormat="1" x14ac:dyDescent="0.25">
      <c r="A323" s="75"/>
      <c r="B323" s="382" t="s">
        <v>436</v>
      </c>
      <c r="C323" s="383">
        <v>1172727</v>
      </c>
      <c r="D323" s="137"/>
      <c r="E323" s="137"/>
      <c r="F323" s="137"/>
      <c r="G323" s="137"/>
      <c r="H323" s="67"/>
      <c r="I323" s="67"/>
      <c r="J323" s="67"/>
      <c r="K323" s="67"/>
      <c r="L323" s="67"/>
      <c r="M323" s="67"/>
      <c r="N323" s="67"/>
      <c r="O323" s="67"/>
      <c r="P323" s="33"/>
    </row>
    <row r="324" spans="1:16" s="38" customFormat="1" x14ac:dyDescent="0.25">
      <c r="A324" s="75"/>
      <c r="B324" s="384" t="s">
        <v>437</v>
      </c>
      <c r="C324" s="385">
        <v>815364</v>
      </c>
      <c r="D324" s="137"/>
      <c r="E324" s="137"/>
      <c r="F324" s="137"/>
      <c r="G324" s="137"/>
      <c r="H324" s="67"/>
      <c r="I324" s="67"/>
      <c r="J324" s="67"/>
      <c r="K324" s="67"/>
      <c r="L324" s="67"/>
      <c r="M324" s="67"/>
      <c r="N324" s="67"/>
      <c r="O324" s="67"/>
      <c r="P324" s="33"/>
    </row>
    <row r="325" spans="1:16" s="38" customFormat="1" x14ac:dyDescent="0.25">
      <c r="A325" s="75"/>
      <c r="B325" s="382" t="s">
        <v>438</v>
      </c>
      <c r="C325" s="383">
        <v>16304750</v>
      </c>
      <c r="D325" s="137"/>
      <c r="E325" s="137"/>
      <c r="F325" s="137"/>
      <c r="G325" s="137"/>
      <c r="H325" s="67"/>
      <c r="I325" s="67"/>
      <c r="J325" s="67"/>
      <c r="K325" s="67"/>
      <c r="L325" s="67"/>
      <c r="M325" s="67"/>
      <c r="N325" s="67"/>
      <c r="O325" s="67"/>
      <c r="P325" s="33"/>
    </row>
    <row r="326" spans="1:16" s="38" customFormat="1" x14ac:dyDescent="0.25">
      <c r="A326" s="75"/>
      <c r="B326" s="384" t="s">
        <v>47</v>
      </c>
      <c r="C326" s="385">
        <v>759365988</v>
      </c>
      <c r="D326" s="137"/>
      <c r="E326" s="137"/>
      <c r="F326" s="137"/>
      <c r="G326" s="137"/>
      <c r="H326" s="67"/>
      <c r="I326" s="67"/>
      <c r="J326" s="67"/>
      <c r="K326" s="67"/>
      <c r="L326" s="67"/>
      <c r="M326" s="67"/>
      <c r="N326" s="67"/>
      <c r="O326" s="67"/>
      <c r="P326" s="33"/>
    </row>
    <row r="327" spans="1:16" s="38" customFormat="1" x14ac:dyDescent="0.25">
      <c r="A327" s="75"/>
      <c r="B327" s="382" t="s">
        <v>379</v>
      </c>
      <c r="C327" s="383">
        <v>204060945</v>
      </c>
      <c r="D327" s="137"/>
      <c r="E327" s="137"/>
      <c r="F327" s="137"/>
      <c r="G327" s="137"/>
      <c r="H327" s="67"/>
      <c r="I327" s="67"/>
      <c r="J327" s="67"/>
      <c r="K327" s="67"/>
      <c r="L327" s="67"/>
      <c r="M327" s="67"/>
      <c r="N327" s="67"/>
      <c r="O327" s="67"/>
      <c r="P327" s="33"/>
    </row>
    <row r="328" spans="1:16" s="38" customFormat="1" x14ac:dyDescent="0.25">
      <c r="A328" s="75"/>
      <c r="B328" s="384" t="s">
        <v>380</v>
      </c>
      <c r="C328" s="385">
        <v>163433334</v>
      </c>
      <c r="D328" s="137"/>
      <c r="E328" s="137"/>
      <c r="F328" s="137"/>
      <c r="G328" s="137"/>
      <c r="H328" s="67"/>
      <c r="I328" s="67"/>
      <c r="J328" s="67"/>
      <c r="K328" s="67"/>
      <c r="L328" s="67"/>
      <c r="M328" s="67"/>
      <c r="N328" s="67"/>
      <c r="O328" s="67"/>
      <c r="P328" s="33"/>
    </row>
    <row r="329" spans="1:16" s="38" customFormat="1" x14ac:dyDescent="0.25">
      <c r="A329" s="75"/>
      <c r="B329" s="382" t="s">
        <v>381</v>
      </c>
      <c r="C329" s="383">
        <v>26966500</v>
      </c>
      <c r="D329" s="137"/>
      <c r="E329" s="137"/>
      <c r="F329" s="137"/>
      <c r="G329" s="137"/>
      <c r="H329" s="67"/>
      <c r="I329" s="67"/>
      <c r="J329" s="67"/>
      <c r="K329" s="67"/>
      <c r="L329" s="67"/>
      <c r="M329" s="67"/>
      <c r="N329" s="67"/>
      <c r="O329" s="67"/>
      <c r="P329" s="33"/>
    </row>
    <row r="330" spans="1:16" s="38" customFormat="1" x14ac:dyDescent="0.25">
      <c r="A330" s="75"/>
      <c r="B330" s="384" t="s">
        <v>383</v>
      </c>
      <c r="C330" s="385">
        <v>13661111</v>
      </c>
      <c r="D330" s="137"/>
      <c r="E330" s="137"/>
      <c r="F330" s="137"/>
      <c r="G330" s="137"/>
      <c r="H330" s="67"/>
      <c r="I330" s="67"/>
      <c r="J330" s="67"/>
      <c r="K330" s="67"/>
      <c r="L330" s="67"/>
      <c r="M330" s="67"/>
      <c r="N330" s="67"/>
      <c r="O330" s="67"/>
      <c r="P330" s="33"/>
    </row>
    <row r="331" spans="1:16" s="38" customFormat="1" x14ac:dyDescent="0.25">
      <c r="A331" s="75"/>
      <c r="B331" s="382" t="s">
        <v>46</v>
      </c>
      <c r="C331" s="383">
        <v>236363635</v>
      </c>
      <c r="D331" s="137"/>
      <c r="E331" s="137"/>
      <c r="F331" s="137"/>
      <c r="G331" s="137"/>
      <c r="H331" s="67"/>
      <c r="I331" s="67"/>
      <c r="J331" s="67"/>
      <c r="K331" s="67"/>
      <c r="L331" s="67"/>
      <c r="M331" s="67"/>
      <c r="N331" s="67"/>
      <c r="O331" s="67"/>
      <c r="P331" s="33"/>
    </row>
    <row r="332" spans="1:16" s="38" customFormat="1" x14ac:dyDescent="0.25">
      <c r="A332" s="75"/>
      <c r="B332" s="384" t="s">
        <v>46</v>
      </c>
      <c r="C332" s="385">
        <v>236363635</v>
      </c>
      <c r="D332" s="137"/>
      <c r="E332" s="137"/>
      <c r="F332" s="137"/>
      <c r="G332" s="137"/>
      <c r="H332" s="67"/>
      <c r="I332" s="67"/>
      <c r="J332" s="67"/>
      <c r="K332" s="67"/>
      <c r="L332" s="67"/>
      <c r="M332" s="67"/>
      <c r="N332" s="67"/>
      <c r="O332" s="67"/>
      <c r="P332" s="33"/>
    </row>
    <row r="333" spans="1:16" s="38" customFormat="1" x14ac:dyDescent="0.25">
      <c r="A333" s="75"/>
      <c r="B333" s="382" t="s">
        <v>45</v>
      </c>
      <c r="C333" s="383">
        <v>318941408</v>
      </c>
      <c r="D333" s="137"/>
      <c r="E333" s="137"/>
      <c r="F333" s="137"/>
      <c r="G333" s="137"/>
      <c r="H333" s="67"/>
      <c r="I333" s="67"/>
      <c r="J333" s="67"/>
      <c r="K333" s="67"/>
      <c r="L333" s="67"/>
      <c r="M333" s="67"/>
      <c r="N333" s="67"/>
      <c r="O333" s="67"/>
      <c r="P333" s="33"/>
    </row>
    <row r="334" spans="1:16" s="38" customFormat="1" x14ac:dyDescent="0.25">
      <c r="A334" s="75"/>
      <c r="B334" s="384" t="s">
        <v>384</v>
      </c>
      <c r="C334" s="385">
        <v>77772725</v>
      </c>
      <c r="D334" s="137"/>
      <c r="E334" s="137"/>
      <c r="F334" s="137"/>
      <c r="G334" s="137"/>
      <c r="H334" s="67"/>
      <c r="I334" s="67"/>
      <c r="J334" s="67"/>
      <c r="K334" s="67"/>
      <c r="L334" s="67"/>
      <c r="M334" s="67"/>
      <c r="N334" s="67"/>
      <c r="O334" s="67"/>
      <c r="P334" s="33"/>
    </row>
    <row r="335" spans="1:16" s="38" customFormat="1" x14ac:dyDescent="0.25">
      <c r="A335" s="75"/>
      <c r="B335" s="382" t="s">
        <v>439</v>
      </c>
      <c r="C335" s="383">
        <v>5312911</v>
      </c>
      <c r="D335" s="137"/>
      <c r="E335" s="137"/>
      <c r="F335" s="137"/>
      <c r="G335" s="137"/>
      <c r="H335" s="67"/>
      <c r="I335" s="67"/>
      <c r="J335" s="67"/>
      <c r="K335" s="67"/>
      <c r="L335" s="67"/>
      <c r="M335" s="67"/>
      <c r="N335" s="67"/>
      <c r="O335" s="67"/>
      <c r="P335" s="33"/>
    </row>
    <row r="336" spans="1:16" s="38" customFormat="1" x14ac:dyDescent="0.25">
      <c r="A336" s="75"/>
      <c r="B336" s="384" t="s">
        <v>440</v>
      </c>
      <c r="C336" s="385">
        <v>3986364</v>
      </c>
      <c r="D336" s="137"/>
      <c r="E336" s="137"/>
      <c r="F336" s="137"/>
      <c r="G336" s="137"/>
      <c r="H336" s="67"/>
      <c r="I336" s="67"/>
      <c r="J336" s="67"/>
      <c r="K336" s="67"/>
      <c r="L336" s="67"/>
      <c r="M336" s="67"/>
      <c r="N336" s="67"/>
      <c r="O336" s="67"/>
      <c r="P336" s="33"/>
    </row>
    <row r="337" spans="1:16" s="38" customFormat="1" x14ac:dyDescent="0.25">
      <c r="A337" s="75"/>
      <c r="B337" s="382" t="s">
        <v>441</v>
      </c>
      <c r="C337" s="383">
        <v>24927275</v>
      </c>
      <c r="D337" s="137"/>
      <c r="E337" s="137"/>
      <c r="F337" s="137"/>
      <c r="G337" s="137"/>
      <c r="H337" s="67"/>
      <c r="I337" s="67"/>
      <c r="J337" s="67"/>
      <c r="K337" s="67"/>
      <c r="L337" s="67"/>
      <c r="M337" s="67"/>
      <c r="N337" s="67"/>
      <c r="O337" s="67"/>
      <c r="P337" s="33"/>
    </row>
    <row r="338" spans="1:16" s="38" customFormat="1" x14ac:dyDescent="0.25">
      <c r="A338" s="75"/>
      <c r="B338" s="384" t="s">
        <v>387</v>
      </c>
      <c r="C338" s="385">
        <v>3054543</v>
      </c>
      <c r="D338" s="137"/>
      <c r="E338" s="137"/>
      <c r="F338" s="137"/>
      <c r="G338" s="137"/>
      <c r="H338" s="67"/>
      <c r="I338" s="67"/>
      <c r="J338" s="67"/>
      <c r="K338" s="67"/>
      <c r="L338" s="67"/>
      <c r="M338" s="67"/>
      <c r="N338" s="67"/>
      <c r="O338" s="67"/>
      <c r="P338" s="33"/>
    </row>
    <row r="339" spans="1:16" s="38" customFormat="1" x14ac:dyDescent="0.25">
      <c r="A339" s="75"/>
      <c r="B339" s="382" t="s">
        <v>442</v>
      </c>
      <c r="C339" s="383">
        <v>12041608</v>
      </c>
      <c r="D339" s="137"/>
      <c r="E339" s="137"/>
      <c r="F339" s="137"/>
      <c r="G339" s="137"/>
      <c r="H339" s="67"/>
      <c r="I339" s="67"/>
      <c r="J339" s="67"/>
      <c r="K339" s="67"/>
      <c r="L339" s="67"/>
      <c r="M339" s="67"/>
      <c r="N339" s="67"/>
      <c r="O339" s="67"/>
      <c r="P339" s="33"/>
    </row>
    <row r="340" spans="1:16" s="38" customFormat="1" x14ac:dyDescent="0.25">
      <c r="A340" s="75"/>
      <c r="B340" s="384" t="s">
        <v>443</v>
      </c>
      <c r="C340" s="385">
        <v>20689669</v>
      </c>
      <c r="D340" s="137"/>
      <c r="E340" s="137"/>
      <c r="F340" s="137"/>
      <c r="G340" s="137"/>
      <c r="H340" s="67"/>
      <c r="I340" s="67"/>
      <c r="J340" s="67"/>
      <c r="K340" s="67"/>
      <c r="L340" s="67"/>
      <c r="M340" s="67"/>
      <c r="N340" s="67"/>
      <c r="O340" s="67"/>
      <c r="P340" s="33"/>
    </row>
    <row r="341" spans="1:16" s="38" customFormat="1" x14ac:dyDescent="0.25">
      <c r="A341" s="75"/>
      <c r="B341" s="382" t="s">
        <v>388</v>
      </c>
      <c r="C341" s="383">
        <v>106943091</v>
      </c>
      <c r="D341" s="137"/>
      <c r="E341" s="137"/>
      <c r="F341" s="137"/>
      <c r="G341" s="137"/>
      <c r="H341" s="67"/>
      <c r="I341" s="67"/>
      <c r="J341" s="67"/>
      <c r="K341" s="67"/>
      <c r="L341" s="67"/>
      <c r="M341" s="67"/>
      <c r="N341" s="67"/>
      <c r="O341" s="67"/>
      <c r="P341" s="33"/>
    </row>
    <row r="342" spans="1:16" s="38" customFormat="1" x14ac:dyDescent="0.25">
      <c r="A342" s="75"/>
      <c r="B342" s="384" t="s">
        <v>389</v>
      </c>
      <c r="C342" s="385">
        <v>670182</v>
      </c>
      <c r="D342" s="137"/>
      <c r="E342" s="137"/>
      <c r="F342" s="137"/>
      <c r="G342" s="137"/>
      <c r="H342" s="67"/>
      <c r="I342" s="67"/>
      <c r="J342" s="67"/>
      <c r="K342" s="67"/>
      <c r="L342" s="67"/>
      <c r="M342" s="67"/>
      <c r="N342" s="67"/>
      <c r="O342" s="67"/>
      <c r="P342" s="33"/>
    </row>
    <row r="343" spans="1:16" s="38" customFormat="1" x14ac:dyDescent="0.25">
      <c r="A343" s="75"/>
      <c r="B343" s="382" t="s">
        <v>390</v>
      </c>
      <c r="C343" s="383">
        <v>215628</v>
      </c>
      <c r="D343" s="137"/>
      <c r="E343" s="137"/>
      <c r="F343" s="137"/>
      <c r="G343" s="137"/>
      <c r="H343" s="67"/>
      <c r="I343" s="67"/>
      <c r="J343" s="67"/>
      <c r="K343" s="67"/>
      <c r="L343" s="67"/>
      <c r="M343" s="67"/>
      <c r="N343" s="67"/>
      <c r="O343" s="67"/>
      <c r="P343" s="33"/>
    </row>
    <row r="344" spans="1:16" s="38" customFormat="1" x14ac:dyDescent="0.25">
      <c r="A344" s="75"/>
      <c r="B344" s="384" t="s">
        <v>391</v>
      </c>
      <c r="C344" s="385">
        <v>447120</v>
      </c>
      <c r="D344" s="137"/>
      <c r="E344" s="137"/>
      <c r="F344" s="137"/>
      <c r="G344" s="137"/>
      <c r="H344" s="67"/>
      <c r="I344" s="67"/>
      <c r="J344" s="67"/>
      <c r="K344" s="67"/>
      <c r="L344" s="67"/>
      <c r="M344" s="67"/>
      <c r="N344" s="67"/>
      <c r="O344" s="67"/>
      <c r="P344" s="33"/>
    </row>
    <row r="345" spans="1:16" s="38" customFormat="1" x14ac:dyDescent="0.25">
      <c r="A345" s="75"/>
      <c r="B345" s="382" t="s">
        <v>444</v>
      </c>
      <c r="C345" s="383">
        <v>340909</v>
      </c>
      <c r="D345" s="137"/>
      <c r="E345" s="137"/>
      <c r="F345" s="137"/>
      <c r="G345" s="137"/>
      <c r="H345" s="67"/>
      <c r="I345" s="67"/>
      <c r="J345" s="67"/>
      <c r="K345" s="67"/>
      <c r="L345" s="67"/>
      <c r="M345" s="67"/>
      <c r="N345" s="67"/>
      <c r="O345" s="67"/>
      <c r="P345" s="33"/>
    </row>
    <row r="346" spans="1:16" s="38" customFormat="1" x14ac:dyDescent="0.25">
      <c r="A346" s="75"/>
      <c r="B346" s="384" t="s">
        <v>393</v>
      </c>
      <c r="C346" s="385">
        <v>513527</v>
      </c>
      <c r="D346" s="137"/>
      <c r="E346" s="137"/>
      <c r="F346" s="137"/>
      <c r="G346" s="137"/>
      <c r="H346" s="67"/>
      <c r="I346" s="67"/>
      <c r="J346" s="67"/>
      <c r="K346" s="67"/>
      <c r="L346" s="67"/>
      <c r="M346" s="67"/>
      <c r="N346" s="67"/>
      <c r="O346" s="67"/>
      <c r="P346" s="33"/>
    </row>
    <row r="347" spans="1:16" s="38" customFormat="1" x14ac:dyDescent="0.25">
      <c r="A347" s="75"/>
      <c r="B347" s="382" t="s">
        <v>394</v>
      </c>
      <c r="C347" s="383">
        <v>3897528</v>
      </c>
      <c r="D347" s="137"/>
      <c r="E347" s="137"/>
      <c r="F347" s="137"/>
      <c r="G347" s="137"/>
      <c r="H347" s="67"/>
      <c r="I347" s="67"/>
      <c r="J347" s="67"/>
      <c r="K347" s="67"/>
      <c r="L347" s="67"/>
      <c r="M347" s="67"/>
      <c r="N347" s="67"/>
      <c r="O347" s="67"/>
      <c r="P347" s="33"/>
    </row>
    <row r="348" spans="1:16" s="38" customFormat="1" x14ac:dyDescent="0.25">
      <c r="A348" s="75"/>
      <c r="B348" s="384" t="s">
        <v>395</v>
      </c>
      <c r="C348" s="385">
        <v>160000</v>
      </c>
      <c r="D348" s="137"/>
      <c r="E348" s="137"/>
      <c r="F348" s="137"/>
      <c r="G348" s="137"/>
      <c r="H348" s="67"/>
      <c r="I348" s="67"/>
      <c r="J348" s="67"/>
      <c r="K348" s="67"/>
      <c r="L348" s="67"/>
      <c r="M348" s="67"/>
      <c r="N348" s="67"/>
      <c r="O348" s="67"/>
      <c r="P348" s="33"/>
    </row>
    <row r="349" spans="1:16" s="38" customFormat="1" x14ac:dyDescent="0.25">
      <c r="A349" s="75"/>
      <c r="B349" s="382" t="s">
        <v>445</v>
      </c>
      <c r="C349" s="383">
        <v>1587075</v>
      </c>
      <c r="D349" s="137"/>
      <c r="E349" s="137"/>
      <c r="F349" s="137"/>
      <c r="G349" s="137"/>
      <c r="H349" s="67"/>
      <c r="I349" s="67"/>
      <c r="J349" s="67"/>
      <c r="K349" s="67"/>
      <c r="L349" s="67"/>
      <c r="M349" s="67"/>
      <c r="N349" s="67"/>
      <c r="O349" s="67"/>
      <c r="P349" s="33"/>
    </row>
    <row r="350" spans="1:16" s="38" customFormat="1" x14ac:dyDescent="0.25">
      <c r="A350" s="75"/>
      <c r="B350" s="384" t="s">
        <v>397</v>
      </c>
      <c r="C350" s="385">
        <v>1050728</v>
      </c>
      <c r="D350" s="137"/>
      <c r="E350" s="137"/>
      <c r="F350" s="137"/>
      <c r="G350" s="137"/>
      <c r="H350" s="67"/>
      <c r="I350" s="67"/>
      <c r="J350" s="67"/>
      <c r="K350" s="67"/>
      <c r="L350" s="67"/>
      <c r="M350" s="67"/>
      <c r="N350" s="67"/>
      <c r="O350" s="67"/>
      <c r="P350" s="33"/>
    </row>
    <row r="351" spans="1:16" s="38" customFormat="1" x14ac:dyDescent="0.25">
      <c r="A351" s="75"/>
      <c r="B351" s="382" t="s">
        <v>446</v>
      </c>
      <c r="C351" s="383">
        <v>429091</v>
      </c>
      <c r="D351" s="137"/>
      <c r="E351" s="137"/>
      <c r="F351" s="137"/>
      <c r="G351" s="137"/>
      <c r="H351" s="67"/>
      <c r="I351" s="67"/>
      <c r="J351" s="67"/>
      <c r="K351" s="67"/>
      <c r="L351" s="67"/>
      <c r="M351" s="67"/>
      <c r="N351" s="67"/>
      <c r="O351" s="67"/>
      <c r="P351" s="33"/>
    </row>
    <row r="352" spans="1:16" s="38" customFormat="1" x14ac:dyDescent="0.25">
      <c r="A352" s="75"/>
      <c r="B352" s="384" t="s">
        <v>447</v>
      </c>
      <c r="C352" s="385">
        <v>21756778</v>
      </c>
      <c r="D352" s="137"/>
      <c r="E352" s="137"/>
      <c r="F352" s="137"/>
      <c r="G352" s="137"/>
      <c r="H352" s="67"/>
      <c r="I352" s="67"/>
      <c r="J352" s="67"/>
      <c r="K352" s="67"/>
      <c r="L352" s="67"/>
      <c r="M352" s="67"/>
      <c r="N352" s="67"/>
      <c r="O352" s="67"/>
      <c r="P352" s="33"/>
    </row>
    <row r="353" spans="1:16" s="38" customFormat="1" x14ac:dyDescent="0.25">
      <c r="A353" s="75"/>
      <c r="B353" s="382" t="s">
        <v>448</v>
      </c>
      <c r="C353" s="383">
        <v>109091</v>
      </c>
      <c r="D353" s="137"/>
      <c r="E353" s="137"/>
      <c r="F353" s="137"/>
      <c r="G353" s="137"/>
      <c r="H353" s="67"/>
      <c r="I353" s="67"/>
      <c r="J353" s="67"/>
      <c r="K353" s="67"/>
      <c r="L353" s="67"/>
      <c r="M353" s="67"/>
      <c r="N353" s="67"/>
      <c r="O353" s="67"/>
      <c r="P353" s="33"/>
    </row>
    <row r="354" spans="1:16" s="38" customFormat="1" x14ac:dyDescent="0.25">
      <c r="A354" s="75"/>
      <c r="B354" s="384" t="s">
        <v>449</v>
      </c>
      <c r="C354" s="385">
        <v>33035567</v>
      </c>
      <c r="D354" s="137"/>
      <c r="E354" s="137"/>
      <c r="F354" s="137"/>
      <c r="G354" s="137"/>
      <c r="H354" s="67"/>
      <c r="I354" s="67"/>
      <c r="J354" s="67"/>
      <c r="K354" s="67"/>
      <c r="L354" s="67"/>
      <c r="M354" s="67"/>
      <c r="N354" s="67"/>
      <c r="O354" s="67"/>
      <c r="P354" s="33"/>
    </row>
    <row r="355" spans="1:16" s="38" customFormat="1" x14ac:dyDescent="0.25">
      <c r="A355" s="75"/>
      <c r="B355" s="382" t="s">
        <v>44</v>
      </c>
      <c r="C355" s="383">
        <v>5193153</v>
      </c>
      <c r="D355" s="137"/>
      <c r="E355" s="137"/>
      <c r="F355" s="137"/>
      <c r="G355" s="137"/>
      <c r="H355" s="67"/>
      <c r="I355" s="67"/>
      <c r="J355" s="67"/>
      <c r="K355" s="67"/>
      <c r="L355" s="67"/>
      <c r="M355" s="67"/>
      <c r="N355" s="67"/>
      <c r="O355" s="67"/>
      <c r="P355" s="33"/>
    </row>
    <row r="356" spans="1:16" s="38" customFormat="1" x14ac:dyDescent="0.25">
      <c r="A356" s="75"/>
      <c r="B356" s="384" t="s">
        <v>43</v>
      </c>
      <c r="C356" s="385">
        <v>5193153</v>
      </c>
      <c r="D356" s="137"/>
      <c r="E356" s="137"/>
      <c r="F356" s="137"/>
      <c r="G356" s="137"/>
      <c r="H356" s="67"/>
      <c r="I356" s="67"/>
      <c r="J356" s="67"/>
      <c r="K356" s="67"/>
      <c r="L356" s="67"/>
      <c r="M356" s="67"/>
      <c r="N356" s="67"/>
      <c r="O356" s="67"/>
      <c r="P356" s="33"/>
    </row>
    <row r="357" spans="1:16" s="38" customFormat="1" x14ac:dyDescent="0.25">
      <c r="A357" s="75"/>
      <c r="B357" s="382" t="s">
        <v>44</v>
      </c>
      <c r="C357" s="383">
        <v>66852</v>
      </c>
      <c r="D357" s="137"/>
      <c r="E357" s="137"/>
      <c r="F357" s="137"/>
      <c r="G357" s="137"/>
      <c r="H357" s="67"/>
      <c r="I357" s="67"/>
      <c r="J357" s="67"/>
      <c r="K357" s="67"/>
      <c r="L357" s="67"/>
      <c r="M357" s="67"/>
      <c r="N357" s="67"/>
      <c r="O357" s="67"/>
      <c r="P357" s="33"/>
    </row>
    <row r="358" spans="1:16" s="38" customFormat="1" x14ac:dyDescent="0.25">
      <c r="A358" s="75"/>
      <c r="B358" s="384" t="s">
        <v>450</v>
      </c>
      <c r="C358" s="385">
        <v>5126301</v>
      </c>
      <c r="D358" s="137"/>
      <c r="E358" s="137"/>
      <c r="F358" s="137"/>
      <c r="G358" s="137"/>
      <c r="H358" s="67"/>
      <c r="I358" s="67"/>
      <c r="J358" s="67"/>
      <c r="K358" s="67"/>
      <c r="L358" s="67"/>
      <c r="M358" s="67"/>
      <c r="N358" s="67"/>
      <c r="O358" s="67"/>
      <c r="P358" s="33"/>
    </row>
    <row r="359" spans="1:16" s="38" customFormat="1" x14ac:dyDescent="0.25">
      <c r="A359" s="75"/>
      <c r="B359" s="382" t="s">
        <v>42</v>
      </c>
      <c r="C359" s="383">
        <v>-25880255</v>
      </c>
      <c r="D359" s="137"/>
      <c r="E359" s="137"/>
      <c r="F359" s="137"/>
      <c r="G359" s="137"/>
      <c r="H359" s="67"/>
      <c r="I359" s="67"/>
      <c r="J359" s="67"/>
      <c r="K359" s="67"/>
      <c r="L359" s="67"/>
      <c r="M359" s="67"/>
      <c r="N359" s="67"/>
      <c r="O359" s="67"/>
      <c r="P359" s="33"/>
    </row>
    <row r="360" spans="1:16" s="38" customFormat="1" x14ac:dyDescent="0.25">
      <c r="A360" s="75"/>
      <c r="B360" s="384" t="s">
        <v>42</v>
      </c>
      <c r="C360" s="385">
        <v>-25880255</v>
      </c>
      <c r="D360" s="137"/>
      <c r="E360" s="137"/>
      <c r="F360" s="137"/>
      <c r="G360" s="137"/>
      <c r="H360" s="67"/>
      <c r="I360" s="67"/>
      <c r="J360" s="67"/>
      <c r="K360" s="67"/>
      <c r="L360" s="67"/>
      <c r="M360" s="67"/>
      <c r="N360" s="67"/>
      <c r="O360" s="67"/>
      <c r="P360" s="33"/>
    </row>
    <row r="361" spans="1:16" s="38" customFormat="1" x14ac:dyDescent="0.25">
      <c r="A361" s="75"/>
      <c r="B361" s="382" t="s">
        <v>404</v>
      </c>
      <c r="C361" s="383">
        <v>-40890735</v>
      </c>
      <c r="D361" s="137"/>
      <c r="E361" s="137"/>
      <c r="F361" s="137"/>
      <c r="G361" s="137"/>
      <c r="H361" s="67"/>
      <c r="I361" s="67"/>
      <c r="J361" s="67"/>
      <c r="K361" s="67"/>
      <c r="L361" s="67"/>
      <c r="M361" s="67"/>
      <c r="N361" s="67"/>
      <c r="O361" s="67"/>
      <c r="P361" s="33"/>
    </row>
    <row r="362" spans="1:16" s="38" customFormat="1" x14ac:dyDescent="0.25">
      <c r="A362" s="75"/>
      <c r="B362" s="384" t="s">
        <v>405</v>
      </c>
      <c r="C362" s="385">
        <v>15010480</v>
      </c>
      <c r="D362" s="137"/>
      <c r="E362" s="137"/>
      <c r="F362" s="137"/>
      <c r="G362" s="137"/>
      <c r="H362" s="67"/>
      <c r="I362" s="67"/>
      <c r="J362" s="67"/>
      <c r="K362" s="67"/>
      <c r="L362" s="67"/>
      <c r="M362" s="67"/>
      <c r="N362" s="67"/>
      <c r="O362" s="67"/>
      <c r="P362" s="33"/>
    </row>
    <row r="363" spans="1:16" s="38" customFormat="1" x14ac:dyDescent="0.25">
      <c r="A363" s="75"/>
      <c r="B363" s="382" t="s">
        <v>39</v>
      </c>
      <c r="C363" s="383">
        <v>1929690</v>
      </c>
      <c r="D363" s="137"/>
      <c r="E363" s="137"/>
      <c r="F363" s="137"/>
      <c r="G363" s="137"/>
      <c r="H363" s="67"/>
      <c r="I363" s="67"/>
      <c r="J363" s="67"/>
      <c r="K363" s="67"/>
      <c r="L363" s="67"/>
      <c r="M363" s="67"/>
      <c r="N363" s="67"/>
      <c r="O363" s="67"/>
      <c r="P363" s="33"/>
    </row>
    <row r="364" spans="1:16" s="38" customFormat="1" x14ac:dyDescent="0.25">
      <c r="A364" s="75"/>
      <c r="B364" s="384" t="s">
        <v>39</v>
      </c>
      <c r="C364" s="385">
        <v>1929690</v>
      </c>
      <c r="D364" s="137"/>
      <c r="E364" s="137"/>
      <c r="F364" s="137"/>
      <c r="G364" s="137"/>
      <c r="H364" s="67"/>
      <c r="I364" s="67"/>
      <c r="J364" s="67"/>
      <c r="K364" s="67"/>
      <c r="L364" s="67"/>
      <c r="M364" s="67"/>
      <c r="N364" s="67"/>
      <c r="O364" s="67"/>
      <c r="P364" s="33"/>
    </row>
    <row r="365" spans="1:16" s="38" customFormat="1" x14ac:dyDescent="0.25">
      <c r="A365" s="75"/>
      <c r="B365" s="382" t="s">
        <v>406</v>
      </c>
      <c r="C365" s="383">
        <v>999332</v>
      </c>
      <c r="D365" s="137"/>
      <c r="E365" s="137"/>
      <c r="F365" s="137"/>
      <c r="G365" s="137"/>
      <c r="H365" s="67"/>
      <c r="I365" s="67"/>
      <c r="J365" s="67"/>
      <c r="K365" s="67"/>
      <c r="L365" s="67"/>
      <c r="M365" s="67"/>
      <c r="N365" s="67"/>
      <c r="O365" s="67"/>
      <c r="P365" s="33"/>
    </row>
    <row r="366" spans="1:16" s="38" customFormat="1" x14ac:dyDescent="0.25">
      <c r="A366" s="75"/>
      <c r="B366" s="384" t="s">
        <v>407</v>
      </c>
      <c r="C366" s="385">
        <v>930358</v>
      </c>
      <c r="D366" s="137"/>
      <c r="E366" s="137"/>
      <c r="F366" s="137"/>
      <c r="G366" s="137"/>
      <c r="H366" s="67"/>
      <c r="I366" s="67"/>
      <c r="J366" s="67"/>
      <c r="K366" s="67"/>
      <c r="L366" s="67"/>
      <c r="M366" s="67"/>
      <c r="N366" s="67"/>
      <c r="O366" s="67"/>
      <c r="P366" s="33"/>
    </row>
    <row r="367" spans="1:16" s="38" customFormat="1" x14ac:dyDescent="0.25">
      <c r="A367" s="75"/>
      <c r="B367" s="382" t="s">
        <v>36</v>
      </c>
      <c r="C367" s="383">
        <v>79610752</v>
      </c>
      <c r="D367" s="137"/>
      <c r="E367" s="137"/>
      <c r="F367" s="137"/>
      <c r="G367" s="137"/>
      <c r="H367" s="67"/>
      <c r="I367" s="67"/>
      <c r="J367" s="67"/>
      <c r="K367" s="67"/>
      <c r="L367" s="67"/>
      <c r="M367" s="67"/>
      <c r="N367" s="67"/>
      <c r="O367" s="67"/>
      <c r="P367" s="33"/>
    </row>
    <row r="368" spans="1:16" s="38" customFormat="1" x14ac:dyDescent="0.25">
      <c r="A368" s="75"/>
      <c r="B368" s="384" t="s">
        <v>36</v>
      </c>
      <c r="C368" s="385">
        <v>79610752</v>
      </c>
      <c r="D368" s="137"/>
      <c r="E368" s="137"/>
      <c r="F368" s="137"/>
      <c r="G368" s="137"/>
      <c r="H368" s="67"/>
      <c r="I368" s="67"/>
      <c r="J368" s="67"/>
      <c r="K368" s="67"/>
      <c r="L368" s="67"/>
      <c r="M368" s="67"/>
      <c r="N368" s="67"/>
      <c r="O368" s="67"/>
      <c r="P368" s="33"/>
    </row>
    <row r="369" spans="1:16" s="38" customFormat="1" x14ac:dyDescent="0.25">
      <c r="A369" s="75"/>
      <c r="B369" s="382" t="s">
        <v>36</v>
      </c>
      <c r="C369" s="383">
        <v>79610752</v>
      </c>
      <c r="D369" s="137"/>
      <c r="E369" s="137"/>
      <c r="F369" s="137"/>
      <c r="G369" s="137"/>
      <c r="H369" s="67"/>
      <c r="I369" s="67"/>
      <c r="J369" s="67"/>
      <c r="K369" s="67"/>
      <c r="L369" s="67"/>
      <c r="M369" s="67"/>
      <c r="N369" s="67"/>
      <c r="O369" s="67"/>
      <c r="P369" s="33"/>
    </row>
    <row r="370" spans="1:16" s="38" customFormat="1" x14ac:dyDescent="0.25">
      <c r="A370" s="75"/>
      <c r="B370" s="384" t="s">
        <v>30</v>
      </c>
      <c r="C370" s="385">
        <v>45809927</v>
      </c>
      <c r="D370" s="137"/>
      <c r="E370" s="137"/>
      <c r="F370" s="137"/>
      <c r="G370" s="137"/>
      <c r="H370" s="67"/>
      <c r="I370" s="67"/>
      <c r="J370" s="67"/>
      <c r="K370" s="67"/>
      <c r="L370" s="67"/>
      <c r="M370" s="67"/>
      <c r="N370" s="67"/>
      <c r="O370" s="67"/>
      <c r="P370" s="33"/>
    </row>
    <row r="371" spans="1:16" s="38" customFormat="1" x14ac:dyDescent="0.25">
      <c r="A371" s="75"/>
      <c r="B371" s="382" t="s">
        <v>451</v>
      </c>
      <c r="C371" s="383">
        <v>45809927</v>
      </c>
      <c r="D371" s="137"/>
      <c r="E371" s="137"/>
      <c r="F371" s="137"/>
      <c r="G371" s="137"/>
      <c r="H371" s="67"/>
      <c r="I371" s="67"/>
      <c r="J371" s="67"/>
      <c r="K371" s="67"/>
      <c r="L371" s="67"/>
      <c r="M371" s="67"/>
      <c r="N371" s="67"/>
      <c r="O371" s="67"/>
      <c r="P371" s="33"/>
    </row>
    <row r="372" spans="1:16" s="38" customFormat="1" x14ac:dyDescent="0.25">
      <c r="A372" s="75"/>
      <c r="B372" s="384" t="s">
        <v>451</v>
      </c>
      <c r="C372" s="385">
        <v>45809927</v>
      </c>
      <c r="D372" s="137"/>
      <c r="E372" s="137"/>
      <c r="F372" s="137"/>
      <c r="G372" s="137"/>
      <c r="H372" s="67"/>
      <c r="I372" s="67"/>
      <c r="J372" s="67"/>
      <c r="K372" s="67"/>
      <c r="L372" s="67"/>
      <c r="M372" s="67"/>
      <c r="N372" s="67"/>
      <c r="O372" s="67"/>
      <c r="P372" s="33"/>
    </row>
    <row r="373" spans="1:16" s="38" customFormat="1" x14ac:dyDescent="0.25">
      <c r="A373" s="75"/>
      <c r="B373" s="74" t="s">
        <v>80</v>
      </c>
      <c r="C373" s="179">
        <f>+C298-C316</f>
        <v>870388611</v>
      </c>
      <c r="D373" s="137"/>
      <c r="E373" s="137"/>
      <c r="F373" s="137"/>
      <c r="G373" s="137"/>
      <c r="H373" s="67"/>
      <c r="I373" s="67"/>
      <c r="J373" s="67"/>
      <c r="K373" s="67"/>
      <c r="L373" s="67"/>
      <c r="M373" s="67"/>
      <c r="N373" s="67"/>
      <c r="O373" s="67"/>
      <c r="P373" s="33"/>
    </row>
    <row r="374" spans="1:16" s="38" customFormat="1" x14ac:dyDescent="0.25">
      <c r="A374" s="75"/>
      <c r="B374" s="67"/>
      <c r="C374" s="137"/>
      <c r="D374" s="137"/>
      <c r="E374" s="137"/>
      <c r="F374" s="137"/>
      <c r="G374" s="137"/>
      <c r="H374" s="67"/>
      <c r="I374" s="67"/>
      <c r="J374" s="67"/>
      <c r="K374" s="67"/>
      <c r="L374" s="67"/>
      <c r="M374" s="67"/>
      <c r="N374" s="67"/>
      <c r="O374" s="67"/>
      <c r="P374" s="33"/>
    </row>
    <row r="375" spans="1:16" s="39" customFormat="1" x14ac:dyDescent="0.25">
      <c r="A375" s="172"/>
      <c r="B375" s="177"/>
      <c r="C375" s="178"/>
      <c r="D375" s="178"/>
      <c r="E375" s="159"/>
      <c r="F375" s="159"/>
      <c r="G375" s="159"/>
      <c r="H375" s="172"/>
      <c r="I375" s="172"/>
      <c r="J375" s="172"/>
      <c r="K375" s="172"/>
      <c r="L375" s="172"/>
      <c r="M375" s="172"/>
      <c r="N375" s="172"/>
      <c r="O375" s="172"/>
    </row>
    <row r="376" spans="1:16" x14ac:dyDescent="0.25">
      <c r="A376" s="67"/>
      <c r="B376" s="67"/>
      <c r="C376" s="137"/>
      <c r="D376" s="137"/>
      <c r="E376" s="137"/>
      <c r="F376" s="137"/>
      <c r="G376" s="137"/>
      <c r="H376" s="67"/>
      <c r="I376" s="67"/>
      <c r="J376" s="67"/>
      <c r="K376" s="67"/>
      <c r="L376" s="67"/>
      <c r="M376" s="67"/>
      <c r="N376" s="67"/>
      <c r="O376" s="67"/>
    </row>
    <row r="377" spans="1:16" s="38" customFormat="1" x14ac:dyDescent="0.25">
      <c r="A377" s="75" t="s">
        <v>320</v>
      </c>
      <c r="B377" s="67"/>
      <c r="C377" s="137"/>
      <c r="D377" s="137"/>
      <c r="E377" s="137"/>
      <c r="F377" s="137"/>
      <c r="G377" s="137"/>
      <c r="H377" s="67"/>
      <c r="I377" s="67"/>
      <c r="J377" s="67"/>
      <c r="K377" s="67"/>
      <c r="L377" s="67"/>
      <c r="M377" s="67"/>
      <c r="N377" s="67"/>
      <c r="O377" s="67"/>
      <c r="P377" s="33"/>
    </row>
    <row r="378" spans="1:16" x14ac:dyDescent="0.25">
      <c r="A378" s="67"/>
      <c r="B378" s="67"/>
      <c r="C378" s="137"/>
      <c r="D378" s="137"/>
      <c r="E378" s="137"/>
      <c r="F378" s="137"/>
      <c r="G378" s="137"/>
      <c r="H378" s="67"/>
      <c r="I378" s="67"/>
      <c r="J378" s="67"/>
      <c r="K378" s="67"/>
      <c r="L378" s="67"/>
      <c r="M378" s="67"/>
      <c r="N378" s="67"/>
      <c r="O378" s="67"/>
    </row>
    <row r="379" spans="1:16" s="38" customFormat="1" x14ac:dyDescent="0.25">
      <c r="A379" s="75" t="s">
        <v>516</v>
      </c>
      <c r="B379" s="67"/>
      <c r="C379" s="137"/>
      <c r="D379" s="137"/>
      <c r="E379" s="137"/>
      <c r="F379" s="137"/>
      <c r="G379" s="137"/>
      <c r="H379" s="67"/>
      <c r="I379" s="67"/>
      <c r="J379" s="67"/>
      <c r="K379" s="67"/>
      <c r="L379" s="67"/>
      <c r="M379" s="67"/>
      <c r="N379" s="67"/>
      <c r="O379" s="67"/>
      <c r="P379" s="33"/>
    </row>
    <row r="380" spans="1:16" s="38" customFormat="1" x14ac:dyDescent="0.25">
      <c r="A380" s="76"/>
      <c r="B380" s="67"/>
      <c r="C380" s="137"/>
      <c r="D380" s="137"/>
      <c r="E380" s="137"/>
      <c r="F380" s="137"/>
      <c r="G380" s="137"/>
      <c r="H380" s="67"/>
      <c r="I380" s="67"/>
      <c r="J380" s="67"/>
      <c r="K380" s="67"/>
      <c r="L380" s="67"/>
      <c r="M380" s="67"/>
      <c r="N380" s="67"/>
      <c r="O380" s="67"/>
      <c r="P380" s="33"/>
    </row>
    <row r="381" spans="1:16" s="38" customFormat="1" x14ac:dyDescent="0.25">
      <c r="A381" s="67"/>
      <c r="B381" s="67" t="s">
        <v>321</v>
      </c>
      <c r="C381" s="137"/>
      <c r="D381" s="137"/>
      <c r="E381" s="137"/>
      <c r="F381" s="137"/>
      <c r="G381" s="137"/>
      <c r="H381" s="67"/>
      <c r="I381" s="67"/>
      <c r="J381" s="67"/>
      <c r="K381" s="67"/>
      <c r="L381" s="67"/>
      <c r="M381" s="67"/>
      <c r="N381" s="67"/>
      <c r="O381" s="67"/>
      <c r="P381" s="33"/>
    </row>
    <row r="382" spans="1:16" x14ac:dyDescent="0.25">
      <c r="A382" s="67"/>
      <c r="B382" s="67"/>
      <c r="C382" s="137"/>
      <c r="D382" s="137"/>
      <c r="E382" s="137"/>
      <c r="F382" s="137"/>
      <c r="G382" s="137"/>
      <c r="H382" s="67"/>
      <c r="I382" s="67"/>
      <c r="J382" s="67"/>
      <c r="K382" s="67"/>
      <c r="L382" s="67"/>
      <c r="M382" s="67"/>
      <c r="N382" s="67"/>
      <c r="O382" s="67"/>
    </row>
    <row r="383" spans="1:16" s="38" customFormat="1" x14ac:dyDescent="0.25">
      <c r="A383" s="75" t="s">
        <v>517</v>
      </c>
      <c r="B383" s="67"/>
      <c r="C383" s="137"/>
      <c r="D383" s="137"/>
      <c r="E383" s="137"/>
      <c r="F383" s="137"/>
      <c r="G383" s="137"/>
      <c r="H383" s="67"/>
      <c r="I383" s="67"/>
      <c r="J383" s="67"/>
      <c r="K383" s="67"/>
      <c r="L383" s="67"/>
      <c r="M383" s="67"/>
      <c r="N383" s="67"/>
      <c r="O383" s="67"/>
      <c r="P383" s="33"/>
    </row>
    <row r="384" spans="1:16" s="38" customFormat="1" x14ac:dyDescent="0.25">
      <c r="A384" s="76"/>
      <c r="B384" s="67"/>
      <c r="C384" s="137"/>
      <c r="D384" s="137"/>
      <c r="E384" s="137"/>
      <c r="F384" s="137"/>
      <c r="G384" s="137"/>
      <c r="H384" s="67"/>
      <c r="I384" s="67"/>
      <c r="J384" s="67"/>
      <c r="K384" s="67"/>
      <c r="L384" s="67"/>
      <c r="M384" s="67"/>
      <c r="N384" s="67"/>
      <c r="O384" s="67"/>
      <c r="P384" s="33"/>
    </row>
    <row r="385" spans="1:16" s="38" customFormat="1" x14ac:dyDescent="0.25">
      <c r="A385" s="67"/>
      <c r="B385" s="67" t="s">
        <v>322</v>
      </c>
      <c r="C385" s="137"/>
      <c r="D385" s="137"/>
      <c r="E385" s="137"/>
      <c r="F385" s="137"/>
      <c r="G385" s="137"/>
      <c r="H385" s="67"/>
      <c r="I385" s="67"/>
      <c r="J385" s="67"/>
      <c r="K385" s="67"/>
      <c r="L385" s="67"/>
      <c r="M385" s="67"/>
      <c r="N385" s="67"/>
      <c r="O385" s="67"/>
      <c r="P385" s="33"/>
    </row>
    <row r="386" spans="1:16" x14ac:dyDescent="0.25">
      <c r="A386" s="67"/>
      <c r="B386" s="67"/>
      <c r="C386" s="137"/>
      <c r="D386" s="137"/>
      <c r="E386" s="137"/>
      <c r="F386" s="137"/>
      <c r="G386" s="137"/>
      <c r="H386" s="67"/>
      <c r="I386" s="67"/>
      <c r="J386" s="67"/>
      <c r="K386" s="67"/>
      <c r="L386" s="67"/>
      <c r="M386" s="67"/>
      <c r="N386" s="67"/>
      <c r="O386" s="67"/>
    </row>
    <row r="387" spans="1:16" s="38" customFormat="1" x14ac:dyDescent="0.25">
      <c r="A387" s="75" t="s">
        <v>323</v>
      </c>
      <c r="B387" s="67"/>
      <c r="C387" s="137"/>
      <c r="D387" s="137"/>
      <c r="E387" s="137"/>
      <c r="F387" s="137"/>
      <c r="G387" s="137"/>
      <c r="H387" s="67"/>
      <c r="I387" s="67"/>
      <c r="J387" s="67"/>
      <c r="K387" s="67"/>
      <c r="L387" s="67"/>
      <c r="M387" s="67"/>
      <c r="N387" s="67"/>
      <c r="O387" s="67"/>
      <c r="P387" s="33"/>
    </row>
    <row r="388" spans="1:16" x14ac:dyDescent="0.25">
      <c r="A388" s="67"/>
      <c r="B388" s="67"/>
      <c r="C388" s="137"/>
      <c r="D388" s="137"/>
      <c r="E388" s="137"/>
      <c r="F388" s="137"/>
      <c r="G388" s="137"/>
      <c r="H388" s="67"/>
      <c r="I388" s="67"/>
      <c r="J388" s="67"/>
      <c r="K388" s="67"/>
      <c r="L388" s="67"/>
      <c r="M388" s="67"/>
      <c r="N388" s="67"/>
      <c r="O388" s="67"/>
    </row>
    <row r="389" spans="1:16" s="38" customFormat="1" ht="12.75" customHeight="1" x14ac:dyDescent="0.25">
      <c r="A389" s="73"/>
      <c r="B389" s="406" t="s">
        <v>324</v>
      </c>
      <c r="C389" s="406"/>
      <c r="D389" s="406"/>
      <c r="E389" s="406"/>
      <c r="F389" s="406"/>
      <c r="G389" s="137"/>
      <c r="H389" s="67"/>
      <c r="I389" s="67"/>
      <c r="J389" s="67"/>
      <c r="K389" s="67"/>
      <c r="L389" s="67"/>
      <c r="M389" s="67"/>
      <c r="N389" s="67"/>
      <c r="O389" s="67"/>
      <c r="P389" s="33"/>
    </row>
    <row r="390" spans="1:16" s="38" customFormat="1" ht="12.75" customHeight="1" x14ac:dyDescent="0.25">
      <c r="A390" s="71"/>
      <c r="B390" s="406"/>
      <c r="C390" s="406"/>
      <c r="D390" s="406"/>
      <c r="E390" s="406"/>
      <c r="F390" s="406"/>
      <c r="G390" s="137"/>
      <c r="H390" s="67"/>
      <c r="I390" s="67"/>
      <c r="J390" s="67"/>
      <c r="K390" s="67"/>
      <c r="L390" s="67"/>
      <c r="M390" s="67"/>
      <c r="N390" s="67"/>
      <c r="O390" s="67"/>
      <c r="P390" s="33"/>
    </row>
    <row r="391" spans="1:16" s="38" customFormat="1" ht="12.75" customHeight="1" x14ac:dyDescent="0.25">
      <c r="A391" s="71"/>
      <c r="B391" s="406"/>
      <c r="C391" s="406"/>
      <c r="D391" s="406"/>
      <c r="E391" s="406"/>
      <c r="F391" s="406"/>
      <c r="G391" s="137"/>
      <c r="H391" s="67"/>
      <c r="I391" s="67"/>
      <c r="J391" s="67"/>
      <c r="K391" s="67"/>
      <c r="L391" s="67"/>
      <c r="M391" s="67"/>
      <c r="N391" s="67"/>
      <c r="O391" s="67"/>
      <c r="P391" s="33"/>
    </row>
    <row r="392" spans="1:16" s="38" customFormat="1" x14ac:dyDescent="0.25">
      <c r="A392" s="71"/>
      <c r="B392" s="406"/>
      <c r="C392" s="406"/>
      <c r="D392" s="406"/>
      <c r="E392" s="406"/>
      <c r="F392" s="406"/>
      <c r="G392" s="137"/>
      <c r="H392" s="67"/>
      <c r="I392" s="67"/>
      <c r="J392" s="67"/>
      <c r="K392" s="67"/>
      <c r="L392" s="67"/>
      <c r="M392" s="67"/>
      <c r="N392" s="67"/>
      <c r="O392" s="67"/>
      <c r="P392" s="33"/>
    </row>
    <row r="393" spans="1:16" s="38" customFormat="1" x14ac:dyDescent="0.25">
      <c r="A393" s="37"/>
      <c r="B393" s="37"/>
      <c r="C393" s="40"/>
      <c r="D393" s="40"/>
      <c r="E393" s="40"/>
      <c r="F393" s="40"/>
      <c r="H393" s="33"/>
      <c r="I393" s="33"/>
      <c r="J393" s="33"/>
      <c r="K393" s="33"/>
      <c r="L393" s="33"/>
      <c r="M393" s="33"/>
      <c r="N393" s="33"/>
      <c r="O393" s="33"/>
      <c r="P393" s="33"/>
    </row>
    <row r="394" spans="1:16" s="38" customFormat="1" x14ac:dyDescent="0.25">
      <c r="A394" s="37"/>
      <c r="B394" s="37"/>
      <c r="C394" s="40"/>
      <c r="D394" s="40"/>
      <c r="E394" s="40"/>
      <c r="F394" s="40"/>
      <c r="H394" s="33"/>
      <c r="I394" s="33"/>
      <c r="J394" s="33"/>
      <c r="K394" s="33"/>
      <c r="L394" s="33"/>
      <c r="M394" s="33"/>
      <c r="N394" s="33"/>
      <c r="O394" s="33"/>
      <c r="P394" s="33"/>
    </row>
    <row r="395" spans="1:16" s="38" customFormat="1" x14ac:dyDescent="0.25">
      <c r="A395" s="37"/>
      <c r="B395" s="37"/>
      <c r="C395" s="40"/>
      <c r="D395" s="40"/>
      <c r="E395" s="40"/>
      <c r="F395" s="40"/>
      <c r="H395" s="33"/>
      <c r="I395" s="33"/>
      <c r="J395" s="33"/>
      <c r="K395" s="33"/>
      <c r="L395" s="33"/>
      <c r="M395" s="33"/>
      <c r="N395" s="33"/>
      <c r="O395" s="33"/>
      <c r="P395" s="33"/>
    </row>
    <row r="396" spans="1:16" s="38" customFormat="1" x14ac:dyDescent="0.25">
      <c r="A396" s="37"/>
      <c r="B396" s="37"/>
      <c r="C396" s="40"/>
      <c r="D396" s="40"/>
      <c r="E396" s="40"/>
      <c r="F396" s="40"/>
      <c r="H396" s="33"/>
      <c r="I396" s="33"/>
      <c r="J396" s="33"/>
      <c r="K396" s="33"/>
      <c r="L396" s="33"/>
      <c r="M396" s="33"/>
      <c r="N396" s="33"/>
      <c r="O396" s="33"/>
      <c r="P396" s="33"/>
    </row>
    <row r="397" spans="1:16" s="38" customFormat="1" x14ac:dyDescent="0.25">
      <c r="A397" s="37"/>
      <c r="B397" s="37"/>
      <c r="C397" s="40"/>
      <c r="D397" s="40"/>
      <c r="E397" s="40"/>
      <c r="F397" s="40"/>
      <c r="H397" s="33"/>
      <c r="I397" s="33"/>
      <c r="J397" s="33"/>
      <c r="K397" s="33"/>
      <c r="L397" s="33"/>
      <c r="M397" s="33"/>
      <c r="N397" s="33"/>
      <c r="O397" s="33"/>
      <c r="P397" s="33"/>
    </row>
    <row r="398" spans="1:16" s="38" customFormat="1" x14ac:dyDescent="0.25">
      <c r="A398" s="37"/>
      <c r="B398" s="37"/>
      <c r="C398" s="40"/>
      <c r="D398" s="40"/>
      <c r="E398" s="40"/>
      <c r="F398" s="40"/>
      <c r="H398" s="33"/>
      <c r="I398" s="33"/>
      <c r="J398" s="33"/>
      <c r="K398" s="33"/>
      <c r="L398" s="33"/>
      <c r="M398" s="33"/>
      <c r="N398" s="33"/>
      <c r="O398" s="33"/>
      <c r="P398" s="33"/>
    </row>
    <row r="399" spans="1:16" s="38" customFormat="1" x14ac:dyDescent="0.25">
      <c r="A399" s="37"/>
      <c r="B399" s="37"/>
      <c r="C399" s="40"/>
      <c r="D399" s="40"/>
      <c r="E399" s="40"/>
      <c r="F399" s="40"/>
      <c r="H399" s="33"/>
      <c r="I399" s="33"/>
      <c r="J399" s="33"/>
      <c r="K399" s="33"/>
      <c r="L399" s="33"/>
      <c r="M399" s="33"/>
      <c r="N399" s="33"/>
      <c r="O399" s="33"/>
      <c r="P399" s="33"/>
    </row>
    <row r="400" spans="1:16" s="38" customFormat="1" x14ac:dyDescent="0.25">
      <c r="A400" s="37"/>
      <c r="B400" s="37"/>
      <c r="C400" s="40"/>
      <c r="D400" s="40"/>
      <c r="E400" s="40"/>
      <c r="F400" s="40"/>
      <c r="H400" s="33"/>
      <c r="I400" s="33"/>
      <c r="J400" s="33"/>
      <c r="K400" s="33"/>
      <c r="L400" s="33"/>
      <c r="M400" s="33"/>
      <c r="N400" s="33"/>
      <c r="O400" s="33"/>
      <c r="P400" s="33"/>
    </row>
    <row r="401" spans="1:16" s="38" customFormat="1" x14ac:dyDescent="0.25">
      <c r="A401" s="37"/>
      <c r="B401" s="37"/>
      <c r="C401" s="40"/>
      <c r="D401" s="40"/>
      <c r="E401" s="40"/>
      <c r="F401" s="40"/>
      <c r="H401" s="33"/>
      <c r="I401" s="33"/>
      <c r="J401" s="33"/>
      <c r="K401" s="33"/>
      <c r="L401" s="33"/>
      <c r="M401" s="33"/>
      <c r="N401" s="33"/>
      <c r="O401" s="33"/>
      <c r="P401" s="33"/>
    </row>
    <row r="402" spans="1:16" s="38" customFormat="1" x14ac:dyDescent="0.25">
      <c r="A402" s="37"/>
      <c r="B402" s="37"/>
      <c r="C402" s="40"/>
      <c r="D402" s="40"/>
      <c r="E402" s="40"/>
      <c r="F402" s="40"/>
      <c r="H402" s="33"/>
      <c r="I402" s="33"/>
      <c r="J402" s="33"/>
      <c r="K402" s="33"/>
      <c r="L402" s="33"/>
      <c r="M402" s="33"/>
      <c r="N402" s="33"/>
      <c r="O402" s="33"/>
      <c r="P402" s="33"/>
    </row>
    <row r="403" spans="1:16" s="38" customFormat="1" x14ac:dyDescent="0.25">
      <c r="A403" s="37"/>
      <c r="B403" s="37"/>
      <c r="C403" s="40"/>
      <c r="D403" s="40"/>
      <c r="E403" s="40"/>
      <c r="F403" s="40"/>
      <c r="H403" s="33"/>
      <c r="I403" s="33"/>
      <c r="J403" s="33"/>
      <c r="K403" s="33"/>
      <c r="L403" s="33"/>
      <c r="M403" s="33"/>
      <c r="N403" s="33"/>
      <c r="O403" s="33"/>
      <c r="P403" s="33"/>
    </row>
    <row r="404" spans="1:16" s="38" customFormat="1" x14ac:dyDescent="0.25">
      <c r="A404" s="37"/>
      <c r="B404" s="37"/>
      <c r="C404" s="40"/>
      <c r="D404" s="40"/>
      <c r="E404" s="40"/>
      <c r="F404" s="40"/>
      <c r="H404" s="33"/>
      <c r="I404" s="33"/>
      <c r="J404" s="33"/>
      <c r="K404" s="33"/>
      <c r="L404" s="33"/>
      <c r="M404" s="33"/>
      <c r="N404" s="33"/>
      <c r="O404" s="33"/>
      <c r="P404" s="33"/>
    </row>
    <row r="405" spans="1:16" s="38" customFormat="1" x14ac:dyDescent="0.25">
      <c r="A405" s="37"/>
      <c r="B405" s="37"/>
      <c r="C405" s="40"/>
      <c r="D405" s="40"/>
      <c r="E405" s="40"/>
      <c r="F405" s="40"/>
      <c r="H405" s="33"/>
      <c r="I405" s="33"/>
      <c r="J405" s="33"/>
      <c r="K405" s="33"/>
      <c r="L405" s="33"/>
      <c r="M405" s="33"/>
      <c r="N405" s="33"/>
      <c r="O405" s="33"/>
      <c r="P405" s="33"/>
    </row>
    <row r="406" spans="1:16" s="38" customFormat="1" x14ac:dyDescent="0.25">
      <c r="A406" s="37"/>
      <c r="B406" s="37"/>
      <c r="C406" s="40"/>
      <c r="D406" s="40"/>
      <c r="E406" s="40"/>
      <c r="F406" s="40"/>
      <c r="H406" s="33"/>
      <c r="I406" s="33"/>
      <c r="J406" s="33"/>
      <c r="K406" s="33"/>
      <c r="L406" s="33"/>
      <c r="M406" s="33"/>
      <c r="N406" s="33"/>
      <c r="O406" s="33"/>
      <c r="P406" s="33"/>
    </row>
    <row r="407" spans="1:16" s="38" customFormat="1" x14ac:dyDescent="0.25">
      <c r="A407" s="37"/>
      <c r="B407" s="37"/>
      <c r="C407" s="40"/>
      <c r="D407" s="40"/>
      <c r="E407" s="40"/>
      <c r="F407" s="40"/>
      <c r="H407" s="33"/>
      <c r="I407" s="33"/>
      <c r="J407" s="33"/>
      <c r="K407" s="33"/>
      <c r="L407" s="33"/>
      <c r="M407" s="33"/>
      <c r="N407" s="33"/>
      <c r="O407" s="33"/>
      <c r="P407" s="33"/>
    </row>
    <row r="408" spans="1:16" s="38" customFormat="1" x14ac:dyDescent="0.25">
      <c r="A408" s="37"/>
      <c r="B408" s="37"/>
      <c r="C408" s="40"/>
      <c r="D408" s="40"/>
      <c r="E408" s="40"/>
      <c r="F408" s="40"/>
      <c r="H408" s="33"/>
      <c r="I408" s="33"/>
      <c r="J408" s="33"/>
      <c r="K408" s="33"/>
      <c r="L408" s="33"/>
      <c r="M408" s="33"/>
      <c r="N408" s="33"/>
      <c r="O408" s="33"/>
      <c r="P408" s="33"/>
    </row>
    <row r="409" spans="1:16" s="38" customFormat="1" x14ac:dyDescent="0.25">
      <c r="A409" s="37"/>
      <c r="B409" s="37"/>
      <c r="C409" s="40"/>
      <c r="D409" s="40"/>
      <c r="E409" s="40"/>
      <c r="F409" s="40"/>
      <c r="H409" s="33"/>
      <c r="I409" s="33"/>
      <c r="J409" s="33"/>
      <c r="K409" s="33"/>
      <c r="L409" s="33"/>
      <c r="M409" s="33"/>
      <c r="N409" s="33"/>
      <c r="O409" s="33"/>
      <c r="P409" s="33"/>
    </row>
    <row r="410" spans="1:16" s="38" customFormat="1" x14ac:dyDescent="0.25">
      <c r="A410" s="37"/>
      <c r="B410" s="37"/>
      <c r="C410" s="40"/>
      <c r="D410" s="40"/>
      <c r="E410" s="40"/>
      <c r="F410" s="40"/>
      <c r="H410" s="33"/>
      <c r="I410" s="33"/>
      <c r="J410" s="33"/>
      <c r="K410" s="33"/>
      <c r="L410" s="33"/>
      <c r="M410" s="33"/>
      <c r="N410" s="33"/>
      <c r="O410" s="33"/>
      <c r="P410" s="33"/>
    </row>
    <row r="411" spans="1:16" s="38" customFormat="1" x14ac:dyDescent="0.25">
      <c r="A411" s="37"/>
      <c r="B411" s="37"/>
      <c r="C411" s="40"/>
      <c r="D411" s="40"/>
      <c r="E411" s="40"/>
      <c r="F411" s="40"/>
      <c r="H411" s="33"/>
      <c r="I411" s="33"/>
      <c r="J411" s="33"/>
      <c r="K411" s="33"/>
      <c r="L411" s="33"/>
      <c r="M411" s="33"/>
      <c r="N411" s="33"/>
      <c r="O411" s="33"/>
      <c r="P411" s="33"/>
    </row>
    <row r="412" spans="1:16" s="38" customFormat="1" x14ac:dyDescent="0.25">
      <c r="A412" s="37"/>
      <c r="B412" s="37"/>
      <c r="C412" s="40"/>
      <c r="D412" s="40"/>
      <c r="E412" s="40"/>
      <c r="F412" s="40"/>
      <c r="H412" s="33"/>
      <c r="I412" s="33"/>
      <c r="J412" s="33"/>
      <c r="K412" s="33"/>
      <c r="L412" s="33"/>
      <c r="M412" s="33"/>
      <c r="N412" s="33"/>
      <c r="O412" s="33"/>
      <c r="P412" s="33"/>
    </row>
    <row r="413" spans="1:16" s="38" customFormat="1" x14ac:dyDescent="0.25">
      <c r="A413" s="37"/>
      <c r="B413" s="37"/>
      <c r="C413" s="40"/>
      <c r="D413" s="40"/>
      <c r="E413" s="40"/>
      <c r="F413" s="40"/>
      <c r="H413" s="33"/>
      <c r="I413" s="33"/>
      <c r="J413" s="33"/>
      <c r="K413" s="33"/>
      <c r="L413" s="33"/>
      <c r="M413" s="33"/>
      <c r="N413" s="33"/>
      <c r="O413" s="33"/>
      <c r="P413" s="33"/>
    </row>
    <row r="414" spans="1:16" s="38" customFormat="1" x14ac:dyDescent="0.25">
      <c r="A414" s="37"/>
      <c r="B414" s="37"/>
      <c r="C414" s="40"/>
      <c r="D414" s="40"/>
      <c r="E414" s="40"/>
      <c r="F414" s="40"/>
      <c r="H414" s="33"/>
      <c r="I414" s="33"/>
      <c r="J414" s="33"/>
      <c r="K414" s="33"/>
      <c r="L414" s="33"/>
      <c r="M414" s="33"/>
      <c r="N414" s="33"/>
      <c r="O414" s="33"/>
      <c r="P414" s="33"/>
    </row>
    <row r="415" spans="1:16" s="38" customFormat="1" x14ac:dyDescent="0.25">
      <c r="A415" s="37"/>
      <c r="B415" s="37"/>
      <c r="C415" s="40"/>
      <c r="D415" s="40"/>
      <c r="E415" s="40"/>
      <c r="F415" s="40"/>
      <c r="H415" s="33"/>
      <c r="I415" s="33"/>
      <c r="J415" s="33"/>
      <c r="K415" s="33"/>
      <c r="L415" s="33"/>
      <c r="M415" s="33"/>
      <c r="N415" s="33"/>
      <c r="O415" s="33"/>
      <c r="P415" s="33"/>
    </row>
    <row r="416" spans="1:16" s="38" customFormat="1" x14ac:dyDescent="0.25">
      <c r="A416" s="37"/>
      <c r="B416" s="37"/>
      <c r="C416" s="40"/>
      <c r="D416" s="40"/>
      <c r="E416" s="40"/>
      <c r="F416" s="40"/>
      <c r="H416" s="33"/>
      <c r="I416" s="33"/>
      <c r="J416" s="33"/>
      <c r="K416" s="33"/>
      <c r="L416" s="33"/>
      <c r="M416" s="33"/>
      <c r="N416" s="33"/>
      <c r="O416" s="33"/>
      <c r="P416" s="33"/>
    </row>
    <row r="417" spans="1:16" s="38" customFormat="1" x14ac:dyDescent="0.25">
      <c r="A417" s="37"/>
      <c r="B417" s="37"/>
      <c r="C417" s="40"/>
      <c r="D417" s="40"/>
      <c r="E417" s="40"/>
      <c r="F417" s="40"/>
      <c r="H417" s="33"/>
      <c r="I417" s="33"/>
      <c r="J417" s="33"/>
      <c r="K417" s="33"/>
      <c r="L417" s="33"/>
      <c r="M417" s="33"/>
      <c r="N417" s="33"/>
      <c r="O417" s="33"/>
      <c r="P417" s="33"/>
    </row>
    <row r="418" spans="1:16" s="38" customFormat="1" x14ac:dyDescent="0.25">
      <c r="A418" s="37"/>
      <c r="B418" s="37"/>
      <c r="C418" s="40"/>
      <c r="D418" s="40"/>
      <c r="E418" s="40"/>
      <c r="F418" s="40"/>
      <c r="H418" s="33"/>
      <c r="I418" s="33"/>
      <c r="J418" s="33"/>
      <c r="K418" s="33"/>
      <c r="L418" s="33"/>
      <c r="M418" s="33"/>
      <c r="N418" s="33"/>
      <c r="O418" s="33"/>
      <c r="P418" s="33"/>
    </row>
    <row r="419" spans="1:16" s="38" customFormat="1" x14ac:dyDescent="0.25">
      <c r="A419" s="37"/>
      <c r="B419" s="37"/>
      <c r="C419" s="40"/>
      <c r="D419" s="40"/>
      <c r="E419" s="40"/>
      <c r="F419" s="40"/>
      <c r="H419" s="33"/>
      <c r="I419" s="33"/>
      <c r="J419" s="33"/>
      <c r="K419" s="33"/>
      <c r="L419" s="33"/>
      <c r="M419" s="33"/>
      <c r="N419" s="33"/>
      <c r="O419" s="33"/>
      <c r="P419" s="33"/>
    </row>
    <row r="420" spans="1:16" s="38" customFormat="1" x14ac:dyDescent="0.25">
      <c r="A420" s="37"/>
      <c r="B420" s="37"/>
      <c r="C420" s="40"/>
      <c r="D420" s="40"/>
      <c r="E420" s="40"/>
      <c r="F420" s="40"/>
      <c r="H420" s="33"/>
      <c r="I420" s="33"/>
      <c r="J420" s="33"/>
      <c r="K420" s="33"/>
      <c r="L420" s="33"/>
      <c r="M420" s="33"/>
      <c r="N420" s="33"/>
      <c r="O420" s="33"/>
      <c r="P420" s="33"/>
    </row>
    <row r="421" spans="1:16" s="38" customFormat="1" x14ac:dyDescent="0.25">
      <c r="A421" s="37"/>
      <c r="B421" s="37"/>
      <c r="C421" s="40"/>
      <c r="D421" s="40"/>
      <c r="E421" s="40"/>
      <c r="F421" s="40"/>
      <c r="H421" s="33"/>
      <c r="I421" s="33"/>
      <c r="J421" s="33"/>
      <c r="K421" s="33"/>
      <c r="L421" s="33"/>
      <c r="M421" s="33"/>
      <c r="N421" s="33"/>
      <c r="O421" s="33"/>
      <c r="P421" s="33"/>
    </row>
    <row r="422" spans="1:16" s="38" customFormat="1" x14ac:dyDescent="0.25">
      <c r="A422" s="37"/>
      <c r="B422" s="37"/>
      <c r="C422" s="40"/>
      <c r="D422" s="40"/>
      <c r="E422" s="40"/>
      <c r="F422" s="40"/>
      <c r="H422" s="33"/>
      <c r="I422" s="33"/>
      <c r="J422" s="33"/>
      <c r="K422" s="33"/>
      <c r="L422" s="33"/>
      <c r="M422" s="33"/>
      <c r="N422" s="33"/>
      <c r="O422" s="33"/>
      <c r="P422" s="33"/>
    </row>
    <row r="423" spans="1:16" s="38" customFormat="1" x14ac:dyDescent="0.25">
      <c r="A423" s="37"/>
      <c r="B423" s="37"/>
      <c r="C423" s="40"/>
      <c r="D423" s="40"/>
      <c r="E423" s="40"/>
      <c r="F423" s="40"/>
      <c r="H423" s="33"/>
      <c r="I423" s="33"/>
      <c r="J423" s="33"/>
      <c r="K423" s="33"/>
      <c r="L423" s="33"/>
      <c r="M423" s="33"/>
      <c r="N423" s="33"/>
      <c r="O423" s="33"/>
      <c r="P423" s="33"/>
    </row>
    <row r="424" spans="1:16" s="38" customFormat="1" x14ac:dyDescent="0.25">
      <c r="A424" s="37"/>
      <c r="B424" s="37"/>
      <c r="C424" s="40"/>
      <c r="D424" s="40"/>
      <c r="E424" s="40"/>
      <c r="F424" s="40"/>
      <c r="H424" s="33"/>
      <c r="I424" s="33"/>
      <c r="J424" s="33"/>
      <c r="K424" s="33"/>
      <c r="L424" s="33"/>
      <c r="M424" s="33"/>
      <c r="N424" s="33"/>
      <c r="O424" s="33"/>
      <c r="P424" s="33"/>
    </row>
    <row r="425" spans="1:16" s="38" customFormat="1" x14ac:dyDescent="0.25">
      <c r="A425" s="37"/>
      <c r="B425" s="37"/>
      <c r="C425" s="40"/>
      <c r="D425" s="40"/>
      <c r="E425" s="40"/>
      <c r="F425" s="40"/>
      <c r="H425" s="33"/>
      <c r="I425" s="33"/>
      <c r="J425" s="33"/>
      <c r="K425" s="33"/>
      <c r="L425" s="33"/>
      <c r="M425" s="33"/>
      <c r="N425" s="33"/>
      <c r="O425" s="33"/>
      <c r="P425" s="33"/>
    </row>
  </sheetData>
  <mergeCells count="103">
    <mergeCell ref="B389:F392"/>
    <mergeCell ref="B195:C195"/>
    <mergeCell ref="B194:C194"/>
    <mergeCell ref="B229:C229"/>
    <mergeCell ref="B231:C231"/>
    <mergeCell ref="B232:C232"/>
    <mergeCell ref="G237:H237"/>
    <mergeCell ref="I237:J237"/>
    <mergeCell ref="C287:F290"/>
    <mergeCell ref="B221:C221"/>
    <mergeCell ref="D221:E221"/>
    <mergeCell ref="B223:C223"/>
    <mergeCell ref="B224:C224"/>
    <mergeCell ref="B228:C228"/>
    <mergeCell ref="D228:E228"/>
    <mergeCell ref="A198:F198"/>
    <mergeCell ref="B212:D213"/>
    <mergeCell ref="B219:C219"/>
    <mergeCell ref="D219:E219"/>
    <mergeCell ref="B220:C220"/>
    <mergeCell ref="D220:E220"/>
    <mergeCell ref="D191:E191"/>
    <mergeCell ref="D192:E192"/>
    <mergeCell ref="D193:E193"/>
    <mergeCell ref="D194:E194"/>
    <mergeCell ref="D195:E195"/>
    <mergeCell ref="B168:B169"/>
    <mergeCell ref="C168:G168"/>
    <mergeCell ref="H168:K168"/>
    <mergeCell ref="L168:L169"/>
    <mergeCell ref="B190:C190"/>
    <mergeCell ref="D190:E190"/>
    <mergeCell ref="B151:E151"/>
    <mergeCell ref="B152:E152"/>
    <mergeCell ref="B155:E155"/>
    <mergeCell ref="B161:E161"/>
    <mergeCell ref="B162:E162"/>
    <mergeCell ref="A164:H164"/>
    <mergeCell ref="B143:D143"/>
    <mergeCell ref="B144:D144"/>
    <mergeCell ref="B145:D145"/>
    <mergeCell ref="B146:D146"/>
    <mergeCell ref="B147:D147"/>
    <mergeCell ref="B134:D134"/>
    <mergeCell ref="B135:D135"/>
    <mergeCell ref="B136:D136"/>
    <mergeCell ref="B140:D140"/>
    <mergeCell ref="B141:D141"/>
    <mergeCell ref="B142:D142"/>
    <mergeCell ref="B124:D124"/>
    <mergeCell ref="B125:D125"/>
    <mergeCell ref="B126:D126"/>
    <mergeCell ref="B131:D131"/>
    <mergeCell ref="B132:D132"/>
    <mergeCell ref="B133:D133"/>
    <mergeCell ref="B119:D119"/>
    <mergeCell ref="B120:D120"/>
    <mergeCell ref="K120:O120"/>
    <mergeCell ref="B121:D121"/>
    <mergeCell ref="B122:D122"/>
    <mergeCell ref="B123:D123"/>
    <mergeCell ref="B106:C106"/>
    <mergeCell ref="D106:E106"/>
    <mergeCell ref="D108:E108"/>
    <mergeCell ref="D109:E109"/>
    <mergeCell ref="D110:E110"/>
    <mergeCell ref="A114:H114"/>
    <mergeCell ref="B103:C103"/>
    <mergeCell ref="D103:E103"/>
    <mergeCell ref="B104:C104"/>
    <mergeCell ref="D104:E104"/>
    <mergeCell ref="B105:C105"/>
    <mergeCell ref="D105:E105"/>
    <mergeCell ref="B99:C99"/>
    <mergeCell ref="D99:E99"/>
    <mergeCell ref="B100:C100"/>
    <mergeCell ref="D100:E100"/>
    <mergeCell ref="B101:C101"/>
    <mergeCell ref="D101:E101"/>
    <mergeCell ref="A94:H94"/>
    <mergeCell ref="B96:E96"/>
    <mergeCell ref="B97:C97"/>
    <mergeCell ref="D97:E97"/>
    <mergeCell ref="B98:C98"/>
    <mergeCell ref="D98:E98"/>
    <mergeCell ref="A54:G54"/>
    <mergeCell ref="B61:C61"/>
    <mergeCell ref="B62:C62"/>
    <mergeCell ref="B63:C63"/>
    <mergeCell ref="B68:F68"/>
    <mergeCell ref="B88:F88"/>
    <mergeCell ref="A30:H32"/>
    <mergeCell ref="A36:H37"/>
    <mergeCell ref="A41:H42"/>
    <mergeCell ref="A46:F46"/>
    <mergeCell ref="A47:H47"/>
    <mergeCell ref="A50:H50"/>
    <mergeCell ref="A2:H2"/>
    <mergeCell ref="A3:H3"/>
    <mergeCell ref="A6:H10"/>
    <mergeCell ref="A14:H15"/>
    <mergeCell ref="A19:H23"/>
    <mergeCell ref="A26:H27"/>
  </mergeCells>
  <pageMargins left="0.25" right="0.25" top="0.75" bottom="0.75" header="0.3" footer="0.3"/>
  <pageSetup paperSize="9" scale="36" fitToHeight="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41E32-A918-4AE6-A6F4-E50D3F94B5C8}">
  <sheetPr>
    <pageSetUpPr fitToPage="1"/>
  </sheetPr>
  <dimension ref="A1:P361"/>
  <sheetViews>
    <sheetView showGridLines="0" topLeftCell="A313" zoomScaleNormal="100" zoomScalePageLayoutView="85" workbookViewId="0">
      <selection activeCell="F332" sqref="A1:O332"/>
    </sheetView>
  </sheetViews>
  <sheetFormatPr baseColWidth="10" defaultRowHeight="15" x14ac:dyDescent="0.25"/>
  <cols>
    <col min="1" max="1" width="20.28515625" style="33" customWidth="1"/>
    <col min="2" max="2" width="33.42578125" style="33" customWidth="1"/>
    <col min="3" max="3" width="15" style="38" customWidth="1"/>
    <col min="4" max="4" width="14.42578125" style="38" customWidth="1"/>
    <col min="5" max="5" width="14.85546875" style="38" customWidth="1"/>
    <col min="6" max="6" width="18.140625" style="38" bestFit="1" customWidth="1"/>
    <col min="7" max="7" width="16.85546875" style="38" customWidth="1"/>
    <col min="8" max="8" width="14.140625" style="33" customWidth="1"/>
    <col min="9" max="9" width="12.28515625" style="33" bestFit="1" customWidth="1"/>
    <col min="10" max="10" width="18.28515625" style="33" customWidth="1"/>
    <col min="11" max="11" width="12.42578125" style="33" customWidth="1"/>
    <col min="12" max="12" width="20" style="33" customWidth="1"/>
    <col min="13" max="256" width="11.5703125" style="33"/>
    <col min="257" max="257" width="20.28515625" style="33" customWidth="1"/>
    <col min="258" max="258" width="31.140625" style="33" customWidth="1"/>
    <col min="259" max="259" width="15" style="33" customWidth="1"/>
    <col min="260" max="260" width="14.42578125" style="33" customWidth="1"/>
    <col min="261" max="261" width="14.85546875" style="33" customWidth="1"/>
    <col min="262" max="262" width="18.140625" style="33" bestFit="1" customWidth="1"/>
    <col min="263" max="263" width="16.85546875" style="33" customWidth="1"/>
    <col min="264" max="264" width="14.140625" style="33" customWidth="1"/>
    <col min="265" max="265" width="11.5703125" style="33"/>
    <col min="266" max="266" width="18.28515625" style="33" customWidth="1"/>
    <col min="267" max="267" width="12.42578125" style="33" customWidth="1"/>
    <col min="268" max="268" width="20" style="33" customWidth="1"/>
    <col min="269" max="512" width="11.5703125" style="33"/>
    <col min="513" max="513" width="20.28515625" style="33" customWidth="1"/>
    <col min="514" max="514" width="31.140625" style="33" customWidth="1"/>
    <col min="515" max="515" width="15" style="33" customWidth="1"/>
    <col min="516" max="516" width="14.42578125" style="33" customWidth="1"/>
    <col min="517" max="517" width="14.85546875" style="33" customWidth="1"/>
    <col min="518" max="518" width="18.140625" style="33" bestFit="1" customWidth="1"/>
    <col min="519" max="519" width="16.85546875" style="33" customWidth="1"/>
    <col min="520" max="520" width="14.140625" style="33" customWidth="1"/>
    <col min="521" max="521" width="11.5703125" style="33"/>
    <col min="522" max="522" width="18.28515625" style="33" customWidth="1"/>
    <col min="523" max="523" width="12.42578125" style="33" customWidth="1"/>
    <col min="524" max="524" width="20" style="33" customWidth="1"/>
    <col min="525" max="768" width="11.5703125" style="33"/>
    <col min="769" max="769" width="20.28515625" style="33" customWidth="1"/>
    <col min="770" max="770" width="31.140625" style="33" customWidth="1"/>
    <col min="771" max="771" width="15" style="33" customWidth="1"/>
    <col min="772" max="772" width="14.42578125" style="33" customWidth="1"/>
    <col min="773" max="773" width="14.85546875" style="33" customWidth="1"/>
    <col min="774" max="774" width="18.140625" style="33" bestFit="1" customWidth="1"/>
    <col min="775" max="775" width="16.85546875" style="33" customWidth="1"/>
    <col min="776" max="776" width="14.140625" style="33" customWidth="1"/>
    <col min="777" max="777" width="11.5703125" style="33"/>
    <col min="778" max="778" width="18.28515625" style="33" customWidth="1"/>
    <col min="779" max="779" width="12.42578125" style="33" customWidth="1"/>
    <col min="780" max="780" width="20" style="33" customWidth="1"/>
    <col min="781" max="1024" width="11.5703125" style="33"/>
    <col min="1025" max="1025" width="20.28515625" style="33" customWidth="1"/>
    <col min="1026" max="1026" width="31.140625" style="33" customWidth="1"/>
    <col min="1027" max="1027" width="15" style="33" customWidth="1"/>
    <col min="1028" max="1028" width="14.42578125" style="33" customWidth="1"/>
    <col min="1029" max="1029" width="14.85546875" style="33" customWidth="1"/>
    <col min="1030" max="1030" width="18.140625" style="33" bestFit="1" customWidth="1"/>
    <col min="1031" max="1031" width="16.85546875" style="33" customWidth="1"/>
    <col min="1032" max="1032" width="14.140625" style="33" customWidth="1"/>
    <col min="1033" max="1033" width="11.5703125" style="33"/>
    <col min="1034" max="1034" width="18.28515625" style="33" customWidth="1"/>
    <col min="1035" max="1035" width="12.42578125" style="33" customWidth="1"/>
    <col min="1036" max="1036" width="20" style="33" customWidth="1"/>
    <col min="1037" max="1280" width="11.5703125" style="33"/>
    <col min="1281" max="1281" width="20.28515625" style="33" customWidth="1"/>
    <col min="1282" max="1282" width="31.140625" style="33" customWidth="1"/>
    <col min="1283" max="1283" width="15" style="33" customWidth="1"/>
    <col min="1284" max="1284" width="14.42578125" style="33" customWidth="1"/>
    <col min="1285" max="1285" width="14.85546875" style="33" customWidth="1"/>
    <col min="1286" max="1286" width="18.140625" style="33" bestFit="1" customWidth="1"/>
    <col min="1287" max="1287" width="16.85546875" style="33" customWidth="1"/>
    <col min="1288" max="1288" width="14.140625" style="33" customWidth="1"/>
    <col min="1289" max="1289" width="11.5703125" style="33"/>
    <col min="1290" max="1290" width="18.28515625" style="33" customWidth="1"/>
    <col min="1291" max="1291" width="12.42578125" style="33" customWidth="1"/>
    <col min="1292" max="1292" width="20" style="33" customWidth="1"/>
    <col min="1293" max="1536" width="11.5703125" style="33"/>
    <col min="1537" max="1537" width="20.28515625" style="33" customWidth="1"/>
    <col min="1538" max="1538" width="31.140625" style="33" customWidth="1"/>
    <col min="1539" max="1539" width="15" style="33" customWidth="1"/>
    <col min="1540" max="1540" width="14.42578125" style="33" customWidth="1"/>
    <col min="1541" max="1541" width="14.85546875" style="33" customWidth="1"/>
    <col min="1542" max="1542" width="18.140625" style="33" bestFit="1" customWidth="1"/>
    <col min="1543" max="1543" width="16.85546875" style="33" customWidth="1"/>
    <col min="1544" max="1544" width="14.140625" style="33" customWidth="1"/>
    <col min="1545" max="1545" width="11.5703125" style="33"/>
    <col min="1546" max="1546" width="18.28515625" style="33" customWidth="1"/>
    <col min="1547" max="1547" width="12.42578125" style="33" customWidth="1"/>
    <col min="1548" max="1548" width="20" style="33" customWidth="1"/>
    <col min="1549" max="1792" width="11.5703125" style="33"/>
    <col min="1793" max="1793" width="20.28515625" style="33" customWidth="1"/>
    <col min="1794" max="1794" width="31.140625" style="33" customWidth="1"/>
    <col min="1795" max="1795" width="15" style="33" customWidth="1"/>
    <col min="1796" max="1796" width="14.42578125" style="33" customWidth="1"/>
    <col min="1797" max="1797" width="14.85546875" style="33" customWidth="1"/>
    <col min="1798" max="1798" width="18.140625" style="33" bestFit="1" customWidth="1"/>
    <col min="1799" max="1799" width="16.85546875" style="33" customWidth="1"/>
    <col min="1800" max="1800" width="14.140625" style="33" customWidth="1"/>
    <col min="1801" max="1801" width="11.5703125" style="33"/>
    <col min="1802" max="1802" width="18.28515625" style="33" customWidth="1"/>
    <col min="1803" max="1803" width="12.42578125" style="33" customWidth="1"/>
    <col min="1804" max="1804" width="20" style="33" customWidth="1"/>
    <col min="1805" max="2048" width="11.5703125" style="33"/>
    <col min="2049" max="2049" width="20.28515625" style="33" customWidth="1"/>
    <col min="2050" max="2050" width="31.140625" style="33" customWidth="1"/>
    <col min="2051" max="2051" width="15" style="33" customWidth="1"/>
    <col min="2052" max="2052" width="14.42578125" style="33" customWidth="1"/>
    <col min="2053" max="2053" width="14.85546875" style="33" customWidth="1"/>
    <col min="2054" max="2054" width="18.140625" style="33" bestFit="1" customWidth="1"/>
    <col min="2055" max="2055" width="16.85546875" style="33" customWidth="1"/>
    <col min="2056" max="2056" width="14.140625" style="33" customWidth="1"/>
    <col min="2057" max="2057" width="11.5703125" style="33"/>
    <col min="2058" max="2058" width="18.28515625" style="33" customWidth="1"/>
    <col min="2059" max="2059" width="12.42578125" style="33" customWidth="1"/>
    <col min="2060" max="2060" width="20" style="33" customWidth="1"/>
    <col min="2061" max="2304" width="11.5703125" style="33"/>
    <col min="2305" max="2305" width="20.28515625" style="33" customWidth="1"/>
    <col min="2306" max="2306" width="31.140625" style="33" customWidth="1"/>
    <col min="2307" max="2307" width="15" style="33" customWidth="1"/>
    <col min="2308" max="2308" width="14.42578125" style="33" customWidth="1"/>
    <col min="2309" max="2309" width="14.85546875" style="33" customWidth="1"/>
    <col min="2310" max="2310" width="18.140625" style="33" bestFit="1" customWidth="1"/>
    <col min="2311" max="2311" width="16.85546875" style="33" customWidth="1"/>
    <col min="2312" max="2312" width="14.140625" style="33" customWidth="1"/>
    <col min="2313" max="2313" width="11.5703125" style="33"/>
    <col min="2314" max="2314" width="18.28515625" style="33" customWidth="1"/>
    <col min="2315" max="2315" width="12.42578125" style="33" customWidth="1"/>
    <col min="2316" max="2316" width="20" style="33" customWidth="1"/>
    <col min="2317" max="2560" width="11.5703125" style="33"/>
    <col min="2561" max="2561" width="20.28515625" style="33" customWidth="1"/>
    <col min="2562" max="2562" width="31.140625" style="33" customWidth="1"/>
    <col min="2563" max="2563" width="15" style="33" customWidth="1"/>
    <col min="2564" max="2564" width="14.42578125" style="33" customWidth="1"/>
    <col min="2565" max="2565" width="14.85546875" style="33" customWidth="1"/>
    <col min="2566" max="2566" width="18.140625" style="33" bestFit="1" customWidth="1"/>
    <col min="2567" max="2567" width="16.85546875" style="33" customWidth="1"/>
    <col min="2568" max="2568" width="14.140625" style="33" customWidth="1"/>
    <col min="2569" max="2569" width="11.5703125" style="33"/>
    <col min="2570" max="2570" width="18.28515625" style="33" customWidth="1"/>
    <col min="2571" max="2571" width="12.42578125" style="33" customWidth="1"/>
    <col min="2572" max="2572" width="20" style="33" customWidth="1"/>
    <col min="2573" max="2816" width="11.5703125" style="33"/>
    <col min="2817" max="2817" width="20.28515625" style="33" customWidth="1"/>
    <col min="2818" max="2818" width="31.140625" style="33" customWidth="1"/>
    <col min="2819" max="2819" width="15" style="33" customWidth="1"/>
    <col min="2820" max="2820" width="14.42578125" style="33" customWidth="1"/>
    <col min="2821" max="2821" width="14.85546875" style="33" customWidth="1"/>
    <col min="2822" max="2822" width="18.140625" style="33" bestFit="1" customWidth="1"/>
    <col min="2823" max="2823" width="16.85546875" style="33" customWidth="1"/>
    <col min="2824" max="2824" width="14.140625" style="33" customWidth="1"/>
    <col min="2825" max="2825" width="11.5703125" style="33"/>
    <col min="2826" max="2826" width="18.28515625" style="33" customWidth="1"/>
    <col min="2827" max="2827" width="12.42578125" style="33" customWidth="1"/>
    <col min="2828" max="2828" width="20" style="33" customWidth="1"/>
    <col min="2829" max="3072" width="11.5703125" style="33"/>
    <col min="3073" max="3073" width="20.28515625" style="33" customWidth="1"/>
    <col min="3074" max="3074" width="31.140625" style="33" customWidth="1"/>
    <col min="3075" max="3075" width="15" style="33" customWidth="1"/>
    <col min="3076" max="3076" width="14.42578125" style="33" customWidth="1"/>
    <col min="3077" max="3077" width="14.85546875" style="33" customWidth="1"/>
    <col min="3078" max="3078" width="18.140625" style="33" bestFit="1" customWidth="1"/>
    <col min="3079" max="3079" width="16.85546875" style="33" customWidth="1"/>
    <col min="3080" max="3080" width="14.140625" style="33" customWidth="1"/>
    <col min="3081" max="3081" width="11.5703125" style="33"/>
    <col min="3082" max="3082" width="18.28515625" style="33" customWidth="1"/>
    <col min="3083" max="3083" width="12.42578125" style="33" customWidth="1"/>
    <col min="3084" max="3084" width="20" style="33" customWidth="1"/>
    <col min="3085" max="3328" width="11.5703125" style="33"/>
    <col min="3329" max="3329" width="20.28515625" style="33" customWidth="1"/>
    <col min="3330" max="3330" width="31.140625" style="33" customWidth="1"/>
    <col min="3331" max="3331" width="15" style="33" customWidth="1"/>
    <col min="3332" max="3332" width="14.42578125" style="33" customWidth="1"/>
    <col min="3333" max="3333" width="14.85546875" style="33" customWidth="1"/>
    <col min="3334" max="3334" width="18.140625" style="33" bestFit="1" customWidth="1"/>
    <col min="3335" max="3335" width="16.85546875" style="33" customWidth="1"/>
    <col min="3336" max="3336" width="14.140625" style="33" customWidth="1"/>
    <col min="3337" max="3337" width="11.5703125" style="33"/>
    <col min="3338" max="3338" width="18.28515625" style="33" customWidth="1"/>
    <col min="3339" max="3339" width="12.42578125" style="33" customWidth="1"/>
    <col min="3340" max="3340" width="20" style="33" customWidth="1"/>
    <col min="3341" max="3584" width="11.5703125" style="33"/>
    <col min="3585" max="3585" width="20.28515625" style="33" customWidth="1"/>
    <col min="3586" max="3586" width="31.140625" style="33" customWidth="1"/>
    <col min="3587" max="3587" width="15" style="33" customWidth="1"/>
    <col min="3588" max="3588" width="14.42578125" style="33" customWidth="1"/>
    <col min="3589" max="3589" width="14.85546875" style="33" customWidth="1"/>
    <col min="3590" max="3590" width="18.140625" style="33" bestFit="1" customWidth="1"/>
    <col min="3591" max="3591" width="16.85546875" style="33" customWidth="1"/>
    <col min="3592" max="3592" width="14.140625" style="33" customWidth="1"/>
    <col min="3593" max="3593" width="11.5703125" style="33"/>
    <col min="3594" max="3594" width="18.28515625" style="33" customWidth="1"/>
    <col min="3595" max="3595" width="12.42578125" style="33" customWidth="1"/>
    <col min="3596" max="3596" width="20" style="33" customWidth="1"/>
    <col min="3597" max="3840" width="11.5703125" style="33"/>
    <col min="3841" max="3841" width="20.28515625" style="33" customWidth="1"/>
    <col min="3842" max="3842" width="31.140625" style="33" customWidth="1"/>
    <col min="3843" max="3843" width="15" style="33" customWidth="1"/>
    <col min="3844" max="3844" width="14.42578125" style="33" customWidth="1"/>
    <col min="3845" max="3845" width="14.85546875" style="33" customWidth="1"/>
    <col min="3846" max="3846" width="18.140625" style="33" bestFit="1" customWidth="1"/>
    <col min="3847" max="3847" width="16.85546875" style="33" customWidth="1"/>
    <col min="3848" max="3848" width="14.140625" style="33" customWidth="1"/>
    <col min="3849" max="3849" width="11.5703125" style="33"/>
    <col min="3850" max="3850" width="18.28515625" style="33" customWidth="1"/>
    <col min="3851" max="3851" width="12.42578125" style="33" customWidth="1"/>
    <col min="3852" max="3852" width="20" style="33" customWidth="1"/>
    <col min="3853" max="4096" width="11.5703125" style="33"/>
    <col min="4097" max="4097" width="20.28515625" style="33" customWidth="1"/>
    <col min="4098" max="4098" width="31.140625" style="33" customWidth="1"/>
    <col min="4099" max="4099" width="15" style="33" customWidth="1"/>
    <col min="4100" max="4100" width="14.42578125" style="33" customWidth="1"/>
    <col min="4101" max="4101" width="14.85546875" style="33" customWidth="1"/>
    <col min="4102" max="4102" width="18.140625" style="33" bestFit="1" customWidth="1"/>
    <col min="4103" max="4103" width="16.85546875" style="33" customWidth="1"/>
    <col min="4104" max="4104" width="14.140625" style="33" customWidth="1"/>
    <col min="4105" max="4105" width="11.5703125" style="33"/>
    <col min="4106" max="4106" width="18.28515625" style="33" customWidth="1"/>
    <col min="4107" max="4107" width="12.42578125" style="33" customWidth="1"/>
    <col min="4108" max="4108" width="20" style="33" customWidth="1"/>
    <col min="4109" max="4352" width="11.5703125" style="33"/>
    <col min="4353" max="4353" width="20.28515625" style="33" customWidth="1"/>
    <col min="4354" max="4354" width="31.140625" style="33" customWidth="1"/>
    <col min="4355" max="4355" width="15" style="33" customWidth="1"/>
    <col min="4356" max="4356" width="14.42578125" style="33" customWidth="1"/>
    <col min="4357" max="4357" width="14.85546875" style="33" customWidth="1"/>
    <col min="4358" max="4358" width="18.140625" style="33" bestFit="1" customWidth="1"/>
    <col min="4359" max="4359" width="16.85546875" style="33" customWidth="1"/>
    <col min="4360" max="4360" width="14.140625" style="33" customWidth="1"/>
    <col min="4361" max="4361" width="11.5703125" style="33"/>
    <col min="4362" max="4362" width="18.28515625" style="33" customWidth="1"/>
    <col min="4363" max="4363" width="12.42578125" style="33" customWidth="1"/>
    <col min="4364" max="4364" width="20" style="33" customWidth="1"/>
    <col min="4365" max="4608" width="11.5703125" style="33"/>
    <col min="4609" max="4609" width="20.28515625" style="33" customWidth="1"/>
    <col min="4610" max="4610" width="31.140625" style="33" customWidth="1"/>
    <col min="4611" max="4611" width="15" style="33" customWidth="1"/>
    <col min="4612" max="4612" width="14.42578125" style="33" customWidth="1"/>
    <col min="4613" max="4613" width="14.85546875" style="33" customWidth="1"/>
    <col min="4614" max="4614" width="18.140625" style="33" bestFit="1" customWidth="1"/>
    <col min="4615" max="4615" width="16.85546875" style="33" customWidth="1"/>
    <col min="4616" max="4616" width="14.140625" style="33" customWidth="1"/>
    <col min="4617" max="4617" width="11.5703125" style="33"/>
    <col min="4618" max="4618" width="18.28515625" style="33" customWidth="1"/>
    <col min="4619" max="4619" width="12.42578125" style="33" customWidth="1"/>
    <col min="4620" max="4620" width="20" style="33" customWidth="1"/>
    <col min="4621" max="4864" width="11.5703125" style="33"/>
    <col min="4865" max="4865" width="20.28515625" style="33" customWidth="1"/>
    <col min="4866" max="4866" width="31.140625" style="33" customWidth="1"/>
    <col min="4867" max="4867" width="15" style="33" customWidth="1"/>
    <col min="4868" max="4868" width="14.42578125" style="33" customWidth="1"/>
    <col min="4869" max="4869" width="14.85546875" style="33" customWidth="1"/>
    <col min="4870" max="4870" width="18.140625" style="33" bestFit="1" customWidth="1"/>
    <col min="4871" max="4871" width="16.85546875" style="33" customWidth="1"/>
    <col min="4872" max="4872" width="14.140625" style="33" customWidth="1"/>
    <col min="4873" max="4873" width="11.5703125" style="33"/>
    <col min="4874" max="4874" width="18.28515625" style="33" customWidth="1"/>
    <col min="4875" max="4875" width="12.42578125" style="33" customWidth="1"/>
    <col min="4876" max="4876" width="20" style="33" customWidth="1"/>
    <col min="4877" max="5120" width="11.5703125" style="33"/>
    <col min="5121" max="5121" width="20.28515625" style="33" customWidth="1"/>
    <col min="5122" max="5122" width="31.140625" style="33" customWidth="1"/>
    <col min="5123" max="5123" width="15" style="33" customWidth="1"/>
    <col min="5124" max="5124" width="14.42578125" style="33" customWidth="1"/>
    <col min="5125" max="5125" width="14.85546875" style="33" customWidth="1"/>
    <col min="5126" max="5126" width="18.140625" style="33" bestFit="1" customWidth="1"/>
    <col min="5127" max="5127" width="16.85546875" style="33" customWidth="1"/>
    <col min="5128" max="5128" width="14.140625" style="33" customWidth="1"/>
    <col min="5129" max="5129" width="11.5703125" style="33"/>
    <col min="5130" max="5130" width="18.28515625" style="33" customWidth="1"/>
    <col min="5131" max="5131" width="12.42578125" style="33" customWidth="1"/>
    <col min="5132" max="5132" width="20" style="33" customWidth="1"/>
    <col min="5133" max="5376" width="11.5703125" style="33"/>
    <col min="5377" max="5377" width="20.28515625" style="33" customWidth="1"/>
    <col min="5378" max="5378" width="31.140625" style="33" customWidth="1"/>
    <col min="5379" max="5379" width="15" style="33" customWidth="1"/>
    <col min="5380" max="5380" width="14.42578125" style="33" customWidth="1"/>
    <col min="5381" max="5381" width="14.85546875" style="33" customWidth="1"/>
    <col min="5382" max="5382" width="18.140625" style="33" bestFit="1" customWidth="1"/>
    <col min="5383" max="5383" width="16.85546875" style="33" customWidth="1"/>
    <col min="5384" max="5384" width="14.140625" style="33" customWidth="1"/>
    <col min="5385" max="5385" width="11.5703125" style="33"/>
    <col min="5386" max="5386" width="18.28515625" style="33" customWidth="1"/>
    <col min="5387" max="5387" width="12.42578125" style="33" customWidth="1"/>
    <col min="5388" max="5388" width="20" style="33" customWidth="1"/>
    <col min="5389" max="5632" width="11.5703125" style="33"/>
    <col min="5633" max="5633" width="20.28515625" style="33" customWidth="1"/>
    <col min="5634" max="5634" width="31.140625" style="33" customWidth="1"/>
    <col min="5635" max="5635" width="15" style="33" customWidth="1"/>
    <col min="5636" max="5636" width="14.42578125" style="33" customWidth="1"/>
    <col min="5637" max="5637" width="14.85546875" style="33" customWidth="1"/>
    <col min="5638" max="5638" width="18.140625" style="33" bestFit="1" customWidth="1"/>
    <col min="5639" max="5639" width="16.85546875" style="33" customWidth="1"/>
    <col min="5640" max="5640" width="14.140625" style="33" customWidth="1"/>
    <col min="5641" max="5641" width="11.5703125" style="33"/>
    <col min="5642" max="5642" width="18.28515625" style="33" customWidth="1"/>
    <col min="5643" max="5643" width="12.42578125" style="33" customWidth="1"/>
    <col min="5644" max="5644" width="20" style="33" customWidth="1"/>
    <col min="5645" max="5888" width="11.5703125" style="33"/>
    <col min="5889" max="5889" width="20.28515625" style="33" customWidth="1"/>
    <col min="5890" max="5890" width="31.140625" style="33" customWidth="1"/>
    <col min="5891" max="5891" width="15" style="33" customWidth="1"/>
    <col min="5892" max="5892" width="14.42578125" style="33" customWidth="1"/>
    <col min="5893" max="5893" width="14.85546875" style="33" customWidth="1"/>
    <col min="5894" max="5894" width="18.140625" style="33" bestFit="1" customWidth="1"/>
    <col min="5895" max="5895" width="16.85546875" style="33" customWidth="1"/>
    <col min="5896" max="5896" width="14.140625" style="33" customWidth="1"/>
    <col min="5897" max="5897" width="11.5703125" style="33"/>
    <col min="5898" max="5898" width="18.28515625" style="33" customWidth="1"/>
    <col min="5899" max="5899" width="12.42578125" style="33" customWidth="1"/>
    <col min="5900" max="5900" width="20" style="33" customWidth="1"/>
    <col min="5901" max="6144" width="11.5703125" style="33"/>
    <col min="6145" max="6145" width="20.28515625" style="33" customWidth="1"/>
    <col min="6146" max="6146" width="31.140625" style="33" customWidth="1"/>
    <col min="6147" max="6147" width="15" style="33" customWidth="1"/>
    <col min="6148" max="6148" width="14.42578125" style="33" customWidth="1"/>
    <col min="6149" max="6149" width="14.85546875" style="33" customWidth="1"/>
    <col min="6150" max="6150" width="18.140625" style="33" bestFit="1" customWidth="1"/>
    <col min="6151" max="6151" width="16.85546875" style="33" customWidth="1"/>
    <col min="6152" max="6152" width="14.140625" style="33" customWidth="1"/>
    <col min="6153" max="6153" width="11.5703125" style="33"/>
    <col min="6154" max="6154" width="18.28515625" style="33" customWidth="1"/>
    <col min="6155" max="6155" width="12.42578125" style="33" customWidth="1"/>
    <col min="6156" max="6156" width="20" style="33" customWidth="1"/>
    <col min="6157" max="6400" width="11.5703125" style="33"/>
    <col min="6401" max="6401" width="20.28515625" style="33" customWidth="1"/>
    <col min="6402" max="6402" width="31.140625" style="33" customWidth="1"/>
    <col min="6403" max="6403" width="15" style="33" customWidth="1"/>
    <col min="6404" max="6404" width="14.42578125" style="33" customWidth="1"/>
    <col min="6405" max="6405" width="14.85546875" style="33" customWidth="1"/>
    <col min="6406" max="6406" width="18.140625" style="33" bestFit="1" customWidth="1"/>
    <col min="6407" max="6407" width="16.85546875" style="33" customWidth="1"/>
    <col min="6408" max="6408" width="14.140625" style="33" customWidth="1"/>
    <col min="6409" max="6409" width="11.5703125" style="33"/>
    <col min="6410" max="6410" width="18.28515625" style="33" customWidth="1"/>
    <col min="6411" max="6411" width="12.42578125" style="33" customWidth="1"/>
    <col min="6412" max="6412" width="20" style="33" customWidth="1"/>
    <col min="6413" max="6656" width="11.5703125" style="33"/>
    <col min="6657" max="6657" width="20.28515625" style="33" customWidth="1"/>
    <col min="6658" max="6658" width="31.140625" style="33" customWidth="1"/>
    <col min="6659" max="6659" width="15" style="33" customWidth="1"/>
    <col min="6660" max="6660" width="14.42578125" style="33" customWidth="1"/>
    <col min="6661" max="6661" width="14.85546875" style="33" customWidth="1"/>
    <col min="6662" max="6662" width="18.140625" style="33" bestFit="1" customWidth="1"/>
    <col min="6663" max="6663" width="16.85546875" style="33" customWidth="1"/>
    <col min="6664" max="6664" width="14.140625" style="33" customWidth="1"/>
    <col min="6665" max="6665" width="11.5703125" style="33"/>
    <col min="6666" max="6666" width="18.28515625" style="33" customWidth="1"/>
    <col min="6667" max="6667" width="12.42578125" style="33" customWidth="1"/>
    <col min="6668" max="6668" width="20" style="33" customWidth="1"/>
    <col min="6669" max="6912" width="11.5703125" style="33"/>
    <col min="6913" max="6913" width="20.28515625" style="33" customWidth="1"/>
    <col min="6914" max="6914" width="31.140625" style="33" customWidth="1"/>
    <col min="6915" max="6915" width="15" style="33" customWidth="1"/>
    <col min="6916" max="6916" width="14.42578125" style="33" customWidth="1"/>
    <col min="6917" max="6917" width="14.85546875" style="33" customWidth="1"/>
    <col min="6918" max="6918" width="18.140625" style="33" bestFit="1" customWidth="1"/>
    <col min="6919" max="6919" width="16.85546875" style="33" customWidth="1"/>
    <col min="6920" max="6920" width="14.140625" style="33" customWidth="1"/>
    <col min="6921" max="6921" width="11.5703125" style="33"/>
    <col min="6922" max="6922" width="18.28515625" style="33" customWidth="1"/>
    <col min="6923" max="6923" width="12.42578125" style="33" customWidth="1"/>
    <col min="6924" max="6924" width="20" style="33" customWidth="1"/>
    <col min="6925" max="7168" width="11.5703125" style="33"/>
    <col min="7169" max="7169" width="20.28515625" style="33" customWidth="1"/>
    <col min="7170" max="7170" width="31.140625" style="33" customWidth="1"/>
    <col min="7171" max="7171" width="15" style="33" customWidth="1"/>
    <col min="7172" max="7172" width="14.42578125" style="33" customWidth="1"/>
    <col min="7173" max="7173" width="14.85546875" style="33" customWidth="1"/>
    <col min="7174" max="7174" width="18.140625" style="33" bestFit="1" customWidth="1"/>
    <col min="7175" max="7175" width="16.85546875" style="33" customWidth="1"/>
    <col min="7176" max="7176" width="14.140625" style="33" customWidth="1"/>
    <col min="7177" max="7177" width="11.5703125" style="33"/>
    <col min="7178" max="7178" width="18.28515625" style="33" customWidth="1"/>
    <col min="7179" max="7179" width="12.42578125" style="33" customWidth="1"/>
    <col min="7180" max="7180" width="20" style="33" customWidth="1"/>
    <col min="7181" max="7424" width="11.5703125" style="33"/>
    <col min="7425" max="7425" width="20.28515625" style="33" customWidth="1"/>
    <col min="7426" max="7426" width="31.140625" style="33" customWidth="1"/>
    <col min="7427" max="7427" width="15" style="33" customWidth="1"/>
    <col min="7428" max="7428" width="14.42578125" style="33" customWidth="1"/>
    <col min="7429" max="7429" width="14.85546875" style="33" customWidth="1"/>
    <col min="7430" max="7430" width="18.140625" style="33" bestFit="1" customWidth="1"/>
    <col min="7431" max="7431" width="16.85546875" style="33" customWidth="1"/>
    <col min="7432" max="7432" width="14.140625" style="33" customWidth="1"/>
    <col min="7433" max="7433" width="11.5703125" style="33"/>
    <col min="7434" max="7434" width="18.28515625" style="33" customWidth="1"/>
    <col min="7435" max="7435" width="12.42578125" style="33" customWidth="1"/>
    <col min="7436" max="7436" width="20" style="33" customWidth="1"/>
    <col min="7437" max="7680" width="11.5703125" style="33"/>
    <col min="7681" max="7681" width="20.28515625" style="33" customWidth="1"/>
    <col min="7682" max="7682" width="31.140625" style="33" customWidth="1"/>
    <col min="7683" max="7683" width="15" style="33" customWidth="1"/>
    <col min="7684" max="7684" width="14.42578125" style="33" customWidth="1"/>
    <col min="7685" max="7685" width="14.85546875" style="33" customWidth="1"/>
    <col min="7686" max="7686" width="18.140625" style="33" bestFit="1" customWidth="1"/>
    <col min="7687" max="7687" width="16.85546875" style="33" customWidth="1"/>
    <col min="7688" max="7688" width="14.140625" style="33" customWidth="1"/>
    <col min="7689" max="7689" width="11.5703125" style="33"/>
    <col min="7690" max="7690" width="18.28515625" style="33" customWidth="1"/>
    <col min="7691" max="7691" width="12.42578125" style="33" customWidth="1"/>
    <col min="7692" max="7692" width="20" style="33" customWidth="1"/>
    <col min="7693" max="7936" width="11.5703125" style="33"/>
    <col min="7937" max="7937" width="20.28515625" style="33" customWidth="1"/>
    <col min="7938" max="7938" width="31.140625" style="33" customWidth="1"/>
    <col min="7939" max="7939" width="15" style="33" customWidth="1"/>
    <col min="7940" max="7940" width="14.42578125" style="33" customWidth="1"/>
    <col min="7941" max="7941" width="14.85546875" style="33" customWidth="1"/>
    <col min="7942" max="7942" width="18.140625" style="33" bestFit="1" customWidth="1"/>
    <col min="7943" max="7943" width="16.85546875" style="33" customWidth="1"/>
    <col min="7944" max="7944" width="14.140625" style="33" customWidth="1"/>
    <col min="7945" max="7945" width="11.5703125" style="33"/>
    <col min="7946" max="7946" width="18.28515625" style="33" customWidth="1"/>
    <col min="7947" max="7947" width="12.42578125" style="33" customWidth="1"/>
    <col min="7948" max="7948" width="20" style="33" customWidth="1"/>
    <col min="7949" max="8192" width="11.5703125" style="33"/>
    <col min="8193" max="8193" width="20.28515625" style="33" customWidth="1"/>
    <col min="8194" max="8194" width="31.140625" style="33" customWidth="1"/>
    <col min="8195" max="8195" width="15" style="33" customWidth="1"/>
    <col min="8196" max="8196" width="14.42578125" style="33" customWidth="1"/>
    <col min="8197" max="8197" width="14.85546875" style="33" customWidth="1"/>
    <col min="8198" max="8198" width="18.140625" style="33" bestFit="1" customWidth="1"/>
    <col min="8199" max="8199" width="16.85546875" style="33" customWidth="1"/>
    <col min="8200" max="8200" width="14.140625" style="33" customWidth="1"/>
    <col min="8201" max="8201" width="11.5703125" style="33"/>
    <col min="8202" max="8202" width="18.28515625" style="33" customWidth="1"/>
    <col min="8203" max="8203" width="12.42578125" style="33" customWidth="1"/>
    <col min="8204" max="8204" width="20" style="33" customWidth="1"/>
    <col min="8205" max="8448" width="11.5703125" style="33"/>
    <col min="8449" max="8449" width="20.28515625" style="33" customWidth="1"/>
    <col min="8450" max="8450" width="31.140625" style="33" customWidth="1"/>
    <col min="8451" max="8451" width="15" style="33" customWidth="1"/>
    <col min="8452" max="8452" width="14.42578125" style="33" customWidth="1"/>
    <col min="8453" max="8453" width="14.85546875" style="33" customWidth="1"/>
    <col min="8454" max="8454" width="18.140625" style="33" bestFit="1" customWidth="1"/>
    <col min="8455" max="8455" width="16.85546875" style="33" customWidth="1"/>
    <col min="8456" max="8456" width="14.140625" style="33" customWidth="1"/>
    <col min="8457" max="8457" width="11.5703125" style="33"/>
    <col min="8458" max="8458" width="18.28515625" style="33" customWidth="1"/>
    <col min="8459" max="8459" width="12.42578125" style="33" customWidth="1"/>
    <col min="8460" max="8460" width="20" style="33" customWidth="1"/>
    <col min="8461" max="8704" width="11.5703125" style="33"/>
    <col min="8705" max="8705" width="20.28515625" style="33" customWidth="1"/>
    <col min="8706" max="8706" width="31.140625" style="33" customWidth="1"/>
    <col min="8707" max="8707" width="15" style="33" customWidth="1"/>
    <col min="8708" max="8708" width="14.42578125" style="33" customWidth="1"/>
    <col min="8709" max="8709" width="14.85546875" style="33" customWidth="1"/>
    <col min="8710" max="8710" width="18.140625" style="33" bestFit="1" customWidth="1"/>
    <col min="8711" max="8711" width="16.85546875" style="33" customWidth="1"/>
    <col min="8712" max="8712" width="14.140625" style="33" customWidth="1"/>
    <col min="8713" max="8713" width="11.5703125" style="33"/>
    <col min="8714" max="8714" width="18.28515625" style="33" customWidth="1"/>
    <col min="8715" max="8715" width="12.42578125" style="33" customWidth="1"/>
    <col min="8716" max="8716" width="20" style="33" customWidth="1"/>
    <col min="8717" max="8960" width="11.5703125" style="33"/>
    <col min="8961" max="8961" width="20.28515625" style="33" customWidth="1"/>
    <col min="8962" max="8962" width="31.140625" style="33" customWidth="1"/>
    <col min="8963" max="8963" width="15" style="33" customWidth="1"/>
    <col min="8964" max="8964" width="14.42578125" style="33" customWidth="1"/>
    <col min="8965" max="8965" width="14.85546875" style="33" customWidth="1"/>
    <col min="8966" max="8966" width="18.140625" style="33" bestFit="1" customWidth="1"/>
    <col min="8967" max="8967" width="16.85546875" style="33" customWidth="1"/>
    <col min="8968" max="8968" width="14.140625" style="33" customWidth="1"/>
    <col min="8969" max="8969" width="11.5703125" style="33"/>
    <col min="8970" max="8970" width="18.28515625" style="33" customWidth="1"/>
    <col min="8971" max="8971" width="12.42578125" style="33" customWidth="1"/>
    <col min="8972" max="8972" width="20" style="33" customWidth="1"/>
    <col min="8973" max="9216" width="11.5703125" style="33"/>
    <col min="9217" max="9217" width="20.28515625" style="33" customWidth="1"/>
    <col min="9218" max="9218" width="31.140625" style="33" customWidth="1"/>
    <col min="9219" max="9219" width="15" style="33" customWidth="1"/>
    <col min="9220" max="9220" width="14.42578125" style="33" customWidth="1"/>
    <col min="9221" max="9221" width="14.85546875" style="33" customWidth="1"/>
    <col min="9222" max="9222" width="18.140625" style="33" bestFit="1" customWidth="1"/>
    <col min="9223" max="9223" width="16.85546875" style="33" customWidth="1"/>
    <col min="9224" max="9224" width="14.140625" style="33" customWidth="1"/>
    <col min="9225" max="9225" width="11.5703125" style="33"/>
    <col min="9226" max="9226" width="18.28515625" style="33" customWidth="1"/>
    <col min="9227" max="9227" width="12.42578125" style="33" customWidth="1"/>
    <col min="9228" max="9228" width="20" style="33" customWidth="1"/>
    <col min="9229" max="9472" width="11.5703125" style="33"/>
    <col min="9473" max="9473" width="20.28515625" style="33" customWidth="1"/>
    <col min="9474" max="9474" width="31.140625" style="33" customWidth="1"/>
    <col min="9475" max="9475" width="15" style="33" customWidth="1"/>
    <col min="9476" max="9476" width="14.42578125" style="33" customWidth="1"/>
    <col min="9477" max="9477" width="14.85546875" style="33" customWidth="1"/>
    <col min="9478" max="9478" width="18.140625" style="33" bestFit="1" customWidth="1"/>
    <col min="9479" max="9479" width="16.85546875" style="33" customWidth="1"/>
    <col min="9480" max="9480" width="14.140625" style="33" customWidth="1"/>
    <col min="9481" max="9481" width="11.5703125" style="33"/>
    <col min="9482" max="9482" width="18.28515625" style="33" customWidth="1"/>
    <col min="9483" max="9483" width="12.42578125" style="33" customWidth="1"/>
    <col min="9484" max="9484" width="20" style="33" customWidth="1"/>
    <col min="9485" max="9728" width="11.5703125" style="33"/>
    <col min="9729" max="9729" width="20.28515625" style="33" customWidth="1"/>
    <col min="9730" max="9730" width="31.140625" style="33" customWidth="1"/>
    <col min="9731" max="9731" width="15" style="33" customWidth="1"/>
    <col min="9732" max="9732" width="14.42578125" style="33" customWidth="1"/>
    <col min="9733" max="9733" width="14.85546875" style="33" customWidth="1"/>
    <col min="9734" max="9734" width="18.140625" style="33" bestFit="1" customWidth="1"/>
    <col min="9735" max="9735" width="16.85546875" style="33" customWidth="1"/>
    <col min="9736" max="9736" width="14.140625" style="33" customWidth="1"/>
    <col min="9737" max="9737" width="11.5703125" style="33"/>
    <col min="9738" max="9738" width="18.28515625" style="33" customWidth="1"/>
    <col min="9739" max="9739" width="12.42578125" style="33" customWidth="1"/>
    <col min="9740" max="9740" width="20" style="33" customWidth="1"/>
    <col min="9741" max="9984" width="11.5703125" style="33"/>
    <col min="9985" max="9985" width="20.28515625" style="33" customWidth="1"/>
    <col min="9986" max="9986" width="31.140625" style="33" customWidth="1"/>
    <col min="9987" max="9987" width="15" style="33" customWidth="1"/>
    <col min="9988" max="9988" width="14.42578125" style="33" customWidth="1"/>
    <col min="9989" max="9989" width="14.85546875" style="33" customWidth="1"/>
    <col min="9990" max="9990" width="18.140625" style="33" bestFit="1" customWidth="1"/>
    <col min="9991" max="9991" width="16.85546875" style="33" customWidth="1"/>
    <col min="9992" max="9992" width="14.140625" style="33" customWidth="1"/>
    <col min="9993" max="9993" width="11.5703125" style="33"/>
    <col min="9994" max="9994" width="18.28515625" style="33" customWidth="1"/>
    <col min="9995" max="9995" width="12.42578125" style="33" customWidth="1"/>
    <col min="9996" max="9996" width="20" style="33" customWidth="1"/>
    <col min="9997" max="10240" width="11.5703125" style="33"/>
    <col min="10241" max="10241" width="20.28515625" style="33" customWidth="1"/>
    <col min="10242" max="10242" width="31.140625" style="33" customWidth="1"/>
    <col min="10243" max="10243" width="15" style="33" customWidth="1"/>
    <col min="10244" max="10244" width="14.42578125" style="33" customWidth="1"/>
    <col min="10245" max="10245" width="14.85546875" style="33" customWidth="1"/>
    <col min="10246" max="10246" width="18.140625" style="33" bestFit="1" customWidth="1"/>
    <col min="10247" max="10247" width="16.85546875" style="33" customWidth="1"/>
    <col min="10248" max="10248" width="14.140625" style="33" customWidth="1"/>
    <col min="10249" max="10249" width="11.5703125" style="33"/>
    <col min="10250" max="10250" width="18.28515625" style="33" customWidth="1"/>
    <col min="10251" max="10251" width="12.42578125" style="33" customWidth="1"/>
    <col min="10252" max="10252" width="20" style="33" customWidth="1"/>
    <col min="10253" max="10496" width="11.5703125" style="33"/>
    <col min="10497" max="10497" width="20.28515625" style="33" customWidth="1"/>
    <col min="10498" max="10498" width="31.140625" style="33" customWidth="1"/>
    <col min="10499" max="10499" width="15" style="33" customWidth="1"/>
    <col min="10500" max="10500" width="14.42578125" style="33" customWidth="1"/>
    <col min="10501" max="10501" width="14.85546875" style="33" customWidth="1"/>
    <col min="10502" max="10502" width="18.140625" style="33" bestFit="1" customWidth="1"/>
    <col min="10503" max="10503" width="16.85546875" style="33" customWidth="1"/>
    <col min="10504" max="10504" width="14.140625" style="33" customWidth="1"/>
    <col min="10505" max="10505" width="11.5703125" style="33"/>
    <col min="10506" max="10506" width="18.28515625" style="33" customWidth="1"/>
    <col min="10507" max="10507" width="12.42578125" style="33" customWidth="1"/>
    <col min="10508" max="10508" width="20" style="33" customWidth="1"/>
    <col min="10509" max="10752" width="11.5703125" style="33"/>
    <col min="10753" max="10753" width="20.28515625" style="33" customWidth="1"/>
    <col min="10754" max="10754" width="31.140625" style="33" customWidth="1"/>
    <col min="10755" max="10755" width="15" style="33" customWidth="1"/>
    <col min="10756" max="10756" width="14.42578125" style="33" customWidth="1"/>
    <col min="10757" max="10757" width="14.85546875" style="33" customWidth="1"/>
    <col min="10758" max="10758" width="18.140625" style="33" bestFit="1" customWidth="1"/>
    <col min="10759" max="10759" width="16.85546875" style="33" customWidth="1"/>
    <col min="10760" max="10760" width="14.140625" style="33" customWidth="1"/>
    <col min="10761" max="10761" width="11.5703125" style="33"/>
    <col min="10762" max="10762" width="18.28515625" style="33" customWidth="1"/>
    <col min="10763" max="10763" width="12.42578125" style="33" customWidth="1"/>
    <col min="10764" max="10764" width="20" style="33" customWidth="1"/>
    <col min="10765" max="11008" width="11.5703125" style="33"/>
    <col min="11009" max="11009" width="20.28515625" style="33" customWidth="1"/>
    <col min="11010" max="11010" width="31.140625" style="33" customWidth="1"/>
    <col min="11011" max="11011" width="15" style="33" customWidth="1"/>
    <col min="11012" max="11012" width="14.42578125" style="33" customWidth="1"/>
    <col min="11013" max="11013" width="14.85546875" style="33" customWidth="1"/>
    <col min="11014" max="11014" width="18.140625" style="33" bestFit="1" customWidth="1"/>
    <col min="11015" max="11015" width="16.85546875" style="33" customWidth="1"/>
    <col min="11016" max="11016" width="14.140625" style="33" customWidth="1"/>
    <col min="11017" max="11017" width="11.5703125" style="33"/>
    <col min="11018" max="11018" width="18.28515625" style="33" customWidth="1"/>
    <col min="11019" max="11019" width="12.42578125" style="33" customWidth="1"/>
    <col min="11020" max="11020" width="20" style="33" customWidth="1"/>
    <col min="11021" max="11264" width="11.5703125" style="33"/>
    <col min="11265" max="11265" width="20.28515625" style="33" customWidth="1"/>
    <col min="11266" max="11266" width="31.140625" style="33" customWidth="1"/>
    <col min="11267" max="11267" width="15" style="33" customWidth="1"/>
    <col min="11268" max="11268" width="14.42578125" style="33" customWidth="1"/>
    <col min="11269" max="11269" width="14.85546875" style="33" customWidth="1"/>
    <col min="11270" max="11270" width="18.140625" style="33" bestFit="1" customWidth="1"/>
    <col min="11271" max="11271" width="16.85546875" style="33" customWidth="1"/>
    <col min="11272" max="11272" width="14.140625" style="33" customWidth="1"/>
    <col min="11273" max="11273" width="11.5703125" style="33"/>
    <col min="11274" max="11274" width="18.28515625" style="33" customWidth="1"/>
    <col min="11275" max="11275" width="12.42578125" style="33" customWidth="1"/>
    <col min="11276" max="11276" width="20" style="33" customWidth="1"/>
    <col min="11277" max="11520" width="11.5703125" style="33"/>
    <col min="11521" max="11521" width="20.28515625" style="33" customWidth="1"/>
    <col min="11522" max="11522" width="31.140625" style="33" customWidth="1"/>
    <col min="11523" max="11523" width="15" style="33" customWidth="1"/>
    <col min="11524" max="11524" width="14.42578125" style="33" customWidth="1"/>
    <col min="11525" max="11525" width="14.85546875" style="33" customWidth="1"/>
    <col min="11526" max="11526" width="18.140625" style="33" bestFit="1" customWidth="1"/>
    <col min="11527" max="11527" width="16.85546875" style="33" customWidth="1"/>
    <col min="11528" max="11528" width="14.140625" style="33" customWidth="1"/>
    <col min="11529" max="11529" width="11.5703125" style="33"/>
    <col min="11530" max="11530" width="18.28515625" style="33" customWidth="1"/>
    <col min="11531" max="11531" width="12.42578125" style="33" customWidth="1"/>
    <col min="11532" max="11532" width="20" style="33" customWidth="1"/>
    <col min="11533" max="11776" width="11.5703125" style="33"/>
    <col min="11777" max="11777" width="20.28515625" style="33" customWidth="1"/>
    <col min="11778" max="11778" width="31.140625" style="33" customWidth="1"/>
    <col min="11779" max="11779" width="15" style="33" customWidth="1"/>
    <col min="11780" max="11780" width="14.42578125" style="33" customWidth="1"/>
    <col min="11781" max="11781" width="14.85546875" style="33" customWidth="1"/>
    <col min="11782" max="11782" width="18.140625" style="33" bestFit="1" customWidth="1"/>
    <col min="11783" max="11783" width="16.85546875" style="33" customWidth="1"/>
    <col min="11784" max="11784" width="14.140625" style="33" customWidth="1"/>
    <col min="11785" max="11785" width="11.5703125" style="33"/>
    <col min="11786" max="11786" width="18.28515625" style="33" customWidth="1"/>
    <col min="11787" max="11787" width="12.42578125" style="33" customWidth="1"/>
    <col min="11788" max="11788" width="20" style="33" customWidth="1"/>
    <col min="11789" max="12032" width="11.5703125" style="33"/>
    <col min="12033" max="12033" width="20.28515625" style="33" customWidth="1"/>
    <col min="12034" max="12034" width="31.140625" style="33" customWidth="1"/>
    <col min="12035" max="12035" width="15" style="33" customWidth="1"/>
    <col min="12036" max="12036" width="14.42578125" style="33" customWidth="1"/>
    <col min="12037" max="12037" width="14.85546875" style="33" customWidth="1"/>
    <col min="12038" max="12038" width="18.140625" style="33" bestFit="1" customWidth="1"/>
    <col min="12039" max="12039" width="16.85546875" style="33" customWidth="1"/>
    <col min="12040" max="12040" width="14.140625" style="33" customWidth="1"/>
    <col min="12041" max="12041" width="11.5703125" style="33"/>
    <col min="12042" max="12042" width="18.28515625" style="33" customWidth="1"/>
    <col min="12043" max="12043" width="12.42578125" style="33" customWidth="1"/>
    <col min="12044" max="12044" width="20" style="33" customWidth="1"/>
    <col min="12045" max="12288" width="11.5703125" style="33"/>
    <col min="12289" max="12289" width="20.28515625" style="33" customWidth="1"/>
    <col min="12290" max="12290" width="31.140625" style="33" customWidth="1"/>
    <col min="12291" max="12291" width="15" style="33" customWidth="1"/>
    <col min="12292" max="12292" width="14.42578125" style="33" customWidth="1"/>
    <col min="12293" max="12293" width="14.85546875" style="33" customWidth="1"/>
    <col min="12294" max="12294" width="18.140625" style="33" bestFit="1" customWidth="1"/>
    <col min="12295" max="12295" width="16.85546875" style="33" customWidth="1"/>
    <col min="12296" max="12296" width="14.140625" style="33" customWidth="1"/>
    <col min="12297" max="12297" width="11.5703125" style="33"/>
    <col min="12298" max="12298" width="18.28515625" style="33" customWidth="1"/>
    <col min="12299" max="12299" width="12.42578125" style="33" customWidth="1"/>
    <col min="12300" max="12300" width="20" style="33" customWidth="1"/>
    <col min="12301" max="12544" width="11.5703125" style="33"/>
    <col min="12545" max="12545" width="20.28515625" style="33" customWidth="1"/>
    <col min="12546" max="12546" width="31.140625" style="33" customWidth="1"/>
    <col min="12547" max="12547" width="15" style="33" customWidth="1"/>
    <col min="12548" max="12548" width="14.42578125" style="33" customWidth="1"/>
    <col min="12549" max="12549" width="14.85546875" style="33" customWidth="1"/>
    <col min="12550" max="12550" width="18.140625" style="33" bestFit="1" customWidth="1"/>
    <col min="12551" max="12551" width="16.85546875" style="33" customWidth="1"/>
    <col min="12552" max="12552" width="14.140625" style="33" customWidth="1"/>
    <col min="12553" max="12553" width="11.5703125" style="33"/>
    <col min="12554" max="12554" width="18.28515625" style="33" customWidth="1"/>
    <col min="12555" max="12555" width="12.42578125" style="33" customWidth="1"/>
    <col min="12556" max="12556" width="20" style="33" customWidth="1"/>
    <col min="12557" max="12800" width="11.5703125" style="33"/>
    <col min="12801" max="12801" width="20.28515625" style="33" customWidth="1"/>
    <col min="12802" max="12802" width="31.140625" style="33" customWidth="1"/>
    <col min="12803" max="12803" width="15" style="33" customWidth="1"/>
    <col min="12804" max="12804" width="14.42578125" style="33" customWidth="1"/>
    <col min="12805" max="12805" width="14.85546875" style="33" customWidth="1"/>
    <col min="12806" max="12806" width="18.140625" style="33" bestFit="1" customWidth="1"/>
    <col min="12807" max="12807" width="16.85546875" style="33" customWidth="1"/>
    <col min="12808" max="12808" width="14.140625" style="33" customWidth="1"/>
    <col min="12809" max="12809" width="11.5703125" style="33"/>
    <col min="12810" max="12810" width="18.28515625" style="33" customWidth="1"/>
    <col min="12811" max="12811" width="12.42578125" style="33" customWidth="1"/>
    <col min="12812" max="12812" width="20" style="33" customWidth="1"/>
    <col min="12813" max="13056" width="11.5703125" style="33"/>
    <col min="13057" max="13057" width="20.28515625" style="33" customWidth="1"/>
    <col min="13058" max="13058" width="31.140625" style="33" customWidth="1"/>
    <col min="13059" max="13059" width="15" style="33" customWidth="1"/>
    <col min="13060" max="13060" width="14.42578125" style="33" customWidth="1"/>
    <col min="13061" max="13061" width="14.85546875" style="33" customWidth="1"/>
    <col min="13062" max="13062" width="18.140625" style="33" bestFit="1" customWidth="1"/>
    <col min="13063" max="13063" width="16.85546875" style="33" customWidth="1"/>
    <col min="13064" max="13064" width="14.140625" style="33" customWidth="1"/>
    <col min="13065" max="13065" width="11.5703125" style="33"/>
    <col min="13066" max="13066" width="18.28515625" style="33" customWidth="1"/>
    <col min="13067" max="13067" width="12.42578125" style="33" customWidth="1"/>
    <col min="13068" max="13068" width="20" style="33" customWidth="1"/>
    <col min="13069" max="13312" width="11.5703125" style="33"/>
    <col min="13313" max="13313" width="20.28515625" style="33" customWidth="1"/>
    <col min="13314" max="13314" width="31.140625" style="33" customWidth="1"/>
    <col min="13315" max="13315" width="15" style="33" customWidth="1"/>
    <col min="13316" max="13316" width="14.42578125" style="33" customWidth="1"/>
    <col min="13317" max="13317" width="14.85546875" style="33" customWidth="1"/>
    <col min="13318" max="13318" width="18.140625" style="33" bestFit="1" customWidth="1"/>
    <col min="13319" max="13319" width="16.85546875" style="33" customWidth="1"/>
    <col min="13320" max="13320" width="14.140625" style="33" customWidth="1"/>
    <col min="13321" max="13321" width="11.5703125" style="33"/>
    <col min="13322" max="13322" width="18.28515625" style="33" customWidth="1"/>
    <col min="13323" max="13323" width="12.42578125" style="33" customWidth="1"/>
    <col min="13324" max="13324" width="20" style="33" customWidth="1"/>
    <col min="13325" max="13568" width="11.5703125" style="33"/>
    <col min="13569" max="13569" width="20.28515625" style="33" customWidth="1"/>
    <col min="13570" max="13570" width="31.140625" style="33" customWidth="1"/>
    <col min="13571" max="13571" width="15" style="33" customWidth="1"/>
    <col min="13572" max="13572" width="14.42578125" style="33" customWidth="1"/>
    <col min="13573" max="13573" width="14.85546875" style="33" customWidth="1"/>
    <col min="13574" max="13574" width="18.140625" style="33" bestFit="1" customWidth="1"/>
    <col min="13575" max="13575" width="16.85546875" style="33" customWidth="1"/>
    <col min="13576" max="13576" width="14.140625" style="33" customWidth="1"/>
    <col min="13577" max="13577" width="11.5703125" style="33"/>
    <col min="13578" max="13578" width="18.28515625" style="33" customWidth="1"/>
    <col min="13579" max="13579" width="12.42578125" style="33" customWidth="1"/>
    <col min="13580" max="13580" width="20" style="33" customWidth="1"/>
    <col min="13581" max="13824" width="11.5703125" style="33"/>
    <col min="13825" max="13825" width="20.28515625" style="33" customWidth="1"/>
    <col min="13826" max="13826" width="31.140625" style="33" customWidth="1"/>
    <col min="13827" max="13827" width="15" style="33" customWidth="1"/>
    <col min="13828" max="13828" width="14.42578125" style="33" customWidth="1"/>
    <col min="13829" max="13829" width="14.85546875" style="33" customWidth="1"/>
    <col min="13830" max="13830" width="18.140625" style="33" bestFit="1" customWidth="1"/>
    <col min="13831" max="13831" width="16.85546875" style="33" customWidth="1"/>
    <col min="13832" max="13832" width="14.140625" style="33" customWidth="1"/>
    <col min="13833" max="13833" width="11.5703125" style="33"/>
    <col min="13834" max="13834" width="18.28515625" style="33" customWidth="1"/>
    <col min="13835" max="13835" width="12.42578125" style="33" customWidth="1"/>
    <col min="13836" max="13836" width="20" style="33" customWidth="1"/>
    <col min="13837" max="14080" width="11.5703125" style="33"/>
    <col min="14081" max="14081" width="20.28515625" style="33" customWidth="1"/>
    <col min="14082" max="14082" width="31.140625" style="33" customWidth="1"/>
    <col min="14083" max="14083" width="15" style="33" customWidth="1"/>
    <col min="14084" max="14084" width="14.42578125" style="33" customWidth="1"/>
    <col min="14085" max="14085" width="14.85546875" style="33" customWidth="1"/>
    <col min="14086" max="14086" width="18.140625" style="33" bestFit="1" customWidth="1"/>
    <col min="14087" max="14087" width="16.85546875" style="33" customWidth="1"/>
    <col min="14088" max="14088" width="14.140625" style="33" customWidth="1"/>
    <col min="14089" max="14089" width="11.5703125" style="33"/>
    <col min="14090" max="14090" width="18.28515625" style="33" customWidth="1"/>
    <col min="14091" max="14091" width="12.42578125" style="33" customWidth="1"/>
    <col min="14092" max="14092" width="20" style="33" customWidth="1"/>
    <col min="14093" max="14336" width="11.5703125" style="33"/>
    <col min="14337" max="14337" width="20.28515625" style="33" customWidth="1"/>
    <col min="14338" max="14338" width="31.140625" style="33" customWidth="1"/>
    <col min="14339" max="14339" width="15" style="33" customWidth="1"/>
    <col min="14340" max="14340" width="14.42578125" style="33" customWidth="1"/>
    <col min="14341" max="14341" width="14.85546875" style="33" customWidth="1"/>
    <col min="14342" max="14342" width="18.140625" style="33" bestFit="1" customWidth="1"/>
    <col min="14343" max="14343" width="16.85546875" style="33" customWidth="1"/>
    <col min="14344" max="14344" width="14.140625" style="33" customWidth="1"/>
    <col min="14345" max="14345" width="11.5703125" style="33"/>
    <col min="14346" max="14346" width="18.28515625" style="33" customWidth="1"/>
    <col min="14347" max="14347" width="12.42578125" style="33" customWidth="1"/>
    <col min="14348" max="14348" width="20" style="33" customWidth="1"/>
    <col min="14349" max="14592" width="11.5703125" style="33"/>
    <col min="14593" max="14593" width="20.28515625" style="33" customWidth="1"/>
    <col min="14594" max="14594" width="31.140625" style="33" customWidth="1"/>
    <col min="14595" max="14595" width="15" style="33" customWidth="1"/>
    <col min="14596" max="14596" width="14.42578125" style="33" customWidth="1"/>
    <col min="14597" max="14597" width="14.85546875" style="33" customWidth="1"/>
    <col min="14598" max="14598" width="18.140625" style="33" bestFit="1" customWidth="1"/>
    <col min="14599" max="14599" width="16.85546875" style="33" customWidth="1"/>
    <col min="14600" max="14600" width="14.140625" style="33" customWidth="1"/>
    <col min="14601" max="14601" width="11.5703125" style="33"/>
    <col min="14602" max="14602" width="18.28515625" style="33" customWidth="1"/>
    <col min="14603" max="14603" width="12.42578125" style="33" customWidth="1"/>
    <col min="14604" max="14604" width="20" style="33" customWidth="1"/>
    <col min="14605" max="14848" width="11.5703125" style="33"/>
    <col min="14849" max="14849" width="20.28515625" style="33" customWidth="1"/>
    <col min="14850" max="14850" width="31.140625" style="33" customWidth="1"/>
    <col min="14851" max="14851" width="15" style="33" customWidth="1"/>
    <col min="14852" max="14852" width="14.42578125" style="33" customWidth="1"/>
    <col min="14853" max="14853" width="14.85546875" style="33" customWidth="1"/>
    <col min="14854" max="14854" width="18.140625" style="33" bestFit="1" customWidth="1"/>
    <col min="14855" max="14855" width="16.85546875" style="33" customWidth="1"/>
    <col min="14856" max="14856" width="14.140625" style="33" customWidth="1"/>
    <col min="14857" max="14857" width="11.5703125" style="33"/>
    <col min="14858" max="14858" width="18.28515625" style="33" customWidth="1"/>
    <col min="14859" max="14859" width="12.42578125" style="33" customWidth="1"/>
    <col min="14860" max="14860" width="20" style="33" customWidth="1"/>
    <col min="14861" max="15104" width="11.5703125" style="33"/>
    <col min="15105" max="15105" width="20.28515625" style="33" customWidth="1"/>
    <col min="15106" max="15106" width="31.140625" style="33" customWidth="1"/>
    <col min="15107" max="15107" width="15" style="33" customWidth="1"/>
    <col min="15108" max="15108" width="14.42578125" style="33" customWidth="1"/>
    <col min="15109" max="15109" width="14.85546875" style="33" customWidth="1"/>
    <col min="15110" max="15110" width="18.140625" style="33" bestFit="1" customWidth="1"/>
    <col min="15111" max="15111" width="16.85546875" style="33" customWidth="1"/>
    <col min="15112" max="15112" width="14.140625" style="33" customWidth="1"/>
    <col min="15113" max="15113" width="11.5703125" style="33"/>
    <col min="15114" max="15114" width="18.28515625" style="33" customWidth="1"/>
    <col min="15115" max="15115" width="12.42578125" style="33" customWidth="1"/>
    <col min="15116" max="15116" width="20" style="33" customWidth="1"/>
    <col min="15117" max="15360" width="11.5703125" style="33"/>
    <col min="15361" max="15361" width="20.28515625" style="33" customWidth="1"/>
    <col min="15362" max="15362" width="31.140625" style="33" customWidth="1"/>
    <col min="15363" max="15363" width="15" style="33" customWidth="1"/>
    <col min="15364" max="15364" width="14.42578125" style="33" customWidth="1"/>
    <col min="15365" max="15365" width="14.85546875" style="33" customWidth="1"/>
    <col min="15366" max="15366" width="18.140625" style="33" bestFit="1" customWidth="1"/>
    <col min="15367" max="15367" width="16.85546875" style="33" customWidth="1"/>
    <col min="15368" max="15368" width="14.140625" style="33" customWidth="1"/>
    <col min="15369" max="15369" width="11.5703125" style="33"/>
    <col min="15370" max="15370" width="18.28515625" style="33" customWidth="1"/>
    <col min="15371" max="15371" width="12.42578125" style="33" customWidth="1"/>
    <col min="15372" max="15372" width="20" style="33" customWidth="1"/>
    <col min="15373" max="15616" width="11.5703125" style="33"/>
    <col min="15617" max="15617" width="20.28515625" style="33" customWidth="1"/>
    <col min="15618" max="15618" width="31.140625" style="33" customWidth="1"/>
    <col min="15619" max="15619" width="15" style="33" customWidth="1"/>
    <col min="15620" max="15620" width="14.42578125" style="33" customWidth="1"/>
    <col min="15621" max="15621" width="14.85546875" style="33" customWidth="1"/>
    <col min="15622" max="15622" width="18.140625" style="33" bestFit="1" customWidth="1"/>
    <col min="15623" max="15623" width="16.85546875" style="33" customWidth="1"/>
    <col min="15624" max="15624" width="14.140625" style="33" customWidth="1"/>
    <col min="15625" max="15625" width="11.5703125" style="33"/>
    <col min="15626" max="15626" width="18.28515625" style="33" customWidth="1"/>
    <col min="15627" max="15627" width="12.42578125" style="33" customWidth="1"/>
    <col min="15628" max="15628" width="20" style="33" customWidth="1"/>
    <col min="15629" max="15872" width="11.5703125" style="33"/>
    <col min="15873" max="15873" width="20.28515625" style="33" customWidth="1"/>
    <col min="15874" max="15874" width="31.140625" style="33" customWidth="1"/>
    <col min="15875" max="15875" width="15" style="33" customWidth="1"/>
    <col min="15876" max="15876" width="14.42578125" style="33" customWidth="1"/>
    <col min="15877" max="15877" width="14.85546875" style="33" customWidth="1"/>
    <col min="15878" max="15878" width="18.140625" style="33" bestFit="1" customWidth="1"/>
    <col min="15879" max="15879" width="16.85546875" style="33" customWidth="1"/>
    <col min="15880" max="15880" width="14.140625" style="33" customWidth="1"/>
    <col min="15881" max="15881" width="11.5703125" style="33"/>
    <col min="15882" max="15882" width="18.28515625" style="33" customWidth="1"/>
    <col min="15883" max="15883" width="12.42578125" style="33" customWidth="1"/>
    <col min="15884" max="15884" width="20" style="33" customWidth="1"/>
    <col min="15885" max="16128" width="11.5703125" style="33"/>
    <col min="16129" max="16129" width="20.28515625" style="33" customWidth="1"/>
    <col min="16130" max="16130" width="31.140625" style="33" customWidth="1"/>
    <col min="16131" max="16131" width="15" style="33" customWidth="1"/>
    <col min="16132" max="16132" width="14.42578125" style="33" customWidth="1"/>
    <col min="16133" max="16133" width="14.85546875" style="33" customWidth="1"/>
    <col min="16134" max="16134" width="18.140625" style="33" bestFit="1" customWidth="1"/>
    <col min="16135" max="16135" width="16.85546875" style="33" customWidth="1"/>
    <col min="16136" max="16136" width="14.140625" style="33" customWidth="1"/>
    <col min="16137" max="16137" width="11.5703125" style="33"/>
    <col min="16138" max="16138" width="18.28515625" style="33" customWidth="1"/>
    <col min="16139" max="16139" width="12.42578125" style="33" customWidth="1"/>
    <col min="16140" max="16140" width="20" style="33" customWidth="1"/>
    <col min="16141" max="16384" width="11.5703125" style="33"/>
  </cols>
  <sheetData>
    <row r="1" spans="1:15" ht="19.5" customHeight="1" x14ac:dyDescent="0.25">
      <c r="A1" s="67"/>
      <c r="B1" s="67"/>
      <c r="C1" s="137"/>
      <c r="D1" s="137"/>
      <c r="E1" s="137"/>
      <c r="F1" s="137"/>
      <c r="G1" s="137"/>
      <c r="H1" s="67"/>
      <c r="I1" s="67"/>
      <c r="J1" s="67"/>
      <c r="K1" s="67"/>
      <c r="L1" s="67"/>
      <c r="M1" s="67"/>
      <c r="N1" s="67"/>
      <c r="O1" s="67"/>
    </row>
    <row r="2" spans="1:15" x14ac:dyDescent="0.25">
      <c r="A2" s="407" t="s">
        <v>101</v>
      </c>
      <c r="B2" s="407"/>
      <c r="C2" s="407"/>
      <c r="D2" s="407"/>
      <c r="E2" s="407"/>
      <c r="F2" s="407"/>
      <c r="G2" s="407"/>
      <c r="H2" s="407"/>
      <c r="I2" s="67"/>
      <c r="J2" s="67"/>
      <c r="K2" s="67"/>
      <c r="L2" s="67"/>
      <c r="M2" s="67"/>
      <c r="N2" s="67"/>
      <c r="O2" s="67"/>
    </row>
    <row r="3" spans="1:15" x14ac:dyDescent="0.25">
      <c r="A3" s="408" t="s">
        <v>102</v>
      </c>
      <c r="B3" s="408"/>
      <c r="C3" s="408"/>
      <c r="D3" s="408"/>
      <c r="E3" s="408"/>
      <c r="F3" s="408"/>
      <c r="G3" s="408"/>
      <c r="H3" s="408"/>
      <c r="I3" s="67"/>
      <c r="J3" s="67"/>
      <c r="K3" s="67"/>
      <c r="L3" s="67"/>
      <c r="M3" s="67"/>
      <c r="N3" s="67"/>
      <c r="O3" s="67"/>
    </row>
    <row r="4" spans="1:15" ht="9.75" customHeight="1" x14ac:dyDescent="0.25">
      <c r="A4" s="188"/>
      <c r="B4" s="67"/>
      <c r="C4" s="137"/>
      <c r="D4" s="137"/>
      <c r="E4" s="137"/>
      <c r="F4" s="137"/>
      <c r="G4" s="137"/>
      <c r="H4" s="68"/>
      <c r="I4" s="68"/>
      <c r="J4" s="67"/>
      <c r="K4" s="67"/>
      <c r="L4" s="67"/>
      <c r="M4" s="67"/>
      <c r="N4" s="67"/>
      <c r="O4" s="67"/>
    </row>
    <row r="5" spans="1:15" x14ac:dyDescent="0.25">
      <c r="A5" s="69" t="s">
        <v>103</v>
      </c>
      <c r="B5" s="67"/>
      <c r="C5" s="137"/>
      <c r="D5" s="137"/>
      <c r="E5" s="137"/>
      <c r="F5" s="137"/>
      <c r="G5" s="137"/>
      <c r="H5" s="68"/>
      <c r="I5" s="67"/>
      <c r="J5" s="67"/>
      <c r="K5" s="67"/>
      <c r="L5" s="67"/>
      <c r="M5" s="67"/>
      <c r="N5" s="67"/>
      <c r="O5" s="67"/>
    </row>
    <row r="6" spans="1:15" ht="15" customHeight="1" x14ac:dyDescent="0.25">
      <c r="A6" s="406" t="s">
        <v>452</v>
      </c>
      <c r="B6" s="406"/>
      <c r="C6" s="406"/>
      <c r="D6" s="406"/>
      <c r="E6" s="406"/>
      <c r="F6" s="406"/>
      <c r="G6" s="406"/>
      <c r="H6" s="406"/>
      <c r="I6" s="67"/>
      <c r="J6" s="67"/>
      <c r="K6" s="67"/>
      <c r="L6" s="67"/>
      <c r="M6" s="67"/>
      <c r="N6" s="67"/>
      <c r="O6" s="67"/>
    </row>
    <row r="7" spans="1:15" ht="15" customHeight="1" x14ac:dyDescent="0.25">
      <c r="A7" s="406"/>
      <c r="B7" s="406"/>
      <c r="C7" s="406"/>
      <c r="D7" s="406"/>
      <c r="E7" s="406"/>
      <c r="F7" s="406"/>
      <c r="G7" s="406"/>
      <c r="H7" s="406"/>
      <c r="I7" s="67"/>
      <c r="J7" s="67"/>
      <c r="K7" s="67"/>
      <c r="L7" s="67"/>
      <c r="M7" s="67"/>
      <c r="N7" s="67"/>
      <c r="O7" s="67"/>
    </row>
    <row r="8" spans="1:15" ht="13.9" customHeight="1" x14ac:dyDescent="0.25">
      <c r="A8" s="406"/>
      <c r="B8" s="406"/>
      <c r="C8" s="406"/>
      <c r="D8" s="406"/>
      <c r="E8" s="406"/>
      <c r="F8" s="406"/>
      <c r="G8" s="406"/>
      <c r="H8" s="406"/>
      <c r="I8" s="67"/>
      <c r="J8" s="67"/>
      <c r="K8" s="67"/>
      <c r="L8" s="67"/>
      <c r="M8" s="67"/>
      <c r="N8" s="67"/>
      <c r="O8" s="67"/>
    </row>
    <row r="9" spans="1:15" ht="18.600000000000001" hidden="1" customHeight="1" x14ac:dyDescent="0.25">
      <c r="A9" s="406"/>
      <c r="B9" s="406"/>
      <c r="C9" s="406"/>
      <c r="D9" s="406"/>
      <c r="E9" s="406"/>
      <c r="F9" s="406"/>
      <c r="G9" s="406"/>
      <c r="H9" s="406"/>
      <c r="I9" s="67"/>
      <c r="J9" s="67"/>
      <c r="K9" s="67"/>
      <c r="L9" s="67"/>
      <c r="M9" s="67"/>
      <c r="N9" s="67"/>
      <c r="O9" s="67"/>
    </row>
    <row r="10" spans="1:15" ht="13.9" hidden="1" customHeight="1" x14ac:dyDescent="0.25">
      <c r="A10" s="406"/>
      <c r="B10" s="406"/>
      <c r="C10" s="406"/>
      <c r="D10" s="406"/>
      <c r="E10" s="406"/>
      <c r="F10" s="406"/>
      <c r="G10" s="406"/>
      <c r="H10" s="406"/>
      <c r="I10" s="67"/>
      <c r="J10" s="67"/>
      <c r="K10" s="67"/>
      <c r="L10" s="67"/>
      <c r="M10" s="67"/>
      <c r="N10" s="67"/>
      <c r="O10" s="67"/>
    </row>
    <row r="11" spans="1:15" x14ac:dyDescent="0.25">
      <c r="A11" s="67"/>
      <c r="B11" s="67"/>
      <c r="C11" s="137"/>
      <c r="D11" s="137"/>
      <c r="E11" s="137"/>
      <c r="F11" s="137"/>
      <c r="G11" s="137"/>
      <c r="H11" s="67"/>
      <c r="I11" s="70"/>
      <c r="J11" s="67"/>
      <c r="K11" s="67"/>
      <c r="L11" s="67"/>
      <c r="M11" s="67"/>
      <c r="N11" s="67"/>
      <c r="O11" s="67"/>
    </row>
    <row r="12" spans="1:15" x14ac:dyDescent="0.25">
      <c r="A12" s="188" t="s">
        <v>105</v>
      </c>
      <c r="B12" s="67"/>
      <c r="C12" s="137"/>
      <c r="D12" s="137"/>
      <c r="E12" s="137"/>
      <c r="F12" s="137"/>
      <c r="G12" s="137"/>
      <c r="H12" s="68"/>
      <c r="I12" s="68"/>
      <c r="J12" s="67"/>
      <c r="K12" s="67"/>
      <c r="L12" s="67"/>
      <c r="M12" s="67"/>
      <c r="N12" s="67"/>
      <c r="O12" s="67"/>
    </row>
    <row r="13" spans="1:15" ht="9.75" customHeight="1" x14ac:dyDescent="0.25">
      <c r="A13" s="188"/>
      <c r="B13" s="67"/>
      <c r="C13" s="137"/>
      <c r="D13" s="137"/>
      <c r="E13" s="137"/>
      <c r="F13" s="137"/>
      <c r="G13" s="137"/>
      <c r="H13" s="68"/>
      <c r="I13" s="68"/>
      <c r="J13" s="67"/>
      <c r="K13" s="67"/>
      <c r="L13" s="67"/>
      <c r="M13" s="67"/>
      <c r="N13" s="67"/>
      <c r="O13" s="67"/>
    </row>
    <row r="14" spans="1:15" ht="15" customHeight="1" x14ac:dyDescent="0.25">
      <c r="A14" s="406" t="s">
        <v>513</v>
      </c>
      <c r="B14" s="406"/>
      <c r="C14" s="406"/>
      <c r="D14" s="406"/>
      <c r="E14" s="406"/>
      <c r="F14" s="406"/>
      <c r="G14" s="406"/>
      <c r="H14" s="406"/>
      <c r="I14" s="68"/>
      <c r="J14" s="67"/>
      <c r="K14" s="67"/>
      <c r="L14" s="67"/>
      <c r="M14" s="67"/>
      <c r="N14" s="67"/>
      <c r="O14" s="67"/>
    </row>
    <row r="15" spans="1:15" ht="14.45" customHeight="1" x14ac:dyDescent="0.25">
      <c r="A15" s="406"/>
      <c r="B15" s="406"/>
      <c r="C15" s="406"/>
      <c r="D15" s="406"/>
      <c r="E15" s="406"/>
      <c r="F15" s="406"/>
      <c r="G15" s="406"/>
      <c r="H15" s="406"/>
      <c r="I15" s="68"/>
      <c r="J15" s="67"/>
      <c r="K15" s="67"/>
      <c r="L15" s="67"/>
      <c r="M15" s="67"/>
      <c r="N15" s="67"/>
      <c r="O15" s="67"/>
    </row>
    <row r="16" spans="1:15" ht="12.75" customHeight="1" x14ac:dyDescent="0.25">
      <c r="A16" s="71"/>
      <c r="B16" s="71"/>
      <c r="C16" s="138"/>
      <c r="D16" s="138"/>
      <c r="E16" s="138"/>
      <c r="F16" s="138"/>
      <c r="G16" s="138"/>
      <c r="H16" s="71"/>
      <c r="I16" s="68"/>
      <c r="J16" s="67"/>
      <c r="K16" s="67"/>
      <c r="L16" s="67"/>
      <c r="M16" s="67"/>
      <c r="N16" s="67"/>
      <c r="O16" s="67"/>
    </row>
    <row r="17" spans="1:15" ht="12.75" customHeight="1" x14ac:dyDescent="0.25">
      <c r="A17" s="188" t="s">
        <v>106</v>
      </c>
      <c r="B17" s="71"/>
      <c r="C17" s="138"/>
      <c r="D17" s="138"/>
      <c r="E17" s="138"/>
      <c r="F17" s="138"/>
      <c r="G17" s="138"/>
      <c r="H17" s="71"/>
      <c r="I17" s="68"/>
      <c r="J17" s="67"/>
      <c r="K17" s="67"/>
      <c r="L17" s="67"/>
      <c r="M17" s="67"/>
      <c r="N17" s="67"/>
      <c r="O17" s="67"/>
    </row>
    <row r="18" spans="1:15" x14ac:dyDescent="0.25">
      <c r="A18" s="67"/>
      <c r="B18" s="67"/>
      <c r="C18" s="137"/>
      <c r="D18" s="137"/>
      <c r="E18" s="137"/>
      <c r="F18" s="137"/>
      <c r="G18" s="137"/>
      <c r="H18" s="67"/>
      <c r="I18" s="68"/>
      <c r="J18" s="67"/>
      <c r="K18" s="67"/>
      <c r="L18" s="67"/>
      <c r="M18" s="67"/>
      <c r="N18" s="67"/>
      <c r="O18" s="67"/>
    </row>
    <row r="19" spans="1:15" ht="15" customHeight="1" x14ac:dyDescent="0.25">
      <c r="A19" s="406" t="s">
        <v>107</v>
      </c>
      <c r="B19" s="406"/>
      <c r="C19" s="406"/>
      <c r="D19" s="406"/>
      <c r="E19" s="406"/>
      <c r="F19" s="406"/>
      <c r="G19" s="406"/>
      <c r="H19" s="406"/>
      <c r="I19" s="68"/>
      <c r="J19" s="67"/>
      <c r="K19" s="67"/>
      <c r="L19" s="67"/>
      <c r="M19" s="67"/>
      <c r="N19" s="67"/>
      <c r="O19" s="67"/>
    </row>
    <row r="20" spans="1:15" ht="12.75" customHeight="1" x14ac:dyDescent="0.25">
      <c r="A20" s="406"/>
      <c r="B20" s="406"/>
      <c r="C20" s="406"/>
      <c r="D20" s="406"/>
      <c r="E20" s="406"/>
      <c r="F20" s="406"/>
      <c r="G20" s="406"/>
      <c r="H20" s="406"/>
      <c r="I20" s="68"/>
      <c r="J20" s="67"/>
      <c r="K20" s="67"/>
      <c r="L20" s="67"/>
      <c r="M20" s="67"/>
      <c r="N20" s="67"/>
      <c r="O20" s="67"/>
    </row>
    <row r="21" spans="1:15" ht="15.75" customHeight="1" x14ac:dyDescent="0.25">
      <c r="A21" s="406"/>
      <c r="B21" s="406"/>
      <c r="C21" s="406"/>
      <c r="D21" s="406"/>
      <c r="E21" s="406"/>
      <c r="F21" s="406"/>
      <c r="G21" s="406"/>
      <c r="H21" s="406"/>
      <c r="I21" s="68"/>
      <c r="J21" s="67"/>
      <c r="K21" s="67"/>
      <c r="L21" s="67"/>
      <c r="M21" s="67"/>
      <c r="N21" s="67"/>
      <c r="O21" s="67"/>
    </row>
    <row r="22" spans="1:15" ht="6" customHeight="1" x14ac:dyDescent="0.25">
      <c r="A22" s="406"/>
      <c r="B22" s="406"/>
      <c r="C22" s="406"/>
      <c r="D22" s="406"/>
      <c r="E22" s="406"/>
      <c r="F22" s="406"/>
      <c r="G22" s="406"/>
      <c r="H22" s="406"/>
      <c r="I22" s="68"/>
      <c r="J22" s="67"/>
      <c r="K22" s="67"/>
      <c r="L22" s="67"/>
      <c r="M22" s="67"/>
      <c r="N22" s="67"/>
      <c r="O22" s="67"/>
    </row>
    <row r="23" spans="1:15" ht="15.6" hidden="1" customHeight="1" x14ac:dyDescent="0.25">
      <c r="A23" s="406"/>
      <c r="B23" s="406"/>
      <c r="C23" s="406"/>
      <c r="D23" s="406"/>
      <c r="E23" s="406"/>
      <c r="F23" s="406"/>
      <c r="G23" s="406"/>
      <c r="H23" s="406"/>
      <c r="I23" s="68"/>
      <c r="J23" s="67"/>
      <c r="K23" s="67"/>
      <c r="L23" s="67"/>
      <c r="M23" s="67"/>
      <c r="N23" s="67"/>
      <c r="O23" s="67"/>
    </row>
    <row r="24" spans="1:15" x14ac:dyDescent="0.25">
      <c r="A24" s="72" t="s">
        <v>108</v>
      </c>
      <c r="B24" s="67"/>
      <c r="C24" s="137"/>
      <c r="D24" s="137"/>
      <c r="E24" s="137"/>
      <c r="F24" s="137"/>
      <c r="G24" s="137"/>
      <c r="H24" s="67"/>
      <c r="I24" s="68"/>
      <c r="J24" s="67"/>
      <c r="K24" s="67"/>
      <c r="L24" s="67"/>
      <c r="M24" s="67"/>
      <c r="N24" s="67"/>
      <c r="O24" s="67"/>
    </row>
    <row r="25" spans="1:15" x14ac:dyDescent="0.25">
      <c r="A25" s="67"/>
      <c r="B25" s="67"/>
      <c r="C25" s="137"/>
      <c r="D25" s="137"/>
      <c r="E25" s="137"/>
      <c r="F25" s="137"/>
      <c r="G25" s="137"/>
      <c r="H25" s="68"/>
      <c r="I25" s="68"/>
      <c r="J25" s="67"/>
      <c r="K25" s="67"/>
      <c r="L25" s="67"/>
      <c r="M25" s="67"/>
      <c r="N25" s="67"/>
      <c r="O25" s="67"/>
    </row>
    <row r="26" spans="1:15" ht="15" customHeight="1" x14ac:dyDescent="0.25">
      <c r="A26" s="406" t="s">
        <v>326</v>
      </c>
      <c r="B26" s="406"/>
      <c r="C26" s="406"/>
      <c r="D26" s="406"/>
      <c r="E26" s="406"/>
      <c r="F26" s="406"/>
      <c r="G26" s="406"/>
      <c r="H26" s="406"/>
      <c r="I26" s="68"/>
      <c r="J26" s="67"/>
      <c r="K26" s="67"/>
      <c r="L26" s="67"/>
      <c r="M26" s="67"/>
      <c r="N26" s="67"/>
      <c r="O26" s="67"/>
    </row>
    <row r="27" spans="1:15" ht="15" customHeight="1" x14ac:dyDescent="0.25">
      <c r="A27" s="406"/>
      <c r="B27" s="406"/>
      <c r="C27" s="406"/>
      <c r="D27" s="406"/>
      <c r="E27" s="406"/>
      <c r="F27" s="406"/>
      <c r="G27" s="406"/>
      <c r="H27" s="406"/>
      <c r="I27" s="68"/>
      <c r="J27" s="67"/>
      <c r="K27" s="67"/>
      <c r="L27" s="67"/>
      <c r="M27" s="67"/>
      <c r="N27" s="67"/>
      <c r="O27" s="67"/>
    </row>
    <row r="28" spans="1:15" x14ac:dyDescent="0.25">
      <c r="A28" s="72" t="s">
        <v>110</v>
      </c>
      <c r="B28" s="67"/>
      <c r="C28" s="137"/>
      <c r="D28" s="137"/>
      <c r="E28" s="137"/>
      <c r="F28" s="137"/>
      <c r="G28" s="137"/>
      <c r="H28" s="68"/>
      <c r="I28" s="68"/>
      <c r="J28" s="67"/>
      <c r="K28" s="67"/>
      <c r="L28" s="67"/>
      <c r="M28" s="67"/>
      <c r="N28" s="67"/>
      <c r="O28" s="67"/>
    </row>
    <row r="29" spans="1:15" x14ac:dyDescent="0.25">
      <c r="A29" s="67" t="s">
        <v>111</v>
      </c>
      <c r="B29" s="67"/>
      <c r="C29" s="137"/>
      <c r="D29" s="137"/>
      <c r="E29" s="137"/>
      <c r="F29" s="137"/>
      <c r="G29" s="137"/>
      <c r="H29" s="68"/>
      <c r="I29" s="68"/>
      <c r="J29" s="67"/>
      <c r="K29" s="67"/>
      <c r="L29" s="67"/>
      <c r="M29" s="67"/>
      <c r="N29" s="67"/>
      <c r="O29" s="67"/>
    </row>
    <row r="30" spans="1:15" ht="15" customHeight="1" x14ac:dyDescent="0.25">
      <c r="A30" s="406" t="s">
        <v>327</v>
      </c>
      <c r="B30" s="406"/>
      <c r="C30" s="406"/>
      <c r="D30" s="406"/>
      <c r="E30" s="406"/>
      <c r="F30" s="406"/>
      <c r="G30" s="406"/>
      <c r="H30" s="406"/>
      <c r="I30" s="68"/>
      <c r="J30" s="67"/>
      <c r="K30" s="67"/>
      <c r="L30" s="67"/>
      <c r="M30" s="67"/>
      <c r="N30" s="67"/>
      <c r="O30" s="67"/>
    </row>
    <row r="31" spans="1:15" ht="15" customHeight="1" x14ac:dyDescent="0.25">
      <c r="A31" s="406"/>
      <c r="B31" s="406"/>
      <c r="C31" s="406"/>
      <c r="D31" s="406"/>
      <c r="E31" s="406"/>
      <c r="F31" s="406"/>
      <c r="G31" s="406"/>
      <c r="H31" s="406"/>
      <c r="I31" s="68"/>
      <c r="J31" s="67"/>
      <c r="K31" s="67"/>
      <c r="L31" s="67"/>
      <c r="M31" s="67"/>
      <c r="N31" s="67"/>
      <c r="O31" s="67"/>
    </row>
    <row r="32" spans="1:15" x14ac:dyDescent="0.25">
      <c r="A32" s="406"/>
      <c r="B32" s="406"/>
      <c r="C32" s="406"/>
      <c r="D32" s="406"/>
      <c r="E32" s="406"/>
      <c r="F32" s="406"/>
      <c r="G32" s="406"/>
      <c r="H32" s="406"/>
      <c r="I32" s="68"/>
      <c r="J32" s="67"/>
      <c r="K32" s="67"/>
      <c r="L32" s="67"/>
      <c r="M32" s="67"/>
      <c r="N32" s="67"/>
      <c r="O32" s="67"/>
    </row>
    <row r="33" spans="1:15" x14ac:dyDescent="0.25">
      <c r="A33" s="67"/>
      <c r="B33" s="67"/>
      <c r="C33" s="137"/>
      <c r="D33" s="137"/>
      <c r="E33" s="137"/>
      <c r="F33" s="137"/>
      <c r="G33" s="137"/>
      <c r="H33" s="67"/>
      <c r="I33" s="68"/>
      <c r="J33" s="67"/>
      <c r="K33" s="67"/>
      <c r="L33" s="67"/>
      <c r="M33" s="67"/>
      <c r="N33" s="67"/>
      <c r="O33" s="67"/>
    </row>
    <row r="34" spans="1:15" x14ac:dyDescent="0.25">
      <c r="A34" s="72" t="s">
        <v>113</v>
      </c>
      <c r="B34" s="67"/>
      <c r="C34" s="137"/>
      <c r="D34" s="137"/>
      <c r="E34" s="137"/>
      <c r="F34" s="137"/>
      <c r="G34" s="137"/>
      <c r="H34" s="68"/>
      <c r="I34" s="68"/>
      <c r="J34" s="67"/>
      <c r="K34" s="67"/>
      <c r="L34" s="67"/>
      <c r="M34" s="67"/>
      <c r="N34" s="67"/>
      <c r="O34" s="67"/>
    </row>
    <row r="35" spans="1:15" x14ac:dyDescent="0.25">
      <c r="A35" s="67"/>
      <c r="B35" s="67"/>
      <c r="C35" s="137"/>
      <c r="D35" s="137"/>
      <c r="E35" s="137"/>
      <c r="F35" s="137"/>
      <c r="G35" s="137"/>
      <c r="H35" s="68"/>
      <c r="I35" s="68"/>
      <c r="J35" s="67"/>
      <c r="K35" s="67"/>
      <c r="L35" s="67"/>
      <c r="M35" s="67"/>
      <c r="N35" s="67"/>
      <c r="O35" s="67"/>
    </row>
    <row r="36" spans="1:15" ht="15" customHeight="1" x14ac:dyDescent="0.25">
      <c r="A36" s="406" t="s">
        <v>496</v>
      </c>
      <c r="B36" s="406"/>
      <c r="C36" s="406"/>
      <c r="D36" s="406"/>
      <c r="E36" s="406"/>
      <c r="F36" s="406"/>
      <c r="G36" s="406"/>
      <c r="H36" s="406"/>
      <c r="I36" s="68"/>
      <c r="J36" s="67"/>
      <c r="K36" s="67"/>
      <c r="L36" s="67"/>
      <c r="M36" s="67"/>
      <c r="N36" s="67"/>
      <c r="O36" s="67"/>
    </row>
    <row r="37" spans="1:15" ht="20.25" customHeight="1" x14ac:dyDescent="0.25">
      <c r="A37" s="406"/>
      <c r="B37" s="406"/>
      <c r="C37" s="406"/>
      <c r="D37" s="406"/>
      <c r="E37" s="406"/>
      <c r="F37" s="406"/>
      <c r="G37" s="406"/>
      <c r="H37" s="406"/>
      <c r="I37" s="68"/>
      <c r="J37" s="67"/>
      <c r="K37" s="67"/>
      <c r="L37" s="67"/>
      <c r="M37" s="67"/>
      <c r="N37" s="67"/>
      <c r="O37" s="67"/>
    </row>
    <row r="38" spans="1:15" x14ac:dyDescent="0.25">
      <c r="A38" s="67"/>
      <c r="B38" s="67"/>
      <c r="C38" s="137"/>
      <c r="D38" s="137"/>
      <c r="E38" s="137"/>
      <c r="F38" s="137"/>
      <c r="G38" s="137"/>
      <c r="H38" s="68"/>
      <c r="I38" s="68"/>
      <c r="J38" s="67"/>
      <c r="K38" s="67"/>
      <c r="L38" s="67"/>
      <c r="M38" s="67"/>
      <c r="N38" s="67"/>
      <c r="O38" s="67"/>
    </row>
    <row r="39" spans="1:15" x14ac:dyDescent="0.25">
      <c r="A39" s="72" t="s">
        <v>114</v>
      </c>
      <c r="B39" s="67"/>
      <c r="C39" s="137"/>
      <c r="D39" s="137"/>
      <c r="E39" s="137"/>
      <c r="F39" s="137"/>
      <c r="G39" s="137"/>
      <c r="H39" s="68"/>
      <c r="I39" s="68"/>
      <c r="J39" s="67"/>
      <c r="K39" s="67"/>
      <c r="L39" s="67"/>
      <c r="M39" s="67"/>
      <c r="N39" s="67"/>
      <c r="O39" s="67"/>
    </row>
    <row r="40" spans="1:15" x14ac:dyDescent="0.25">
      <c r="A40" s="67"/>
      <c r="B40" s="67"/>
      <c r="C40" s="137"/>
      <c r="D40" s="137"/>
      <c r="E40" s="137"/>
      <c r="F40" s="137"/>
      <c r="G40" s="137"/>
      <c r="H40" s="68"/>
      <c r="I40" s="68"/>
      <c r="J40" s="67"/>
      <c r="K40" s="67"/>
      <c r="L40" s="67"/>
      <c r="M40" s="67"/>
      <c r="N40" s="67"/>
      <c r="O40" s="67"/>
    </row>
    <row r="41" spans="1:15" ht="15.75" customHeight="1" x14ac:dyDescent="0.25">
      <c r="A41" s="410" t="s">
        <v>328</v>
      </c>
      <c r="B41" s="410"/>
      <c r="C41" s="410"/>
      <c r="D41" s="410"/>
      <c r="E41" s="410"/>
      <c r="F41" s="410"/>
      <c r="G41" s="410"/>
      <c r="H41" s="410"/>
      <c r="I41" s="68"/>
      <c r="J41" s="67"/>
      <c r="K41" s="67"/>
      <c r="L41" s="67"/>
      <c r="M41" s="67"/>
      <c r="N41" s="67"/>
      <c r="O41" s="67"/>
    </row>
    <row r="42" spans="1:15" x14ac:dyDescent="0.25">
      <c r="A42" s="410"/>
      <c r="B42" s="410"/>
      <c r="C42" s="410"/>
      <c r="D42" s="410"/>
      <c r="E42" s="410"/>
      <c r="F42" s="410"/>
      <c r="G42" s="410"/>
      <c r="H42" s="410"/>
      <c r="I42" s="68"/>
      <c r="J42" s="67"/>
      <c r="K42" s="67"/>
      <c r="L42" s="67"/>
      <c r="M42" s="67"/>
      <c r="N42" s="67"/>
      <c r="O42" s="67"/>
    </row>
    <row r="43" spans="1:15" x14ac:dyDescent="0.25">
      <c r="A43" s="68"/>
      <c r="B43" s="67"/>
      <c r="C43" s="137"/>
      <c r="D43" s="137"/>
      <c r="E43" s="137"/>
      <c r="F43" s="137"/>
      <c r="G43" s="137"/>
      <c r="H43" s="68"/>
      <c r="I43" s="68"/>
      <c r="J43" s="67"/>
      <c r="K43" s="67"/>
      <c r="L43" s="67"/>
      <c r="M43" s="67"/>
      <c r="N43" s="67"/>
      <c r="O43" s="67"/>
    </row>
    <row r="44" spans="1:15" x14ac:dyDescent="0.25">
      <c r="A44" s="72" t="s">
        <v>115</v>
      </c>
      <c r="B44" s="67"/>
      <c r="C44" s="137"/>
      <c r="D44" s="137"/>
      <c r="E44" s="137"/>
      <c r="F44" s="137"/>
      <c r="G44" s="137"/>
      <c r="H44" s="68"/>
      <c r="I44" s="68"/>
      <c r="J44" s="67"/>
      <c r="K44" s="67"/>
      <c r="L44" s="67"/>
      <c r="M44" s="67"/>
      <c r="N44" s="67"/>
      <c r="O44" s="67"/>
    </row>
    <row r="45" spans="1:15" x14ac:dyDescent="0.25">
      <c r="A45" s="67"/>
      <c r="B45" s="67"/>
      <c r="C45" s="137"/>
      <c r="D45" s="137"/>
      <c r="E45" s="137"/>
      <c r="F45" s="137"/>
      <c r="G45" s="137"/>
      <c r="H45" s="68"/>
      <c r="I45" s="68"/>
      <c r="J45" s="67"/>
      <c r="K45" s="67"/>
      <c r="L45" s="67"/>
      <c r="M45" s="67"/>
      <c r="N45" s="67"/>
      <c r="O45" s="67"/>
    </row>
    <row r="46" spans="1:15" ht="12.75" customHeight="1" x14ac:dyDescent="0.25">
      <c r="A46" s="410" t="s">
        <v>329</v>
      </c>
      <c r="B46" s="410"/>
      <c r="C46" s="410"/>
      <c r="D46" s="410"/>
      <c r="E46" s="410"/>
      <c r="F46" s="410"/>
      <c r="G46" s="139"/>
      <c r="H46" s="73"/>
      <c r="I46" s="68"/>
      <c r="J46" s="67"/>
      <c r="K46" s="67"/>
      <c r="L46" s="67"/>
      <c r="M46" s="67"/>
      <c r="N46" s="67"/>
      <c r="O46" s="67"/>
    </row>
    <row r="47" spans="1:15" x14ac:dyDescent="0.25">
      <c r="A47" s="411"/>
      <c r="B47" s="411"/>
      <c r="C47" s="411"/>
      <c r="D47" s="411"/>
      <c r="E47" s="411"/>
      <c r="F47" s="411"/>
      <c r="G47" s="411"/>
      <c r="H47" s="411"/>
      <c r="I47" s="68"/>
      <c r="J47" s="67"/>
      <c r="K47" s="67"/>
      <c r="L47" s="67"/>
      <c r="M47" s="67"/>
      <c r="N47" s="67"/>
      <c r="O47" s="67"/>
    </row>
    <row r="48" spans="1:15" x14ac:dyDescent="0.25">
      <c r="A48" s="74" t="s">
        <v>117</v>
      </c>
      <c r="B48" s="67"/>
      <c r="C48" s="137"/>
      <c r="D48" s="137"/>
      <c r="E48" s="137"/>
      <c r="F48" s="137"/>
      <c r="G48" s="137"/>
      <c r="H48" s="67"/>
      <c r="I48" s="68"/>
      <c r="J48" s="67"/>
      <c r="K48" s="67"/>
      <c r="L48" s="67"/>
      <c r="M48" s="67"/>
      <c r="N48" s="67"/>
      <c r="O48" s="67"/>
    </row>
    <row r="49" spans="1:15" x14ac:dyDescent="0.25">
      <c r="A49" s="68"/>
      <c r="B49" s="67"/>
      <c r="C49" s="137"/>
      <c r="D49" s="137"/>
      <c r="E49" s="137"/>
      <c r="F49" s="137"/>
      <c r="G49" s="137"/>
      <c r="H49" s="68"/>
      <c r="I49" s="68"/>
      <c r="J49" s="67"/>
      <c r="K49" s="67"/>
      <c r="L49" s="67"/>
      <c r="M49" s="67"/>
      <c r="N49" s="67"/>
      <c r="O49" s="67"/>
    </row>
    <row r="50" spans="1:15" ht="19.5" customHeight="1" x14ac:dyDescent="0.25">
      <c r="A50" s="406" t="s">
        <v>330</v>
      </c>
      <c r="B50" s="406"/>
      <c r="C50" s="406"/>
      <c r="D50" s="406"/>
      <c r="E50" s="406"/>
      <c r="F50" s="406"/>
      <c r="G50" s="406"/>
      <c r="H50" s="406"/>
      <c r="I50" s="68"/>
      <c r="J50" s="67"/>
      <c r="K50" s="67"/>
      <c r="L50" s="67"/>
      <c r="M50" s="67"/>
      <c r="N50" s="67"/>
      <c r="O50" s="67"/>
    </row>
    <row r="51" spans="1:15" x14ac:dyDescent="0.25">
      <c r="A51" s="67"/>
      <c r="B51" s="67"/>
      <c r="C51" s="137"/>
      <c r="D51" s="137"/>
      <c r="E51" s="137"/>
      <c r="F51" s="137"/>
      <c r="G51" s="137"/>
      <c r="H51" s="67"/>
      <c r="I51" s="70"/>
      <c r="J51" s="67"/>
      <c r="K51" s="67"/>
      <c r="L51" s="67"/>
      <c r="M51" s="67"/>
      <c r="N51" s="67"/>
      <c r="O51" s="67"/>
    </row>
    <row r="52" spans="1:15" ht="12.75" customHeight="1" x14ac:dyDescent="0.25">
      <c r="A52" s="188" t="s">
        <v>119</v>
      </c>
      <c r="B52" s="67"/>
      <c r="C52" s="137"/>
      <c r="D52" s="137"/>
      <c r="E52" s="137"/>
      <c r="F52" s="137"/>
      <c r="G52" s="137"/>
      <c r="H52" s="67"/>
      <c r="I52" s="68"/>
      <c r="J52" s="67"/>
      <c r="K52" s="67"/>
      <c r="L52" s="67"/>
      <c r="M52" s="67"/>
      <c r="N52" s="67"/>
      <c r="O52" s="67"/>
    </row>
    <row r="53" spans="1:15" x14ac:dyDescent="0.25">
      <c r="A53" s="67"/>
      <c r="B53" s="67"/>
      <c r="C53" s="137"/>
      <c r="D53" s="137"/>
      <c r="E53" s="137"/>
      <c r="F53" s="137"/>
      <c r="G53" s="137"/>
      <c r="H53" s="68"/>
      <c r="I53" s="68"/>
      <c r="J53" s="67"/>
      <c r="K53" s="67"/>
      <c r="L53" s="67"/>
      <c r="M53" s="67"/>
      <c r="N53" s="67"/>
      <c r="O53" s="67"/>
    </row>
    <row r="54" spans="1:15" x14ac:dyDescent="0.25">
      <c r="A54" s="410" t="s">
        <v>331</v>
      </c>
      <c r="B54" s="410"/>
      <c r="C54" s="410"/>
      <c r="D54" s="410"/>
      <c r="E54" s="410"/>
      <c r="F54" s="410"/>
      <c r="G54" s="410"/>
      <c r="H54" s="73"/>
      <c r="I54" s="68"/>
      <c r="J54" s="67"/>
      <c r="K54" s="67"/>
      <c r="L54" s="67"/>
      <c r="M54" s="67"/>
      <c r="N54" s="67"/>
      <c r="O54" s="67"/>
    </row>
    <row r="55" spans="1:15" ht="13.5" customHeight="1" x14ac:dyDescent="0.25">
      <c r="A55" s="73"/>
      <c r="B55" s="73"/>
      <c r="C55" s="139"/>
      <c r="D55" s="139"/>
      <c r="E55" s="139"/>
      <c r="F55" s="139"/>
      <c r="G55" s="139"/>
      <c r="H55" s="73"/>
      <c r="I55" s="68"/>
      <c r="J55" s="67"/>
      <c r="K55" s="67"/>
      <c r="L55" s="67"/>
      <c r="M55" s="67"/>
      <c r="N55" s="67"/>
      <c r="O55" s="67"/>
    </row>
    <row r="56" spans="1:15" ht="13.5" customHeight="1" x14ac:dyDescent="0.25">
      <c r="A56" s="188" t="s">
        <v>121</v>
      </c>
      <c r="B56" s="189"/>
      <c r="C56" s="140"/>
      <c r="D56" s="140"/>
      <c r="E56" s="140"/>
      <c r="F56" s="140"/>
      <c r="G56" s="140"/>
      <c r="H56" s="189"/>
      <c r="I56" s="68"/>
      <c r="J56" s="67"/>
      <c r="K56" s="67"/>
      <c r="L56" s="67"/>
      <c r="M56" s="67"/>
      <c r="N56" s="67"/>
      <c r="O56" s="67"/>
    </row>
    <row r="57" spans="1:15" ht="13.5" customHeight="1" x14ac:dyDescent="0.25">
      <c r="A57" s="189"/>
      <c r="B57" s="189"/>
      <c r="C57" s="140"/>
      <c r="D57" s="140"/>
      <c r="E57" s="140"/>
      <c r="F57" s="140"/>
      <c r="G57" s="140"/>
      <c r="H57" s="189"/>
      <c r="I57" s="68"/>
      <c r="J57" s="67"/>
      <c r="K57" s="67"/>
      <c r="L57" s="67"/>
      <c r="M57" s="67"/>
      <c r="N57" s="67"/>
      <c r="O57" s="67"/>
    </row>
    <row r="58" spans="1:15" ht="13.5" customHeight="1" x14ac:dyDescent="0.25">
      <c r="A58" s="75" t="s">
        <v>497</v>
      </c>
      <c r="B58" s="189"/>
      <c r="C58" s="140"/>
      <c r="D58" s="140"/>
      <c r="E58" s="140"/>
      <c r="F58" s="140"/>
      <c r="G58" s="140"/>
      <c r="H58" s="189"/>
      <c r="I58" s="68"/>
      <c r="J58" s="67"/>
      <c r="K58" s="67"/>
      <c r="L58" s="67"/>
      <c r="M58" s="67"/>
      <c r="N58" s="67"/>
      <c r="O58" s="67"/>
    </row>
    <row r="59" spans="1:15" ht="13.5" customHeight="1" x14ac:dyDescent="0.25">
      <c r="A59" s="75"/>
      <c r="B59" s="189"/>
      <c r="C59" s="140"/>
      <c r="D59" s="140"/>
      <c r="E59" s="140"/>
      <c r="F59" s="140"/>
      <c r="G59" s="140"/>
      <c r="H59" s="189"/>
      <c r="I59" s="68"/>
      <c r="J59" s="67"/>
      <c r="K59" s="67"/>
      <c r="L59" s="67"/>
      <c r="M59" s="67"/>
      <c r="N59" s="67"/>
      <c r="O59" s="67"/>
    </row>
    <row r="60" spans="1:15" x14ac:dyDescent="0.25">
      <c r="A60" s="76"/>
      <c r="B60" s="71"/>
      <c r="C60" s="138"/>
      <c r="D60" s="138"/>
      <c r="E60" s="138"/>
      <c r="F60" s="138"/>
      <c r="G60" s="138"/>
      <c r="H60" s="71"/>
      <c r="I60" s="68"/>
      <c r="J60" s="67"/>
      <c r="K60" s="67"/>
      <c r="L60" s="67"/>
      <c r="M60" s="67"/>
      <c r="N60" s="67"/>
      <c r="O60" s="67"/>
    </row>
    <row r="61" spans="1:15" ht="30" x14ac:dyDescent="0.25">
      <c r="A61" s="67"/>
      <c r="B61" s="412"/>
      <c r="C61" s="413"/>
      <c r="D61" s="141" t="s">
        <v>122</v>
      </c>
      <c r="E61" s="141" t="s">
        <v>124</v>
      </c>
      <c r="F61" s="137"/>
      <c r="G61" s="138"/>
      <c r="H61" s="71"/>
      <c r="I61" s="68"/>
      <c r="J61" s="67"/>
      <c r="K61" s="67"/>
      <c r="L61" s="67"/>
      <c r="M61" s="67"/>
      <c r="N61" s="67"/>
      <c r="O61" s="67"/>
    </row>
    <row r="62" spans="1:15" x14ac:dyDescent="0.25">
      <c r="A62" s="67"/>
      <c r="B62" s="412" t="s">
        <v>125</v>
      </c>
      <c r="C62" s="413"/>
      <c r="D62" s="142">
        <v>6891.96</v>
      </c>
      <c r="E62" s="142">
        <v>6442.33</v>
      </c>
      <c r="F62" s="137"/>
      <c r="G62" s="138"/>
      <c r="H62" s="71"/>
      <c r="I62" s="68"/>
      <c r="J62" s="67"/>
      <c r="K62" s="67"/>
      <c r="L62" s="67"/>
      <c r="M62" s="67"/>
      <c r="N62" s="67"/>
      <c r="O62" s="67"/>
    </row>
    <row r="63" spans="1:15" x14ac:dyDescent="0.25">
      <c r="A63" s="67"/>
      <c r="B63" s="412" t="s">
        <v>126</v>
      </c>
      <c r="C63" s="413"/>
      <c r="D63" s="142">
        <v>6941.65</v>
      </c>
      <c r="E63" s="142">
        <v>6463.95</v>
      </c>
      <c r="F63" s="137"/>
      <c r="G63" s="138"/>
      <c r="H63" s="71"/>
      <c r="I63" s="68"/>
      <c r="J63" s="67"/>
      <c r="K63" s="67"/>
      <c r="L63" s="67"/>
      <c r="M63" s="67"/>
      <c r="N63" s="67"/>
      <c r="O63" s="67"/>
    </row>
    <row r="64" spans="1:15" ht="13.5" customHeight="1" x14ac:dyDescent="0.25">
      <c r="A64" s="71"/>
      <c r="B64" s="71"/>
      <c r="C64" s="138"/>
      <c r="D64" s="138"/>
      <c r="E64" s="138"/>
      <c r="F64" s="138"/>
      <c r="G64" s="138"/>
      <c r="H64" s="71"/>
      <c r="I64" s="68"/>
      <c r="J64" s="67"/>
      <c r="K64" s="67"/>
      <c r="L64" s="67"/>
      <c r="M64" s="67"/>
      <c r="N64" s="67"/>
      <c r="O64" s="67"/>
    </row>
    <row r="65" spans="1:15" ht="13.5" customHeight="1" x14ac:dyDescent="0.25">
      <c r="A65" s="75" t="s">
        <v>498</v>
      </c>
      <c r="B65" s="71"/>
      <c r="C65" s="138"/>
      <c r="D65" s="138"/>
      <c r="E65" s="138"/>
      <c r="F65" s="138"/>
      <c r="G65" s="138"/>
      <c r="H65" s="71"/>
      <c r="I65" s="68"/>
      <c r="J65" s="67"/>
      <c r="K65" s="67"/>
      <c r="L65" s="67"/>
      <c r="M65" s="67"/>
      <c r="N65" s="67"/>
      <c r="O65" s="67"/>
    </row>
    <row r="66" spans="1:15" ht="13.5" customHeight="1" x14ac:dyDescent="0.25">
      <c r="A66" s="75"/>
      <c r="B66" s="189"/>
      <c r="C66" s="140"/>
      <c r="D66" s="140"/>
      <c r="E66" s="140"/>
      <c r="F66" s="140"/>
      <c r="G66" s="140"/>
      <c r="H66" s="189"/>
      <c r="I66" s="68"/>
      <c r="J66" s="67"/>
      <c r="K66" s="67"/>
      <c r="L66" s="67"/>
      <c r="M66" s="67"/>
      <c r="N66" s="67"/>
      <c r="O66" s="67"/>
    </row>
    <row r="67" spans="1:15" ht="13.5" customHeight="1" x14ac:dyDescent="0.25">
      <c r="A67" s="76"/>
      <c r="B67" s="189"/>
      <c r="C67" s="140"/>
      <c r="D67" s="140"/>
      <c r="E67" s="140"/>
      <c r="F67" s="140"/>
      <c r="G67" s="140"/>
      <c r="H67" s="189"/>
      <c r="I67" s="68"/>
      <c r="J67" s="67"/>
      <c r="K67" s="67"/>
      <c r="L67" s="67"/>
      <c r="M67" s="67"/>
      <c r="N67" s="67"/>
      <c r="O67" s="67"/>
    </row>
    <row r="68" spans="1:15" ht="13.5" customHeight="1" x14ac:dyDescent="0.25">
      <c r="A68" s="75"/>
      <c r="B68" s="407" t="s">
        <v>127</v>
      </c>
      <c r="C68" s="407"/>
      <c r="D68" s="407"/>
      <c r="E68" s="407"/>
      <c r="F68" s="407"/>
      <c r="G68" s="140"/>
      <c r="H68" s="189"/>
      <c r="I68" s="68"/>
      <c r="J68" s="67"/>
      <c r="K68" s="67"/>
      <c r="L68" s="67"/>
      <c r="M68" s="67"/>
      <c r="N68" s="67"/>
      <c r="O68" s="67"/>
    </row>
    <row r="69" spans="1:15" s="35" customFormat="1" ht="45" x14ac:dyDescent="0.25">
      <c r="A69" s="79"/>
      <c r="B69" s="77" t="s">
        <v>128</v>
      </c>
      <c r="C69" s="141" t="s">
        <v>129</v>
      </c>
      <c r="D69" s="141" t="s">
        <v>130</v>
      </c>
      <c r="E69" s="141" t="s">
        <v>131</v>
      </c>
      <c r="F69" s="141" t="s">
        <v>132</v>
      </c>
      <c r="G69" s="143"/>
      <c r="H69" s="144"/>
      <c r="I69" s="186"/>
      <c r="J69" s="80"/>
      <c r="K69" s="80"/>
      <c r="L69" s="80"/>
      <c r="M69" s="80"/>
      <c r="N69" s="80"/>
      <c r="O69" s="80"/>
    </row>
    <row r="70" spans="1:15" ht="13.5" customHeight="1" x14ac:dyDescent="0.25">
      <c r="A70" s="188"/>
      <c r="B70" s="81" t="s">
        <v>135</v>
      </c>
      <c r="C70" s="145"/>
      <c r="D70" s="146"/>
      <c r="E70" s="146"/>
      <c r="F70" s="146"/>
      <c r="G70" s="147"/>
      <c r="H70" s="148"/>
      <c r="I70" s="68"/>
      <c r="J70" s="67"/>
      <c r="K70" s="67"/>
      <c r="L70" s="67"/>
      <c r="M70" s="67"/>
      <c r="N70" s="67"/>
      <c r="O70" s="67"/>
    </row>
    <row r="71" spans="1:15" ht="13.5" customHeight="1" x14ac:dyDescent="0.25">
      <c r="A71" s="188"/>
      <c r="B71" s="81" t="s">
        <v>136</v>
      </c>
      <c r="C71" s="149" t="s">
        <v>137</v>
      </c>
      <c r="D71" s="150">
        <v>0</v>
      </c>
      <c r="E71" s="151">
        <v>6891.96</v>
      </c>
      <c r="F71" s="152">
        <f>+D71*E71</f>
        <v>0</v>
      </c>
      <c r="G71" s="153"/>
      <c r="H71" s="154"/>
      <c r="I71" s="68"/>
      <c r="J71" s="67"/>
      <c r="K71" s="67"/>
      <c r="L71" s="67"/>
      <c r="M71" s="67"/>
      <c r="N71" s="67"/>
      <c r="O71" s="67"/>
    </row>
    <row r="72" spans="1:15" ht="28.5" customHeight="1" x14ac:dyDescent="0.25">
      <c r="A72" s="188"/>
      <c r="B72" s="89" t="s">
        <v>138</v>
      </c>
      <c r="C72" s="149" t="s">
        <v>137</v>
      </c>
      <c r="D72" s="150">
        <v>0</v>
      </c>
      <c r="E72" s="151">
        <v>6891.96</v>
      </c>
      <c r="F72" s="152">
        <f>+D72*E72</f>
        <v>0</v>
      </c>
      <c r="G72" s="153"/>
      <c r="H72" s="154"/>
      <c r="I72" s="68"/>
      <c r="J72" s="67"/>
      <c r="K72" s="67"/>
      <c r="L72" s="67"/>
      <c r="M72" s="67"/>
      <c r="N72" s="67"/>
      <c r="O72" s="67"/>
    </row>
    <row r="73" spans="1:15" ht="13.5" customHeight="1" x14ac:dyDescent="0.25">
      <c r="A73" s="188"/>
      <c r="B73" s="81" t="s">
        <v>139</v>
      </c>
      <c r="C73" s="145"/>
      <c r="D73" s="152"/>
      <c r="E73" s="152"/>
      <c r="F73" s="152"/>
      <c r="G73" s="153"/>
      <c r="H73" s="148"/>
      <c r="I73" s="68"/>
      <c r="J73" s="67"/>
      <c r="K73" s="67"/>
      <c r="L73" s="67"/>
      <c r="M73" s="67"/>
      <c r="N73" s="67"/>
      <c r="O73" s="67"/>
    </row>
    <row r="74" spans="1:15" ht="13.5" customHeight="1" x14ac:dyDescent="0.25">
      <c r="A74" s="188"/>
      <c r="B74" s="81" t="s">
        <v>140</v>
      </c>
      <c r="C74" s="145"/>
      <c r="D74" s="146"/>
      <c r="E74" s="146"/>
      <c r="F74" s="146"/>
      <c r="G74" s="147"/>
      <c r="H74" s="148"/>
      <c r="I74" s="68"/>
      <c r="J74" s="67"/>
      <c r="K74" s="67"/>
      <c r="L74" s="67"/>
      <c r="M74" s="67"/>
      <c r="N74" s="67"/>
      <c r="O74" s="67"/>
    </row>
    <row r="75" spans="1:15" ht="13.5" customHeight="1" x14ac:dyDescent="0.25">
      <c r="A75" s="188"/>
      <c r="B75" s="81" t="s">
        <v>141</v>
      </c>
      <c r="C75" s="149" t="s">
        <v>137</v>
      </c>
      <c r="D75" s="150">
        <v>0</v>
      </c>
      <c r="E75" s="151">
        <v>6941.65</v>
      </c>
      <c r="F75" s="152">
        <f>+D75*E75</f>
        <v>0</v>
      </c>
      <c r="G75" s="153"/>
      <c r="H75" s="154"/>
      <c r="I75" s="68"/>
      <c r="J75" s="67"/>
      <c r="K75" s="67"/>
      <c r="L75" s="67"/>
      <c r="M75" s="67"/>
      <c r="N75" s="67"/>
      <c r="O75" s="67"/>
    </row>
    <row r="76" spans="1:15" ht="13.5" customHeight="1" x14ac:dyDescent="0.25">
      <c r="A76" s="188"/>
      <c r="B76" s="81" t="s">
        <v>140</v>
      </c>
      <c r="C76" s="146"/>
      <c r="D76" s="146"/>
      <c r="E76" s="146"/>
      <c r="F76" s="146"/>
      <c r="G76" s="147"/>
      <c r="H76" s="148"/>
      <c r="I76" s="68"/>
      <c r="J76" s="67"/>
      <c r="K76" s="67"/>
      <c r="L76" s="67"/>
      <c r="M76" s="67"/>
      <c r="N76" s="67"/>
      <c r="O76" s="67"/>
    </row>
    <row r="77" spans="1:15" ht="13.5" customHeight="1" x14ac:dyDescent="0.25">
      <c r="A77" s="188"/>
      <c r="B77" s="81" t="s">
        <v>142</v>
      </c>
      <c r="C77" s="146"/>
      <c r="D77" s="146"/>
      <c r="E77" s="146"/>
      <c r="F77" s="146"/>
      <c r="G77" s="147"/>
      <c r="H77" s="148"/>
      <c r="I77" s="68"/>
      <c r="J77" s="67"/>
      <c r="K77" s="67"/>
      <c r="L77" s="67"/>
      <c r="M77" s="67"/>
      <c r="N77" s="67"/>
      <c r="O77" s="67"/>
    </row>
    <row r="78" spans="1:15" ht="13.5" customHeight="1" x14ac:dyDescent="0.25">
      <c r="A78" s="188"/>
      <c r="B78" s="81" t="s">
        <v>140</v>
      </c>
      <c r="C78" s="146"/>
      <c r="D78" s="146"/>
      <c r="E78" s="146"/>
      <c r="F78" s="146"/>
      <c r="G78" s="147"/>
      <c r="H78" s="148"/>
      <c r="I78" s="68"/>
      <c r="J78" s="67"/>
      <c r="K78" s="67"/>
      <c r="L78" s="67"/>
      <c r="M78" s="67"/>
      <c r="N78" s="67"/>
      <c r="O78" s="67"/>
    </row>
    <row r="79" spans="1:15" ht="13.5" customHeight="1" x14ac:dyDescent="0.25">
      <c r="A79" s="188"/>
      <c r="B79" s="90"/>
      <c r="C79" s="155"/>
      <c r="D79" s="155"/>
      <c r="E79" s="155"/>
      <c r="F79" s="155"/>
      <c r="G79" s="155"/>
      <c r="H79" s="70"/>
      <c r="I79" s="68"/>
      <c r="J79" s="67"/>
      <c r="K79" s="67"/>
      <c r="L79" s="67"/>
      <c r="M79" s="67"/>
      <c r="N79" s="67"/>
      <c r="O79" s="67"/>
    </row>
    <row r="80" spans="1:15" ht="13.5" customHeight="1" x14ac:dyDescent="0.25">
      <c r="A80" s="75" t="s">
        <v>499</v>
      </c>
      <c r="B80" s="90"/>
      <c r="C80" s="155"/>
      <c r="D80" s="155"/>
      <c r="E80" s="155"/>
      <c r="F80" s="155"/>
      <c r="G80" s="155"/>
      <c r="H80" s="70"/>
      <c r="I80" s="68"/>
      <c r="J80" s="67"/>
      <c r="K80" s="67"/>
      <c r="L80" s="67"/>
      <c r="M80" s="67"/>
      <c r="N80" s="67"/>
      <c r="O80" s="67"/>
    </row>
    <row r="81" spans="1:15" ht="13.5" customHeight="1" x14ac:dyDescent="0.25">
      <c r="A81" s="75"/>
      <c r="B81" s="90"/>
      <c r="C81" s="155"/>
      <c r="D81" s="155"/>
      <c r="E81" s="155"/>
      <c r="F81" s="155"/>
      <c r="G81" s="155"/>
      <c r="H81" s="70"/>
      <c r="I81" s="68"/>
      <c r="J81" s="67"/>
      <c r="K81" s="67"/>
      <c r="L81" s="67"/>
      <c r="M81" s="67"/>
      <c r="N81" s="67"/>
      <c r="O81" s="67"/>
    </row>
    <row r="82" spans="1:15" ht="13.5" customHeight="1" x14ac:dyDescent="0.25">
      <c r="A82" s="76"/>
      <c r="B82" s="90"/>
      <c r="C82" s="155"/>
      <c r="D82" s="155"/>
      <c r="E82" s="155"/>
      <c r="F82" s="155"/>
      <c r="G82" s="155"/>
      <c r="H82" s="70"/>
      <c r="I82" s="68"/>
      <c r="J82" s="67"/>
      <c r="K82" s="67"/>
      <c r="L82" s="67"/>
      <c r="M82" s="67"/>
      <c r="N82" s="67"/>
      <c r="O82" s="67"/>
    </row>
    <row r="83" spans="1:15" ht="60" x14ac:dyDescent="0.25">
      <c r="A83" s="188"/>
      <c r="B83" s="77" t="s">
        <v>143</v>
      </c>
      <c r="C83" s="141" t="s">
        <v>144</v>
      </c>
      <c r="D83" s="141" t="s">
        <v>145</v>
      </c>
      <c r="E83" s="143"/>
      <c r="F83" s="143"/>
      <c r="G83" s="155"/>
      <c r="H83" s="70"/>
      <c r="I83" s="68"/>
      <c r="J83" s="67"/>
      <c r="K83" s="67"/>
      <c r="L83" s="67"/>
      <c r="M83" s="67"/>
      <c r="N83" s="67"/>
      <c r="O83" s="67"/>
    </row>
    <row r="84" spans="1:15" ht="45" x14ac:dyDescent="0.25">
      <c r="A84" s="188"/>
      <c r="B84" s="91" t="s">
        <v>148</v>
      </c>
      <c r="C84" s="151">
        <v>6891.96</v>
      </c>
      <c r="D84" s="151">
        <v>0</v>
      </c>
      <c r="E84" s="156"/>
      <c r="F84" s="156"/>
      <c r="G84" s="155"/>
      <c r="H84" s="70"/>
      <c r="I84" s="68"/>
      <c r="J84" s="67"/>
      <c r="K84" s="67"/>
      <c r="L84" s="67"/>
      <c r="M84" s="67"/>
      <c r="N84" s="67"/>
      <c r="O84" s="67"/>
    </row>
    <row r="85" spans="1:15" ht="30" x14ac:dyDescent="0.25">
      <c r="A85" s="188"/>
      <c r="B85" s="91" t="s">
        <v>149</v>
      </c>
      <c r="C85" s="151"/>
      <c r="D85" s="151"/>
      <c r="E85" s="156"/>
      <c r="F85" s="156"/>
      <c r="G85" s="155"/>
      <c r="H85" s="70"/>
      <c r="I85" s="68"/>
      <c r="J85" s="67"/>
      <c r="K85" s="67"/>
      <c r="L85" s="67"/>
      <c r="M85" s="67"/>
      <c r="N85" s="67"/>
      <c r="O85" s="67"/>
    </row>
    <row r="86" spans="1:15" ht="45" x14ac:dyDescent="0.25">
      <c r="A86" s="188"/>
      <c r="B86" s="91" t="s">
        <v>150</v>
      </c>
      <c r="C86" s="151">
        <v>6891.96</v>
      </c>
      <c r="D86" s="151">
        <v>0</v>
      </c>
      <c r="E86" s="156"/>
      <c r="F86" s="156"/>
      <c r="G86" s="155"/>
      <c r="H86" s="70"/>
      <c r="I86" s="68"/>
      <c r="J86" s="67"/>
      <c r="K86" s="67"/>
      <c r="L86" s="67"/>
      <c r="M86" s="67"/>
      <c r="N86" s="67"/>
      <c r="O86" s="67"/>
    </row>
    <row r="87" spans="1:15" ht="30" x14ac:dyDescent="0.25">
      <c r="A87" s="188"/>
      <c r="B87" s="91" t="s">
        <v>151</v>
      </c>
      <c r="C87" s="151"/>
      <c r="D87" s="151"/>
      <c r="E87" s="156">
        <f>+D84-D86</f>
        <v>0</v>
      </c>
      <c r="F87" s="156"/>
      <c r="G87" s="155"/>
      <c r="H87" s="70"/>
      <c r="I87" s="68"/>
      <c r="J87" s="67"/>
      <c r="K87" s="67"/>
      <c r="L87" s="67"/>
      <c r="M87" s="67"/>
      <c r="N87" s="67"/>
      <c r="O87" s="67"/>
    </row>
    <row r="88" spans="1:15" ht="25.5" customHeight="1" x14ac:dyDescent="0.25">
      <c r="A88" s="188"/>
      <c r="B88" s="409"/>
      <c r="C88" s="409"/>
      <c r="D88" s="409"/>
      <c r="E88" s="462"/>
      <c r="F88" s="462"/>
      <c r="G88" s="155"/>
      <c r="H88" s="70"/>
      <c r="I88" s="68"/>
      <c r="J88" s="67"/>
      <c r="K88" s="67"/>
      <c r="L88" s="67"/>
      <c r="M88" s="67"/>
      <c r="N88" s="67"/>
      <c r="O88" s="67"/>
    </row>
    <row r="89" spans="1:15" x14ac:dyDescent="0.25">
      <c r="A89" s="68"/>
      <c r="B89" s="67"/>
      <c r="C89" s="137"/>
      <c r="D89" s="137"/>
      <c r="E89" s="137"/>
      <c r="F89" s="137"/>
      <c r="G89" s="137"/>
      <c r="H89" s="68"/>
      <c r="I89" s="68"/>
      <c r="J89" s="67"/>
      <c r="K89" s="67"/>
      <c r="L89" s="67"/>
      <c r="M89" s="67"/>
      <c r="N89" s="67"/>
      <c r="O89" s="67"/>
    </row>
    <row r="90" spans="1:15" x14ac:dyDescent="0.25">
      <c r="A90" s="72" t="s">
        <v>153</v>
      </c>
      <c r="B90" s="67"/>
      <c r="C90" s="137"/>
      <c r="D90" s="137"/>
      <c r="E90" s="137"/>
      <c r="F90" s="137"/>
      <c r="G90" s="137"/>
      <c r="H90" s="68"/>
      <c r="I90" s="68"/>
      <c r="J90" s="67"/>
      <c r="K90" s="67"/>
      <c r="L90" s="67"/>
      <c r="M90" s="67"/>
      <c r="N90" s="67"/>
      <c r="O90" s="67"/>
    </row>
    <row r="91" spans="1:15" x14ac:dyDescent="0.25">
      <c r="A91" s="68"/>
      <c r="B91" s="67"/>
      <c r="C91" s="137"/>
      <c r="D91" s="137"/>
      <c r="E91" s="137"/>
      <c r="F91" s="137"/>
      <c r="G91" s="137"/>
      <c r="H91" s="68"/>
      <c r="I91" s="68"/>
      <c r="J91" s="67"/>
      <c r="K91" s="67"/>
      <c r="L91" s="67"/>
      <c r="M91" s="67"/>
      <c r="N91" s="67"/>
      <c r="O91" s="67"/>
    </row>
    <row r="92" spans="1:15" x14ac:dyDescent="0.25">
      <c r="A92" s="75" t="s">
        <v>500</v>
      </c>
      <c r="B92" s="67"/>
      <c r="C92" s="137"/>
      <c r="D92" s="137"/>
      <c r="E92" s="137"/>
      <c r="F92" s="137"/>
      <c r="G92" s="137"/>
      <c r="H92" s="68"/>
      <c r="I92" s="68"/>
      <c r="J92" s="67"/>
      <c r="K92" s="67"/>
      <c r="L92" s="67"/>
      <c r="M92" s="67"/>
      <c r="N92" s="67"/>
      <c r="O92" s="67"/>
    </row>
    <row r="93" spans="1:15" x14ac:dyDescent="0.25">
      <c r="A93" s="68"/>
      <c r="B93" s="67"/>
      <c r="C93" s="137"/>
      <c r="D93" s="137"/>
      <c r="E93" s="137"/>
      <c r="F93" s="137"/>
      <c r="G93" s="137"/>
      <c r="H93" s="68"/>
      <c r="I93" s="68"/>
      <c r="J93" s="67"/>
      <c r="K93" s="67"/>
      <c r="L93" s="67"/>
      <c r="M93" s="67"/>
      <c r="N93" s="67"/>
      <c r="O93" s="67"/>
    </row>
    <row r="94" spans="1:15" ht="15" customHeight="1" x14ac:dyDescent="0.25">
      <c r="A94" s="406" t="s">
        <v>154</v>
      </c>
      <c r="B94" s="406"/>
      <c r="C94" s="406"/>
      <c r="D94" s="406"/>
      <c r="E94" s="406"/>
      <c r="F94" s="406"/>
      <c r="G94" s="406"/>
      <c r="H94" s="406"/>
      <c r="I94" s="68"/>
      <c r="J94" s="67"/>
      <c r="K94" s="67"/>
      <c r="L94" s="67"/>
      <c r="M94" s="67"/>
      <c r="N94" s="67"/>
      <c r="O94" s="67"/>
    </row>
    <row r="95" spans="1:15" x14ac:dyDescent="0.25">
      <c r="A95" s="68"/>
      <c r="B95" s="67"/>
      <c r="C95" s="137"/>
      <c r="D95" s="137"/>
      <c r="E95" s="137"/>
      <c r="F95" s="137"/>
      <c r="G95" s="137"/>
      <c r="H95" s="68"/>
      <c r="I95" s="68"/>
      <c r="J95" s="67"/>
      <c r="K95" s="67"/>
      <c r="L95" s="67"/>
      <c r="M95" s="67"/>
      <c r="N95" s="67"/>
      <c r="O95" s="67"/>
    </row>
    <row r="96" spans="1:15" ht="23.25" customHeight="1" x14ac:dyDescent="0.25">
      <c r="A96" s="68"/>
      <c r="B96" s="442" t="s">
        <v>155</v>
      </c>
      <c r="C96" s="443"/>
      <c r="D96" s="443"/>
      <c r="E96" s="444"/>
      <c r="F96" s="137"/>
      <c r="G96" s="157"/>
      <c r="H96" s="68"/>
      <c r="I96" s="67"/>
      <c r="J96" s="67"/>
      <c r="K96" s="67"/>
      <c r="L96" s="67"/>
      <c r="M96" s="67"/>
      <c r="N96" s="67"/>
      <c r="O96" s="67"/>
    </row>
    <row r="97" spans="1:15" ht="43.5" customHeight="1" x14ac:dyDescent="0.25">
      <c r="A97" s="68"/>
      <c r="B97" s="414" t="s">
        <v>156</v>
      </c>
      <c r="C97" s="416"/>
      <c r="D97" s="415" t="s">
        <v>157</v>
      </c>
      <c r="E97" s="416"/>
      <c r="F97" s="137"/>
      <c r="G97" s="157"/>
      <c r="H97" s="68"/>
      <c r="I97" s="67"/>
      <c r="J97" s="67"/>
      <c r="K97" s="67"/>
      <c r="L97" s="67"/>
      <c r="M97" s="67"/>
      <c r="N97" s="67"/>
      <c r="O97" s="67"/>
    </row>
    <row r="98" spans="1:15" x14ac:dyDescent="0.25">
      <c r="A98" s="68"/>
      <c r="B98" s="418" t="s">
        <v>159</v>
      </c>
      <c r="C98" s="419"/>
      <c r="D98" s="466">
        <v>25000000</v>
      </c>
      <c r="E98" s="467"/>
      <c r="F98" s="137"/>
      <c r="G98" s="157"/>
      <c r="H98" s="68"/>
      <c r="I98" s="67"/>
      <c r="J98" s="67"/>
      <c r="K98" s="67"/>
      <c r="L98" s="67"/>
      <c r="M98" s="67"/>
      <c r="N98" s="67"/>
      <c r="O98" s="67"/>
    </row>
    <row r="99" spans="1:15" x14ac:dyDescent="0.25">
      <c r="A99" s="68"/>
      <c r="B99" s="420" t="s">
        <v>160</v>
      </c>
      <c r="C99" s="421"/>
      <c r="D99" s="466">
        <v>0</v>
      </c>
      <c r="E99" s="467"/>
      <c r="F99" s="137"/>
      <c r="G99" s="157"/>
      <c r="H99" s="68"/>
      <c r="I99" s="67"/>
      <c r="J99" s="67"/>
      <c r="K99" s="67"/>
      <c r="L99" s="67"/>
      <c r="M99" s="67"/>
      <c r="N99" s="67"/>
      <c r="O99" s="67"/>
    </row>
    <row r="100" spans="1:15" x14ac:dyDescent="0.25">
      <c r="A100" s="68"/>
      <c r="B100" s="427" t="s">
        <v>161</v>
      </c>
      <c r="C100" s="429"/>
      <c r="D100" s="466">
        <v>0</v>
      </c>
      <c r="E100" s="467"/>
      <c r="F100" s="137"/>
      <c r="G100" s="157"/>
      <c r="H100" s="68"/>
      <c r="I100" s="67"/>
      <c r="J100" s="67"/>
      <c r="K100" s="67"/>
      <c r="L100" s="67"/>
      <c r="M100" s="67"/>
      <c r="N100" s="67"/>
      <c r="O100" s="67"/>
    </row>
    <row r="101" spans="1:15" x14ac:dyDescent="0.25">
      <c r="A101" s="68"/>
      <c r="B101" s="414" t="s">
        <v>162</v>
      </c>
      <c r="C101" s="416"/>
      <c r="D101" s="471">
        <f>SUM(D98:D100)</f>
        <v>25000000</v>
      </c>
      <c r="E101" s="472"/>
      <c r="F101" s="137"/>
      <c r="G101" s="157"/>
      <c r="H101" s="68"/>
      <c r="I101" s="67"/>
      <c r="J101" s="67"/>
      <c r="K101" s="67"/>
      <c r="L101" s="67"/>
      <c r="M101" s="67"/>
      <c r="N101" s="67"/>
      <c r="O101" s="67"/>
    </row>
    <row r="102" spans="1:15" x14ac:dyDescent="0.25">
      <c r="A102" s="68"/>
      <c r="B102" s="107"/>
      <c r="C102" s="158"/>
      <c r="D102" s="159"/>
      <c r="E102" s="158"/>
      <c r="F102" s="137"/>
      <c r="G102" s="157"/>
      <c r="H102" s="68"/>
      <c r="I102" s="67"/>
      <c r="J102" s="67"/>
      <c r="K102" s="67"/>
      <c r="L102" s="67"/>
      <c r="M102" s="67"/>
      <c r="N102" s="67"/>
      <c r="O102" s="67"/>
    </row>
    <row r="103" spans="1:15" ht="33.75" customHeight="1" x14ac:dyDescent="0.25">
      <c r="A103" s="68"/>
      <c r="B103" s="463" t="s">
        <v>163</v>
      </c>
      <c r="C103" s="464"/>
      <c r="D103" s="465" t="s">
        <v>157</v>
      </c>
      <c r="E103" s="464"/>
      <c r="F103" s="137"/>
      <c r="G103" s="157"/>
      <c r="H103" s="68"/>
      <c r="I103" s="67"/>
      <c r="J103" s="67"/>
      <c r="K103" s="67"/>
      <c r="L103" s="67"/>
      <c r="M103" s="67"/>
      <c r="N103" s="67"/>
      <c r="O103" s="67"/>
    </row>
    <row r="104" spans="1:15" x14ac:dyDescent="0.25">
      <c r="A104" s="68"/>
      <c r="B104" s="420" t="s">
        <v>411</v>
      </c>
      <c r="C104" s="421"/>
      <c r="D104" s="466">
        <v>0</v>
      </c>
      <c r="E104" s="467"/>
      <c r="F104" s="137"/>
      <c r="G104" s="157"/>
      <c r="H104" s="68"/>
      <c r="I104" s="67"/>
      <c r="J104" s="67"/>
      <c r="K104" s="67"/>
      <c r="L104" s="67"/>
      <c r="M104" s="67"/>
      <c r="N104" s="67"/>
      <c r="O104" s="67"/>
    </row>
    <row r="105" spans="1:15" x14ac:dyDescent="0.25">
      <c r="A105" s="68"/>
      <c r="B105" s="427" t="s">
        <v>165</v>
      </c>
      <c r="C105" s="429"/>
      <c r="D105" s="466">
        <v>0</v>
      </c>
      <c r="E105" s="467"/>
      <c r="F105" s="137"/>
      <c r="G105" s="137"/>
      <c r="H105" s="68"/>
      <c r="I105" s="67"/>
      <c r="J105" s="67"/>
      <c r="K105" s="67"/>
      <c r="L105" s="67"/>
      <c r="M105" s="67"/>
      <c r="N105" s="67"/>
      <c r="O105" s="67"/>
    </row>
    <row r="106" spans="1:15" x14ac:dyDescent="0.25">
      <c r="A106" s="68"/>
      <c r="B106" s="414" t="s">
        <v>162</v>
      </c>
      <c r="C106" s="416"/>
      <c r="D106" s="471">
        <f>SUM(D104:D105)</f>
        <v>0</v>
      </c>
      <c r="E106" s="472"/>
      <c r="F106" s="137"/>
      <c r="G106" s="157"/>
      <c r="H106" s="68"/>
      <c r="I106" s="67"/>
      <c r="J106" s="67"/>
      <c r="K106" s="67"/>
      <c r="L106" s="67"/>
      <c r="M106" s="67"/>
      <c r="N106" s="67"/>
      <c r="O106" s="67"/>
    </row>
    <row r="107" spans="1:15" x14ac:dyDescent="0.25">
      <c r="A107" s="68"/>
      <c r="B107" s="107"/>
      <c r="C107" s="158"/>
      <c r="D107" s="159"/>
      <c r="E107" s="158"/>
      <c r="F107" s="137"/>
      <c r="G107" s="157"/>
      <c r="H107" s="68"/>
      <c r="I107" s="67"/>
      <c r="J107" s="67"/>
      <c r="K107" s="67"/>
      <c r="L107" s="67"/>
      <c r="M107" s="67"/>
      <c r="N107" s="67"/>
      <c r="O107" s="67"/>
    </row>
    <row r="108" spans="1:15" ht="30" customHeight="1" x14ac:dyDescent="0.25">
      <c r="A108" s="68"/>
      <c r="B108" s="317" t="s">
        <v>161</v>
      </c>
      <c r="C108" s="318"/>
      <c r="D108" s="465" t="s">
        <v>157</v>
      </c>
      <c r="E108" s="464"/>
      <c r="F108" s="137"/>
      <c r="G108" s="157"/>
      <c r="H108" s="68"/>
      <c r="I108" s="67"/>
      <c r="J108" s="67"/>
      <c r="K108" s="67"/>
      <c r="L108" s="67"/>
      <c r="M108" s="67"/>
      <c r="N108" s="67"/>
      <c r="O108" s="67"/>
    </row>
    <row r="109" spans="1:15" x14ac:dyDescent="0.25">
      <c r="A109" s="68"/>
      <c r="B109" s="265" t="s">
        <v>166</v>
      </c>
      <c r="C109" s="319"/>
      <c r="D109" s="466">
        <v>0</v>
      </c>
      <c r="E109" s="467"/>
      <c r="F109" s="137"/>
      <c r="G109" s="157"/>
      <c r="H109" s="68"/>
      <c r="I109" s="67"/>
      <c r="J109" s="67"/>
      <c r="K109" s="67"/>
      <c r="L109" s="67"/>
      <c r="M109" s="67"/>
      <c r="N109" s="67"/>
      <c r="O109" s="67"/>
    </row>
    <row r="110" spans="1:15" x14ac:dyDescent="0.25">
      <c r="A110" s="68"/>
      <c r="B110" s="267" t="s">
        <v>162</v>
      </c>
      <c r="C110" s="320"/>
      <c r="D110" s="468">
        <f>+D109</f>
        <v>0</v>
      </c>
      <c r="E110" s="469"/>
      <c r="F110" s="137"/>
      <c r="G110" s="157"/>
      <c r="H110" s="68"/>
      <c r="I110" s="67"/>
      <c r="J110" s="67"/>
      <c r="K110" s="67"/>
      <c r="L110" s="67"/>
      <c r="M110" s="67"/>
      <c r="N110" s="67"/>
      <c r="O110" s="67"/>
    </row>
    <row r="111" spans="1:15" x14ac:dyDescent="0.25">
      <c r="A111" s="68"/>
      <c r="B111" s="67"/>
      <c r="C111" s="137"/>
      <c r="D111" s="137"/>
      <c r="E111" s="137"/>
      <c r="F111" s="137"/>
      <c r="G111" s="137"/>
      <c r="H111" s="68"/>
      <c r="I111" s="68"/>
      <c r="J111" s="67"/>
      <c r="K111" s="67"/>
      <c r="L111" s="67"/>
      <c r="M111" s="67"/>
      <c r="N111" s="67"/>
      <c r="O111" s="67"/>
    </row>
    <row r="112" spans="1:15" x14ac:dyDescent="0.25">
      <c r="A112" s="75" t="s">
        <v>167</v>
      </c>
      <c r="B112" s="67"/>
      <c r="C112" s="137"/>
      <c r="D112" s="137"/>
      <c r="E112" s="137"/>
      <c r="F112" s="137"/>
      <c r="G112" s="137"/>
      <c r="H112" s="68"/>
      <c r="I112" s="68"/>
      <c r="J112" s="67"/>
      <c r="K112" s="67"/>
      <c r="L112" s="67"/>
      <c r="M112" s="67"/>
      <c r="N112" s="67"/>
      <c r="O112" s="67"/>
    </row>
    <row r="113" spans="1:16" x14ac:dyDescent="0.25">
      <c r="A113" s="68"/>
      <c r="B113" s="67"/>
      <c r="C113" s="137"/>
      <c r="D113" s="137"/>
      <c r="E113" s="137"/>
      <c r="F113" s="137"/>
      <c r="G113" s="137"/>
      <c r="H113" s="68"/>
      <c r="I113" s="68"/>
      <c r="J113" s="67"/>
      <c r="K113" s="67"/>
      <c r="L113" s="67"/>
      <c r="M113" s="67"/>
      <c r="N113" s="67"/>
      <c r="O113" s="67"/>
    </row>
    <row r="114" spans="1:16" ht="14.25" customHeight="1" x14ac:dyDescent="0.25">
      <c r="A114" s="406" t="s">
        <v>168</v>
      </c>
      <c r="B114" s="406"/>
      <c r="C114" s="406"/>
      <c r="D114" s="406"/>
      <c r="E114" s="406"/>
      <c r="F114" s="406"/>
      <c r="G114" s="406"/>
      <c r="H114" s="406"/>
      <c r="I114" s="68"/>
      <c r="J114" s="67"/>
      <c r="K114" s="67"/>
      <c r="L114" s="67"/>
      <c r="M114" s="67"/>
      <c r="N114" s="67"/>
      <c r="O114" s="67"/>
    </row>
    <row r="115" spans="1:16" ht="13.5" customHeight="1" x14ac:dyDescent="0.25">
      <c r="A115" s="269"/>
      <c r="B115" s="67"/>
      <c r="C115" s="137"/>
      <c r="D115" s="137"/>
      <c r="E115" s="137"/>
      <c r="F115" s="137"/>
      <c r="G115" s="137"/>
      <c r="H115" s="67"/>
      <c r="I115" s="67"/>
      <c r="J115" s="67"/>
      <c r="K115" s="67"/>
      <c r="L115" s="67"/>
      <c r="M115" s="67"/>
      <c r="N115" s="67"/>
      <c r="O115" s="67"/>
    </row>
    <row r="116" spans="1:16" ht="13.5" customHeight="1" x14ac:dyDescent="0.25">
      <c r="A116" s="186"/>
      <c r="B116" s="186"/>
      <c r="C116" s="160"/>
      <c r="D116" s="160"/>
      <c r="E116" s="160"/>
      <c r="F116" s="160"/>
      <c r="G116" s="160"/>
      <c r="H116" s="186"/>
      <c r="I116" s="68"/>
      <c r="J116" s="67"/>
      <c r="K116" s="67"/>
      <c r="L116" s="67"/>
      <c r="M116" s="67"/>
      <c r="N116" s="67"/>
      <c r="O116" s="67"/>
    </row>
    <row r="117" spans="1:16" x14ac:dyDescent="0.25">
      <c r="A117" s="75" t="s">
        <v>515</v>
      </c>
      <c r="B117" s="67"/>
      <c r="C117" s="137"/>
      <c r="D117" s="137"/>
      <c r="E117" s="137"/>
      <c r="F117" s="137"/>
      <c r="G117" s="137"/>
      <c r="H117" s="67"/>
      <c r="I117" s="67"/>
      <c r="J117" s="67"/>
      <c r="K117" s="67"/>
      <c r="L117" s="67"/>
      <c r="M117" s="67"/>
      <c r="N117" s="67"/>
      <c r="O117" s="67"/>
    </row>
    <row r="118" spans="1:16" x14ac:dyDescent="0.25">
      <c r="A118" s="68"/>
      <c r="B118" s="67"/>
      <c r="C118" s="137"/>
      <c r="D118" s="137"/>
      <c r="E118" s="137"/>
      <c r="F118" s="137"/>
      <c r="G118" s="137"/>
      <c r="H118" s="67"/>
      <c r="I118" s="67"/>
      <c r="J118" s="67"/>
      <c r="K118" s="67"/>
      <c r="L118" s="67"/>
      <c r="M118" s="67"/>
      <c r="N118" s="67"/>
      <c r="O118" s="67"/>
    </row>
    <row r="119" spans="1:16" ht="30" x14ac:dyDescent="0.25">
      <c r="A119" s="67"/>
      <c r="B119" s="417" t="s">
        <v>170</v>
      </c>
      <c r="C119" s="417"/>
      <c r="D119" s="417"/>
      <c r="E119" s="141" t="s">
        <v>171</v>
      </c>
      <c r="F119" s="141" t="s">
        <v>172</v>
      </c>
      <c r="G119" s="141" t="s">
        <v>173</v>
      </c>
      <c r="H119" s="67"/>
      <c r="I119" s="67"/>
      <c r="J119" s="76"/>
      <c r="K119" s="67"/>
      <c r="L119" s="67"/>
      <c r="M119" s="67"/>
      <c r="N119" s="67"/>
      <c r="O119" s="67"/>
    </row>
    <row r="120" spans="1:16" x14ac:dyDescent="0.25">
      <c r="A120" s="67"/>
      <c r="B120" s="418" t="s">
        <v>174</v>
      </c>
      <c r="C120" s="425"/>
      <c r="D120" s="419"/>
      <c r="E120" s="321"/>
      <c r="F120" s="321"/>
      <c r="G120" s="321"/>
      <c r="H120" s="67"/>
      <c r="I120" s="67"/>
      <c r="J120" s="67"/>
      <c r="K120" s="426"/>
      <c r="L120" s="426"/>
      <c r="M120" s="426"/>
      <c r="N120" s="426"/>
      <c r="O120" s="426"/>
    </row>
    <row r="121" spans="1:16" x14ac:dyDescent="0.25">
      <c r="A121" s="67"/>
      <c r="B121" s="420" t="s">
        <v>175</v>
      </c>
      <c r="C121" s="424"/>
      <c r="D121" s="421"/>
      <c r="E121" s="322"/>
      <c r="F121" s="322"/>
      <c r="G121" s="322"/>
      <c r="H121" s="67"/>
      <c r="I121" s="67"/>
      <c r="J121" s="67"/>
      <c r="K121" s="93"/>
      <c r="L121" s="93"/>
      <c r="M121" s="93"/>
      <c r="N121" s="93"/>
      <c r="O121" s="93"/>
      <c r="P121" s="36"/>
    </row>
    <row r="122" spans="1:16" x14ac:dyDescent="0.25">
      <c r="A122" s="67"/>
      <c r="B122" s="420" t="s">
        <v>176</v>
      </c>
      <c r="C122" s="424"/>
      <c r="D122" s="421"/>
      <c r="E122" s="322"/>
      <c r="F122" s="322"/>
      <c r="G122" s="322"/>
      <c r="H122" s="67"/>
      <c r="I122" s="67"/>
      <c r="J122" s="67"/>
      <c r="K122" s="67"/>
      <c r="L122" s="67"/>
      <c r="M122" s="67"/>
      <c r="N122" s="67"/>
      <c r="O122" s="67"/>
    </row>
    <row r="123" spans="1:16" x14ac:dyDescent="0.25">
      <c r="A123" s="67"/>
      <c r="B123" s="420" t="s">
        <v>177</v>
      </c>
      <c r="C123" s="424"/>
      <c r="D123" s="421"/>
      <c r="E123" s="322"/>
      <c r="F123" s="322"/>
      <c r="G123" s="322"/>
      <c r="H123" s="67"/>
      <c r="I123" s="67"/>
      <c r="J123" s="67"/>
      <c r="K123" s="67"/>
      <c r="L123" s="67"/>
      <c r="M123" s="67"/>
      <c r="N123" s="67"/>
      <c r="O123" s="67"/>
    </row>
    <row r="124" spans="1:16" x14ac:dyDescent="0.25">
      <c r="A124" s="67"/>
      <c r="B124" s="420" t="s">
        <v>178</v>
      </c>
      <c r="C124" s="424"/>
      <c r="D124" s="421"/>
      <c r="E124" s="322"/>
      <c r="F124" s="322"/>
      <c r="G124" s="322"/>
      <c r="H124" s="67"/>
      <c r="I124" s="67"/>
      <c r="J124" s="67"/>
      <c r="K124" s="67"/>
      <c r="L124" s="67"/>
      <c r="M124" s="67"/>
      <c r="N124" s="67"/>
      <c r="O124" s="67"/>
    </row>
    <row r="125" spans="1:16" x14ac:dyDescent="0.25">
      <c r="A125" s="67"/>
      <c r="B125" s="427" t="s">
        <v>179</v>
      </c>
      <c r="C125" s="428"/>
      <c r="D125" s="429"/>
      <c r="E125" s="322"/>
      <c r="F125" s="323"/>
      <c r="G125" s="323"/>
      <c r="H125" s="67"/>
      <c r="I125" s="67"/>
      <c r="J125" s="67"/>
      <c r="K125" s="67"/>
      <c r="L125" s="67"/>
      <c r="M125" s="67"/>
      <c r="N125" s="67"/>
      <c r="O125" s="67"/>
    </row>
    <row r="126" spans="1:16" x14ac:dyDescent="0.25">
      <c r="A126" s="67"/>
      <c r="B126" s="417" t="s">
        <v>180</v>
      </c>
      <c r="C126" s="417"/>
      <c r="D126" s="417"/>
      <c r="E126" s="170">
        <f>SUM(E120:E125)</f>
        <v>0</v>
      </c>
      <c r="F126" s="170">
        <f>SUM(F120:F125)</f>
        <v>0</v>
      </c>
      <c r="G126" s="170">
        <f>SUM(G120:G125)</f>
        <v>0</v>
      </c>
      <c r="H126" s="67"/>
      <c r="I126" s="67"/>
      <c r="J126" s="67"/>
      <c r="K126" s="67"/>
      <c r="L126" s="67"/>
      <c r="M126" s="67"/>
      <c r="N126" s="67"/>
      <c r="O126" s="67"/>
    </row>
    <row r="127" spans="1:16" x14ac:dyDescent="0.25">
      <c r="A127" s="68"/>
      <c r="B127" s="67"/>
      <c r="C127" s="137"/>
      <c r="D127" s="137"/>
      <c r="E127" s="137"/>
      <c r="F127" s="137"/>
      <c r="G127" s="137"/>
      <c r="H127" s="67"/>
      <c r="I127" s="67"/>
      <c r="J127" s="67"/>
      <c r="K127" s="67"/>
      <c r="L127" s="67"/>
      <c r="M127" s="67"/>
      <c r="N127" s="67"/>
      <c r="O127" s="67"/>
    </row>
    <row r="128" spans="1:16" x14ac:dyDescent="0.25">
      <c r="A128" s="67"/>
      <c r="B128" s="187"/>
      <c r="C128" s="324"/>
      <c r="D128" s="324"/>
      <c r="E128" s="324"/>
      <c r="F128" s="324"/>
      <c r="G128" s="324"/>
      <c r="H128" s="67"/>
      <c r="I128" s="67"/>
      <c r="J128" s="67"/>
      <c r="K128" s="67"/>
      <c r="L128" s="67"/>
      <c r="M128" s="67"/>
      <c r="N128" s="67"/>
      <c r="O128" s="67"/>
    </row>
    <row r="129" spans="1:15" x14ac:dyDescent="0.25">
      <c r="A129" s="75" t="s">
        <v>518</v>
      </c>
      <c r="B129" s="67"/>
      <c r="C129" s="137"/>
      <c r="D129" s="137"/>
      <c r="E129" s="137"/>
      <c r="F129" s="137"/>
      <c r="G129" s="137"/>
      <c r="H129" s="67"/>
      <c r="I129" s="67"/>
      <c r="J129" s="67"/>
      <c r="K129" s="67"/>
      <c r="L129" s="67"/>
      <c r="M129" s="67"/>
      <c r="N129" s="67"/>
      <c r="O129" s="67"/>
    </row>
    <row r="130" spans="1:15" x14ac:dyDescent="0.25">
      <c r="A130" s="68"/>
      <c r="B130" s="67"/>
      <c r="C130" s="137"/>
      <c r="D130" s="137"/>
      <c r="E130" s="137"/>
      <c r="F130" s="137"/>
      <c r="G130" s="137"/>
      <c r="H130" s="67"/>
      <c r="I130" s="67"/>
      <c r="J130" s="67"/>
      <c r="K130" s="67"/>
      <c r="L130" s="67"/>
      <c r="M130" s="67"/>
      <c r="N130" s="67"/>
      <c r="O130" s="67"/>
    </row>
    <row r="131" spans="1:15" ht="30" x14ac:dyDescent="0.25">
      <c r="A131" s="67"/>
      <c r="B131" s="417" t="s">
        <v>170</v>
      </c>
      <c r="C131" s="417"/>
      <c r="D131" s="417"/>
      <c r="E131" s="141" t="s">
        <v>171</v>
      </c>
      <c r="F131" s="141" t="s">
        <v>172</v>
      </c>
      <c r="G131" s="141" t="s">
        <v>173</v>
      </c>
      <c r="H131" s="67"/>
      <c r="I131" s="67"/>
      <c r="J131" s="67"/>
      <c r="K131" s="67"/>
      <c r="L131" s="67"/>
      <c r="M131" s="67"/>
      <c r="N131" s="67"/>
      <c r="O131" s="67"/>
    </row>
    <row r="132" spans="1:15" x14ac:dyDescent="0.25">
      <c r="A132" s="67"/>
      <c r="B132" s="418" t="s">
        <v>338</v>
      </c>
      <c r="C132" s="425"/>
      <c r="D132" s="419"/>
      <c r="E132" s="321"/>
      <c r="F132" s="321"/>
      <c r="G132" s="321"/>
      <c r="H132" s="67"/>
      <c r="I132" s="67"/>
      <c r="J132" s="67"/>
      <c r="K132" s="67"/>
      <c r="L132" s="67"/>
      <c r="M132" s="67"/>
      <c r="N132" s="67"/>
      <c r="O132" s="67"/>
    </row>
    <row r="133" spans="1:15" x14ac:dyDescent="0.25">
      <c r="A133" s="67"/>
      <c r="B133" s="420" t="s">
        <v>338</v>
      </c>
      <c r="C133" s="424"/>
      <c r="D133" s="421"/>
      <c r="E133" s="322"/>
      <c r="F133" s="322"/>
      <c r="G133" s="322"/>
      <c r="H133" s="67"/>
      <c r="I133" s="67"/>
      <c r="J133" s="67"/>
      <c r="K133" s="67"/>
      <c r="L133" s="67"/>
      <c r="M133" s="67"/>
      <c r="N133" s="67"/>
      <c r="O133" s="67"/>
    </row>
    <row r="134" spans="1:15" x14ac:dyDescent="0.25">
      <c r="A134" s="67"/>
      <c r="B134" s="420" t="s">
        <v>338</v>
      </c>
      <c r="C134" s="424"/>
      <c r="D134" s="421"/>
      <c r="E134" s="322"/>
      <c r="F134" s="322"/>
      <c r="G134" s="322"/>
      <c r="H134" s="67"/>
      <c r="I134" s="67"/>
      <c r="J134" s="67"/>
      <c r="K134" s="67"/>
      <c r="L134" s="67"/>
      <c r="M134" s="67"/>
      <c r="N134" s="67"/>
      <c r="O134" s="67"/>
    </row>
    <row r="135" spans="1:15" x14ac:dyDescent="0.25">
      <c r="A135" s="67"/>
      <c r="B135" s="427" t="s">
        <v>179</v>
      </c>
      <c r="C135" s="428"/>
      <c r="D135" s="429"/>
      <c r="E135" s="322"/>
      <c r="F135" s="323"/>
      <c r="G135" s="323"/>
      <c r="H135" s="67"/>
      <c r="I135" s="67"/>
      <c r="J135" s="67"/>
      <c r="K135" s="67"/>
      <c r="L135" s="67"/>
      <c r="M135" s="67"/>
      <c r="N135" s="67"/>
      <c r="O135" s="67"/>
    </row>
    <row r="136" spans="1:15" x14ac:dyDescent="0.25">
      <c r="A136" s="67"/>
      <c r="B136" s="417" t="s">
        <v>339</v>
      </c>
      <c r="C136" s="417"/>
      <c r="D136" s="417"/>
      <c r="E136" s="170">
        <f>SUM(E132:E135)</f>
        <v>0</v>
      </c>
      <c r="F136" s="170">
        <f>SUM(F132:F135)</f>
        <v>0</v>
      </c>
      <c r="G136" s="170">
        <f>SUM(G132:G135)</f>
        <v>0</v>
      </c>
      <c r="H136" s="67"/>
      <c r="I136" s="67"/>
      <c r="J136" s="67"/>
      <c r="K136" s="67"/>
      <c r="L136" s="67"/>
      <c r="M136" s="67"/>
      <c r="N136" s="67"/>
      <c r="O136" s="67"/>
    </row>
    <row r="137" spans="1:15" x14ac:dyDescent="0.25">
      <c r="A137" s="67"/>
      <c r="B137" s="187"/>
      <c r="C137" s="324"/>
      <c r="D137" s="324"/>
      <c r="E137" s="324"/>
      <c r="F137" s="324"/>
      <c r="G137" s="324"/>
      <c r="H137" s="67"/>
      <c r="I137" s="67"/>
      <c r="J137" s="67"/>
      <c r="K137" s="67"/>
      <c r="L137" s="67"/>
      <c r="M137" s="67"/>
      <c r="N137" s="67"/>
      <c r="O137" s="67"/>
    </row>
    <row r="138" spans="1:15" x14ac:dyDescent="0.25">
      <c r="A138" s="75" t="s">
        <v>519</v>
      </c>
      <c r="B138" s="67"/>
      <c r="C138" s="137"/>
      <c r="D138" s="137"/>
      <c r="E138" s="137"/>
      <c r="F138" s="137"/>
      <c r="G138" s="137"/>
      <c r="H138" s="67"/>
      <c r="I138" s="67"/>
      <c r="J138" s="67"/>
      <c r="K138" s="67"/>
      <c r="L138" s="67"/>
      <c r="M138" s="67"/>
      <c r="N138" s="67"/>
      <c r="O138" s="67"/>
    </row>
    <row r="139" spans="1:15" x14ac:dyDescent="0.25">
      <c r="A139" s="68"/>
      <c r="B139" s="67"/>
      <c r="C139" s="137"/>
      <c r="D139" s="137"/>
      <c r="E139" s="137"/>
      <c r="F139" s="137"/>
      <c r="G139" s="137"/>
      <c r="H139" s="67"/>
      <c r="I139" s="67"/>
      <c r="J139" s="67"/>
      <c r="K139" s="67"/>
      <c r="L139" s="67"/>
      <c r="M139" s="67"/>
      <c r="N139" s="67"/>
      <c r="O139" s="67"/>
    </row>
    <row r="140" spans="1:15" ht="30" x14ac:dyDescent="0.25">
      <c r="A140" s="67"/>
      <c r="B140" s="417" t="s">
        <v>170</v>
      </c>
      <c r="C140" s="417"/>
      <c r="D140" s="417"/>
      <c r="E140" s="141" t="s">
        <v>171</v>
      </c>
      <c r="F140" s="141" t="s">
        <v>172</v>
      </c>
      <c r="G140" s="141" t="s">
        <v>173</v>
      </c>
      <c r="H140" s="67"/>
      <c r="I140" s="67"/>
      <c r="J140" s="67"/>
      <c r="K140" s="67"/>
      <c r="L140" s="67"/>
      <c r="M140" s="67"/>
      <c r="N140" s="67"/>
      <c r="O140" s="67"/>
    </row>
    <row r="141" spans="1:15" x14ac:dyDescent="0.25">
      <c r="A141" s="67"/>
      <c r="B141" s="418" t="s">
        <v>412</v>
      </c>
      <c r="C141" s="425"/>
      <c r="D141" s="419"/>
      <c r="E141" s="321">
        <v>2992000000</v>
      </c>
      <c r="F141" s="321"/>
      <c r="G141" s="321">
        <f>+E141</f>
        <v>2992000000</v>
      </c>
      <c r="H141" s="67"/>
      <c r="I141" s="67"/>
      <c r="J141" s="67"/>
      <c r="K141" s="67"/>
      <c r="L141" s="67"/>
      <c r="M141" s="67"/>
      <c r="N141" s="67"/>
      <c r="O141" s="67"/>
    </row>
    <row r="142" spans="1:15" x14ac:dyDescent="0.25">
      <c r="A142" s="67"/>
      <c r="B142" s="420" t="s">
        <v>413</v>
      </c>
      <c r="C142" s="424"/>
      <c r="D142" s="421"/>
      <c r="E142" s="322">
        <v>198764378</v>
      </c>
      <c r="F142" s="322"/>
      <c r="G142" s="322">
        <v>0</v>
      </c>
      <c r="H142" s="67"/>
      <c r="I142" s="67"/>
      <c r="J142" s="67"/>
      <c r="K142" s="67"/>
      <c r="L142" s="67"/>
      <c r="M142" s="67"/>
      <c r="N142" s="67"/>
      <c r="O142" s="67"/>
    </row>
    <row r="143" spans="1:15" x14ac:dyDescent="0.25">
      <c r="A143" s="67"/>
      <c r="B143" s="420"/>
      <c r="C143" s="424"/>
      <c r="D143" s="421"/>
      <c r="E143" s="322"/>
      <c r="F143" s="322"/>
      <c r="G143" s="322">
        <v>0</v>
      </c>
      <c r="H143" s="67"/>
      <c r="I143" s="67"/>
      <c r="J143" s="67"/>
      <c r="K143" s="67"/>
      <c r="L143" s="67"/>
      <c r="M143" s="67"/>
      <c r="N143" s="67"/>
      <c r="O143" s="67"/>
    </row>
    <row r="144" spans="1:15" x14ac:dyDescent="0.25">
      <c r="A144" s="67"/>
      <c r="B144" s="420"/>
      <c r="C144" s="424"/>
      <c r="D144" s="421"/>
      <c r="E144" s="322"/>
      <c r="F144" s="322"/>
      <c r="G144" s="322">
        <v>0</v>
      </c>
      <c r="H144" s="67"/>
      <c r="I144" s="67"/>
      <c r="J144" s="67"/>
      <c r="K144" s="67"/>
      <c r="L144" s="67"/>
      <c r="M144" s="67"/>
      <c r="N144" s="67"/>
      <c r="O144" s="67"/>
    </row>
    <row r="145" spans="1:15" x14ac:dyDescent="0.25">
      <c r="A145" s="67"/>
      <c r="B145" s="420"/>
      <c r="C145" s="424"/>
      <c r="D145" s="421"/>
      <c r="E145" s="322"/>
      <c r="F145" s="322"/>
      <c r="G145" s="322">
        <v>0</v>
      </c>
      <c r="H145" s="67"/>
      <c r="I145" s="67"/>
      <c r="J145" s="67"/>
      <c r="K145" s="67"/>
      <c r="L145" s="67"/>
      <c r="M145" s="67"/>
      <c r="N145" s="67"/>
      <c r="O145" s="67"/>
    </row>
    <row r="146" spans="1:15" x14ac:dyDescent="0.25">
      <c r="A146" s="67"/>
      <c r="B146" s="427"/>
      <c r="C146" s="428"/>
      <c r="D146" s="429"/>
      <c r="E146" s="322"/>
      <c r="F146" s="323"/>
      <c r="G146" s="323">
        <v>0</v>
      </c>
      <c r="H146" s="67"/>
      <c r="I146" s="67"/>
      <c r="J146" s="67"/>
      <c r="K146" s="67"/>
      <c r="L146" s="67"/>
      <c r="M146" s="67"/>
      <c r="N146" s="67"/>
      <c r="O146" s="67"/>
    </row>
    <row r="147" spans="1:15" x14ac:dyDescent="0.25">
      <c r="A147" s="67"/>
      <c r="B147" s="417" t="s">
        <v>180</v>
      </c>
      <c r="C147" s="417"/>
      <c r="D147" s="417"/>
      <c r="E147" s="170">
        <f>SUM(E141:E146)</f>
        <v>3190764378</v>
      </c>
      <c r="F147" s="170">
        <f>SUM(F141:F146)</f>
        <v>0</v>
      </c>
      <c r="G147" s="170">
        <f>SUM(G141:G146)</f>
        <v>2992000000</v>
      </c>
      <c r="H147" s="68"/>
      <c r="I147" s="67"/>
      <c r="J147" s="67"/>
      <c r="K147" s="67"/>
      <c r="L147" s="67"/>
      <c r="M147" s="67"/>
      <c r="N147" s="67"/>
      <c r="O147" s="67"/>
    </row>
    <row r="148" spans="1:15" x14ac:dyDescent="0.25">
      <c r="A148" s="68"/>
      <c r="B148" s="67"/>
      <c r="C148" s="137"/>
      <c r="D148" s="137"/>
      <c r="E148" s="137"/>
      <c r="F148" s="137"/>
      <c r="G148" s="137"/>
      <c r="H148" s="68"/>
      <c r="I148" s="67"/>
      <c r="J148" s="67"/>
      <c r="K148" s="67"/>
      <c r="L148" s="67"/>
      <c r="M148" s="67"/>
      <c r="N148" s="67"/>
      <c r="O148" s="67"/>
    </row>
    <row r="149" spans="1:15" ht="13.9" customHeight="1" x14ac:dyDescent="0.25">
      <c r="A149" s="75" t="s">
        <v>501</v>
      </c>
      <c r="B149" s="75"/>
      <c r="C149" s="75"/>
      <c r="D149" s="75"/>
      <c r="E149" s="75"/>
      <c r="F149" s="75"/>
      <c r="G149" s="75"/>
      <c r="H149" s="75"/>
      <c r="I149" s="67"/>
      <c r="J149" s="67"/>
      <c r="K149" s="67"/>
      <c r="L149" s="67"/>
      <c r="M149" s="67"/>
      <c r="N149" s="67"/>
      <c r="O149" s="67"/>
    </row>
    <row r="150" spans="1:15" x14ac:dyDescent="0.25">
      <c r="A150" s="68"/>
      <c r="B150" s="67"/>
      <c r="C150" s="137"/>
      <c r="D150" s="137"/>
      <c r="E150" s="137"/>
      <c r="F150" s="137"/>
      <c r="G150" s="137"/>
      <c r="H150" s="68"/>
      <c r="I150" s="67"/>
      <c r="J150" s="67"/>
      <c r="K150" s="67"/>
      <c r="L150" s="67"/>
      <c r="M150" s="67"/>
      <c r="N150" s="67"/>
      <c r="O150" s="67"/>
    </row>
    <row r="151" spans="1:15" ht="30" x14ac:dyDescent="0.25">
      <c r="A151" s="68"/>
      <c r="B151" s="417" t="s">
        <v>188</v>
      </c>
      <c r="C151" s="417"/>
      <c r="D151" s="417"/>
      <c r="E151" s="417"/>
      <c r="F151" s="325" t="s">
        <v>157</v>
      </c>
      <c r="G151" s="326"/>
      <c r="H151" s="68"/>
      <c r="I151" s="67"/>
      <c r="J151" s="67"/>
      <c r="K151" s="67"/>
      <c r="L151" s="67"/>
      <c r="M151" s="67"/>
      <c r="N151" s="67"/>
      <c r="O151" s="67"/>
    </row>
    <row r="152" spans="1:15" x14ac:dyDescent="0.25">
      <c r="A152" s="68"/>
      <c r="B152" s="418" t="s">
        <v>340</v>
      </c>
      <c r="C152" s="425"/>
      <c r="D152" s="425"/>
      <c r="E152" s="419"/>
      <c r="F152" s="327">
        <v>0</v>
      </c>
      <c r="G152" s="156"/>
      <c r="H152" s="68"/>
      <c r="I152" s="67"/>
      <c r="J152" s="67"/>
      <c r="K152" s="67"/>
      <c r="L152" s="67"/>
      <c r="M152" s="67"/>
      <c r="N152" s="67"/>
      <c r="O152" s="67"/>
    </row>
    <row r="153" spans="1:15" x14ac:dyDescent="0.25">
      <c r="A153" s="68"/>
      <c r="B153" s="280" t="s">
        <v>341</v>
      </c>
      <c r="C153" s="147"/>
      <c r="D153" s="147"/>
      <c r="E153" s="328">
        <v>0</v>
      </c>
      <c r="F153" s="329">
        <v>0</v>
      </c>
      <c r="G153" s="156"/>
      <c r="H153" s="68"/>
      <c r="I153" s="67"/>
      <c r="J153" s="67"/>
      <c r="K153" s="67"/>
      <c r="L153" s="67"/>
      <c r="M153" s="67"/>
      <c r="N153" s="67"/>
      <c r="O153" s="67"/>
    </row>
    <row r="154" spans="1:15" x14ac:dyDescent="0.25">
      <c r="A154" s="68"/>
      <c r="B154" s="280" t="s">
        <v>342</v>
      </c>
      <c r="C154" s="147"/>
      <c r="D154" s="147"/>
      <c r="E154" s="328"/>
      <c r="F154" s="329">
        <v>0</v>
      </c>
      <c r="G154" s="156"/>
      <c r="H154" s="68"/>
      <c r="I154" s="67"/>
      <c r="J154" s="67"/>
      <c r="K154" s="67"/>
      <c r="L154" s="67"/>
      <c r="M154" s="67"/>
      <c r="N154" s="67"/>
      <c r="O154" s="67"/>
    </row>
    <row r="155" spans="1:15" x14ac:dyDescent="0.25">
      <c r="A155" s="68"/>
      <c r="B155" s="420" t="s">
        <v>414</v>
      </c>
      <c r="C155" s="424"/>
      <c r="D155" s="424"/>
      <c r="E155" s="421"/>
      <c r="F155" s="329">
        <v>0</v>
      </c>
      <c r="G155" s="156"/>
      <c r="H155" s="68"/>
      <c r="I155" s="67"/>
      <c r="J155" s="67"/>
      <c r="K155" s="67"/>
      <c r="L155" s="67"/>
      <c r="M155" s="67"/>
      <c r="N155" s="67"/>
      <c r="O155" s="67"/>
    </row>
    <row r="156" spans="1:15" x14ac:dyDescent="0.25">
      <c r="A156" s="68"/>
      <c r="B156" s="280" t="s">
        <v>343</v>
      </c>
      <c r="C156" s="155"/>
      <c r="D156" s="155"/>
      <c r="E156" s="328"/>
      <c r="F156" s="329">
        <v>4075492</v>
      </c>
      <c r="G156" s="156"/>
      <c r="H156" s="68"/>
      <c r="I156" s="67"/>
      <c r="J156" s="67"/>
      <c r="K156" s="67"/>
      <c r="L156" s="67"/>
      <c r="M156" s="67"/>
      <c r="N156" s="67"/>
      <c r="O156" s="67"/>
    </row>
    <row r="157" spans="1:15" x14ac:dyDescent="0.25">
      <c r="A157" s="68"/>
      <c r="B157" s="280" t="s">
        <v>344</v>
      </c>
      <c r="C157" s="155"/>
      <c r="D157" s="155"/>
      <c r="E157" s="328"/>
      <c r="F157" s="329">
        <v>0</v>
      </c>
      <c r="G157" s="156"/>
      <c r="H157" s="68"/>
      <c r="I157" s="67"/>
      <c r="J157" s="67"/>
      <c r="K157" s="67"/>
      <c r="L157" s="67"/>
      <c r="M157" s="67"/>
      <c r="N157" s="67"/>
      <c r="O157" s="67"/>
    </row>
    <row r="158" spans="1:15" x14ac:dyDescent="0.25">
      <c r="A158" s="68"/>
      <c r="B158" s="280" t="s">
        <v>345</v>
      </c>
      <c r="C158" s="155"/>
      <c r="D158" s="155"/>
      <c r="E158" s="328"/>
      <c r="F158" s="329">
        <v>0</v>
      </c>
      <c r="G158" s="156"/>
      <c r="H158" s="68"/>
      <c r="I158" s="67"/>
      <c r="J158" s="67"/>
      <c r="K158" s="67"/>
      <c r="L158" s="67"/>
      <c r="M158" s="67"/>
      <c r="N158" s="67"/>
      <c r="O158" s="67"/>
    </row>
    <row r="159" spans="1:15" x14ac:dyDescent="0.25">
      <c r="A159" s="68"/>
      <c r="B159" s="280" t="s">
        <v>415</v>
      </c>
      <c r="C159" s="155"/>
      <c r="D159" s="155"/>
      <c r="E159" s="328"/>
      <c r="F159" s="329">
        <v>0</v>
      </c>
      <c r="G159" s="156"/>
      <c r="H159" s="68"/>
      <c r="I159" s="67"/>
      <c r="J159" s="67"/>
      <c r="K159" s="67"/>
      <c r="L159" s="67"/>
      <c r="M159" s="67"/>
      <c r="N159" s="67"/>
      <c r="O159" s="67"/>
    </row>
    <row r="160" spans="1:15" x14ac:dyDescent="0.25">
      <c r="A160" s="68"/>
      <c r="B160" s="280" t="s">
        <v>416</v>
      </c>
      <c r="C160" s="155"/>
      <c r="D160" s="155"/>
      <c r="E160" s="328"/>
      <c r="F160" s="329">
        <v>0</v>
      </c>
      <c r="G160" s="156"/>
      <c r="H160" s="68"/>
      <c r="I160" s="67"/>
      <c r="J160" s="67"/>
      <c r="K160" s="67"/>
      <c r="L160" s="67"/>
      <c r="M160" s="67"/>
      <c r="N160" s="67"/>
      <c r="O160" s="67"/>
    </row>
    <row r="161" spans="1:15" x14ac:dyDescent="0.25">
      <c r="A161" s="68"/>
      <c r="B161" s="427"/>
      <c r="C161" s="428"/>
      <c r="D161" s="428"/>
      <c r="E161" s="429"/>
      <c r="F161" s="330"/>
      <c r="G161" s="156"/>
      <c r="H161" s="68"/>
      <c r="I161" s="67"/>
      <c r="J161" s="67"/>
      <c r="K161" s="67"/>
      <c r="L161" s="67"/>
      <c r="M161" s="67"/>
      <c r="N161" s="67"/>
      <c r="O161" s="67"/>
    </row>
    <row r="162" spans="1:15" x14ac:dyDescent="0.25">
      <c r="A162" s="68"/>
      <c r="B162" s="414" t="s">
        <v>162</v>
      </c>
      <c r="C162" s="415"/>
      <c r="D162" s="415"/>
      <c r="E162" s="416"/>
      <c r="F162" s="142">
        <f>SUM(F152:F161)</f>
        <v>4075492</v>
      </c>
      <c r="G162" s="331"/>
      <c r="H162" s="68"/>
      <c r="I162" s="67"/>
      <c r="J162" s="67"/>
      <c r="K162" s="67"/>
      <c r="L162" s="67"/>
      <c r="M162" s="67"/>
      <c r="N162" s="67"/>
      <c r="O162" s="67"/>
    </row>
    <row r="163" spans="1:15" x14ac:dyDescent="0.25">
      <c r="A163" s="68"/>
      <c r="B163" s="67"/>
      <c r="C163" s="137"/>
      <c r="D163" s="137"/>
      <c r="E163" s="137"/>
      <c r="F163" s="137"/>
      <c r="G163" s="137"/>
      <c r="H163" s="68"/>
      <c r="I163" s="67"/>
      <c r="J163" s="67"/>
      <c r="K163" s="67"/>
      <c r="L163" s="67"/>
      <c r="M163" s="67"/>
      <c r="N163" s="67"/>
      <c r="O163" s="67"/>
    </row>
    <row r="164" spans="1:15" x14ac:dyDescent="0.25">
      <c r="A164" s="406"/>
      <c r="B164" s="406"/>
      <c r="C164" s="406"/>
      <c r="D164" s="406"/>
      <c r="E164" s="406"/>
      <c r="F164" s="406"/>
      <c r="G164" s="406"/>
      <c r="H164" s="406"/>
      <c r="I164" s="67"/>
      <c r="J164" s="67"/>
      <c r="K164" s="67"/>
      <c r="L164" s="67"/>
      <c r="M164" s="67"/>
      <c r="N164" s="67"/>
      <c r="O164" s="67"/>
    </row>
    <row r="165" spans="1:15" x14ac:dyDescent="0.25">
      <c r="A165" s="67"/>
      <c r="B165" s="187"/>
      <c r="C165" s="324"/>
      <c r="D165" s="324"/>
      <c r="E165" s="324"/>
      <c r="F165" s="324"/>
      <c r="G165" s="324"/>
      <c r="H165" s="67"/>
      <c r="I165" s="67"/>
      <c r="J165" s="67"/>
      <c r="K165" s="67"/>
      <c r="L165" s="67"/>
      <c r="M165" s="67"/>
      <c r="N165" s="67"/>
      <c r="O165" s="67"/>
    </row>
    <row r="166" spans="1:15" x14ac:dyDescent="0.25">
      <c r="A166" s="75" t="s">
        <v>192</v>
      </c>
      <c r="B166" s="67"/>
      <c r="C166" s="137"/>
      <c r="D166" s="137"/>
      <c r="E166" s="137"/>
      <c r="F166" s="137"/>
      <c r="G166" s="137"/>
      <c r="H166" s="67"/>
      <c r="I166" s="67"/>
      <c r="J166" s="67"/>
      <c r="K166" s="67"/>
      <c r="L166" s="67"/>
      <c r="M166" s="67"/>
      <c r="N166" s="67"/>
      <c r="O166" s="67"/>
    </row>
    <row r="167" spans="1:15" x14ac:dyDescent="0.25">
      <c r="A167" s="67"/>
      <c r="B167" s="67"/>
      <c r="C167" s="137"/>
      <c r="D167" s="137"/>
      <c r="E167" s="137"/>
      <c r="F167" s="137"/>
      <c r="G167" s="137"/>
      <c r="H167" s="67"/>
      <c r="I167" s="67"/>
      <c r="J167" s="67"/>
      <c r="K167" s="67"/>
      <c r="L167" s="67"/>
      <c r="M167" s="67"/>
      <c r="N167" s="67"/>
      <c r="O167" s="67"/>
    </row>
    <row r="168" spans="1:15" x14ac:dyDescent="0.25">
      <c r="A168" s="67"/>
      <c r="B168" s="473" t="s">
        <v>156</v>
      </c>
      <c r="C168" s="433" t="s">
        <v>193</v>
      </c>
      <c r="D168" s="433"/>
      <c r="E168" s="433"/>
      <c r="F168" s="433"/>
      <c r="G168" s="433"/>
      <c r="H168" s="433" t="s">
        <v>194</v>
      </c>
      <c r="I168" s="433"/>
      <c r="J168" s="433"/>
      <c r="K168" s="422"/>
      <c r="L168" s="433" t="s">
        <v>195</v>
      </c>
      <c r="M168" s="67"/>
      <c r="N168" s="67"/>
      <c r="O168" s="67"/>
    </row>
    <row r="169" spans="1:15" ht="30" x14ac:dyDescent="0.25">
      <c r="A169" s="67"/>
      <c r="B169" s="474"/>
      <c r="C169" s="364" t="s">
        <v>196</v>
      </c>
      <c r="D169" s="364" t="s">
        <v>197</v>
      </c>
      <c r="E169" s="364" t="s">
        <v>198</v>
      </c>
      <c r="F169" s="364" t="s">
        <v>199</v>
      </c>
      <c r="G169" s="364" t="s">
        <v>200</v>
      </c>
      <c r="H169" s="120" t="s">
        <v>194</v>
      </c>
      <c r="I169" s="120"/>
      <c r="J169" s="120"/>
      <c r="K169" s="365" t="s">
        <v>204</v>
      </c>
      <c r="L169" s="433"/>
      <c r="M169" s="67"/>
      <c r="N169" s="67"/>
      <c r="O169" s="67"/>
    </row>
    <row r="170" spans="1:15" s="39" customFormat="1" x14ac:dyDescent="0.25">
      <c r="A170" s="172"/>
      <c r="B170" s="366" t="s">
        <v>417</v>
      </c>
      <c r="C170" s="367">
        <v>0</v>
      </c>
      <c r="D170" s="367">
        <v>0</v>
      </c>
      <c r="E170" s="367"/>
      <c r="F170" s="367"/>
      <c r="G170" s="368">
        <f t="shared" ref="G170:G171" si="0">+C170+D170-E170+F170</f>
        <v>0</v>
      </c>
      <c r="H170" s="369"/>
      <c r="I170" s="369">
        <v>0</v>
      </c>
      <c r="J170" s="369">
        <v>0</v>
      </c>
      <c r="K170" s="369"/>
      <c r="L170" s="370">
        <f t="shared" ref="L170:L171" si="1">+G170-K170</f>
        <v>0</v>
      </c>
      <c r="M170" s="172"/>
      <c r="N170" s="172"/>
      <c r="O170" s="172"/>
    </row>
    <row r="171" spans="1:15" x14ac:dyDescent="0.25">
      <c r="A171" s="67"/>
      <c r="B171" s="371" t="s">
        <v>346</v>
      </c>
      <c r="C171" s="368">
        <v>0</v>
      </c>
      <c r="D171" s="368">
        <v>0</v>
      </c>
      <c r="E171" s="368">
        <v>0</v>
      </c>
      <c r="F171" s="368">
        <v>0</v>
      </c>
      <c r="G171" s="368">
        <f t="shared" si="0"/>
        <v>0</v>
      </c>
      <c r="H171" s="372">
        <v>0</v>
      </c>
      <c r="I171" s="372">
        <v>0</v>
      </c>
      <c r="J171" s="372">
        <v>0</v>
      </c>
      <c r="K171" s="372">
        <f>+I171-J171</f>
        <v>0</v>
      </c>
      <c r="L171" s="370">
        <f t="shared" si="1"/>
        <v>0</v>
      </c>
      <c r="M171" s="67"/>
      <c r="N171" s="67"/>
      <c r="O171" s="67"/>
    </row>
    <row r="172" spans="1:15" x14ac:dyDescent="0.25">
      <c r="A172" s="67"/>
      <c r="B172" s="371" t="s">
        <v>418</v>
      </c>
      <c r="C172" s="368">
        <v>0</v>
      </c>
      <c r="D172" s="368">
        <v>0</v>
      </c>
      <c r="E172" s="368">
        <v>0</v>
      </c>
      <c r="F172" s="368">
        <v>0</v>
      </c>
      <c r="G172" s="368">
        <f>+C172+D172-E172+F172</f>
        <v>0</v>
      </c>
      <c r="H172" s="372">
        <v>0</v>
      </c>
      <c r="I172" s="372">
        <v>0</v>
      </c>
      <c r="J172" s="372">
        <v>0</v>
      </c>
      <c r="K172" s="372">
        <f t="shared" ref="K172:K174" si="2">+I172-J172</f>
        <v>0</v>
      </c>
      <c r="L172" s="370">
        <f>+G172-K172</f>
        <v>0</v>
      </c>
      <c r="M172" s="67"/>
      <c r="N172" s="67"/>
      <c r="O172" s="67"/>
    </row>
    <row r="173" spans="1:15" x14ac:dyDescent="0.25">
      <c r="A173" s="67"/>
      <c r="B173" s="371" t="s">
        <v>207</v>
      </c>
      <c r="C173" s="368">
        <v>0</v>
      </c>
      <c r="D173" s="368">
        <v>0</v>
      </c>
      <c r="E173" s="368">
        <v>0</v>
      </c>
      <c r="F173" s="368">
        <v>0</v>
      </c>
      <c r="G173" s="368">
        <f>+C173+D173-E173+F173</f>
        <v>0</v>
      </c>
      <c r="H173" s="372">
        <v>0</v>
      </c>
      <c r="I173" s="372">
        <v>0</v>
      </c>
      <c r="J173" s="372">
        <v>0</v>
      </c>
      <c r="K173" s="372">
        <f t="shared" si="2"/>
        <v>0</v>
      </c>
      <c r="L173" s="370">
        <f t="shared" ref="L173:L175" si="3">+G173-K173</f>
        <v>0</v>
      </c>
      <c r="M173" s="67"/>
      <c r="N173" s="67"/>
      <c r="O173" s="67"/>
    </row>
    <row r="174" spans="1:15" x14ac:dyDescent="0.25">
      <c r="A174" s="67"/>
      <c r="B174" s="371" t="s">
        <v>347</v>
      </c>
      <c r="C174" s="368">
        <v>0</v>
      </c>
      <c r="D174" s="368">
        <v>0</v>
      </c>
      <c r="E174" s="368">
        <v>0</v>
      </c>
      <c r="F174" s="368">
        <v>0</v>
      </c>
      <c r="G174" s="368">
        <f>+C174+D174-E174+F174</f>
        <v>0</v>
      </c>
      <c r="H174" s="372">
        <v>0</v>
      </c>
      <c r="I174" s="372">
        <v>0</v>
      </c>
      <c r="J174" s="372">
        <v>0</v>
      </c>
      <c r="K174" s="372">
        <f t="shared" si="2"/>
        <v>0</v>
      </c>
      <c r="L174" s="370">
        <f t="shared" si="3"/>
        <v>0</v>
      </c>
      <c r="M174" s="67"/>
      <c r="N174" s="67"/>
      <c r="O174" s="67"/>
    </row>
    <row r="175" spans="1:15" x14ac:dyDescent="0.25">
      <c r="A175" s="67"/>
      <c r="B175" s="373" t="s">
        <v>209</v>
      </c>
      <c r="C175" s="374">
        <v>0</v>
      </c>
      <c r="D175" s="374">
        <v>0</v>
      </c>
      <c r="E175" s="374">
        <v>0</v>
      </c>
      <c r="F175" s="374">
        <v>0</v>
      </c>
      <c r="G175" s="374">
        <f>+C175+D175-E175+F175</f>
        <v>0</v>
      </c>
      <c r="H175" s="375">
        <v>0</v>
      </c>
      <c r="I175" s="375">
        <v>0</v>
      </c>
      <c r="J175" s="375">
        <v>0</v>
      </c>
      <c r="K175" s="375">
        <f>+H175+I175-J175</f>
        <v>0</v>
      </c>
      <c r="L175" s="370">
        <f t="shared" si="3"/>
        <v>0</v>
      </c>
      <c r="M175" s="67"/>
      <c r="N175" s="67"/>
      <c r="O175" s="67"/>
    </row>
    <row r="176" spans="1:15" x14ac:dyDescent="0.25">
      <c r="A176" s="67"/>
      <c r="B176" s="376" t="s">
        <v>162</v>
      </c>
      <c r="C176" s="377">
        <f t="shared" ref="C176" si="4">SUM(C170:C175)</f>
        <v>0</v>
      </c>
      <c r="D176" s="377">
        <f>SUM(D170:D175)</f>
        <v>0</v>
      </c>
      <c r="E176" s="377">
        <f t="shared" ref="E176:L176" si="5">SUM(E170:E175)</f>
        <v>0</v>
      </c>
      <c r="F176" s="377">
        <f t="shared" si="5"/>
        <v>0</v>
      </c>
      <c r="G176" s="377">
        <f t="shared" si="5"/>
        <v>0</v>
      </c>
      <c r="H176" s="377">
        <f t="shared" si="5"/>
        <v>0</v>
      </c>
      <c r="I176" s="377">
        <f t="shared" si="5"/>
        <v>0</v>
      </c>
      <c r="J176" s="377">
        <f t="shared" si="5"/>
        <v>0</v>
      </c>
      <c r="K176" s="378">
        <f t="shared" si="5"/>
        <v>0</v>
      </c>
      <c r="L176" s="335">
        <f t="shared" si="5"/>
        <v>0</v>
      </c>
      <c r="M176" s="67"/>
      <c r="N176" s="67"/>
      <c r="O176" s="67"/>
    </row>
    <row r="177" spans="1:16" x14ac:dyDescent="0.25">
      <c r="A177" s="67"/>
      <c r="B177" s="67"/>
      <c r="C177" s="137"/>
      <c r="D177" s="137"/>
      <c r="E177" s="137"/>
      <c r="F177" s="137"/>
      <c r="G177" s="137"/>
      <c r="H177" s="67"/>
      <c r="I177" s="67"/>
      <c r="J177" s="67"/>
      <c r="K177" s="67"/>
      <c r="L177" s="137">
        <v>0</v>
      </c>
      <c r="M177" s="67"/>
      <c r="N177" s="67"/>
      <c r="O177" s="67"/>
    </row>
    <row r="178" spans="1:16" x14ac:dyDescent="0.25">
      <c r="A178" s="75" t="s">
        <v>211</v>
      </c>
      <c r="B178" s="67"/>
      <c r="C178" s="137"/>
      <c r="D178" s="137"/>
      <c r="E178" s="137"/>
      <c r="F178" s="137"/>
      <c r="G178" s="137"/>
      <c r="H178" s="67"/>
      <c r="I178" s="67"/>
      <c r="J178" s="67"/>
      <c r="K178" s="67"/>
      <c r="L178" s="101"/>
      <c r="M178" s="67"/>
      <c r="N178" s="67"/>
      <c r="O178" s="67"/>
    </row>
    <row r="179" spans="1:16" x14ac:dyDescent="0.25">
      <c r="A179" s="67"/>
      <c r="B179" s="67"/>
      <c r="C179" s="137"/>
      <c r="D179" s="137"/>
      <c r="E179" s="137"/>
      <c r="F179" s="137"/>
      <c r="G179" s="137"/>
      <c r="H179" s="67"/>
      <c r="I179" s="67"/>
      <c r="J179" s="97"/>
      <c r="K179" s="101"/>
      <c r="L179" s="101"/>
      <c r="M179" s="67"/>
      <c r="N179" s="67"/>
      <c r="O179" s="67"/>
    </row>
    <row r="180" spans="1:16" x14ac:dyDescent="0.25">
      <c r="A180" s="67"/>
      <c r="B180" s="67"/>
      <c r="C180" s="137"/>
      <c r="D180" s="137"/>
      <c r="E180" s="137"/>
      <c r="F180" s="137"/>
      <c r="G180" s="137"/>
      <c r="H180" s="67"/>
      <c r="I180" s="67"/>
      <c r="J180" s="67"/>
      <c r="K180" s="67"/>
      <c r="L180" s="67"/>
      <c r="M180" s="67"/>
      <c r="N180" s="67"/>
      <c r="O180" s="67"/>
    </row>
    <row r="181" spans="1:16" s="38" customFormat="1" ht="45" x14ac:dyDescent="0.25">
      <c r="A181" s="80"/>
      <c r="B181" s="89" t="s">
        <v>212</v>
      </c>
      <c r="C181" s="161" t="s">
        <v>213</v>
      </c>
      <c r="D181" s="161" t="s">
        <v>214</v>
      </c>
      <c r="E181" s="161" t="s">
        <v>215</v>
      </c>
      <c r="F181" s="161" t="s">
        <v>216</v>
      </c>
      <c r="G181" s="137"/>
      <c r="H181" s="67"/>
      <c r="I181" s="67"/>
      <c r="J181" s="67"/>
      <c r="K181" s="67"/>
      <c r="L181" s="67"/>
      <c r="M181" s="67"/>
      <c r="N181" s="67"/>
      <c r="O181" s="67"/>
      <c r="P181" s="33"/>
    </row>
    <row r="182" spans="1:16" s="38" customFormat="1" x14ac:dyDescent="0.25">
      <c r="A182" s="80"/>
      <c r="B182" s="91" t="s">
        <v>217</v>
      </c>
      <c r="C182" s="162">
        <v>0</v>
      </c>
      <c r="D182" s="162">
        <v>0</v>
      </c>
      <c r="E182" s="162">
        <v>0</v>
      </c>
      <c r="F182" s="162">
        <f>+C182-E182</f>
        <v>0</v>
      </c>
      <c r="G182" s="137"/>
      <c r="H182" s="67"/>
      <c r="I182" s="67"/>
      <c r="J182" s="67"/>
      <c r="K182" s="67"/>
      <c r="L182" s="67"/>
      <c r="M182" s="67"/>
      <c r="N182" s="67"/>
      <c r="O182" s="67"/>
      <c r="P182" s="33"/>
    </row>
    <row r="183" spans="1:16" s="38" customFormat="1" x14ac:dyDescent="0.25">
      <c r="A183" s="80"/>
      <c r="B183" s="91" t="s">
        <v>218</v>
      </c>
      <c r="C183" s="162">
        <v>0</v>
      </c>
      <c r="D183" s="162">
        <v>0</v>
      </c>
      <c r="E183" s="162">
        <v>0</v>
      </c>
      <c r="F183" s="162">
        <f>+C183+D183-E183</f>
        <v>0</v>
      </c>
      <c r="G183" s="137"/>
      <c r="H183" s="67"/>
      <c r="I183" s="67"/>
      <c r="J183" s="67"/>
      <c r="K183" s="67"/>
      <c r="L183" s="67"/>
      <c r="M183" s="67"/>
      <c r="N183" s="67"/>
      <c r="O183" s="67"/>
      <c r="P183" s="33"/>
    </row>
    <row r="184" spans="1:16" s="38" customFormat="1" x14ac:dyDescent="0.25">
      <c r="A184" s="67"/>
      <c r="B184" s="103" t="s">
        <v>219</v>
      </c>
      <c r="C184" s="163">
        <f>SUM(C182:C183)</f>
        <v>0</v>
      </c>
      <c r="D184" s="163">
        <f>SUM(D182:D183)</f>
        <v>0</v>
      </c>
      <c r="E184" s="163">
        <f>SUM(E182:E183)</f>
        <v>0</v>
      </c>
      <c r="F184" s="163">
        <f>SUM(F182:F183)</f>
        <v>0</v>
      </c>
      <c r="G184" s="137"/>
      <c r="H184" s="67"/>
      <c r="I184" s="67"/>
      <c r="J184" s="67"/>
      <c r="K184" s="67"/>
      <c r="L184" s="67"/>
      <c r="M184" s="67"/>
      <c r="N184" s="67"/>
      <c r="O184" s="67"/>
      <c r="P184" s="33"/>
    </row>
    <row r="185" spans="1:16" s="38" customFormat="1" hidden="1" x14ac:dyDescent="0.25">
      <c r="A185" s="67"/>
      <c r="B185" s="103" t="s">
        <v>220</v>
      </c>
      <c r="C185" s="163">
        <v>28353133</v>
      </c>
      <c r="D185" s="163">
        <v>0</v>
      </c>
      <c r="E185" s="163">
        <v>12631374</v>
      </c>
      <c r="F185" s="163">
        <f>+C185-E185</f>
        <v>15721759</v>
      </c>
      <c r="G185" s="137"/>
      <c r="H185" s="67"/>
      <c r="I185" s="67"/>
      <c r="J185" s="67"/>
      <c r="K185" s="67"/>
      <c r="L185" s="67"/>
      <c r="M185" s="67"/>
      <c r="N185" s="67"/>
      <c r="O185" s="67"/>
      <c r="P185" s="33"/>
    </row>
    <row r="186" spans="1:16" s="38" customFormat="1" x14ac:dyDescent="0.25">
      <c r="A186" s="67"/>
      <c r="B186" s="67"/>
      <c r="C186" s="164"/>
      <c r="D186" s="164"/>
      <c r="E186" s="164"/>
      <c r="F186" s="164"/>
      <c r="G186" s="137"/>
      <c r="H186" s="67"/>
      <c r="I186" s="67"/>
      <c r="J186" s="67"/>
      <c r="K186" s="67"/>
      <c r="L186" s="67"/>
      <c r="M186" s="67"/>
      <c r="N186" s="67"/>
      <c r="O186" s="67"/>
      <c r="P186" s="33"/>
    </row>
    <row r="187" spans="1:16" s="38" customFormat="1" x14ac:dyDescent="0.25">
      <c r="A187" s="75" t="s">
        <v>221</v>
      </c>
      <c r="B187" s="67"/>
      <c r="C187" s="137"/>
      <c r="D187" s="137"/>
      <c r="E187" s="137"/>
      <c r="F187" s="137"/>
      <c r="G187" s="137"/>
      <c r="H187" s="67"/>
      <c r="I187" s="67"/>
      <c r="J187" s="67"/>
      <c r="K187" s="67"/>
      <c r="L187" s="67"/>
      <c r="M187" s="67"/>
      <c r="N187" s="67"/>
      <c r="O187" s="67"/>
      <c r="P187" s="33"/>
    </row>
    <row r="188" spans="1:16" x14ac:dyDescent="0.25">
      <c r="A188" s="67"/>
      <c r="B188" s="67"/>
      <c r="C188" s="137"/>
      <c r="D188" s="137"/>
      <c r="E188" s="137"/>
      <c r="F188" s="137"/>
      <c r="G188" s="137"/>
      <c r="H188" s="67"/>
      <c r="I188" s="67"/>
      <c r="J188" s="67"/>
      <c r="K188" s="67"/>
      <c r="L188" s="67"/>
      <c r="M188" s="67"/>
      <c r="N188" s="67"/>
      <c r="O188" s="67"/>
    </row>
    <row r="189" spans="1:16" x14ac:dyDescent="0.25">
      <c r="A189" s="67"/>
      <c r="B189" s="67"/>
      <c r="C189" s="137"/>
      <c r="D189" s="137"/>
      <c r="E189" s="137"/>
      <c r="F189" s="137"/>
      <c r="G189" s="137"/>
      <c r="H189" s="67"/>
      <c r="I189" s="67"/>
      <c r="J189" s="67"/>
      <c r="K189" s="67"/>
      <c r="L189" s="67"/>
      <c r="M189" s="67"/>
      <c r="N189" s="67"/>
      <c r="O189" s="67"/>
    </row>
    <row r="190" spans="1:16" s="38" customFormat="1" ht="15" customHeight="1" x14ac:dyDescent="0.25">
      <c r="A190" s="67"/>
      <c r="B190" s="414" t="s">
        <v>223</v>
      </c>
      <c r="C190" s="416"/>
      <c r="D190" s="422" t="s">
        <v>171</v>
      </c>
      <c r="E190" s="432"/>
      <c r="F190" s="137"/>
      <c r="G190" s="137"/>
      <c r="H190" s="67"/>
      <c r="I190" s="67"/>
      <c r="J190" s="67"/>
      <c r="K190" s="67"/>
      <c r="L190" s="67"/>
      <c r="M190" s="67"/>
      <c r="N190" s="67"/>
      <c r="O190" s="67"/>
      <c r="P190" s="33"/>
    </row>
    <row r="191" spans="1:16" s="38" customFormat="1" x14ac:dyDescent="0.25">
      <c r="A191" s="67"/>
      <c r="B191" s="336" t="s">
        <v>348</v>
      </c>
      <c r="C191" s="337"/>
      <c r="D191" s="434">
        <v>0</v>
      </c>
      <c r="E191" s="435"/>
      <c r="F191" s="137"/>
      <c r="G191" s="137"/>
      <c r="H191" s="67"/>
      <c r="I191" s="67"/>
      <c r="J191" s="67"/>
      <c r="K191" s="67"/>
      <c r="L191" s="67"/>
      <c r="M191" s="67"/>
      <c r="N191" s="67"/>
      <c r="O191" s="67"/>
      <c r="P191" s="33"/>
    </row>
    <row r="192" spans="1:16" s="38" customFormat="1" x14ac:dyDescent="0.25">
      <c r="A192" s="67"/>
      <c r="B192" s="265" t="s">
        <v>349</v>
      </c>
      <c r="C192" s="319"/>
      <c r="D192" s="436">
        <v>0</v>
      </c>
      <c r="E192" s="437"/>
      <c r="F192" s="137"/>
      <c r="G192" s="137"/>
      <c r="H192" s="67"/>
      <c r="I192" s="67"/>
      <c r="J192" s="67"/>
      <c r="K192" s="67"/>
      <c r="L192" s="67"/>
      <c r="M192" s="67"/>
      <c r="N192" s="67"/>
      <c r="O192" s="67"/>
      <c r="P192" s="33"/>
    </row>
    <row r="193" spans="1:16" s="38" customFormat="1" x14ac:dyDescent="0.25">
      <c r="A193" s="67"/>
      <c r="B193" s="280" t="s">
        <v>350</v>
      </c>
      <c r="C193" s="328"/>
      <c r="D193" s="436">
        <v>0</v>
      </c>
      <c r="E193" s="437"/>
      <c r="F193" s="137"/>
      <c r="G193" s="137"/>
      <c r="H193" s="67"/>
      <c r="I193" s="67"/>
      <c r="J193" s="67"/>
      <c r="K193" s="67"/>
      <c r="L193" s="67"/>
      <c r="M193" s="67"/>
      <c r="N193" s="67"/>
      <c r="O193" s="67"/>
      <c r="P193" s="33"/>
    </row>
    <row r="194" spans="1:16" s="38" customFormat="1" x14ac:dyDescent="0.25">
      <c r="A194" s="67"/>
      <c r="B194" s="427" t="s">
        <v>227</v>
      </c>
      <c r="C194" s="429"/>
      <c r="D194" s="438">
        <v>0</v>
      </c>
      <c r="E194" s="439"/>
      <c r="F194" s="137"/>
      <c r="G194" s="137"/>
      <c r="H194" s="67"/>
      <c r="I194" s="67"/>
      <c r="J194" s="67"/>
      <c r="K194" s="67"/>
      <c r="L194" s="67"/>
      <c r="M194" s="67"/>
      <c r="N194" s="67"/>
      <c r="O194" s="67"/>
      <c r="P194" s="33"/>
    </row>
    <row r="195" spans="1:16" s="38" customFormat="1" x14ac:dyDescent="0.25">
      <c r="A195" s="67"/>
      <c r="B195" s="414" t="s">
        <v>162</v>
      </c>
      <c r="C195" s="416"/>
      <c r="D195" s="440">
        <f>SUM(D191:E194)</f>
        <v>0</v>
      </c>
      <c r="E195" s="441"/>
      <c r="F195" s="137"/>
      <c r="G195" s="137"/>
      <c r="H195" s="67"/>
      <c r="I195" s="67"/>
      <c r="J195" s="67"/>
      <c r="K195" s="67"/>
      <c r="L195" s="67"/>
      <c r="M195" s="67"/>
      <c r="N195" s="67"/>
      <c r="O195" s="67"/>
      <c r="P195" s="33"/>
    </row>
    <row r="196" spans="1:16" s="38" customFormat="1" x14ac:dyDescent="0.25">
      <c r="A196" s="67"/>
      <c r="B196" s="187"/>
      <c r="C196" s="324"/>
      <c r="D196" s="324"/>
      <c r="E196" s="324"/>
      <c r="F196" s="137"/>
      <c r="G196" s="137"/>
      <c r="H196" s="67"/>
      <c r="I196" s="67"/>
      <c r="J196" s="67"/>
      <c r="K196" s="67"/>
      <c r="L196" s="67"/>
      <c r="M196" s="67"/>
      <c r="N196" s="67"/>
      <c r="O196" s="67"/>
      <c r="P196" s="33"/>
    </row>
    <row r="197" spans="1:16" s="38" customFormat="1" x14ac:dyDescent="0.25">
      <c r="A197" s="75" t="s">
        <v>228</v>
      </c>
      <c r="B197" s="186"/>
      <c r="C197" s="160"/>
      <c r="D197" s="160"/>
      <c r="E197" s="160"/>
      <c r="F197" s="160"/>
      <c r="G197" s="137"/>
      <c r="H197" s="67"/>
      <c r="I197" s="67"/>
      <c r="J197" s="67"/>
      <c r="K197" s="67"/>
      <c r="L197" s="67"/>
      <c r="M197" s="67"/>
      <c r="N197" s="67"/>
      <c r="O197" s="67"/>
      <c r="P197" s="33"/>
    </row>
    <row r="198" spans="1:16" s="38" customFormat="1" ht="15" customHeight="1" x14ac:dyDescent="0.25">
      <c r="A198" s="406" t="s">
        <v>229</v>
      </c>
      <c r="B198" s="406"/>
      <c r="C198" s="406"/>
      <c r="D198" s="406"/>
      <c r="E198" s="406"/>
      <c r="F198" s="406"/>
      <c r="G198" s="137"/>
      <c r="H198" s="67"/>
      <c r="I198" s="67"/>
      <c r="J198" s="67"/>
      <c r="K198" s="67"/>
      <c r="L198" s="67"/>
      <c r="M198" s="67"/>
      <c r="N198" s="67"/>
      <c r="O198" s="67"/>
      <c r="P198" s="33"/>
    </row>
    <row r="199" spans="1:16" s="38" customFormat="1" x14ac:dyDescent="0.25">
      <c r="A199" s="187"/>
      <c r="B199" s="187"/>
      <c r="C199" s="324"/>
      <c r="D199" s="324"/>
      <c r="E199" s="324"/>
      <c r="F199" s="137"/>
      <c r="G199" s="137"/>
      <c r="H199" s="67"/>
      <c r="I199" s="67"/>
      <c r="J199" s="67"/>
      <c r="K199" s="67"/>
      <c r="L199" s="67"/>
      <c r="M199" s="67"/>
      <c r="N199" s="67"/>
      <c r="O199" s="67"/>
      <c r="P199" s="33"/>
    </row>
    <row r="200" spans="1:16" s="38" customFormat="1" x14ac:dyDescent="0.25">
      <c r="A200" s="75" t="s">
        <v>230</v>
      </c>
      <c r="B200" s="186"/>
      <c r="C200" s="160"/>
      <c r="D200" s="160"/>
      <c r="E200" s="160"/>
      <c r="F200" s="160"/>
      <c r="G200" s="137"/>
      <c r="H200" s="67"/>
      <c r="I200" s="67"/>
      <c r="J200" s="67"/>
      <c r="K200" s="67"/>
      <c r="L200" s="67"/>
      <c r="M200" s="67"/>
      <c r="N200" s="67"/>
      <c r="O200" s="67"/>
      <c r="P200" s="33"/>
    </row>
    <row r="201" spans="1:16" s="38" customFormat="1" x14ac:dyDescent="0.25">
      <c r="A201" s="76"/>
      <c r="B201" s="187"/>
      <c r="C201" s="324"/>
      <c r="D201" s="324"/>
      <c r="E201" s="324"/>
      <c r="F201" s="137"/>
      <c r="G201" s="137"/>
      <c r="H201" s="67"/>
      <c r="I201" s="67"/>
      <c r="J201" s="67"/>
      <c r="K201" s="67"/>
      <c r="L201" s="67"/>
      <c r="M201" s="67"/>
      <c r="N201" s="67"/>
      <c r="O201" s="67"/>
      <c r="P201" s="33"/>
    </row>
    <row r="202" spans="1:16" s="38" customFormat="1" ht="15" customHeight="1" x14ac:dyDescent="0.25">
      <c r="A202" s="187"/>
      <c r="B202" s="111" t="s">
        <v>231</v>
      </c>
      <c r="C202" s="170" t="s">
        <v>172</v>
      </c>
      <c r="D202" s="338" t="s">
        <v>173</v>
      </c>
      <c r="E202" s="324"/>
      <c r="F202" s="137"/>
      <c r="G202" s="137"/>
      <c r="H202" s="67"/>
      <c r="I202" s="67"/>
      <c r="J202" s="67"/>
      <c r="K202" s="67"/>
      <c r="L202" s="67"/>
      <c r="M202" s="67"/>
      <c r="N202" s="67"/>
      <c r="O202" s="67"/>
      <c r="P202" s="33"/>
    </row>
    <row r="203" spans="1:16" s="38" customFormat="1" x14ac:dyDescent="0.25">
      <c r="A203" s="187"/>
      <c r="B203" s="81" t="s">
        <v>419</v>
      </c>
      <c r="C203" s="379">
        <v>0</v>
      </c>
      <c r="D203" s="379">
        <v>0</v>
      </c>
      <c r="E203" s="324"/>
      <c r="F203" s="137"/>
      <c r="G203" s="137"/>
      <c r="H203" s="67"/>
      <c r="I203" s="67"/>
      <c r="J203" s="67"/>
      <c r="K203" s="67"/>
      <c r="L203" s="67"/>
      <c r="M203" s="67"/>
      <c r="N203" s="67"/>
      <c r="O203" s="67"/>
      <c r="P203" s="33"/>
    </row>
    <row r="204" spans="1:16" s="38" customFormat="1" x14ac:dyDescent="0.25">
      <c r="A204" s="187"/>
      <c r="B204" s="81" t="s">
        <v>420</v>
      </c>
      <c r="C204" s="379">
        <v>35629933</v>
      </c>
      <c r="D204" s="379">
        <v>0</v>
      </c>
      <c r="E204" s="324"/>
      <c r="F204" s="137"/>
      <c r="G204" s="137"/>
      <c r="H204" s="67"/>
      <c r="I204" s="67"/>
      <c r="J204" s="67"/>
      <c r="K204" s="67"/>
      <c r="L204" s="67"/>
      <c r="M204" s="67"/>
      <c r="N204" s="67"/>
      <c r="O204" s="67"/>
      <c r="P204" s="33"/>
    </row>
    <row r="205" spans="1:16" s="38" customFormat="1" x14ac:dyDescent="0.25">
      <c r="A205" s="187"/>
      <c r="B205" s="81"/>
      <c r="C205" s="379">
        <v>0</v>
      </c>
      <c r="D205" s="379">
        <v>0</v>
      </c>
      <c r="E205" s="324"/>
      <c r="F205" s="137"/>
      <c r="G205" s="137"/>
      <c r="H205" s="67"/>
      <c r="I205" s="67"/>
      <c r="J205" s="67"/>
      <c r="K205" s="67"/>
      <c r="L205" s="67"/>
      <c r="M205" s="67"/>
      <c r="N205" s="67"/>
      <c r="O205" s="67"/>
      <c r="P205" s="33"/>
    </row>
    <row r="206" spans="1:16" s="38" customFormat="1" x14ac:dyDescent="0.25">
      <c r="A206" s="187"/>
      <c r="B206" s="81"/>
      <c r="C206" s="379">
        <v>0</v>
      </c>
      <c r="D206" s="379">
        <v>0</v>
      </c>
      <c r="E206" s="324"/>
      <c r="F206" s="137"/>
      <c r="G206" s="137"/>
      <c r="H206" s="67"/>
      <c r="I206" s="67"/>
      <c r="J206" s="67"/>
      <c r="K206" s="67"/>
      <c r="L206" s="67"/>
      <c r="M206" s="67"/>
      <c r="N206" s="67"/>
      <c r="O206" s="67"/>
      <c r="P206" s="33"/>
    </row>
    <row r="207" spans="1:16" s="41" customFormat="1" x14ac:dyDescent="0.25">
      <c r="A207" s="187"/>
      <c r="B207" s="111" t="s">
        <v>219</v>
      </c>
      <c r="C207" s="170">
        <f>SUM(C203:C206)</f>
        <v>35629933</v>
      </c>
      <c r="D207" s="170">
        <f>SUM(D203:D206)</f>
        <v>0</v>
      </c>
      <c r="E207" s="324"/>
      <c r="F207" s="179"/>
      <c r="G207" s="179"/>
      <c r="H207" s="74"/>
      <c r="I207" s="74"/>
      <c r="J207" s="74"/>
      <c r="K207" s="74"/>
      <c r="L207" s="74"/>
      <c r="M207" s="74"/>
      <c r="N207" s="74"/>
      <c r="O207" s="74"/>
      <c r="P207" s="34"/>
    </row>
    <row r="208" spans="1:16" s="38" customFormat="1" x14ac:dyDescent="0.25">
      <c r="A208" s="187"/>
      <c r="B208" s="187"/>
      <c r="C208" s="324"/>
      <c r="D208" s="324"/>
      <c r="E208" s="324"/>
      <c r="F208" s="137"/>
      <c r="G208" s="137"/>
      <c r="H208" s="67"/>
      <c r="I208" s="67"/>
      <c r="J208" s="67"/>
      <c r="K208" s="67"/>
      <c r="L208" s="67"/>
      <c r="M208" s="67"/>
      <c r="N208" s="67"/>
      <c r="O208" s="67"/>
      <c r="P208" s="33"/>
    </row>
    <row r="209" spans="1:16" s="38" customFormat="1" x14ac:dyDescent="0.25">
      <c r="A209" s="75" t="s">
        <v>234</v>
      </c>
      <c r="B209" s="186"/>
      <c r="C209" s="160"/>
      <c r="D209" s="160"/>
      <c r="E209" s="160"/>
      <c r="F209" s="160"/>
      <c r="G209" s="137"/>
      <c r="H209" s="67"/>
      <c r="I209" s="67"/>
      <c r="J209" s="67"/>
      <c r="K209" s="67"/>
      <c r="L209" s="67"/>
      <c r="M209" s="67"/>
      <c r="N209" s="67"/>
      <c r="O209" s="67"/>
      <c r="P209" s="33"/>
    </row>
    <row r="210" spans="1:16" s="38" customFormat="1" x14ac:dyDescent="0.25">
      <c r="A210" s="76"/>
      <c r="B210" s="187"/>
      <c r="C210" s="324"/>
      <c r="D210" s="324"/>
      <c r="E210" s="324"/>
      <c r="F210" s="137"/>
      <c r="G210" s="137"/>
      <c r="H210" s="67"/>
      <c r="I210" s="67"/>
      <c r="J210" s="67"/>
      <c r="K210" s="67"/>
      <c r="L210" s="67"/>
      <c r="M210" s="67"/>
      <c r="N210" s="67"/>
      <c r="O210" s="67"/>
      <c r="P210" s="33"/>
    </row>
    <row r="211" spans="1:16" s="38" customFormat="1" ht="30" x14ac:dyDescent="0.25">
      <c r="A211" s="187"/>
      <c r="B211" s="77" t="s">
        <v>235</v>
      </c>
      <c r="C211" s="141" t="s">
        <v>172</v>
      </c>
      <c r="D211" s="338" t="s">
        <v>173</v>
      </c>
      <c r="E211" s="324"/>
      <c r="F211" s="137"/>
      <c r="G211" s="137"/>
      <c r="H211" s="67"/>
      <c r="I211" s="67"/>
      <c r="J211" s="67"/>
      <c r="K211" s="67"/>
      <c r="L211" s="67"/>
      <c r="M211" s="67"/>
      <c r="N211" s="67"/>
      <c r="O211" s="67"/>
      <c r="P211" s="33"/>
    </row>
    <row r="212" spans="1:16" s="38" customFormat="1" x14ac:dyDescent="0.25">
      <c r="A212" s="187"/>
      <c r="B212" s="442" t="s">
        <v>236</v>
      </c>
      <c r="C212" s="443"/>
      <c r="D212" s="444"/>
      <c r="E212" s="324"/>
      <c r="F212" s="137"/>
      <c r="G212" s="137"/>
      <c r="H212" s="67"/>
      <c r="I212" s="67"/>
      <c r="J212" s="67"/>
      <c r="K212" s="67"/>
      <c r="L212" s="67"/>
      <c r="M212" s="67"/>
      <c r="N212" s="67"/>
      <c r="O212" s="67"/>
      <c r="P212" s="33"/>
    </row>
    <row r="213" spans="1:16" s="38" customFormat="1" x14ac:dyDescent="0.25">
      <c r="A213" s="187"/>
      <c r="B213" s="445"/>
      <c r="C213" s="446"/>
      <c r="D213" s="447"/>
      <c r="E213" s="324"/>
      <c r="F213" s="137"/>
      <c r="G213" s="137"/>
      <c r="H213" s="67"/>
      <c r="I213" s="67"/>
      <c r="J213" s="67"/>
      <c r="K213" s="67"/>
      <c r="L213" s="67"/>
      <c r="M213" s="67"/>
      <c r="N213" s="67"/>
      <c r="O213" s="67"/>
      <c r="P213" s="33"/>
    </row>
    <row r="214" spans="1:16" s="38" customFormat="1" x14ac:dyDescent="0.25">
      <c r="A214" s="187"/>
      <c r="B214" s="81" t="s">
        <v>219</v>
      </c>
      <c r="C214" s="170"/>
      <c r="D214" s="170"/>
      <c r="E214" s="324"/>
      <c r="F214" s="137"/>
      <c r="G214" s="137"/>
      <c r="H214" s="67"/>
      <c r="I214" s="67"/>
      <c r="J214" s="67"/>
      <c r="K214" s="67"/>
      <c r="L214" s="67"/>
      <c r="M214" s="67"/>
      <c r="N214" s="67"/>
      <c r="O214" s="67"/>
      <c r="P214" s="33"/>
    </row>
    <row r="215" spans="1:16" s="38" customFormat="1" x14ac:dyDescent="0.25">
      <c r="A215" s="67"/>
      <c r="B215" s="81" t="s">
        <v>233</v>
      </c>
      <c r="C215" s="170"/>
      <c r="D215" s="170"/>
      <c r="E215" s="137"/>
      <c r="F215" s="137"/>
      <c r="G215" s="137"/>
      <c r="H215" s="67"/>
      <c r="I215" s="67"/>
      <c r="J215" s="67"/>
      <c r="K215" s="67"/>
      <c r="L215" s="67"/>
      <c r="M215" s="67"/>
      <c r="N215" s="67"/>
      <c r="O215" s="67"/>
      <c r="P215" s="33"/>
    </row>
    <row r="216" spans="1:16" s="38" customFormat="1" x14ac:dyDescent="0.25">
      <c r="A216" s="67"/>
      <c r="B216" s="90"/>
      <c r="C216" s="324"/>
      <c r="D216" s="324"/>
      <c r="E216" s="137"/>
      <c r="F216" s="137"/>
      <c r="G216" s="137"/>
      <c r="H216" s="67"/>
      <c r="I216" s="67"/>
      <c r="J216" s="67"/>
      <c r="K216" s="67"/>
      <c r="L216" s="67"/>
      <c r="M216" s="67"/>
      <c r="N216" s="67"/>
      <c r="O216" s="67"/>
      <c r="P216" s="33"/>
    </row>
    <row r="217" spans="1:16" s="38" customFormat="1" x14ac:dyDescent="0.25">
      <c r="A217" s="72" t="s">
        <v>237</v>
      </c>
      <c r="B217" s="67"/>
      <c r="C217" s="137"/>
      <c r="D217" s="137"/>
      <c r="E217" s="137"/>
      <c r="F217" s="137"/>
      <c r="G217" s="137"/>
      <c r="H217" s="67"/>
      <c r="I217" s="67"/>
      <c r="J217" s="67"/>
      <c r="K217" s="67"/>
      <c r="L217" s="67"/>
      <c r="M217" s="67"/>
      <c r="N217" s="67"/>
      <c r="O217" s="67"/>
      <c r="P217" s="33"/>
    </row>
    <row r="218" spans="1:16" x14ac:dyDescent="0.25">
      <c r="A218" s="67"/>
      <c r="B218" s="67"/>
      <c r="C218" s="137"/>
      <c r="D218" s="137"/>
      <c r="E218" s="137"/>
      <c r="F218" s="137"/>
      <c r="G218" s="137"/>
      <c r="H218" s="67"/>
      <c r="I218" s="67"/>
      <c r="J218" s="67"/>
      <c r="K218" s="67"/>
      <c r="L218" s="67"/>
      <c r="M218" s="67"/>
      <c r="N218" s="67"/>
      <c r="O218" s="67"/>
    </row>
    <row r="219" spans="1:16" s="38" customFormat="1" ht="30.75" customHeight="1" x14ac:dyDescent="0.25">
      <c r="A219" s="67"/>
      <c r="B219" s="414" t="s">
        <v>238</v>
      </c>
      <c r="C219" s="416"/>
      <c r="D219" s="422" t="s">
        <v>171</v>
      </c>
      <c r="E219" s="432"/>
      <c r="F219" s="137"/>
      <c r="G219" s="137"/>
      <c r="H219" s="67"/>
      <c r="I219" s="67"/>
      <c r="J219" s="67"/>
      <c r="K219" s="67"/>
      <c r="L219" s="67"/>
      <c r="M219" s="67"/>
      <c r="N219" s="67"/>
      <c r="O219" s="67"/>
      <c r="P219" s="33"/>
    </row>
    <row r="220" spans="1:16" s="38" customFormat="1" x14ac:dyDescent="0.25">
      <c r="A220" s="67"/>
      <c r="B220" s="418" t="s">
        <v>352</v>
      </c>
      <c r="C220" s="419"/>
      <c r="D220" s="436">
        <v>9200489</v>
      </c>
      <c r="E220" s="437"/>
      <c r="F220" s="137"/>
      <c r="G220" s="137"/>
      <c r="H220" s="67"/>
      <c r="I220" s="67"/>
      <c r="J220" s="67"/>
      <c r="K220" s="67"/>
      <c r="L220" s="67"/>
      <c r="M220" s="67"/>
      <c r="N220" s="67"/>
      <c r="O220" s="67"/>
      <c r="P220" s="33"/>
    </row>
    <row r="221" spans="1:16" s="38" customFormat="1" x14ac:dyDescent="0.25">
      <c r="A221" s="67"/>
      <c r="B221" s="420" t="s">
        <v>353</v>
      </c>
      <c r="C221" s="421"/>
      <c r="D221" s="436">
        <v>0</v>
      </c>
      <c r="E221" s="437"/>
      <c r="F221" s="137"/>
      <c r="G221" s="137"/>
      <c r="H221" s="67"/>
      <c r="I221" s="67"/>
      <c r="J221" s="67"/>
      <c r="K221" s="67"/>
      <c r="L221" s="67"/>
      <c r="M221" s="67"/>
      <c r="N221" s="67"/>
      <c r="O221" s="67"/>
      <c r="P221" s="33"/>
    </row>
    <row r="222" spans="1:16" s="38" customFormat="1" x14ac:dyDescent="0.25">
      <c r="A222" s="67"/>
      <c r="B222" s="280" t="s">
        <v>422</v>
      </c>
      <c r="C222" s="328"/>
      <c r="D222" s="339"/>
      <c r="E222" s="340">
        <v>0</v>
      </c>
      <c r="F222" s="137"/>
      <c r="G222" s="137"/>
      <c r="H222" s="67"/>
      <c r="I222" s="67"/>
      <c r="J222" s="67"/>
      <c r="K222" s="67"/>
      <c r="L222" s="67"/>
      <c r="M222" s="67"/>
      <c r="N222" s="67"/>
      <c r="O222" s="67"/>
      <c r="P222" s="33"/>
    </row>
    <row r="223" spans="1:16" s="38" customFormat="1" x14ac:dyDescent="0.25">
      <c r="A223" s="67"/>
      <c r="B223" s="427"/>
      <c r="C223" s="429"/>
      <c r="D223" s="341"/>
      <c r="E223" s="319"/>
      <c r="F223" s="137"/>
      <c r="G223" s="137"/>
      <c r="H223" s="67"/>
      <c r="I223" s="67"/>
      <c r="J223" s="67"/>
      <c r="K223" s="67"/>
      <c r="L223" s="67"/>
      <c r="M223" s="67"/>
      <c r="N223" s="67"/>
      <c r="O223" s="67"/>
      <c r="P223" s="33"/>
    </row>
    <row r="224" spans="1:16" s="38" customFormat="1" x14ac:dyDescent="0.25">
      <c r="A224" s="67"/>
      <c r="B224" s="414" t="s">
        <v>162</v>
      </c>
      <c r="C224" s="416"/>
      <c r="D224" s="342"/>
      <c r="E224" s="320">
        <f>SUM(D220:E223)</f>
        <v>9200489</v>
      </c>
      <c r="F224" s="137"/>
      <c r="G224" s="137"/>
      <c r="H224" s="67"/>
      <c r="I224" s="67"/>
      <c r="J224" s="67"/>
      <c r="K224" s="67"/>
      <c r="L224" s="67"/>
      <c r="M224" s="67"/>
      <c r="N224" s="67"/>
      <c r="O224" s="67"/>
      <c r="P224" s="33"/>
    </row>
    <row r="225" spans="1:16" x14ac:dyDescent="0.25">
      <c r="A225" s="67"/>
      <c r="B225" s="67"/>
      <c r="C225" s="137"/>
      <c r="D225" s="137"/>
      <c r="E225" s="137"/>
      <c r="F225" s="137"/>
      <c r="G225" s="137"/>
      <c r="H225" s="67"/>
      <c r="I225" s="67"/>
      <c r="J225" s="67"/>
      <c r="K225" s="67"/>
      <c r="L225" s="67"/>
      <c r="M225" s="67"/>
      <c r="N225" s="67"/>
      <c r="O225" s="67"/>
    </row>
    <row r="226" spans="1:16" s="38" customFormat="1" x14ac:dyDescent="0.25">
      <c r="A226" s="72" t="s">
        <v>244</v>
      </c>
      <c r="B226" s="67"/>
      <c r="C226" s="137"/>
      <c r="D226" s="137"/>
      <c r="E226" s="137"/>
      <c r="F226" s="137"/>
      <c r="G226" s="137"/>
      <c r="H226" s="67"/>
      <c r="I226" s="67"/>
      <c r="J226" s="67"/>
      <c r="K226" s="67"/>
      <c r="L226" s="67"/>
      <c r="M226" s="67"/>
      <c r="N226" s="67"/>
      <c r="O226" s="67"/>
      <c r="P226" s="33"/>
    </row>
    <row r="227" spans="1:16" x14ac:dyDescent="0.25">
      <c r="A227" s="67"/>
      <c r="B227" s="67"/>
      <c r="C227" s="137"/>
      <c r="D227" s="137"/>
      <c r="E227" s="137"/>
      <c r="F227" s="137"/>
      <c r="G227" s="137"/>
      <c r="H227" s="67"/>
      <c r="I227" s="67"/>
      <c r="J227" s="67"/>
      <c r="K227" s="67"/>
      <c r="L227" s="67"/>
      <c r="M227" s="67"/>
      <c r="N227" s="67"/>
      <c r="O227" s="67"/>
    </row>
    <row r="228" spans="1:16" s="38" customFormat="1" ht="30.75" customHeight="1" x14ac:dyDescent="0.25">
      <c r="A228" s="67"/>
      <c r="B228" s="414" t="s">
        <v>245</v>
      </c>
      <c r="C228" s="416"/>
      <c r="D228" s="422" t="s">
        <v>171</v>
      </c>
      <c r="E228" s="432"/>
      <c r="F228" s="137"/>
      <c r="G228" s="137"/>
      <c r="H228" s="67"/>
      <c r="I228" s="67"/>
      <c r="J228" s="67"/>
      <c r="K228" s="67"/>
      <c r="L228" s="67"/>
      <c r="M228" s="67"/>
      <c r="N228" s="67"/>
      <c r="O228" s="67"/>
      <c r="P228" s="33"/>
    </row>
    <row r="229" spans="1:16" x14ac:dyDescent="0.25">
      <c r="A229" s="67"/>
      <c r="B229" s="418" t="s">
        <v>246</v>
      </c>
      <c r="C229" s="419"/>
      <c r="D229" s="165"/>
      <c r="E229" s="337">
        <v>0</v>
      </c>
      <c r="F229" s="137"/>
      <c r="G229" s="137"/>
      <c r="H229" s="67"/>
      <c r="I229" s="67"/>
      <c r="J229" s="67"/>
      <c r="K229" s="67"/>
      <c r="L229" s="67"/>
      <c r="M229" s="67"/>
      <c r="N229" s="67"/>
      <c r="O229" s="67"/>
    </row>
    <row r="230" spans="1:16" x14ac:dyDescent="0.25">
      <c r="A230" s="67"/>
      <c r="B230" s="280" t="s">
        <v>351</v>
      </c>
      <c r="C230" s="328"/>
      <c r="D230" s="166"/>
      <c r="E230" s="340">
        <v>0</v>
      </c>
      <c r="F230" s="137"/>
      <c r="G230" s="137"/>
      <c r="H230" s="67"/>
      <c r="I230" s="67"/>
      <c r="J230" s="67"/>
      <c r="K230" s="67"/>
      <c r="L230" s="67"/>
      <c r="M230" s="67"/>
      <c r="N230" s="67"/>
      <c r="O230" s="67"/>
    </row>
    <row r="231" spans="1:16" x14ac:dyDescent="0.25">
      <c r="A231" s="67"/>
      <c r="B231" s="427" t="s">
        <v>248</v>
      </c>
      <c r="C231" s="429"/>
      <c r="D231" s="167"/>
      <c r="E231" s="343">
        <v>0</v>
      </c>
      <c r="F231" s="137"/>
      <c r="G231" s="137"/>
      <c r="H231" s="67"/>
      <c r="I231" s="67"/>
      <c r="J231" s="67"/>
      <c r="K231" s="67"/>
      <c r="L231" s="67"/>
      <c r="M231" s="67"/>
      <c r="N231" s="67"/>
      <c r="O231" s="67"/>
    </row>
    <row r="232" spans="1:16" x14ac:dyDescent="0.25">
      <c r="A232" s="67"/>
      <c r="B232" s="414" t="s">
        <v>162</v>
      </c>
      <c r="C232" s="416"/>
      <c r="D232" s="342"/>
      <c r="E232" s="320">
        <f>SUM(E229:E231)</f>
        <v>0</v>
      </c>
      <c r="F232" s="137"/>
      <c r="G232" s="137"/>
      <c r="H232" s="67"/>
      <c r="I232" s="67"/>
      <c r="J232" s="67"/>
      <c r="K232" s="67"/>
      <c r="L232" s="67"/>
      <c r="M232" s="67"/>
      <c r="N232" s="67"/>
      <c r="O232" s="67"/>
    </row>
    <row r="233" spans="1:16" x14ac:dyDescent="0.25">
      <c r="A233" s="67"/>
      <c r="B233" s="67"/>
      <c r="C233" s="137"/>
      <c r="D233" s="137"/>
      <c r="E233" s="137"/>
      <c r="F233" s="137"/>
      <c r="G233" s="137"/>
      <c r="H233" s="67"/>
      <c r="I233" s="67"/>
      <c r="J233" s="67"/>
      <c r="K233" s="67"/>
      <c r="L233" s="67"/>
      <c r="M233" s="67"/>
      <c r="N233" s="67"/>
      <c r="O233" s="67"/>
    </row>
    <row r="234" spans="1:16" x14ac:dyDescent="0.25">
      <c r="A234" s="75" t="s">
        <v>249</v>
      </c>
      <c r="B234" s="67"/>
      <c r="C234" s="137"/>
      <c r="D234" s="137"/>
      <c r="E234" s="137"/>
      <c r="F234" s="137"/>
      <c r="G234" s="137"/>
      <c r="H234" s="67"/>
      <c r="I234" s="67"/>
      <c r="J234" s="67"/>
      <c r="K234" s="67"/>
      <c r="L234" s="67"/>
      <c r="M234" s="67"/>
      <c r="N234" s="67"/>
      <c r="O234" s="67"/>
    </row>
    <row r="235" spans="1:16" x14ac:dyDescent="0.25">
      <c r="A235" s="67"/>
      <c r="B235" s="67"/>
      <c r="C235" s="137"/>
      <c r="D235" s="137"/>
      <c r="E235" s="137"/>
      <c r="F235" s="137"/>
      <c r="G235" s="137"/>
      <c r="H235" s="67"/>
      <c r="I235" s="67"/>
      <c r="J235" s="67"/>
      <c r="K235" s="67"/>
      <c r="L235" s="67"/>
      <c r="M235" s="67"/>
      <c r="N235" s="67"/>
      <c r="O235" s="67"/>
    </row>
    <row r="236" spans="1:16" ht="30" x14ac:dyDescent="0.25">
      <c r="A236" s="67"/>
      <c r="B236" s="77" t="s">
        <v>235</v>
      </c>
      <c r="C236" s="141" t="s">
        <v>364</v>
      </c>
      <c r="D236" s="338" t="s">
        <v>365</v>
      </c>
      <c r="E236" s="137"/>
      <c r="F236" s="137"/>
      <c r="G236" s="137"/>
      <c r="H236" s="67"/>
      <c r="I236" s="67"/>
      <c r="J236" s="67"/>
      <c r="K236" s="67"/>
      <c r="L236" s="67"/>
      <c r="M236" s="67"/>
      <c r="N236" s="67"/>
      <c r="O236" s="67"/>
    </row>
    <row r="237" spans="1:16" x14ac:dyDescent="0.25">
      <c r="A237" s="67"/>
      <c r="B237" s="91" t="s">
        <v>354</v>
      </c>
      <c r="C237" s="344"/>
      <c r="D237" s="345"/>
      <c r="E237" s="137"/>
      <c r="F237" s="137"/>
      <c r="G237" s="424"/>
      <c r="H237" s="424"/>
      <c r="I237" s="448"/>
      <c r="J237" s="448"/>
      <c r="K237" s="67"/>
      <c r="L237" s="67"/>
      <c r="M237" s="67"/>
      <c r="N237" s="67"/>
      <c r="O237" s="67"/>
    </row>
    <row r="238" spans="1:16" x14ac:dyDescent="0.25">
      <c r="A238" s="67"/>
      <c r="B238" s="91" t="s">
        <v>64</v>
      </c>
      <c r="C238" s="344"/>
      <c r="D238" s="345"/>
      <c r="E238" s="137"/>
      <c r="F238" s="137"/>
      <c r="G238" s="137"/>
      <c r="H238" s="67"/>
      <c r="I238" s="67"/>
      <c r="J238" s="67"/>
      <c r="K238" s="67"/>
      <c r="L238" s="67"/>
      <c r="M238" s="67"/>
      <c r="N238" s="67"/>
      <c r="O238" s="67"/>
    </row>
    <row r="239" spans="1:16" x14ac:dyDescent="0.25">
      <c r="A239" s="67"/>
      <c r="B239" s="91" t="s">
        <v>81</v>
      </c>
      <c r="C239" s="344">
        <f>+C204</f>
        <v>35629933</v>
      </c>
      <c r="D239" s="345"/>
      <c r="E239" s="137"/>
      <c r="F239" s="137"/>
      <c r="G239" s="137"/>
      <c r="H239" s="67"/>
      <c r="I239" s="67"/>
      <c r="J239" s="67"/>
      <c r="K239" s="67"/>
      <c r="L239" s="67"/>
      <c r="M239" s="67"/>
      <c r="N239" s="67"/>
      <c r="O239" s="67"/>
    </row>
    <row r="240" spans="1:16" x14ac:dyDescent="0.25">
      <c r="A240" s="67"/>
      <c r="B240" s="91" t="s">
        <v>355</v>
      </c>
      <c r="C240" s="344">
        <v>0</v>
      </c>
      <c r="D240" s="345"/>
      <c r="E240" s="137"/>
      <c r="F240" s="137"/>
      <c r="G240" s="137"/>
      <c r="H240" s="67"/>
      <c r="I240" s="67"/>
      <c r="J240" s="67"/>
      <c r="K240" s="67"/>
      <c r="L240" s="67"/>
      <c r="M240" s="67"/>
      <c r="N240" s="67"/>
      <c r="O240" s="67"/>
    </row>
    <row r="241" spans="1:16" x14ac:dyDescent="0.25">
      <c r="A241" s="67"/>
      <c r="B241" s="91" t="s">
        <v>356</v>
      </c>
      <c r="C241" s="344"/>
      <c r="D241" s="345"/>
      <c r="E241" s="137"/>
      <c r="F241" s="137"/>
      <c r="G241" s="137"/>
      <c r="H241" s="67"/>
      <c r="I241" s="67"/>
      <c r="J241" s="67"/>
      <c r="K241" s="67"/>
      <c r="L241" s="67"/>
      <c r="M241" s="67"/>
      <c r="N241" s="67"/>
      <c r="O241" s="67"/>
    </row>
    <row r="242" spans="1:16" x14ac:dyDescent="0.25">
      <c r="A242" s="67"/>
      <c r="B242" s="91" t="s">
        <v>357</v>
      </c>
      <c r="C242" s="344"/>
      <c r="D242" s="345"/>
      <c r="E242" s="137"/>
      <c r="F242" s="137"/>
      <c r="G242" s="137"/>
      <c r="H242" s="67"/>
      <c r="I242" s="67"/>
      <c r="J242" s="67"/>
      <c r="K242" s="67"/>
      <c r="L242" s="67"/>
      <c r="M242" s="67"/>
      <c r="N242" s="67"/>
      <c r="O242" s="67"/>
    </row>
    <row r="243" spans="1:16" x14ac:dyDescent="0.25">
      <c r="A243" s="67"/>
      <c r="B243" s="91" t="s">
        <v>358</v>
      </c>
      <c r="C243" s="344"/>
      <c r="D243" s="345"/>
      <c r="E243" s="137"/>
      <c r="F243" s="137"/>
      <c r="G243" s="137"/>
      <c r="H243" s="67"/>
      <c r="I243" s="67"/>
      <c r="J243" s="67"/>
      <c r="K243" s="67"/>
      <c r="L243" s="67"/>
      <c r="M243" s="67"/>
      <c r="N243" s="67"/>
      <c r="O243" s="67"/>
    </row>
    <row r="244" spans="1:16" x14ac:dyDescent="0.25">
      <c r="A244" s="67"/>
      <c r="B244" s="91" t="s">
        <v>359</v>
      </c>
      <c r="C244" s="344"/>
      <c r="D244" s="345"/>
      <c r="E244" s="137"/>
      <c r="F244" s="137"/>
      <c r="G244" s="137"/>
      <c r="H244" s="67"/>
      <c r="I244" s="67"/>
      <c r="J244" s="67"/>
      <c r="K244" s="67"/>
      <c r="L244" s="67"/>
      <c r="M244" s="67"/>
      <c r="N244" s="67"/>
      <c r="O244" s="67"/>
    </row>
    <row r="245" spans="1:16" x14ac:dyDescent="0.25">
      <c r="A245" s="67"/>
      <c r="B245" s="91" t="s">
        <v>82</v>
      </c>
      <c r="C245" s="344"/>
      <c r="D245" s="345"/>
      <c r="E245" s="137"/>
      <c r="F245" s="137"/>
      <c r="G245" s="137"/>
      <c r="H245" s="67"/>
      <c r="I245" s="67"/>
      <c r="J245" s="67"/>
      <c r="K245" s="67"/>
      <c r="L245" s="67"/>
      <c r="M245" s="67"/>
      <c r="N245" s="67"/>
      <c r="O245" s="67"/>
    </row>
    <row r="246" spans="1:16" s="38" customFormat="1" x14ac:dyDescent="0.25">
      <c r="A246" s="67"/>
      <c r="B246" s="91" t="s">
        <v>360</v>
      </c>
      <c r="C246" s="344"/>
      <c r="D246" s="345"/>
      <c r="E246" s="137"/>
      <c r="F246" s="137"/>
      <c r="G246" s="137"/>
      <c r="H246" s="67"/>
      <c r="I246" s="67"/>
      <c r="J246" s="67"/>
      <c r="K246" s="67"/>
      <c r="L246" s="67"/>
      <c r="M246" s="67"/>
      <c r="N246" s="67"/>
      <c r="O246" s="67"/>
      <c r="P246" s="33"/>
    </row>
    <row r="247" spans="1:16" s="38" customFormat="1" x14ac:dyDescent="0.25">
      <c r="A247" s="67"/>
      <c r="B247" s="111" t="s">
        <v>219</v>
      </c>
      <c r="C247" s="142">
        <f>SUM(C237:C246)</f>
        <v>35629933</v>
      </c>
      <c r="D247" s="151">
        <f>SUM(D237:D240)</f>
        <v>0</v>
      </c>
      <c r="E247" s="137"/>
      <c r="F247" s="137"/>
      <c r="G247" s="137"/>
      <c r="H247" s="67"/>
      <c r="I247" s="67"/>
      <c r="J247" s="67"/>
      <c r="K247" s="67"/>
      <c r="L247" s="67"/>
      <c r="M247" s="67"/>
      <c r="N247" s="67"/>
      <c r="O247" s="67"/>
      <c r="P247" s="33"/>
    </row>
    <row r="248" spans="1:16" s="38" customFormat="1" x14ac:dyDescent="0.25">
      <c r="A248" s="75"/>
      <c r="B248" s="90"/>
      <c r="C248" s="324"/>
      <c r="D248" s="324"/>
      <c r="E248" s="137"/>
      <c r="F248" s="137"/>
      <c r="G248" s="137"/>
      <c r="H248" s="67"/>
      <c r="I248" s="67"/>
      <c r="J248" s="67"/>
      <c r="K248" s="67"/>
      <c r="L248" s="67"/>
      <c r="M248" s="67"/>
      <c r="N248" s="67"/>
      <c r="O248" s="67"/>
      <c r="P248" s="33"/>
    </row>
    <row r="249" spans="1:16" s="38" customFormat="1" x14ac:dyDescent="0.25">
      <c r="A249" s="75" t="s">
        <v>251</v>
      </c>
      <c r="B249" s="90"/>
      <c r="C249" s="324"/>
      <c r="D249" s="324"/>
      <c r="E249" s="137"/>
      <c r="F249" s="137"/>
      <c r="G249" s="137"/>
      <c r="H249" s="67"/>
      <c r="I249" s="67"/>
      <c r="J249" s="67"/>
      <c r="K249" s="67"/>
      <c r="L249" s="67"/>
      <c r="M249" s="67"/>
      <c r="N249" s="67"/>
      <c r="O249" s="67"/>
      <c r="P249" s="33"/>
    </row>
    <row r="250" spans="1:16" s="38" customFormat="1" x14ac:dyDescent="0.25">
      <c r="A250" s="76"/>
      <c r="B250" s="90"/>
      <c r="C250" s="324"/>
      <c r="D250" s="324"/>
      <c r="E250" s="137"/>
      <c r="F250" s="137"/>
      <c r="G250" s="137"/>
      <c r="H250" s="67"/>
      <c r="I250" s="67"/>
      <c r="J250" s="67"/>
      <c r="K250" s="67"/>
      <c r="L250" s="67"/>
      <c r="M250" s="67"/>
      <c r="N250" s="67"/>
      <c r="O250" s="67"/>
      <c r="P250" s="33"/>
    </row>
    <row r="251" spans="1:16" s="38" customFormat="1" x14ac:dyDescent="0.25">
      <c r="A251" s="75"/>
      <c r="B251" s="90"/>
      <c r="C251" s="324"/>
      <c r="D251" s="324"/>
      <c r="E251" s="137"/>
      <c r="F251" s="137"/>
      <c r="G251" s="137"/>
      <c r="H251" s="67"/>
      <c r="I251" s="67"/>
      <c r="J251" s="67"/>
      <c r="K251" s="67"/>
      <c r="L251" s="67"/>
      <c r="M251" s="67"/>
      <c r="N251" s="67"/>
      <c r="O251" s="67"/>
      <c r="P251" s="33"/>
    </row>
    <row r="252" spans="1:16" s="38" customFormat="1" x14ac:dyDescent="0.25">
      <c r="A252" s="75" t="s">
        <v>252</v>
      </c>
      <c r="B252" s="90"/>
      <c r="C252" s="137"/>
      <c r="D252" s="137"/>
      <c r="E252" s="137"/>
      <c r="F252" s="137"/>
      <c r="G252" s="137"/>
      <c r="H252" s="67"/>
      <c r="I252" s="67"/>
      <c r="J252" s="67"/>
      <c r="K252" s="67"/>
      <c r="L252" s="67"/>
      <c r="M252" s="67"/>
      <c r="N252" s="67"/>
      <c r="O252" s="67"/>
      <c r="P252" s="33"/>
    </row>
    <row r="253" spans="1:16" s="38" customFormat="1" ht="16.5" customHeight="1" x14ac:dyDescent="0.25">
      <c r="A253" s="75"/>
      <c r="B253" s="90"/>
      <c r="C253" s="137"/>
      <c r="D253" s="137"/>
      <c r="E253" s="137"/>
      <c r="F253" s="137"/>
      <c r="G253" s="137"/>
      <c r="H253" s="67"/>
      <c r="I253" s="67"/>
      <c r="J253" s="67"/>
      <c r="K253" s="67"/>
      <c r="L253" s="67"/>
      <c r="M253" s="67"/>
      <c r="N253" s="67"/>
      <c r="O253" s="67"/>
      <c r="P253" s="33"/>
    </row>
    <row r="254" spans="1:16" s="38" customFormat="1" x14ac:dyDescent="0.25">
      <c r="A254" s="67"/>
      <c r="B254" s="67"/>
      <c r="C254" s="137"/>
      <c r="D254" s="137"/>
      <c r="E254" s="137"/>
      <c r="F254" s="137"/>
      <c r="G254" s="137"/>
      <c r="H254" s="67"/>
      <c r="I254" s="67"/>
      <c r="J254" s="67"/>
      <c r="K254" s="67"/>
      <c r="L254" s="67"/>
      <c r="M254" s="67"/>
      <c r="N254" s="67"/>
      <c r="O254" s="67"/>
      <c r="P254" s="33"/>
    </row>
    <row r="255" spans="1:16" s="38" customFormat="1" ht="30" x14ac:dyDescent="0.25">
      <c r="A255" s="67"/>
      <c r="B255" s="77" t="s">
        <v>253</v>
      </c>
      <c r="C255" s="141" t="s">
        <v>254</v>
      </c>
      <c r="D255" s="141" t="s">
        <v>255</v>
      </c>
      <c r="E255" s="143"/>
      <c r="F255" s="137"/>
      <c r="G255" s="137"/>
      <c r="H255" s="67"/>
      <c r="I255" s="67"/>
      <c r="J255" s="67"/>
      <c r="K255" s="67"/>
      <c r="L255" s="67"/>
      <c r="M255" s="67"/>
      <c r="N255" s="67"/>
      <c r="O255" s="67"/>
      <c r="P255" s="33"/>
    </row>
    <row r="256" spans="1:16" s="38" customFormat="1" x14ac:dyDescent="0.25">
      <c r="A256" s="67"/>
      <c r="B256" s="306" t="s">
        <v>81</v>
      </c>
      <c r="C256" s="346" t="s">
        <v>362</v>
      </c>
      <c r="D256" s="347">
        <f>+D238+C238</f>
        <v>0</v>
      </c>
      <c r="E256" s="348"/>
      <c r="F256" s="137"/>
      <c r="G256" s="137"/>
      <c r="H256" s="67"/>
      <c r="I256" s="67"/>
      <c r="J256" s="67"/>
      <c r="K256" s="67"/>
      <c r="L256" s="67"/>
      <c r="M256" s="67"/>
      <c r="N256" s="67"/>
      <c r="O256" s="67"/>
      <c r="P256" s="33"/>
    </row>
    <row r="257" spans="1:16" s="38" customFormat="1" x14ac:dyDescent="0.25">
      <c r="A257" s="67"/>
      <c r="B257" s="306"/>
      <c r="C257" s="346" t="s">
        <v>363</v>
      </c>
      <c r="D257" s="347"/>
      <c r="E257" s="348"/>
      <c r="F257" s="137"/>
      <c r="G257" s="137"/>
      <c r="H257" s="67"/>
      <c r="I257" s="67"/>
      <c r="J257" s="67"/>
      <c r="K257" s="67"/>
      <c r="L257" s="67"/>
      <c r="M257" s="67"/>
      <c r="N257" s="67"/>
      <c r="O257" s="67"/>
      <c r="P257" s="33"/>
    </row>
    <row r="258" spans="1:16" s="38" customFormat="1" x14ac:dyDescent="0.25">
      <c r="A258" s="67"/>
      <c r="B258" s="306"/>
      <c r="C258" s="346"/>
      <c r="D258" s="347"/>
      <c r="E258" s="348"/>
      <c r="F258" s="137"/>
      <c r="G258" s="137"/>
      <c r="H258" s="67"/>
      <c r="I258" s="67"/>
      <c r="J258" s="67"/>
      <c r="K258" s="67"/>
      <c r="L258" s="67"/>
      <c r="M258" s="67"/>
      <c r="N258" s="67"/>
      <c r="O258" s="67"/>
      <c r="P258" s="33"/>
    </row>
    <row r="259" spans="1:16" s="38" customFormat="1" x14ac:dyDescent="0.25">
      <c r="A259" s="67"/>
      <c r="B259" s="111" t="s">
        <v>162</v>
      </c>
      <c r="C259" s="170"/>
      <c r="D259" s="170">
        <f>SUM(D256:D258)</f>
        <v>0</v>
      </c>
      <c r="E259" s="349"/>
      <c r="F259" s="137"/>
      <c r="G259" s="137"/>
      <c r="H259" s="67"/>
      <c r="I259" s="67"/>
      <c r="J259" s="67"/>
      <c r="K259" s="67"/>
      <c r="L259" s="67"/>
      <c r="M259" s="67"/>
      <c r="N259" s="67"/>
      <c r="O259" s="67"/>
      <c r="P259" s="33"/>
    </row>
    <row r="260" spans="1:16" x14ac:dyDescent="0.25">
      <c r="A260" s="67"/>
      <c r="B260" s="67"/>
      <c r="C260" s="137"/>
      <c r="D260" s="137"/>
      <c r="E260" s="137"/>
      <c r="F260" s="137"/>
      <c r="G260" s="137"/>
      <c r="H260" s="67"/>
      <c r="I260" s="67"/>
      <c r="J260" s="67"/>
      <c r="K260" s="67"/>
      <c r="L260" s="67"/>
      <c r="M260" s="67"/>
      <c r="N260" s="67"/>
      <c r="O260" s="67"/>
    </row>
    <row r="261" spans="1:16" s="38" customFormat="1" x14ac:dyDescent="0.25">
      <c r="A261" s="75" t="s">
        <v>260</v>
      </c>
      <c r="B261" s="90"/>
      <c r="C261" s="137"/>
      <c r="D261" s="137"/>
      <c r="E261" s="137"/>
      <c r="F261" s="137"/>
      <c r="G261" s="137"/>
      <c r="H261" s="67"/>
      <c r="I261" s="67"/>
      <c r="J261" s="67"/>
      <c r="K261" s="67"/>
      <c r="L261" s="67"/>
      <c r="M261" s="67"/>
      <c r="N261" s="67"/>
      <c r="O261" s="67"/>
      <c r="P261" s="33"/>
    </row>
    <row r="262" spans="1:16" x14ac:dyDescent="0.25">
      <c r="A262" s="67"/>
      <c r="B262" s="67"/>
      <c r="C262" s="137"/>
      <c r="D262" s="137"/>
      <c r="E262" s="137"/>
      <c r="F262" s="137"/>
      <c r="G262" s="137"/>
      <c r="H262" s="67"/>
      <c r="I262" s="67"/>
      <c r="J262" s="67"/>
      <c r="K262" s="67"/>
      <c r="L262" s="67"/>
      <c r="M262" s="67"/>
      <c r="N262" s="67"/>
      <c r="O262" s="67"/>
    </row>
    <row r="263" spans="1:16" x14ac:dyDescent="0.25">
      <c r="A263" s="67"/>
      <c r="B263" s="67"/>
      <c r="C263" s="137"/>
      <c r="D263" s="137"/>
      <c r="E263" s="137"/>
      <c r="F263" s="137"/>
      <c r="G263" s="137"/>
      <c r="H263" s="67"/>
      <c r="I263" s="67"/>
      <c r="J263" s="67"/>
      <c r="K263" s="67"/>
      <c r="L263" s="67"/>
      <c r="M263" s="67"/>
      <c r="N263" s="67"/>
      <c r="O263" s="67"/>
    </row>
    <row r="264" spans="1:16" ht="45" x14ac:dyDescent="0.25">
      <c r="A264" s="67"/>
      <c r="B264" s="77" t="s">
        <v>253</v>
      </c>
      <c r="C264" s="141" t="s">
        <v>261</v>
      </c>
      <c r="D264" s="141" t="s">
        <v>262</v>
      </c>
      <c r="E264" s="141" t="s">
        <v>263</v>
      </c>
      <c r="F264" s="143"/>
      <c r="G264" s="137"/>
      <c r="H264" s="67"/>
      <c r="I264" s="67"/>
      <c r="J264" s="67"/>
      <c r="K264" s="67"/>
      <c r="L264" s="67"/>
      <c r="M264" s="67"/>
      <c r="N264" s="67"/>
      <c r="O264" s="67"/>
    </row>
    <row r="265" spans="1:16" x14ac:dyDescent="0.25">
      <c r="A265" s="67"/>
      <c r="B265" s="310" t="s">
        <v>420</v>
      </c>
      <c r="C265" s="350">
        <v>0</v>
      </c>
      <c r="D265" s="322">
        <v>0</v>
      </c>
      <c r="E265" s="350">
        <f t="shared" ref="E265:E270" si="6">+C265-D265</f>
        <v>0</v>
      </c>
      <c r="F265" s="153"/>
      <c r="G265" s="137"/>
      <c r="H265" s="67"/>
      <c r="I265" s="67"/>
      <c r="J265" s="67"/>
      <c r="K265" s="67"/>
      <c r="L265" s="67"/>
      <c r="M265" s="67"/>
      <c r="N265" s="67"/>
      <c r="O265" s="67"/>
    </row>
    <row r="266" spans="1:16" x14ac:dyDescent="0.25">
      <c r="A266" s="67"/>
      <c r="B266" s="313" t="s">
        <v>240</v>
      </c>
      <c r="C266" s="350">
        <v>0</v>
      </c>
      <c r="D266" s="350">
        <v>818182</v>
      </c>
      <c r="E266" s="350">
        <f t="shared" si="6"/>
        <v>-818182</v>
      </c>
      <c r="F266" s="153"/>
      <c r="G266" s="137"/>
      <c r="H266" s="67"/>
      <c r="I266" s="67"/>
      <c r="J266" s="67"/>
      <c r="K266" s="67"/>
      <c r="L266" s="67"/>
      <c r="M266" s="67"/>
      <c r="N266" s="67"/>
      <c r="O266" s="67"/>
    </row>
    <row r="267" spans="1:16" x14ac:dyDescent="0.25">
      <c r="A267" s="67"/>
      <c r="B267" s="313" t="s">
        <v>242</v>
      </c>
      <c r="C267" s="350">
        <v>0</v>
      </c>
      <c r="D267" s="350">
        <f>5636364+82500</f>
        <v>5718864</v>
      </c>
      <c r="E267" s="350">
        <f t="shared" si="6"/>
        <v>-5718864</v>
      </c>
      <c r="F267" s="153"/>
      <c r="G267" s="137"/>
      <c r="H267" s="67"/>
      <c r="I267" s="67"/>
      <c r="J267" s="67"/>
      <c r="K267" s="67"/>
      <c r="L267" s="67"/>
      <c r="M267" s="67"/>
      <c r="N267" s="67"/>
      <c r="O267" s="67"/>
    </row>
    <row r="268" spans="1:16" x14ac:dyDescent="0.25">
      <c r="A268" s="67"/>
      <c r="B268" s="314" t="s">
        <v>64</v>
      </c>
      <c r="C268" s="350">
        <v>0</v>
      </c>
      <c r="D268" s="347">
        <v>5293899</v>
      </c>
      <c r="E268" s="350">
        <f t="shared" si="6"/>
        <v>-5293899</v>
      </c>
      <c r="F268" s="153"/>
      <c r="G268" s="137"/>
      <c r="H268" s="67"/>
      <c r="I268" s="67"/>
      <c r="J268" s="67"/>
      <c r="K268" s="67"/>
      <c r="L268" s="67"/>
      <c r="M268" s="67"/>
      <c r="N268" s="67"/>
      <c r="O268" s="67"/>
    </row>
    <row r="269" spans="1:16" x14ac:dyDescent="0.25">
      <c r="A269" s="67"/>
      <c r="B269" s="314" t="s">
        <v>265</v>
      </c>
      <c r="C269" s="350">
        <v>0</v>
      </c>
      <c r="D269" s="350">
        <v>500000</v>
      </c>
      <c r="E269" s="350">
        <f t="shared" si="6"/>
        <v>-500000</v>
      </c>
      <c r="F269" s="153"/>
      <c r="G269" s="137"/>
      <c r="H269" s="67"/>
      <c r="I269" s="67"/>
      <c r="J269" s="67"/>
      <c r="K269" s="67"/>
      <c r="L269" s="67"/>
      <c r="M269" s="67"/>
      <c r="N269" s="67"/>
      <c r="O269" s="67"/>
    </row>
    <row r="270" spans="1:16" x14ac:dyDescent="0.25">
      <c r="A270" s="67"/>
      <c r="B270" s="314" t="s">
        <v>356</v>
      </c>
      <c r="C270" s="350">
        <v>0</v>
      </c>
      <c r="D270" s="350">
        <v>0</v>
      </c>
      <c r="E270" s="350">
        <f t="shared" si="6"/>
        <v>0</v>
      </c>
      <c r="F270" s="153"/>
      <c r="G270" s="137"/>
      <c r="H270" s="67"/>
      <c r="I270" s="67"/>
      <c r="J270" s="67"/>
      <c r="K270" s="67"/>
      <c r="L270" s="67"/>
      <c r="M270" s="67"/>
      <c r="N270" s="67"/>
      <c r="O270" s="67"/>
    </row>
    <row r="271" spans="1:16" x14ac:dyDescent="0.25">
      <c r="A271" s="67"/>
      <c r="B271" s="315" t="s">
        <v>162</v>
      </c>
      <c r="C271" s="351">
        <f>SUM(C265:C270)</f>
        <v>0</v>
      </c>
      <c r="D271" s="351">
        <f>SUM(D265:D270)</f>
        <v>12330945</v>
      </c>
      <c r="E271" s="351">
        <f>SUM(E265:E270)</f>
        <v>-12330945</v>
      </c>
      <c r="F271" s="352"/>
      <c r="G271" s="137"/>
      <c r="H271" s="67"/>
      <c r="I271" s="67"/>
      <c r="J271" s="67"/>
      <c r="K271" s="67"/>
      <c r="L271" s="67"/>
      <c r="M271" s="67"/>
      <c r="N271" s="67"/>
      <c r="O271" s="67"/>
    </row>
    <row r="272" spans="1:16" x14ac:dyDescent="0.25">
      <c r="A272" s="67"/>
      <c r="B272" s="67"/>
      <c r="C272" s="137"/>
      <c r="D272" s="137"/>
      <c r="E272" s="137"/>
      <c r="F272" s="137"/>
      <c r="G272" s="137"/>
      <c r="H272" s="67"/>
      <c r="I272" s="67"/>
      <c r="J272" s="67"/>
      <c r="K272" s="67"/>
      <c r="L272" s="67"/>
      <c r="M272" s="67"/>
      <c r="N272" s="67"/>
      <c r="O272" s="67"/>
    </row>
    <row r="273" spans="1:15" x14ac:dyDescent="0.25">
      <c r="A273" s="75" t="s">
        <v>266</v>
      </c>
      <c r="B273" s="90"/>
      <c r="C273" s="137"/>
      <c r="D273" s="137"/>
      <c r="E273" s="137"/>
      <c r="F273" s="137"/>
      <c r="G273" s="137"/>
      <c r="H273" s="67"/>
      <c r="I273" s="67"/>
      <c r="J273" s="67"/>
      <c r="K273" s="67"/>
      <c r="L273" s="67"/>
      <c r="M273" s="67"/>
      <c r="N273" s="67"/>
      <c r="O273" s="67"/>
    </row>
    <row r="274" spans="1:15" x14ac:dyDescent="0.25">
      <c r="A274" s="76"/>
      <c r="B274" s="90"/>
      <c r="C274" s="137"/>
      <c r="D274" s="137"/>
      <c r="E274" s="137"/>
      <c r="F274" s="137"/>
      <c r="G274" s="137"/>
      <c r="H274" s="67"/>
      <c r="I274" s="67"/>
      <c r="J274" s="67"/>
      <c r="K274" s="67"/>
      <c r="L274" s="67"/>
      <c r="M274" s="67"/>
      <c r="N274" s="67"/>
      <c r="O274" s="67"/>
    </row>
    <row r="275" spans="1:15" ht="45" x14ac:dyDescent="0.25">
      <c r="A275" s="67"/>
      <c r="B275" s="77" t="s">
        <v>212</v>
      </c>
      <c r="C275" s="141" t="s">
        <v>267</v>
      </c>
      <c r="D275" s="141" t="s">
        <v>268</v>
      </c>
      <c r="E275" s="141" t="s">
        <v>269</v>
      </c>
      <c r="F275" s="141" t="s">
        <v>200</v>
      </c>
      <c r="G275" s="137"/>
      <c r="H275" s="67"/>
      <c r="I275" s="67"/>
      <c r="J275" s="67"/>
      <c r="K275" s="67"/>
      <c r="L275" s="67"/>
      <c r="M275" s="67"/>
      <c r="N275" s="67"/>
      <c r="O275" s="67"/>
    </row>
    <row r="276" spans="1:15" x14ac:dyDescent="0.25">
      <c r="A276" s="67"/>
      <c r="B276" s="99" t="s">
        <v>28</v>
      </c>
      <c r="C276" s="168">
        <v>25000000</v>
      </c>
      <c r="D276" s="168">
        <v>0</v>
      </c>
      <c r="E276" s="168">
        <v>0</v>
      </c>
      <c r="F276" s="168">
        <f>+C276</f>
        <v>25000000</v>
      </c>
      <c r="G276" s="137"/>
      <c r="H276" s="101"/>
      <c r="I276" s="67"/>
      <c r="J276" s="67"/>
      <c r="K276" s="67"/>
      <c r="L276" s="67"/>
      <c r="M276" s="67"/>
      <c r="N276" s="67"/>
      <c r="O276" s="67"/>
    </row>
    <row r="277" spans="1:15" x14ac:dyDescent="0.25">
      <c r="A277" s="75"/>
      <c r="B277" s="99" t="s">
        <v>270</v>
      </c>
      <c r="C277" s="168">
        <v>0</v>
      </c>
      <c r="D277" s="168">
        <v>0</v>
      </c>
      <c r="E277" s="168">
        <v>0</v>
      </c>
      <c r="F277" s="168">
        <f>+D277</f>
        <v>0</v>
      </c>
      <c r="G277" s="137"/>
      <c r="H277" s="101"/>
      <c r="I277" s="67"/>
      <c r="J277" s="67"/>
      <c r="K277" s="67"/>
      <c r="L277" s="67"/>
      <c r="M277" s="67"/>
      <c r="N277" s="67"/>
      <c r="O277" s="67"/>
    </row>
    <row r="278" spans="1:15" x14ac:dyDescent="0.25">
      <c r="A278" s="67"/>
      <c r="B278" s="99" t="s">
        <v>29</v>
      </c>
      <c r="C278" s="168">
        <v>0</v>
      </c>
      <c r="D278" s="168">
        <v>0</v>
      </c>
      <c r="E278" s="168">
        <v>0</v>
      </c>
      <c r="F278" s="168">
        <v>0</v>
      </c>
      <c r="G278" s="137"/>
      <c r="H278" s="101"/>
      <c r="I278" s="67"/>
      <c r="J278" s="67"/>
      <c r="K278" s="67"/>
      <c r="L278" s="67"/>
      <c r="M278" s="67"/>
      <c r="N278" s="67"/>
      <c r="O278" s="67"/>
    </row>
    <row r="279" spans="1:15" x14ac:dyDescent="0.25">
      <c r="A279" s="67"/>
      <c r="B279" s="99" t="s">
        <v>271</v>
      </c>
      <c r="C279" s="168">
        <v>0</v>
      </c>
      <c r="D279" s="168">
        <v>0</v>
      </c>
      <c r="E279" s="168">
        <v>0</v>
      </c>
      <c r="F279" s="168">
        <v>0</v>
      </c>
      <c r="G279" s="137"/>
      <c r="H279" s="101"/>
      <c r="I279" s="67"/>
      <c r="J279" s="67"/>
      <c r="K279" s="67"/>
      <c r="L279" s="67"/>
      <c r="M279" s="67"/>
      <c r="N279" s="67"/>
      <c r="O279" s="67"/>
    </row>
    <row r="280" spans="1:15" x14ac:dyDescent="0.25">
      <c r="A280" s="67"/>
      <c r="B280" s="99" t="s">
        <v>272</v>
      </c>
      <c r="C280" s="168">
        <v>0</v>
      </c>
      <c r="D280" s="168">
        <f>+F280</f>
        <v>-40754930</v>
      </c>
      <c r="E280" s="168">
        <f>C280</f>
        <v>0</v>
      </c>
      <c r="F280" s="168">
        <v>-40754930</v>
      </c>
      <c r="G280" s="137"/>
      <c r="H280" s="101"/>
      <c r="I280" s="67"/>
      <c r="J280" s="67"/>
      <c r="K280" s="67"/>
      <c r="L280" s="67"/>
      <c r="M280" s="67"/>
      <c r="N280" s="67"/>
      <c r="O280" s="67"/>
    </row>
    <row r="281" spans="1:15" x14ac:dyDescent="0.25">
      <c r="A281" s="67"/>
      <c r="B281" s="98" t="s">
        <v>162</v>
      </c>
      <c r="C281" s="169">
        <f>SUM(C276:C280)</f>
        <v>25000000</v>
      </c>
      <c r="D281" s="169">
        <f>SUM(D276:D280)</f>
        <v>-40754930</v>
      </c>
      <c r="E281" s="169">
        <f>SUM(E276:E280)</f>
        <v>0</v>
      </c>
      <c r="F281" s="169">
        <f>SUM(F276:F280)</f>
        <v>-15754930</v>
      </c>
      <c r="G281" s="137"/>
      <c r="H281" s="101"/>
      <c r="I281" s="101"/>
      <c r="J281" s="67"/>
      <c r="K281" s="67"/>
      <c r="L281" s="67"/>
      <c r="M281" s="67"/>
      <c r="N281" s="67"/>
      <c r="O281" s="67"/>
    </row>
    <row r="282" spans="1:15" x14ac:dyDescent="0.25">
      <c r="A282" s="67"/>
      <c r="B282" s="67"/>
      <c r="C282" s="137"/>
      <c r="D282" s="137"/>
      <c r="E282" s="137"/>
      <c r="F282" s="137"/>
      <c r="G282" s="137"/>
      <c r="H282" s="67"/>
      <c r="I282" s="67"/>
      <c r="J282" s="67"/>
      <c r="K282" s="67"/>
      <c r="L282" s="67"/>
      <c r="M282" s="67"/>
      <c r="N282" s="67"/>
      <c r="O282" s="67"/>
    </row>
    <row r="283" spans="1:15" x14ac:dyDescent="0.25">
      <c r="A283" s="75" t="s">
        <v>273</v>
      </c>
      <c r="B283" s="67"/>
      <c r="C283" s="137"/>
      <c r="D283" s="137"/>
      <c r="E283" s="137"/>
      <c r="F283" s="137"/>
      <c r="G283" s="137"/>
      <c r="H283" s="67"/>
      <c r="I283" s="67"/>
      <c r="J283" s="67"/>
      <c r="K283" s="67"/>
      <c r="L283" s="67"/>
      <c r="M283" s="67"/>
      <c r="N283" s="67"/>
      <c r="O283" s="67"/>
    </row>
    <row r="284" spans="1:15" x14ac:dyDescent="0.25">
      <c r="A284" s="76"/>
      <c r="B284" s="67"/>
      <c r="C284" s="137"/>
      <c r="D284" s="137"/>
      <c r="E284" s="137"/>
      <c r="F284" s="137"/>
      <c r="G284" s="137"/>
      <c r="H284" s="67"/>
      <c r="I284" s="67"/>
      <c r="J284" s="67"/>
      <c r="K284" s="67"/>
      <c r="L284" s="67"/>
      <c r="M284" s="67"/>
      <c r="N284" s="67"/>
      <c r="O284" s="67"/>
    </row>
    <row r="285" spans="1:15" ht="45" x14ac:dyDescent="0.25">
      <c r="A285" s="67"/>
      <c r="B285" s="111" t="s">
        <v>156</v>
      </c>
      <c r="C285" s="141" t="s">
        <v>267</v>
      </c>
      <c r="D285" s="170" t="s">
        <v>268</v>
      </c>
      <c r="E285" s="170" t="s">
        <v>269</v>
      </c>
      <c r="F285" s="141" t="s">
        <v>274</v>
      </c>
      <c r="G285" s="141" t="s">
        <v>275</v>
      </c>
      <c r="H285" s="90"/>
      <c r="I285" s="67"/>
      <c r="J285" s="67"/>
      <c r="K285" s="67"/>
      <c r="L285" s="67"/>
      <c r="M285" s="67"/>
      <c r="N285" s="67"/>
      <c r="O285" s="67"/>
    </row>
    <row r="286" spans="1:15" x14ac:dyDescent="0.25">
      <c r="A286" s="67"/>
      <c r="B286" s="112" t="s">
        <v>276</v>
      </c>
      <c r="C286" s="171"/>
      <c r="D286" s="171"/>
      <c r="E286" s="171"/>
      <c r="F286" s="171"/>
      <c r="G286" s="171"/>
      <c r="H286" s="67"/>
      <c r="I286" s="67"/>
      <c r="J286" s="67"/>
      <c r="K286" s="67"/>
      <c r="L286" s="67"/>
      <c r="M286" s="67"/>
      <c r="N286" s="67"/>
      <c r="O286" s="67"/>
    </row>
    <row r="287" spans="1:15" x14ac:dyDescent="0.25">
      <c r="A287" s="67"/>
      <c r="B287" s="99"/>
      <c r="C287" s="449" t="s">
        <v>236</v>
      </c>
      <c r="D287" s="450"/>
      <c r="E287" s="450"/>
      <c r="F287" s="451"/>
      <c r="G287" s="171"/>
      <c r="H287" s="67"/>
      <c r="I287" s="67"/>
      <c r="J287" s="67"/>
      <c r="K287" s="67"/>
      <c r="L287" s="67"/>
      <c r="M287" s="67"/>
      <c r="N287" s="67"/>
      <c r="O287" s="67"/>
    </row>
    <row r="288" spans="1:15" x14ac:dyDescent="0.25">
      <c r="A288" s="67"/>
      <c r="B288" s="99"/>
      <c r="C288" s="452"/>
      <c r="D288" s="453"/>
      <c r="E288" s="453"/>
      <c r="F288" s="454"/>
      <c r="G288" s="171"/>
      <c r="H288" s="67"/>
      <c r="I288" s="67"/>
      <c r="J288" s="67"/>
      <c r="K288" s="67"/>
      <c r="L288" s="67"/>
      <c r="M288" s="67"/>
      <c r="N288" s="67"/>
      <c r="O288" s="67"/>
    </row>
    <row r="289" spans="1:16" x14ac:dyDescent="0.25">
      <c r="A289" s="67"/>
      <c r="B289" s="99" t="s">
        <v>277</v>
      </c>
      <c r="C289" s="452"/>
      <c r="D289" s="453"/>
      <c r="E289" s="453"/>
      <c r="F289" s="454"/>
      <c r="G289" s="171"/>
      <c r="H289" s="67"/>
      <c r="I289" s="67"/>
      <c r="J289" s="67"/>
      <c r="K289" s="67"/>
      <c r="L289" s="67"/>
      <c r="M289" s="67"/>
      <c r="N289" s="67"/>
      <c r="O289" s="67"/>
    </row>
    <row r="290" spans="1:16" x14ac:dyDescent="0.25">
      <c r="A290" s="67"/>
      <c r="B290" s="112" t="s">
        <v>278</v>
      </c>
      <c r="C290" s="455"/>
      <c r="D290" s="456"/>
      <c r="E290" s="456"/>
      <c r="F290" s="457"/>
      <c r="G290" s="171"/>
      <c r="H290" s="67"/>
      <c r="I290" s="67"/>
      <c r="J290" s="67"/>
      <c r="K290" s="67"/>
      <c r="L290" s="67"/>
      <c r="M290" s="67"/>
      <c r="N290" s="67"/>
      <c r="O290" s="67"/>
    </row>
    <row r="291" spans="1:16" x14ac:dyDescent="0.25">
      <c r="A291" s="67"/>
      <c r="B291" s="99"/>
      <c r="C291" s="171"/>
      <c r="D291" s="171"/>
      <c r="E291" s="171"/>
      <c r="F291" s="171"/>
      <c r="G291" s="171"/>
      <c r="H291" s="67"/>
      <c r="I291" s="67"/>
      <c r="J291" s="67"/>
      <c r="K291" s="67"/>
      <c r="L291" s="67"/>
      <c r="M291" s="67"/>
      <c r="N291" s="67"/>
      <c r="O291" s="67"/>
    </row>
    <row r="292" spans="1:16" x14ac:dyDescent="0.25">
      <c r="A292" s="67"/>
      <c r="B292" s="99"/>
      <c r="C292" s="171"/>
      <c r="D292" s="171"/>
      <c r="E292" s="171"/>
      <c r="F292" s="171"/>
      <c r="G292" s="171"/>
      <c r="H292" s="67"/>
      <c r="I292" s="67"/>
      <c r="J292" s="67"/>
      <c r="K292" s="67"/>
      <c r="L292" s="67"/>
      <c r="M292" s="67"/>
      <c r="N292" s="67"/>
      <c r="O292" s="67"/>
    </row>
    <row r="293" spans="1:16" x14ac:dyDescent="0.25">
      <c r="A293" s="67"/>
      <c r="B293" s="99" t="s">
        <v>277</v>
      </c>
      <c r="C293" s="171"/>
      <c r="D293" s="171"/>
      <c r="E293" s="171"/>
      <c r="F293" s="171"/>
      <c r="G293" s="171"/>
      <c r="H293" s="67"/>
      <c r="I293" s="67"/>
      <c r="J293" s="67"/>
      <c r="K293" s="67"/>
      <c r="L293" s="67"/>
      <c r="M293" s="67"/>
      <c r="N293" s="67"/>
      <c r="O293" s="67"/>
    </row>
    <row r="294" spans="1:16" x14ac:dyDescent="0.25">
      <c r="A294" s="67"/>
      <c r="B294" s="67"/>
      <c r="C294" s="137"/>
      <c r="D294" s="137"/>
      <c r="E294" s="137"/>
      <c r="F294" s="137"/>
      <c r="G294" s="137"/>
      <c r="H294" s="67"/>
      <c r="I294" s="67"/>
      <c r="J294" s="67"/>
      <c r="K294" s="67"/>
      <c r="L294" s="67"/>
      <c r="M294" s="67"/>
      <c r="N294" s="67"/>
      <c r="O294" s="67"/>
    </row>
    <row r="295" spans="1:16" x14ac:dyDescent="0.25">
      <c r="A295" s="75" t="s">
        <v>279</v>
      </c>
      <c r="B295" s="67"/>
      <c r="C295" s="137"/>
      <c r="D295" s="137"/>
      <c r="E295" s="137"/>
      <c r="F295" s="137"/>
      <c r="G295" s="137"/>
      <c r="H295" s="67"/>
      <c r="I295" s="67"/>
      <c r="J295" s="67"/>
      <c r="K295" s="67"/>
      <c r="L295" s="67"/>
      <c r="M295" s="67"/>
      <c r="N295" s="67"/>
      <c r="O295" s="67"/>
    </row>
    <row r="296" spans="1:16" x14ac:dyDescent="0.25">
      <c r="A296" s="75"/>
      <c r="B296" s="67"/>
      <c r="C296" s="137"/>
      <c r="D296" s="137"/>
      <c r="E296" s="137"/>
      <c r="F296" s="137"/>
      <c r="G296" s="137"/>
      <c r="H296" s="67"/>
      <c r="I296" s="67"/>
      <c r="J296" s="67"/>
      <c r="K296" s="67"/>
      <c r="L296" s="67"/>
      <c r="M296" s="67"/>
      <c r="N296" s="67"/>
      <c r="O296" s="67"/>
    </row>
    <row r="297" spans="1:16" s="38" customFormat="1" x14ac:dyDescent="0.25">
      <c r="A297" s="172"/>
      <c r="B297" s="174"/>
      <c r="C297" s="159"/>
      <c r="D297" s="159"/>
      <c r="E297" s="159"/>
      <c r="F297" s="137"/>
      <c r="G297" s="137"/>
      <c r="H297" s="67"/>
      <c r="I297" s="67"/>
      <c r="J297" s="67"/>
      <c r="K297" s="67"/>
      <c r="L297" s="67"/>
      <c r="M297" s="67"/>
      <c r="N297" s="67"/>
      <c r="O297" s="67"/>
      <c r="P297" s="33"/>
    </row>
    <row r="298" spans="1:16" s="38" customFormat="1" x14ac:dyDescent="0.25">
      <c r="A298" s="75" t="s">
        <v>291</v>
      </c>
      <c r="B298" s="67"/>
      <c r="C298" s="137"/>
      <c r="D298" s="137"/>
      <c r="E298" s="137"/>
      <c r="F298" s="137"/>
      <c r="G298" s="137"/>
      <c r="H298" s="67"/>
      <c r="I298" s="67"/>
      <c r="J298" s="67"/>
      <c r="K298" s="67"/>
      <c r="L298" s="67"/>
      <c r="M298" s="67"/>
      <c r="N298" s="67"/>
      <c r="O298" s="67"/>
      <c r="P298" s="33"/>
    </row>
    <row r="299" spans="1:16" s="38" customFormat="1" x14ac:dyDescent="0.25">
      <c r="A299" s="75"/>
      <c r="B299" s="67"/>
      <c r="C299" s="137"/>
      <c r="D299" s="137"/>
      <c r="E299" s="137"/>
      <c r="F299" s="137"/>
      <c r="G299" s="137"/>
      <c r="H299" s="67"/>
      <c r="I299" s="67"/>
      <c r="J299" s="67"/>
      <c r="K299" s="67"/>
      <c r="L299" s="67"/>
      <c r="M299" s="67"/>
      <c r="N299" s="67"/>
      <c r="O299" s="67"/>
      <c r="P299" s="33"/>
    </row>
    <row r="300" spans="1:16" s="38" customFormat="1" x14ac:dyDescent="0.25">
      <c r="A300" s="75"/>
      <c r="B300" s="386" t="s">
        <v>453</v>
      </c>
      <c r="C300" s="387" t="s">
        <v>424</v>
      </c>
      <c r="D300" s="137"/>
      <c r="E300" s="137"/>
      <c r="F300" s="137"/>
      <c r="G300" s="137"/>
      <c r="H300" s="67"/>
      <c r="I300" s="67"/>
      <c r="J300" s="67"/>
      <c r="K300" s="67"/>
      <c r="L300" s="67"/>
      <c r="M300" s="67"/>
      <c r="N300" s="67"/>
      <c r="O300" s="67"/>
      <c r="P300" s="33"/>
    </row>
    <row r="301" spans="1:16" s="38" customFormat="1" x14ac:dyDescent="0.25">
      <c r="A301" s="75"/>
      <c r="B301" s="231" t="s">
        <v>51</v>
      </c>
      <c r="C301" s="137">
        <v>40754930</v>
      </c>
      <c r="D301" s="137"/>
      <c r="E301" s="137"/>
      <c r="F301" s="137"/>
      <c r="G301" s="137"/>
      <c r="H301" s="67"/>
      <c r="I301" s="67"/>
      <c r="J301" s="67"/>
      <c r="K301" s="67"/>
      <c r="L301" s="67"/>
      <c r="M301" s="67"/>
      <c r="N301" s="67"/>
      <c r="O301" s="67"/>
      <c r="P301" s="33"/>
    </row>
    <row r="302" spans="1:16" s="38" customFormat="1" x14ac:dyDescent="0.25">
      <c r="A302" s="75"/>
      <c r="B302" s="231" t="s">
        <v>47</v>
      </c>
      <c r="C302" s="137">
        <v>40754930</v>
      </c>
      <c r="D302" s="137"/>
      <c r="E302" s="137"/>
      <c r="F302" s="137"/>
      <c r="G302" s="137"/>
      <c r="H302" s="67"/>
      <c r="I302" s="67"/>
      <c r="J302" s="67"/>
      <c r="K302" s="67"/>
      <c r="L302" s="67"/>
      <c r="M302" s="67"/>
      <c r="N302" s="67"/>
      <c r="O302" s="67"/>
      <c r="P302" s="33"/>
    </row>
    <row r="303" spans="1:16" s="38" customFormat="1" x14ac:dyDescent="0.25">
      <c r="A303" s="75"/>
      <c r="B303" s="231" t="s">
        <v>45</v>
      </c>
      <c r="C303" s="137">
        <v>40754930</v>
      </c>
      <c r="D303" s="137"/>
      <c r="E303" s="137"/>
      <c r="F303" s="137"/>
      <c r="G303" s="137"/>
      <c r="H303" s="67"/>
      <c r="I303" s="67"/>
      <c r="J303" s="67"/>
      <c r="K303" s="67"/>
      <c r="L303" s="67"/>
      <c r="M303" s="67"/>
      <c r="N303" s="67"/>
      <c r="O303" s="67"/>
      <c r="P303" s="33"/>
    </row>
    <row r="304" spans="1:16" s="38" customFormat="1" x14ac:dyDescent="0.25">
      <c r="A304" s="75"/>
      <c r="B304" s="231" t="s">
        <v>384</v>
      </c>
      <c r="C304" s="137">
        <v>27178530</v>
      </c>
      <c r="D304" s="137"/>
      <c r="E304" s="137"/>
      <c r="F304" s="137"/>
      <c r="G304" s="137"/>
      <c r="H304" s="67"/>
      <c r="I304" s="67"/>
      <c r="J304" s="67"/>
      <c r="K304" s="67"/>
      <c r="L304" s="67"/>
      <c r="M304" s="67"/>
      <c r="N304" s="67"/>
      <c r="O304" s="67"/>
      <c r="P304" s="33"/>
    </row>
    <row r="305" spans="1:16" s="38" customFormat="1" x14ac:dyDescent="0.25">
      <c r="A305" s="75"/>
      <c r="B305" s="231" t="s">
        <v>385</v>
      </c>
      <c r="C305" s="137">
        <v>6954546</v>
      </c>
      <c r="D305" s="137"/>
      <c r="E305" s="137"/>
      <c r="F305" s="137"/>
      <c r="G305" s="137"/>
      <c r="H305" s="67"/>
      <c r="I305" s="67"/>
      <c r="J305" s="67"/>
      <c r="K305" s="67"/>
      <c r="L305" s="67"/>
      <c r="M305" s="67"/>
      <c r="N305" s="67"/>
      <c r="O305" s="67"/>
      <c r="P305" s="33"/>
    </row>
    <row r="306" spans="1:16" s="38" customFormat="1" x14ac:dyDescent="0.25">
      <c r="A306" s="75"/>
      <c r="B306" s="231" t="s">
        <v>392</v>
      </c>
      <c r="C306" s="137">
        <v>6293899</v>
      </c>
      <c r="D306" s="137"/>
      <c r="E306" s="137"/>
      <c r="F306" s="137"/>
      <c r="G306" s="137"/>
      <c r="H306" s="67"/>
      <c r="I306" s="67"/>
      <c r="J306" s="67"/>
      <c r="K306" s="67"/>
      <c r="L306" s="67"/>
      <c r="M306" s="67"/>
      <c r="N306" s="67"/>
      <c r="O306" s="67"/>
      <c r="P306" s="33"/>
    </row>
    <row r="307" spans="1:16" s="38" customFormat="1" x14ac:dyDescent="0.25">
      <c r="A307" s="75"/>
      <c r="B307" s="231" t="s">
        <v>393</v>
      </c>
      <c r="C307" s="137">
        <v>245455</v>
      </c>
      <c r="D307" s="137"/>
      <c r="E307" s="137"/>
      <c r="F307" s="137"/>
      <c r="G307" s="137"/>
      <c r="H307" s="67"/>
      <c r="I307" s="67"/>
      <c r="J307" s="67"/>
      <c r="K307" s="67"/>
      <c r="L307" s="67"/>
      <c r="M307" s="67"/>
      <c r="N307" s="67"/>
      <c r="O307" s="67"/>
      <c r="P307" s="33"/>
    </row>
    <row r="308" spans="1:16" s="38" customFormat="1" x14ac:dyDescent="0.25">
      <c r="A308" s="75"/>
      <c r="B308" s="231" t="s">
        <v>399</v>
      </c>
      <c r="C308" s="137">
        <v>82500</v>
      </c>
      <c r="D308" s="137"/>
      <c r="E308" s="137"/>
      <c r="F308" s="137"/>
      <c r="G308" s="137"/>
      <c r="H308" s="67"/>
      <c r="I308" s="67"/>
      <c r="J308" s="67"/>
      <c r="K308" s="67"/>
      <c r="L308" s="67"/>
      <c r="M308" s="67"/>
      <c r="N308" s="67"/>
      <c r="O308" s="67"/>
      <c r="P308" s="33"/>
    </row>
    <row r="309" spans="1:16" s="38" customFormat="1" x14ac:dyDescent="0.25">
      <c r="A309" s="75"/>
      <c r="B309" s="74" t="s">
        <v>80</v>
      </c>
      <c r="C309" s="179">
        <f>-C301</f>
        <v>-40754930</v>
      </c>
      <c r="D309" s="137"/>
      <c r="E309" s="137"/>
      <c r="F309" s="137"/>
      <c r="G309" s="137"/>
      <c r="H309" s="67"/>
      <c r="I309" s="67"/>
      <c r="J309" s="67"/>
      <c r="K309" s="67"/>
      <c r="L309" s="67"/>
      <c r="M309" s="67"/>
      <c r="N309" s="67"/>
      <c r="O309" s="67"/>
      <c r="P309" s="33"/>
    </row>
    <row r="310" spans="1:16" s="38" customFormat="1" x14ac:dyDescent="0.25">
      <c r="A310" s="75"/>
      <c r="B310" s="67"/>
      <c r="C310" s="137"/>
      <c r="D310" s="137"/>
      <c r="E310" s="137"/>
      <c r="F310" s="137"/>
      <c r="G310" s="137"/>
      <c r="H310" s="67"/>
      <c r="I310" s="67"/>
      <c r="J310" s="67"/>
      <c r="K310" s="67"/>
      <c r="L310" s="67"/>
      <c r="M310" s="67"/>
      <c r="N310" s="67"/>
      <c r="O310" s="67"/>
      <c r="P310" s="33"/>
    </row>
    <row r="311" spans="1:16" s="39" customFormat="1" x14ac:dyDescent="0.25">
      <c r="A311" s="172"/>
      <c r="B311" s="177"/>
      <c r="C311" s="178"/>
      <c r="D311" s="178"/>
      <c r="E311" s="159"/>
      <c r="F311" s="159"/>
      <c r="G311" s="159"/>
      <c r="H311" s="172"/>
      <c r="I311" s="172"/>
      <c r="J311" s="172"/>
      <c r="K311" s="172"/>
      <c r="L311" s="172"/>
      <c r="M311" s="172"/>
      <c r="N311" s="172"/>
      <c r="O311" s="172"/>
    </row>
    <row r="312" spans="1:16" x14ac:dyDescent="0.25">
      <c r="A312" s="67"/>
      <c r="B312" s="67"/>
      <c r="C312" s="137"/>
      <c r="D312" s="137"/>
      <c r="E312" s="137"/>
      <c r="F312" s="137"/>
      <c r="G312" s="137"/>
      <c r="H312" s="67"/>
      <c r="I312" s="67"/>
      <c r="J312" s="67"/>
      <c r="K312" s="67"/>
      <c r="L312" s="67"/>
      <c r="M312" s="67"/>
      <c r="N312" s="67"/>
      <c r="O312" s="67"/>
    </row>
    <row r="313" spans="1:16" s="38" customFormat="1" x14ac:dyDescent="0.25">
      <c r="A313" s="75" t="s">
        <v>320</v>
      </c>
      <c r="B313" s="67"/>
      <c r="C313" s="137"/>
      <c r="D313" s="137"/>
      <c r="E313" s="137"/>
      <c r="F313" s="137"/>
      <c r="G313" s="137"/>
      <c r="H313" s="67"/>
      <c r="I313" s="67"/>
      <c r="J313" s="67"/>
      <c r="K313" s="67"/>
      <c r="L313" s="67"/>
      <c r="M313" s="67"/>
      <c r="N313" s="67"/>
      <c r="O313" s="67"/>
      <c r="P313" s="33"/>
    </row>
    <row r="314" spans="1:16" x14ac:dyDescent="0.25">
      <c r="A314" s="67"/>
      <c r="B314" s="67"/>
      <c r="C314" s="137"/>
      <c r="D314" s="137"/>
      <c r="E314" s="137"/>
      <c r="F314" s="137"/>
      <c r="G314" s="137"/>
      <c r="H314" s="67"/>
      <c r="I314" s="67"/>
      <c r="J314" s="67"/>
      <c r="K314" s="67"/>
      <c r="L314" s="67"/>
      <c r="M314" s="67"/>
      <c r="N314" s="67"/>
      <c r="O314" s="67"/>
    </row>
    <row r="315" spans="1:16" s="38" customFormat="1" x14ac:dyDescent="0.25">
      <c r="A315" s="75" t="s">
        <v>516</v>
      </c>
      <c r="B315" s="67"/>
      <c r="C315" s="137"/>
      <c r="D315" s="137"/>
      <c r="E315" s="137"/>
      <c r="F315" s="137"/>
      <c r="G315" s="137"/>
      <c r="H315" s="67"/>
      <c r="I315" s="67"/>
      <c r="J315" s="67"/>
      <c r="K315" s="67"/>
      <c r="L315" s="67"/>
      <c r="M315" s="67"/>
      <c r="N315" s="67"/>
      <c r="O315" s="67"/>
      <c r="P315" s="33"/>
    </row>
    <row r="316" spans="1:16" s="38" customFormat="1" x14ac:dyDescent="0.25">
      <c r="A316" s="76"/>
      <c r="B316" s="67"/>
      <c r="C316" s="137"/>
      <c r="D316" s="137"/>
      <c r="E316" s="137"/>
      <c r="F316" s="137"/>
      <c r="G316" s="137"/>
      <c r="H316" s="67"/>
      <c r="I316" s="67"/>
      <c r="J316" s="67"/>
      <c r="K316" s="67"/>
      <c r="L316" s="67"/>
      <c r="M316" s="67"/>
      <c r="N316" s="67"/>
      <c r="O316" s="67"/>
      <c r="P316" s="33"/>
    </row>
    <row r="317" spans="1:16" s="38" customFormat="1" x14ac:dyDescent="0.25">
      <c r="A317" s="67"/>
      <c r="B317" s="67" t="s">
        <v>321</v>
      </c>
      <c r="C317" s="137"/>
      <c r="D317" s="137"/>
      <c r="E317" s="137"/>
      <c r="F317" s="137"/>
      <c r="G317" s="137"/>
      <c r="H317" s="67"/>
      <c r="I317" s="67"/>
      <c r="J317" s="67"/>
      <c r="K317" s="67"/>
      <c r="L317" s="67"/>
      <c r="M317" s="67"/>
      <c r="N317" s="67"/>
      <c r="O317" s="67"/>
      <c r="P317" s="33"/>
    </row>
    <row r="318" spans="1:16" x14ac:dyDescent="0.25">
      <c r="A318" s="67"/>
      <c r="B318" s="67"/>
      <c r="C318" s="137"/>
      <c r="D318" s="137"/>
      <c r="E318" s="137"/>
      <c r="F318" s="137"/>
      <c r="G318" s="137"/>
      <c r="H318" s="67"/>
      <c r="I318" s="67"/>
      <c r="J318" s="67"/>
      <c r="K318" s="67"/>
      <c r="L318" s="67"/>
      <c r="M318" s="67"/>
      <c r="N318" s="67"/>
      <c r="O318" s="67"/>
    </row>
    <row r="319" spans="1:16" s="38" customFormat="1" x14ac:dyDescent="0.25">
      <c r="A319" s="75" t="s">
        <v>517</v>
      </c>
      <c r="B319" s="67"/>
      <c r="C319" s="137"/>
      <c r="D319" s="137"/>
      <c r="E319" s="137"/>
      <c r="F319" s="137"/>
      <c r="G319" s="137"/>
      <c r="H319" s="67"/>
      <c r="I319" s="67"/>
      <c r="J319" s="67"/>
      <c r="K319" s="67"/>
      <c r="L319" s="67"/>
      <c r="M319" s="67"/>
      <c r="N319" s="67"/>
      <c r="O319" s="67"/>
      <c r="P319" s="33"/>
    </row>
    <row r="320" spans="1:16" s="38" customFormat="1" x14ac:dyDescent="0.25">
      <c r="A320" s="76"/>
      <c r="B320" s="67"/>
      <c r="C320" s="137"/>
      <c r="D320" s="137"/>
      <c r="E320" s="137"/>
      <c r="F320" s="137"/>
      <c r="G320" s="137"/>
      <c r="H320" s="67"/>
      <c r="I320" s="67"/>
      <c r="J320" s="67"/>
      <c r="K320" s="67"/>
      <c r="L320" s="67"/>
      <c r="M320" s="67"/>
      <c r="N320" s="67"/>
      <c r="O320" s="67"/>
      <c r="P320" s="33"/>
    </row>
    <row r="321" spans="1:16" s="38" customFormat="1" x14ac:dyDescent="0.25">
      <c r="A321" s="67"/>
      <c r="B321" s="67" t="s">
        <v>322</v>
      </c>
      <c r="C321" s="137"/>
      <c r="D321" s="137"/>
      <c r="E321" s="137"/>
      <c r="F321" s="137"/>
      <c r="G321" s="137"/>
      <c r="H321" s="67"/>
      <c r="I321" s="67"/>
      <c r="J321" s="67"/>
      <c r="K321" s="67"/>
      <c r="L321" s="67"/>
      <c r="M321" s="67"/>
      <c r="N321" s="67"/>
      <c r="O321" s="67"/>
      <c r="P321" s="33"/>
    </row>
    <row r="322" spans="1:16" x14ac:dyDescent="0.25">
      <c r="A322" s="67"/>
      <c r="B322" s="67"/>
      <c r="C322" s="137"/>
      <c r="D322" s="137"/>
      <c r="E322" s="137"/>
      <c r="F322" s="137"/>
      <c r="G322" s="137"/>
      <c r="H322" s="67"/>
      <c r="I322" s="67"/>
      <c r="J322" s="67"/>
      <c r="K322" s="67"/>
      <c r="L322" s="67"/>
      <c r="M322" s="67"/>
      <c r="N322" s="67"/>
      <c r="O322" s="67"/>
    </row>
    <row r="323" spans="1:16" s="38" customFormat="1" x14ac:dyDescent="0.25">
      <c r="A323" s="75" t="s">
        <v>323</v>
      </c>
      <c r="B323" s="67"/>
      <c r="C323" s="137"/>
      <c r="D323" s="137"/>
      <c r="E323" s="137"/>
      <c r="F323" s="137"/>
      <c r="G323" s="137"/>
      <c r="H323" s="67"/>
      <c r="I323" s="67"/>
      <c r="J323" s="67"/>
      <c r="K323" s="67"/>
      <c r="L323" s="67"/>
      <c r="M323" s="67"/>
      <c r="N323" s="67"/>
      <c r="O323" s="67"/>
      <c r="P323" s="33"/>
    </row>
    <row r="324" spans="1:16" x14ac:dyDescent="0.25">
      <c r="A324" s="67"/>
      <c r="B324" s="67"/>
      <c r="C324" s="137"/>
      <c r="D324" s="137"/>
      <c r="E324" s="137"/>
      <c r="F324" s="137"/>
      <c r="G324" s="137"/>
      <c r="H324" s="67"/>
      <c r="I324" s="67"/>
      <c r="J324" s="67"/>
      <c r="K324" s="67"/>
      <c r="L324" s="67"/>
      <c r="M324" s="67"/>
      <c r="N324" s="67"/>
      <c r="O324" s="67"/>
    </row>
    <row r="325" spans="1:16" s="38" customFormat="1" ht="12.75" customHeight="1" x14ac:dyDescent="0.25">
      <c r="A325" s="73"/>
      <c r="B325" s="406" t="s">
        <v>324</v>
      </c>
      <c r="C325" s="406"/>
      <c r="D325" s="406"/>
      <c r="E325" s="406"/>
      <c r="F325" s="406"/>
      <c r="G325" s="137"/>
      <c r="H325" s="67"/>
      <c r="I325" s="67"/>
      <c r="J325" s="67"/>
      <c r="K325" s="67"/>
      <c r="L325" s="67"/>
      <c r="M325" s="67"/>
      <c r="N325" s="67"/>
      <c r="O325" s="67"/>
      <c r="P325" s="33"/>
    </row>
    <row r="326" spans="1:16" s="38" customFormat="1" ht="12.75" customHeight="1" x14ac:dyDescent="0.25">
      <c r="A326" s="71"/>
      <c r="B326" s="406"/>
      <c r="C326" s="406"/>
      <c r="D326" s="406"/>
      <c r="E326" s="406"/>
      <c r="F326" s="406"/>
      <c r="G326" s="137"/>
      <c r="H326" s="67"/>
      <c r="I326" s="67"/>
      <c r="J326" s="67"/>
      <c r="K326" s="67"/>
      <c r="L326" s="67"/>
      <c r="M326" s="67"/>
      <c r="N326" s="67"/>
      <c r="O326" s="67"/>
      <c r="P326" s="33"/>
    </row>
    <row r="327" spans="1:16" s="38" customFormat="1" ht="12.75" customHeight="1" x14ac:dyDescent="0.25">
      <c r="A327" s="71"/>
      <c r="B327" s="406"/>
      <c r="C327" s="406"/>
      <c r="D327" s="406"/>
      <c r="E327" s="406"/>
      <c r="F327" s="406"/>
      <c r="G327" s="137"/>
      <c r="H327" s="67"/>
      <c r="I327" s="67"/>
      <c r="J327" s="67"/>
      <c r="K327" s="67"/>
      <c r="L327" s="67"/>
      <c r="M327" s="67"/>
      <c r="N327" s="67"/>
      <c r="O327" s="67"/>
      <c r="P327" s="33"/>
    </row>
    <row r="328" spans="1:16" s="38" customFormat="1" x14ac:dyDescent="0.25">
      <c r="A328" s="71"/>
      <c r="B328" s="406"/>
      <c r="C328" s="406"/>
      <c r="D328" s="406"/>
      <c r="E328" s="406"/>
      <c r="F328" s="406"/>
      <c r="G328" s="137"/>
      <c r="H328" s="67"/>
      <c r="I328" s="67"/>
      <c r="J328" s="67"/>
      <c r="K328" s="67"/>
      <c r="L328" s="67"/>
      <c r="M328" s="67"/>
      <c r="N328" s="67"/>
      <c r="O328" s="67"/>
      <c r="P328" s="33"/>
    </row>
    <row r="329" spans="1:16" s="38" customFormat="1" x14ac:dyDescent="0.25">
      <c r="A329" s="71"/>
      <c r="B329" s="71"/>
      <c r="C329" s="138"/>
      <c r="D329" s="138"/>
      <c r="E329" s="138"/>
      <c r="F329" s="138"/>
      <c r="G329" s="137"/>
      <c r="H329" s="67"/>
      <c r="I329" s="67"/>
      <c r="J329" s="67"/>
      <c r="K329" s="67"/>
      <c r="L329" s="67"/>
      <c r="M329" s="67"/>
      <c r="N329" s="67"/>
      <c r="O329" s="67"/>
      <c r="P329" s="33"/>
    </row>
    <row r="330" spans="1:16" s="38" customFormat="1" x14ac:dyDescent="0.25">
      <c r="A330" s="71"/>
      <c r="B330" s="71"/>
      <c r="C330" s="138"/>
      <c r="D330" s="138"/>
      <c r="E330" s="138"/>
      <c r="F330" s="138"/>
      <c r="G330" s="137"/>
      <c r="H330" s="67"/>
      <c r="I330" s="67"/>
      <c r="J330" s="67"/>
      <c r="K330" s="67"/>
      <c r="L330" s="67"/>
      <c r="M330" s="67"/>
      <c r="N330" s="67"/>
      <c r="O330" s="67"/>
      <c r="P330" s="33"/>
    </row>
    <row r="331" spans="1:16" s="38" customFormat="1" x14ac:dyDescent="0.25">
      <c r="A331" s="71"/>
      <c r="B331" s="71"/>
      <c r="C331" s="138"/>
      <c r="D331" s="138"/>
      <c r="E331" s="138"/>
      <c r="F331" s="138"/>
      <c r="G331" s="137"/>
      <c r="H331" s="67"/>
      <c r="I331" s="67"/>
      <c r="J331" s="67"/>
      <c r="K331" s="67"/>
      <c r="L331" s="67"/>
      <c r="M331" s="67"/>
      <c r="N331" s="67"/>
      <c r="O331" s="67"/>
      <c r="P331" s="33"/>
    </row>
    <row r="332" spans="1:16" s="38" customFormat="1" x14ac:dyDescent="0.25">
      <c r="A332" s="71"/>
      <c r="B332" s="71"/>
      <c r="C332" s="138"/>
      <c r="D332" s="138"/>
      <c r="E332" s="138"/>
      <c r="F332" s="138"/>
      <c r="G332" s="137"/>
      <c r="H332" s="67"/>
      <c r="I332" s="67"/>
      <c r="J332" s="67"/>
      <c r="K332" s="67"/>
      <c r="L332" s="67"/>
      <c r="M332" s="67"/>
      <c r="N332" s="67"/>
      <c r="O332" s="67"/>
      <c r="P332" s="33"/>
    </row>
    <row r="333" spans="1:16" s="38" customFormat="1" x14ac:dyDescent="0.25">
      <c r="A333" s="37"/>
      <c r="B333" s="37"/>
      <c r="C333" s="40"/>
      <c r="D333" s="40"/>
      <c r="E333" s="40"/>
      <c r="F333" s="40"/>
      <c r="H333" s="33"/>
      <c r="I333" s="33"/>
      <c r="J333" s="33"/>
      <c r="K333" s="33"/>
      <c r="L333" s="33"/>
      <c r="M333" s="33"/>
      <c r="N333" s="33"/>
      <c r="O333" s="33"/>
      <c r="P333" s="33"/>
    </row>
    <row r="334" spans="1:16" s="38" customFormat="1" x14ac:dyDescent="0.25">
      <c r="A334" s="37"/>
      <c r="B334" s="37"/>
      <c r="C334" s="40"/>
      <c r="D334" s="40"/>
      <c r="E334" s="40"/>
      <c r="F334" s="40"/>
      <c r="H334" s="33"/>
      <c r="I334" s="33"/>
      <c r="J334" s="33"/>
      <c r="K334" s="33"/>
      <c r="L334" s="33"/>
      <c r="M334" s="33"/>
      <c r="N334" s="33"/>
      <c r="O334" s="33"/>
      <c r="P334" s="33"/>
    </row>
    <row r="335" spans="1:16" s="38" customFormat="1" x14ac:dyDescent="0.25">
      <c r="A335" s="37"/>
      <c r="B335" s="37"/>
      <c r="C335" s="40"/>
      <c r="D335" s="40"/>
      <c r="E335" s="40"/>
      <c r="F335" s="40"/>
      <c r="H335" s="33"/>
      <c r="I335" s="33"/>
      <c r="J335" s="33"/>
      <c r="K335" s="33"/>
      <c r="L335" s="33"/>
      <c r="M335" s="33"/>
      <c r="N335" s="33"/>
      <c r="O335" s="33"/>
      <c r="P335" s="33"/>
    </row>
    <row r="336" spans="1:16" s="38" customFormat="1" x14ac:dyDescent="0.25">
      <c r="A336" s="37"/>
      <c r="B336" s="37"/>
      <c r="C336" s="40"/>
      <c r="D336" s="40"/>
      <c r="E336" s="40"/>
      <c r="F336" s="40"/>
      <c r="H336" s="33"/>
      <c r="I336" s="33"/>
      <c r="J336" s="33"/>
      <c r="K336" s="33"/>
      <c r="L336" s="33"/>
      <c r="M336" s="33"/>
      <c r="N336" s="33"/>
      <c r="O336" s="33"/>
      <c r="P336" s="33"/>
    </row>
    <row r="337" spans="1:16" s="38" customFormat="1" x14ac:dyDescent="0.25">
      <c r="A337" s="37"/>
      <c r="B337" s="37"/>
      <c r="C337" s="40"/>
      <c r="D337" s="40"/>
      <c r="E337" s="40"/>
      <c r="F337" s="40"/>
      <c r="H337" s="33"/>
      <c r="I337" s="33"/>
      <c r="J337" s="33"/>
      <c r="K337" s="33"/>
      <c r="L337" s="33"/>
      <c r="M337" s="33"/>
      <c r="N337" s="33"/>
      <c r="O337" s="33"/>
      <c r="P337" s="33"/>
    </row>
    <row r="338" spans="1:16" s="38" customFormat="1" x14ac:dyDescent="0.25">
      <c r="A338" s="37"/>
      <c r="B338" s="37"/>
      <c r="C338" s="40"/>
      <c r="D338" s="40"/>
      <c r="E338" s="40"/>
      <c r="F338" s="40"/>
      <c r="H338" s="33"/>
      <c r="I338" s="33"/>
      <c r="J338" s="33"/>
      <c r="K338" s="33"/>
      <c r="L338" s="33"/>
      <c r="M338" s="33"/>
      <c r="N338" s="33"/>
      <c r="O338" s="33"/>
      <c r="P338" s="33"/>
    </row>
    <row r="339" spans="1:16" s="38" customFormat="1" x14ac:dyDescent="0.25">
      <c r="A339" s="37"/>
      <c r="B339" s="37"/>
      <c r="C339" s="40"/>
      <c r="D339" s="40"/>
      <c r="E339" s="40"/>
      <c r="F339" s="40"/>
      <c r="H339" s="33"/>
      <c r="I339" s="33"/>
      <c r="J339" s="33"/>
      <c r="K339" s="33"/>
      <c r="L339" s="33"/>
      <c r="M339" s="33"/>
      <c r="N339" s="33"/>
      <c r="O339" s="33"/>
      <c r="P339" s="33"/>
    </row>
    <row r="340" spans="1:16" s="38" customFormat="1" x14ac:dyDescent="0.25">
      <c r="A340" s="37"/>
      <c r="B340" s="37"/>
      <c r="C340" s="40"/>
      <c r="D340" s="40"/>
      <c r="E340" s="40"/>
      <c r="F340" s="40"/>
      <c r="H340" s="33"/>
      <c r="I340" s="33"/>
      <c r="J340" s="33"/>
      <c r="K340" s="33"/>
      <c r="L340" s="33"/>
      <c r="M340" s="33"/>
      <c r="N340" s="33"/>
      <c r="O340" s="33"/>
      <c r="P340" s="33"/>
    </row>
    <row r="341" spans="1:16" s="38" customFormat="1" x14ac:dyDescent="0.25">
      <c r="A341" s="37"/>
      <c r="B341" s="37"/>
      <c r="C341" s="40"/>
      <c r="D341" s="40"/>
      <c r="E341" s="40"/>
      <c r="F341" s="40"/>
      <c r="H341" s="33"/>
      <c r="I341" s="33"/>
      <c r="J341" s="33"/>
      <c r="K341" s="33"/>
      <c r="L341" s="33"/>
      <c r="M341" s="33"/>
      <c r="N341" s="33"/>
      <c r="O341" s="33"/>
      <c r="P341" s="33"/>
    </row>
    <row r="342" spans="1:16" s="38" customFormat="1" x14ac:dyDescent="0.25">
      <c r="A342" s="37"/>
      <c r="B342" s="37"/>
      <c r="C342" s="40"/>
      <c r="D342" s="40"/>
      <c r="E342" s="40"/>
      <c r="F342" s="40"/>
      <c r="H342" s="33"/>
      <c r="I342" s="33"/>
      <c r="J342" s="33"/>
      <c r="K342" s="33"/>
      <c r="L342" s="33"/>
      <c r="M342" s="33"/>
      <c r="N342" s="33"/>
      <c r="O342" s="33"/>
      <c r="P342" s="33"/>
    </row>
    <row r="343" spans="1:16" s="38" customFormat="1" x14ac:dyDescent="0.25">
      <c r="A343" s="37"/>
      <c r="B343" s="37"/>
      <c r="C343" s="40"/>
      <c r="D343" s="40"/>
      <c r="E343" s="40"/>
      <c r="F343" s="40"/>
      <c r="H343" s="33"/>
      <c r="I343" s="33"/>
      <c r="J343" s="33"/>
      <c r="K343" s="33"/>
      <c r="L343" s="33"/>
      <c r="M343" s="33"/>
      <c r="N343" s="33"/>
      <c r="O343" s="33"/>
      <c r="P343" s="33"/>
    </row>
    <row r="344" spans="1:16" s="38" customFormat="1" x14ac:dyDescent="0.25">
      <c r="A344" s="37"/>
      <c r="B344" s="37"/>
      <c r="C344" s="40"/>
      <c r="D344" s="40"/>
      <c r="E344" s="40"/>
      <c r="F344" s="40"/>
      <c r="H344" s="33"/>
      <c r="I344" s="33"/>
      <c r="J344" s="33"/>
      <c r="K344" s="33"/>
      <c r="L344" s="33"/>
      <c r="M344" s="33"/>
      <c r="N344" s="33"/>
      <c r="O344" s="33"/>
      <c r="P344" s="33"/>
    </row>
    <row r="345" spans="1:16" s="38" customFormat="1" x14ac:dyDescent="0.25">
      <c r="A345" s="37"/>
      <c r="B345" s="37"/>
      <c r="C345" s="40"/>
      <c r="D345" s="40"/>
      <c r="E345" s="40"/>
      <c r="F345" s="40"/>
      <c r="H345" s="33"/>
      <c r="I345" s="33"/>
      <c r="J345" s="33"/>
      <c r="K345" s="33"/>
      <c r="L345" s="33"/>
      <c r="M345" s="33"/>
      <c r="N345" s="33"/>
      <c r="O345" s="33"/>
      <c r="P345" s="33"/>
    </row>
    <row r="346" spans="1:16" s="38" customFormat="1" x14ac:dyDescent="0.25">
      <c r="A346" s="37"/>
      <c r="B346" s="37"/>
      <c r="C346" s="40"/>
      <c r="D346" s="40"/>
      <c r="E346" s="40"/>
      <c r="F346" s="40"/>
      <c r="H346" s="33"/>
      <c r="I346" s="33"/>
      <c r="J346" s="33"/>
      <c r="K346" s="33"/>
      <c r="L346" s="33"/>
      <c r="M346" s="33"/>
      <c r="N346" s="33"/>
      <c r="O346" s="33"/>
      <c r="P346" s="33"/>
    </row>
    <row r="347" spans="1:16" s="38" customFormat="1" x14ac:dyDescent="0.25">
      <c r="A347" s="37"/>
      <c r="B347" s="37"/>
      <c r="C347" s="40"/>
      <c r="D347" s="40"/>
      <c r="E347" s="40"/>
      <c r="F347" s="40"/>
      <c r="H347" s="33"/>
      <c r="I347" s="33"/>
      <c r="J347" s="33"/>
      <c r="K347" s="33"/>
      <c r="L347" s="33"/>
      <c r="M347" s="33"/>
      <c r="N347" s="33"/>
      <c r="O347" s="33"/>
      <c r="P347" s="33"/>
    </row>
    <row r="348" spans="1:16" s="38" customFormat="1" x14ac:dyDescent="0.25">
      <c r="A348" s="37"/>
      <c r="B348" s="37"/>
      <c r="C348" s="40"/>
      <c r="D348" s="40"/>
      <c r="E348" s="40"/>
      <c r="F348" s="40"/>
      <c r="H348" s="33"/>
      <c r="I348" s="33"/>
      <c r="J348" s="33"/>
      <c r="K348" s="33"/>
      <c r="L348" s="33"/>
      <c r="M348" s="33"/>
      <c r="N348" s="33"/>
      <c r="O348" s="33"/>
      <c r="P348" s="33"/>
    </row>
    <row r="349" spans="1:16" s="38" customFormat="1" x14ac:dyDescent="0.25">
      <c r="A349" s="37"/>
      <c r="B349" s="37"/>
      <c r="C349" s="40"/>
      <c r="D349" s="40"/>
      <c r="E349" s="40"/>
      <c r="F349" s="40"/>
      <c r="H349" s="33"/>
      <c r="I349" s="33"/>
      <c r="J349" s="33"/>
      <c r="K349" s="33"/>
      <c r="L349" s="33"/>
      <c r="M349" s="33"/>
      <c r="N349" s="33"/>
      <c r="O349" s="33"/>
      <c r="P349" s="33"/>
    </row>
    <row r="350" spans="1:16" s="38" customFormat="1" x14ac:dyDescent="0.25">
      <c r="A350" s="37"/>
      <c r="B350" s="37"/>
      <c r="C350" s="40"/>
      <c r="D350" s="40"/>
      <c r="E350" s="40"/>
      <c r="F350" s="40"/>
      <c r="H350" s="33"/>
      <c r="I350" s="33"/>
      <c r="J350" s="33"/>
      <c r="K350" s="33"/>
      <c r="L350" s="33"/>
      <c r="M350" s="33"/>
      <c r="N350" s="33"/>
      <c r="O350" s="33"/>
      <c r="P350" s="33"/>
    </row>
    <row r="351" spans="1:16" s="38" customFormat="1" x14ac:dyDescent="0.25">
      <c r="A351" s="37"/>
      <c r="B351" s="37"/>
      <c r="C351" s="40"/>
      <c r="D351" s="40"/>
      <c r="E351" s="40"/>
      <c r="F351" s="40"/>
      <c r="H351" s="33"/>
      <c r="I351" s="33"/>
      <c r="J351" s="33"/>
      <c r="K351" s="33"/>
      <c r="L351" s="33"/>
      <c r="M351" s="33"/>
      <c r="N351" s="33"/>
      <c r="O351" s="33"/>
      <c r="P351" s="33"/>
    </row>
    <row r="352" spans="1:16" s="38" customFormat="1" x14ac:dyDescent="0.25">
      <c r="A352" s="37"/>
      <c r="B352" s="37"/>
      <c r="C352" s="40"/>
      <c r="D352" s="40"/>
      <c r="E352" s="40"/>
      <c r="F352" s="40"/>
      <c r="H352" s="33"/>
      <c r="I352" s="33"/>
      <c r="J352" s="33"/>
      <c r="K352" s="33"/>
      <c r="L352" s="33"/>
      <c r="M352" s="33"/>
      <c r="N352" s="33"/>
      <c r="O352" s="33"/>
      <c r="P352" s="33"/>
    </row>
    <row r="353" spans="1:16" s="38" customFormat="1" x14ac:dyDescent="0.25">
      <c r="A353" s="37"/>
      <c r="B353" s="37"/>
      <c r="C353" s="40"/>
      <c r="D353" s="40"/>
      <c r="E353" s="40"/>
      <c r="F353" s="40"/>
      <c r="H353" s="33"/>
      <c r="I353" s="33"/>
      <c r="J353" s="33"/>
      <c r="K353" s="33"/>
      <c r="L353" s="33"/>
      <c r="M353" s="33"/>
      <c r="N353" s="33"/>
      <c r="O353" s="33"/>
      <c r="P353" s="33"/>
    </row>
    <row r="354" spans="1:16" s="38" customFormat="1" x14ac:dyDescent="0.25">
      <c r="A354" s="37"/>
      <c r="B354" s="37"/>
      <c r="C354" s="40"/>
      <c r="D354" s="40"/>
      <c r="E354" s="40"/>
      <c r="F354" s="40"/>
      <c r="H354" s="33"/>
      <c r="I354" s="33"/>
      <c r="J354" s="33"/>
      <c r="K354" s="33"/>
      <c r="L354" s="33"/>
      <c r="M354" s="33"/>
      <c r="N354" s="33"/>
      <c r="O354" s="33"/>
      <c r="P354" s="33"/>
    </row>
    <row r="355" spans="1:16" s="38" customFormat="1" x14ac:dyDescent="0.25">
      <c r="A355" s="37"/>
      <c r="B355" s="37"/>
      <c r="C355" s="40"/>
      <c r="D355" s="40"/>
      <c r="E355" s="40"/>
      <c r="F355" s="40"/>
      <c r="H355" s="33"/>
      <c r="I355" s="33"/>
      <c r="J355" s="33"/>
      <c r="K355" s="33"/>
      <c r="L355" s="33"/>
      <c r="M355" s="33"/>
      <c r="N355" s="33"/>
      <c r="O355" s="33"/>
      <c r="P355" s="33"/>
    </row>
    <row r="356" spans="1:16" s="38" customFormat="1" x14ac:dyDescent="0.25">
      <c r="A356" s="37"/>
      <c r="B356" s="37"/>
      <c r="C356" s="40"/>
      <c r="D356" s="40"/>
      <c r="E356" s="40"/>
      <c r="F356" s="40"/>
      <c r="H356" s="33"/>
      <c r="I356" s="33"/>
      <c r="J356" s="33"/>
      <c r="K356" s="33"/>
      <c r="L356" s="33"/>
      <c r="M356" s="33"/>
      <c r="N356" s="33"/>
      <c r="O356" s="33"/>
      <c r="P356" s="33"/>
    </row>
    <row r="357" spans="1:16" s="38" customFormat="1" x14ac:dyDescent="0.25">
      <c r="A357" s="37"/>
      <c r="B357" s="37"/>
      <c r="C357" s="40"/>
      <c r="D357" s="40"/>
      <c r="E357" s="40"/>
      <c r="F357" s="40"/>
      <c r="H357" s="33"/>
      <c r="I357" s="33"/>
      <c r="J357" s="33"/>
      <c r="K357" s="33"/>
      <c r="L357" s="33"/>
      <c r="M357" s="33"/>
      <c r="N357" s="33"/>
      <c r="O357" s="33"/>
      <c r="P357" s="33"/>
    </row>
    <row r="358" spans="1:16" s="38" customFormat="1" x14ac:dyDescent="0.25">
      <c r="A358" s="37"/>
      <c r="B358" s="37"/>
      <c r="C358" s="40"/>
      <c r="D358" s="40"/>
      <c r="E358" s="40"/>
      <c r="F358" s="40"/>
      <c r="H358" s="33"/>
      <c r="I358" s="33"/>
      <c r="J358" s="33"/>
      <c r="K358" s="33"/>
      <c r="L358" s="33"/>
      <c r="M358" s="33"/>
      <c r="N358" s="33"/>
      <c r="O358" s="33"/>
      <c r="P358" s="33"/>
    </row>
    <row r="359" spans="1:16" s="38" customFormat="1" x14ac:dyDescent="0.25">
      <c r="A359" s="37"/>
      <c r="B359" s="37"/>
      <c r="C359" s="40"/>
      <c r="D359" s="40"/>
      <c r="E359" s="40"/>
      <c r="F359" s="40"/>
      <c r="H359" s="33"/>
      <c r="I359" s="33"/>
      <c r="J359" s="33"/>
      <c r="K359" s="33"/>
      <c r="L359" s="33"/>
      <c r="M359" s="33"/>
      <c r="N359" s="33"/>
      <c r="O359" s="33"/>
      <c r="P359" s="33"/>
    </row>
    <row r="360" spans="1:16" s="38" customFormat="1" x14ac:dyDescent="0.25">
      <c r="A360" s="37"/>
      <c r="B360" s="37"/>
      <c r="C360" s="40"/>
      <c r="D360" s="40"/>
      <c r="E360" s="40"/>
      <c r="F360" s="40"/>
      <c r="H360" s="33"/>
      <c r="I360" s="33"/>
      <c r="J360" s="33"/>
      <c r="K360" s="33"/>
      <c r="L360" s="33"/>
      <c r="M360" s="33"/>
      <c r="N360" s="33"/>
      <c r="O360" s="33"/>
      <c r="P360" s="33"/>
    </row>
    <row r="361" spans="1:16" s="38" customFormat="1" x14ac:dyDescent="0.25">
      <c r="A361" s="37"/>
      <c r="B361" s="37"/>
      <c r="C361" s="40"/>
      <c r="D361" s="40"/>
      <c r="E361" s="40"/>
      <c r="F361" s="40"/>
      <c r="H361" s="33"/>
      <c r="I361" s="33"/>
      <c r="J361" s="33"/>
      <c r="K361" s="33"/>
      <c r="L361" s="33"/>
      <c r="M361" s="33"/>
      <c r="N361" s="33"/>
      <c r="O361" s="33"/>
      <c r="P361" s="33"/>
    </row>
  </sheetData>
  <mergeCells count="103">
    <mergeCell ref="B325:F328"/>
    <mergeCell ref="B229:C229"/>
    <mergeCell ref="B231:C231"/>
    <mergeCell ref="B232:C232"/>
    <mergeCell ref="G237:H237"/>
    <mergeCell ref="I237:J237"/>
    <mergeCell ref="C287:F290"/>
    <mergeCell ref="B221:C221"/>
    <mergeCell ref="D221:E221"/>
    <mergeCell ref="B223:C223"/>
    <mergeCell ref="B224:C224"/>
    <mergeCell ref="B228:C228"/>
    <mergeCell ref="D228:E228"/>
    <mergeCell ref="A198:F198"/>
    <mergeCell ref="B212:D213"/>
    <mergeCell ref="B219:C219"/>
    <mergeCell ref="D219:E219"/>
    <mergeCell ref="B220:C220"/>
    <mergeCell ref="D220:E220"/>
    <mergeCell ref="D191:E191"/>
    <mergeCell ref="D192:E192"/>
    <mergeCell ref="D193:E193"/>
    <mergeCell ref="B194:C194"/>
    <mergeCell ref="D194:E194"/>
    <mergeCell ref="B195:C195"/>
    <mergeCell ref="D195:E195"/>
    <mergeCell ref="B168:B169"/>
    <mergeCell ref="C168:G168"/>
    <mergeCell ref="H168:K168"/>
    <mergeCell ref="L168:L169"/>
    <mergeCell ref="B190:C190"/>
    <mergeCell ref="D190:E190"/>
    <mergeCell ref="B151:E151"/>
    <mergeCell ref="B152:E152"/>
    <mergeCell ref="B155:E155"/>
    <mergeCell ref="B161:E161"/>
    <mergeCell ref="B162:E162"/>
    <mergeCell ref="A164:H164"/>
    <mergeCell ref="B143:D143"/>
    <mergeCell ref="B144:D144"/>
    <mergeCell ref="B145:D145"/>
    <mergeCell ref="B146:D146"/>
    <mergeCell ref="B147:D147"/>
    <mergeCell ref="B134:D134"/>
    <mergeCell ref="B135:D135"/>
    <mergeCell ref="B136:D136"/>
    <mergeCell ref="B140:D140"/>
    <mergeCell ref="B141:D141"/>
    <mergeCell ref="B142:D142"/>
    <mergeCell ref="B124:D124"/>
    <mergeCell ref="B125:D125"/>
    <mergeCell ref="B126:D126"/>
    <mergeCell ref="B131:D131"/>
    <mergeCell ref="B132:D132"/>
    <mergeCell ref="B133:D133"/>
    <mergeCell ref="B119:D119"/>
    <mergeCell ref="B120:D120"/>
    <mergeCell ref="K120:O120"/>
    <mergeCell ref="B121:D121"/>
    <mergeCell ref="B122:D122"/>
    <mergeCell ref="B123:D123"/>
    <mergeCell ref="B106:C106"/>
    <mergeCell ref="D106:E106"/>
    <mergeCell ref="D108:E108"/>
    <mergeCell ref="D109:E109"/>
    <mergeCell ref="D110:E110"/>
    <mergeCell ref="A114:H114"/>
    <mergeCell ref="B103:C103"/>
    <mergeCell ref="D103:E103"/>
    <mergeCell ref="B104:C104"/>
    <mergeCell ref="D104:E104"/>
    <mergeCell ref="B105:C105"/>
    <mergeCell ref="D105:E105"/>
    <mergeCell ref="B99:C99"/>
    <mergeCell ref="D99:E99"/>
    <mergeCell ref="B100:C100"/>
    <mergeCell ref="D100:E100"/>
    <mergeCell ref="B101:C101"/>
    <mergeCell ref="D101:E101"/>
    <mergeCell ref="A94:H94"/>
    <mergeCell ref="B96:E96"/>
    <mergeCell ref="B97:C97"/>
    <mergeCell ref="D97:E97"/>
    <mergeCell ref="B98:C98"/>
    <mergeCell ref="D98:E98"/>
    <mergeCell ref="B63:C63"/>
    <mergeCell ref="B68:F68"/>
    <mergeCell ref="B88:F88"/>
    <mergeCell ref="A30:H32"/>
    <mergeCell ref="A36:H37"/>
    <mergeCell ref="A41:H42"/>
    <mergeCell ref="A46:F46"/>
    <mergeCell ref="A47:H47"/>
    <mergeCell ref="A50:H50"/>
    <mergeCell ref="A2:H2"/>
    <mergeCell ref="A3:H3"/>
    <mergeCell ref="A6:H10"/>
    <mergeCell ref="A14:H15"/>
    <mergeCell ref="A19:H23"/>
    <mergeCell ref="A26:H27"/>
    <mergeCell ref="A54:G54"/>
    <mergeCell ref="B61:C61"/>
    <mergeCell ref="B62:C62"/>
  </mergeCells>
  <pageMargins left="0.25" right="0.25" top="0.75" bottom="0.75" header="0.3" footer="0.3"/>
  <pageSetup paperSize="9" scale="40" fitToHeight="3" orientation="portrait" r:id="rId1"/>
  <tableParts count="1">
    <tablePart r:id="rId2"/>
  </tableParts>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DMClU/KovlrysooBHINPplbnCZJq4cfWSSnx4tpYr+U=</DigestValue>
    </Reference>
    <Reference Type="http://www.w3.org/2000/09/xmldsig#Object" URI="#idOfficeObject">
      <DigestMethod Algorithm="http://www.w3.org/2001/04/xmlenc#sha256"/>
      <DigestValue>hQ9eVvcGlfFY52KGci52hazheVdBCsQGvOgRMt4GdHg=</DigestValue>
    </Reference>
    <Reference Type="http://uri.etsi.org/01903#SignedProperties" URI="#idSignedProperties">
      <Transforms>
        <Transform Algorithm="http://www.w3.org/TR/2001/REC-xml-c14n-20010315"/>
      </Transforms>
      <DigestMethod Algorithm="http://www.w3.org/2001/04/xmlenc#sha256"/>
      <DigestValue>YDXG3xDrfMz/y4YiUl5v3d42UssdgeZp+fOMLq76pck=</DigestValue>
    </Reference>
    <Reference Type="http://www.w3.org/2000/09/xmldsig#Object" URI="#idValidSigLnImg">
      <DigestMethod Algorithm="http://www.w3.org/2001/04/xmlenc#sha256"/>
      <DigestValue>gZW7EagvipIuo9ZId+i76dGBMNSKo/ozMznGaIXOFD0=</DigestValue>
    </Reference>
    <Reference Type="http://www.w3.org/2000/09/xmldsig#Object" URI="#idInvalidSigLnImg">
      <DigestMethod Algorithm="http://www.w3.org/2001/04/xmlenc#sha256"/>
      <DigestValue>VbiPVcSpxloteTOJ3WLsmJNFVg+x4N2f2wv8tTx/sxs=</DigestValue>
    </Reference>
  </SignedInfo>
  <SignatureValue>Gnu/4lki9CJeAIv49UvVy47HDC+jsSDFAEyREp81oQzkGIJ1O1bbEUQ9v2xMiu0y1GfBM/5dlu9P
uHoz1uh82+23wKLLe+V8iot+2sqcFq+1UKrBf8yOnjDW1SQEeKsDeNKIaXOMptdRMPQKr+w8ECE1
JAva+AwFSAJAdzx+IqC4BXKluJsBI0n3GQ+yxD+NknhpiKleF/fDbuCYKuYgisUZsMDnT2BL5fUh
5Yko6h2dEs6WRq7Dh8RV91xo7SSz9mrZnQSCHYcKRLuT3yMT44+xQYQtiwA77BKt2K9lWeqMxuzS
A8qqM28cQHZpNLcrYDxXMyVMy3TUtr0vJ86jdA==</SignatureValue>
  <KeyInfo>
    <X509Data>
      <X509Certificate>MIIIATCCBemgAwIBAgIIHXVwyRoUIQgwDQYJKoZIhvcNAQELBQAwWzEXMBUGA1UEBRMOUlVDIDgwMDUwMTcyLTExGjAYBgNVBAMTEUNBLURPQ1VNRU5UQSBTLkEuMRcwFQYDVQQKEw5ET0NVTUVOVEEgUy5BLjELMAkGA1UEBhMCUFkwHhcNMjAwNDI0MTQ1MTExWhcNMjIwNDI0MTUwMTExWjCBozELMAkGA1UEBhMCUFkxGDAWBgNVBAQMD0FDT1NUQSBGRVJSRUlSQTESMBAGA1UEBRMJQ0kyMDQwMTY2MRQwEgYDVQQqDAtBTEJBUk8gSk9TRTEXMBUGA1UECgwOUEVSU09OQSBGSVNJQ0ExETAPBgNVBAsMCEZJUk1BIEYyMSQwIgYDVQQDDBtBTEJBUk8gSk9TRSBBQ09TVEEgRkVSUkVJUkEwggEiMA0GCSqGSIb3DQEBAQUAA4IBDwAwggEKAoIBAQC4l6eZh2Xp3iHVemodzRNncHhMFbl505vOB8tLrYZtGXRB8VheRNDpVH7XtDlCtf3ESqGvly1yqLcSBy+DHCOJy4kGfvkF6YgKEzmNs8FT9S+j710rZDL/4SGiHU2h0Nb6JoWJ02LLAcbOhO/lnklLNKPCQFqk9djgNYcH5tpSaKdKSNznJ2gd1uWw+/LKTRQBiB2s9Tp7MBc8y60q0KMt5JzOiXNaij3zseSCeVM7fuGfeoL7TS1aOI27ZG3XqN/DlljRhDt0GSzaZyHWQLpGNewz95rIyeWA1EPRphVyYel5dWMwvgyZLmBhG8/t67meBazwBpbLnKHLAxLLQu0xAgMBAAGjggN+MIIDejAMBgNVHRMBAf8EAjAAMA4GA1UdDwEB/wQEAwIF4DAqBgNVHSUBAf8EIDAeBggrBgEFBQcDAQYIKwYBBQUHAwIGCCsGAQUFBwMEMB0GA1UdDgQWBBQYk1yuVquO18HD2qbyjT54Mg/j7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gYDVR0RBBswGYEXYWFjb3N0YUBpbnZlc3Rvci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WqGgJex3hKcXaYfOFblX15DCRiTDvfuuU986Ul0LiFLeZKgpnWAjY6tIqxg5XS+2jgVD9fWOOH7ETzishSIQr/SYjkkiWI4Hxmi2jnUzz9m4eeou653gMNfJY8+1swPa8PmMYmoUqYDMmdOuostq2zrhxssBqnboC5Smem4vbskABYlDzKSEaVwsMLzDjET/vLlb6XKvpl5gulO43z9U85ptlsn2NE0dRF6cW+388jlowx8c7lOZjutynM/6odfr8bOY+GKTUgp700I7HRK/TpwxI9Wi6NTVUMYT8MP1DIcmTUjF0Q640rr5dyPXKjLBL9xAFkyXPquOuyu0QJNxf1IXzpBvlWmezJ1wbIhT8t1d5i8QArdxTrVGq5f90K+Gc/+qXdnTV98n0/ywX1l/nd4f10zhyzExpwKaO0gTEwWBEV8B4BXBLrKbI/tWxGkACZ7ngYZ3NDglzP7WzcN230ddo9J5mWeCXJQ2/zQhtP5yB4iezbk4/kMwGrn6NL9B3tsBQK/olRRDyaHb06uYgU5DSinq7yivigHiWyd2K7ADYcncQOG7ZGlWrS6K/+UyuxAOnVzgM1hCdf2bET9By05utID2J218njz9XnDMCL2wlZ09UjbderuezjPPfmJVEZA0kkFB55LZzuU1DrsZp9qfgCAGK5TUOkceF+oSZB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PVCqJsk9TjkElfrxAUgRpNFQyJMZJd2onkeMnphOfyQ=</DigestValue>
      </Reference>
      <Reference URI="/xl/calcChain.xml?ContentType=application/vnd.openxmlformats-officedocument.spreadsheetml.calcChain+xml">
        <DigestMethod Algorithm="http://www.w3.org/2001/04/xmlenc#sha256"/>
        <DigestValue>MSXI1nGRk+OXPgaP5Z3Aco7pMmVxIXEfVMGtGmB/EV8=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PoORoF5QkIhatxBoAqsSyHbXfQolck0Fj5kuIk44OuE=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zPO2k1ulnucdQaG8q+6sozWzSM4aqFX53Lbp8ZN85gY=</DigestValue>
      </Reference>
      <Reference URI="/xl/drawings/drawing2.xml?ContentType=application/vnd.openxmlformats-officedocument.drawing+xml">
        <DigestMethod Algorithm="http://www.w3.org/2001/04/xmlenc#sha256"/>
        <DigestValue>5VYY0AnYuW/QqypF3u0UkRNKo0DsCJm6ncbJgOSlRiQ=</DigestValue>
      </Reference>
      <Reference URI="/xl/drawings/drawing3.xml?ContentType=application/vnd.openxmlformats-officedocument.drawing+xml">
        <DigestMethod Algorithm="http://www.w3.org/2001/04/xmlenc#sha256"/>
        <DigestValue>GndK2UXrMAltJtoX5dSXFTrNshsGqTp0wKezpZT0+Cc=</DigestValue>
      </Reference>
      <Reference URI="/xl/drawings/drawing4.xml?ContentType=application/vnd.openxmlformats-officedocument.drawing+xml">
        <DigestMethod Algorithm="http://www.w3.org/2001/04/xmlenc#sha256"/>
        <DigestValue>Tk2dnlhqyu5c9p7ZT2O+M26bdlChyw/elH9cl1NuUz4=</DigestValue>
      </Reference>
      <Reference URI="/xl/drawings/vmlDrawing1.vml?ContentType=application/vnd.openxmlformats-officedocument.vmlDrawing">
        <DigestMethod Algorithm="http://www.w3.org/2001/04/xmlenc#sha256"/>
        <DigestValue>BZI9DeQy1M0SL3ZZm7L+UUiVQ3HuE2sW9Q4T+WnAi0A=</DigestValue>
      </Reference>
      <Reference URI="/xl/media/image1.jpeg?ContentType=image/jpeg">
        <DigestMethod Algorithm="http://www.w3.org/2001/04/xmlenc#sha256"/>
        <DigestValue>XoJxZ4w6XsTzzvQW+wF0e+/ehmLtqQ88fiwlqNbQMRM=</DigestValue>
      </Reference>
      <Reference URI="/xl/media/image2.jpeg?ContentType=image/jpeg">
        <DigestMethod Algorithm="http://www.w3.org/2001/04/xmlenc#sha256"/>
        <DigestValue>5KpL6eEbpUc+vBmiLt0Icb7+38P5VI29MHlHO30htK8=</DigestValue>
      </Reference>
      <Reference URI="/xl/media/image3.emf?ContentType=image/x-emf">
        <DigestMethod Algorithm="http://www.w3.org/2001/04/xmlenc#sha256"/>
        <DigestValue>fuBNcsOvb8huTM6Sx5s2NbxPg9Ch1HuzP2V8qzJTqnM=</DigestValue>
      </Reference>
      <Reference URI="/xl/media/image4.emf?ContentType=image/x-emf">
        <DigestMethod Algorithm="http://www.w3.org/2001/04/xmlenc#sha256"/>
        <DigestValue>8GI1B8XeFAzAm6/HBANfIwQpKGZM/WtH04d37xzDsIE=</DigestValue>
      </Reference>
      <Reference URI="/xl/media/image5.emf?ContentType=image/x-emf">
        <DigestMethod Algorithm="http://www.w3.org/2001/04/xmlenc#sha256"/>
        <DigestValue>5s741LQXOmd9LJQG28TRX0emM2BHOGZLSDXtsmmVokY=</DigestValue>
      </Reference>
      <Reference URI="/xl/persons/person.xml?ContentType=application/vnd.ms-excel.person+xml">
        <DigestMethod Algorithm="http://www.w3.org/2001/04/xmlenc#sha256"/>
        <DigestValue>9ovHkOiwvcLvdfkw7//EwckcKcZS9hZ6k9INOJkQ7fQ=</DigestValue>
      </Reference>
      <Reference URI="/xl/printerSettings/printerSettings1.bin?ContentType=application/vnd.openxmlformats-officedocument.spreadsheetml.printerSettings">
        <DigestMethod Algorithm="http://www.w3.org/2001/04/xmlenc#sha256"/>
        <DigestValue>DhLX4rjnwdbQPweXYyD7kdwa3XMRHLSS9YTCJAaRbUc=</DigestValue>
      </Reference>
      <Reference URI="/xl/printerSettings/printerSettings2.bin?ContentType=application/vnd.openxmlformats-officedocument.spreadsheetml.printerSettings">
        <DigestMethod Algorithm="http://www.w3.org/2001/04/xmlenc#sha256"/>
        <DigestValue>DhLX4rjnwdbQPweXYyD7kdwa3XMRHLSS9YTCJAaRbUc=</DigestValue>
      </Reference>
      <Reference URI="/xl/printerSettings/printerSettings3.bin?ContentType=application/vnd.openxmlformats-officedocument.spreadsheetml.printerSettings">
        <DigestMethod Algorithm="http://www.w3.org/2001/04/xmlenc#sha256"/>
        <DigestValue>DhLX4rjnwdbQPweXYyD7kdwa3XMRHLSS9YTCJAaRbUc=</DigestValue>
      </Reference>
      <Reference URI="/xl/printerSettings/printerSettings4.bin?ContentType=application/vnd.openxmlformats-officedocument.spreadsheetml.printerSettings">
        <DigestMethod Algorithm="http://www.w3.org/2001/04/xmlenc#sha256"/>
        <DigestValue>DhLX4rjnwdbQPweXYyD7kdwa3XMRHLSS9YTCJAaRbUc=</DigestValue>
      </Reference>
      <Reference URI="/xl/printerSettings/printerSettings5.bin?ContentType=application/vnd.openxmlformats-officedocument.spreadsheetml.printerSettings">
        <DigestMethod Algorithm="http://www.w3.org/2001/04/xmlenc#sha256"/>
        <DigestValue>BcY16G/g5/5cenWps90cIG9KNYo0Bfh4BaWR8e2fSwk=</DigestValue>
      </Reference>
      <Reference URI="/xl/printerSettings/printerSettings6.bin?ContentType=application/vnd.openxmlformats-officedocument.spreadsheetml.printerSettings">
        <DigestMethod Algorithm="http://www.w3.org/2001/04/xmlenc#sha256"/>
        <DigestValue>DhLX4rjnwdbQPweXYyD7kdwa3XMRHLSS9YTCJAaRbUc=</DigestValue>
      </Reference>
      <Reference URI="/xl/printerSettings/printerSettings7.bin?ContentType=application/vnd.openxmlformats-officedocument.spreadsheetml.printerSettings">
        <DigestMethod Algorithm="http://www.w3.org/2001/04/xmlenc#sha256"/>
        <DigestValue>DhLX4rjnwdbQPweXYyD7kdwa3XMRHLSS9YTCJAaRbUc=</DigestValue>
      </Reference>
      <Reference URI="/xl/printerSettings/printerSettings8.bin?ContentType=application/vnd.openxmlformats-officedocument.spreadsheetml.printerSettings">
        <DigestMethod Algorithm="http://www.w3.org/2001/04/xmlenc#sha256"/>
        <DigestValue>DhLX4rjnwdbQPweXYyD7kdwa3XMRHLSS9YTCJAaRbUc=</DigestValue>
      </Reference>
      <Reference URI="/xl/printerSettings/printerSettings9.bin?ContentType=application/vnd.openxmlformats-officedocument.spreadsheetml.printerSettings">
        <DigestMethod Algorithm="http://www.w3.org/2001/04/xmlenc#sha256"/>
        <DigestValue>DhLX4rjnwdbQPweXYyD7kdwa3XMRHLSS9YTCJAaRbUc=</DigestValue>
      </Reference>
      <Reference URI="/xl/sharedStrings.xml?ContentType=application/vnd.openxmlformats-officedocument.spreadsheetml.sharedStrings+xml">
        <DigestMethod Algorithm="http://www.w3.org/2001/04/xmlenc#sha256"/>
        <DigestValue>0S0N/Amiz3WWu7a0Tp6b+2rAquRzwimyX+C6bCNLJSM=</DigestValue>
      </Reference>
      <Reference URI="/xl/styles.xml?ContentType=application/vnd.openxmlformats-officedocument.spreadsheetml.styles+xml">
        <DigestMethod Algorithm="http://www.w3.org/2001/04/xmlenc#sha256"/>
        <DigestValue>HQLVIhtlZ8iM3ZM0tPrxDBviGCGJTytkYURVGDii8QE=</DigestValue>
      </Reference>
      <Reference URI="/xl/tables/table1.xml?ContentType=application/vnd.openxmlformats-officedocument.spreadsheetml.table+xml">
        <DigestMethod Algorithm="http://www.w3.org/2001/04/xmlenc#sha256"/>
        <DigestValue>l3VbRe60WyVuJdEYyto7xFyUbs06+JFrMYUB//BPHY0=</DigestValue>
      </Reference>
      <Reference URI="/xl/tables/table2.xml?ContentType=application/vnd.openxmlformats-officedocument.spreadsheetml.table+xml">
        <DigestMethod Algorithm="http://www.w3.org/2001/04/xmlenc#sha256"/>
        <DigestValue>rGXSI3TKRwPA1+wy8uMznhRBhAaepJOgbC1N65LumAk=</DigestValue>
      </Reference>
      <Reference URI="/xl/tables/table3.xml?ContentType=application/vnd.openxmlformats-officedocument.spreadsheetml.table+xml">
        <DigestMethod Algorithm="http://www.w3.org/2001/04/xmlenc#sha256"/>
        <DigestValue>hm9zGNbmZeydENXa+8cjgQmckpJOGtih7qt8l/+UaRU=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qAh+NDENxhcxwlKgaaEu0IZ+Sk5x8p1Nr3ur2yrMlks=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mc/2OxhBel9uRxpmH0N92+Nuac3WoNV992syZxu9cZQ=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kXC4XxdUgQDgbOSwl5IvdgJtvk+0JYGk40xZlHI1aM0=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1FZLJNxdlynOeqktHcBtyRAw3g14LF86kqMV8slBuMQ=</DigestValue>
      </Reference>
      <Reference URI="/xl/worksheets/sheet1.xml?ContentType=application/vnd.openxmlformats-officedocument.spreadsheetml.worksheet+xml">
        <DigestMethod Algorithm="http://www.w3.org/2001/04/xmlenc#sha256"/>
        <DigestValue>viLwoXoXqemofa6UAsg3SNVivv0QXWSMK7NxASp9EGk=</DigestValue>
      </Reference>
      <Reference URI="/xl/worksheets/sheet2.xml?ContentType=application/vnd.openxmlformats-officedocument.spreadsheetml.worksheet+xml">
        <DigestMethod Algorithm="http://www.w3.org/2001/04/xmlenc#sha256"/>
        <DigestValue>Gn2fn6vB8bbYuO/6YOH2Qu9jgQiNgv8tFonb0buPviU=</DigestValue>
      </Reference>
      <Reference URI="/xl/worksheets/sheet3.xml?ContentType=application/vnd.openxmlformats-officedocument.spreadsheetml.worksheet+xml">
        <DigestMethod Algorithm="http://www.w3.org/2001/04/xmlenc#sha256"/>
        <DigestValue>PnyuUPScU/bDQlZS6BoB8GCMuvreZty/mGK2oml3bqE=</DigestValue>
      </Reference>
      <Reference URI="/xl/worksheets/sheet4.xml?ContentType=application/vnd.openxmlformats-officedocument.spreadsheetml.worksheet+xml">
        <DigestMethod Algorithm="http://www.w3.org/2001/04/xmlenc#sha256"/>
        <DigestValue>ws5z9z5MNTAIt9p9NCmJed7UJoZSPeZjeE3tifKw2DA=</DigestValue>
      </Reference>
      <Reference URI="/xl/worksheets/sheet5.xml?ContentType=application/vnd.openxmlformats-officedocument.spreadsheetml.worksheet+xml">
        <DigestMethod Algorithm="http://www.w3.org/2001/04/xmlenc#sha256"/>
        <DigestValue>xIN7hIJe+wpq1v62FoDRerCw1B0VteLM9jBksHFnH/s=</DigestValue>
      </Reference>
      <Reference URI="/xl/worksheets/sheet6.xml?ContentType=application/vnd.openxmlformats-officedocument.spreadsheetml.worksheet+xml">
        <DigestMethod Algorithm="http://www.w3.org/2001/04/xmlenc#sha256"/>
        <DigestValue>/NF7X6Co+hT/WED6mU1CmIpqoBL7KKnhZo+srSiby9A=</DigestValue>
      </Reference>
      <Reference URI="/xl/worksheets/sheet7.xml?ContentType=application/vnd.openxmlformats-officedocument.spreadsheetml.worksheet+xml">
        <DigestMethod Algorithm="http://www.w3.org/2001/04/xmlenc#sha256"/>
        <DigestValue>p/wfSFQM25WH1URh4hzgGZ1rHQWe0hBK9Rf5AwFrLhk=</DigestValue>
      </Reference>
      <Reference URI="/xl/worksheets/sheet8.xml?ContentType=application/vnd.openxmlformats-officedocument.spreadsheetml.worksheet+xml">
        <DigestMethod Algorithm="http://www.w3.org/2001/04/xmlenc#sha256"/>
        <DigestValue>1Ha8FeZdJcXJgy9iXZpbw3H3+tYKFtqQDTwB9tf+zTE=</DigestValue>
      </Reference>
      <Reference URI="/xl/worksheets/sheet9.xml?ContentType=application/vnd.openxmlformats-officedocument.spreadsheetml.worksheet+xml">
        <DigestMethod Algorithm="http://www.w3.org/2001/04/xmlenc#sha256"/>
        <DigestValue>wajhWfuWy2Opkw2Mu6LjHifnrk6ZXmNZklh94gOSAmM=</DigestValue>
      </Reference>
    </Manifest>
    <SignatureProperties>
      <SignatureProperty Id="idSignatureTime" Target="#idPackageSignature">
        <mdssi:SignatureTime xmlns:mdssi="http://schemas.openxmlformats.org/package/2006/digital-signature">
          <mdssi:Format>YYYY-MM-DDThh:mm:ssTZD</mdssi:Format>
          <mdssi:Value>2021-04-30T17:39:42Z</mdssi:Value>
        </mdssi:SignatureTime>
      </SignatureProperty>
    </SignatureProperties>
  </Object>
  <Object Id="idOfficeObject">
    <SignatureProperties>
      <SignatureProperty Id="idOfficeV1Details" Target="#idPackageSignature">
        <SignatureInfoV1 xmlns="http://schemas.microsoft.com/office/2006/digsig">
          <SetupID>{7FDA6FB7-E465-49F4-A2B6-9558EEF63D88}</SetupID>
          <SignatureText>AA</SignatureText>
          <SignatureImage/>
          <SignatureComments/>
          <WindowsVersion>10.0</WindowsVersion>
          <OfficeVersion>16.0.13901/22</OfficeVersion>
          <ApplicationVersion>16.0.13901</ApplicationVersion>
          <Monitors>2</Monitors>
          <HorizontalResolution>3840</HorizontalResolution>
          <VerticalResolution>2160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2021-04-30T17:39:42Z</xd:SigningTime>
          <xd:SigningCertificate>
            <xd:Cert>
              <xd:CertDigest>
                <DigestMethod Algorithm="http://www.w3.org/2001/04/xmlenc#sha256"/>
                <DigestValue>pPIZ1eE3lzMI8YEAXoT8hzPF/d5KdlQKxnoydyGrwj0=</DigestValue>
              </xd:CertDigest>
              <xd:IssuerSerial>
                <X509IssuerName>C=PY, O=DOCUMENTA S.A., CN=CA-DOCUMENTA S.A., SERIALNUMBER=RUC 80050172-1</X509IssuerName>
                <X509SerialNumber>2122726808403321096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UCAAAfAQAAAAAAAAAAAABoEQAAmAgAACBFTUYAAAEASBsAAKoAAAAGAAAAAAAAAAAAAAAAAAAAAA8AAHAIAAAmAQAApQAAAAAAAAAAAAAAAAAAAHB8BACIhAIACgAAABAAAAAAAAAAAAAAAEsAAAAQAAAAAAAAAAUAAAAeAAAAGAAAAAAAAAAAAAAARgIAACABAAAnAAAAGAAAAAEAAAAAAAAAAAAAAAAAAAAlAAAADAAAAAEAAABMAAAAZAAAAAAAAAAAAAAARQIAAB8BAAAAAAAAAAAAAEYCAAAgAQAAIQDwAAAAAAAAAAAAAACAPwAAAAAAAAAAAACAPwAAAAAAAAAAAAAAAAAAAAAAAAAAAAAAAAAAAAAAAAAAJQAAAAwAAAAAAACAKAAAAAwAAAABAAAAJwAAABgAAAABAAAAAAAAAP///wAAAAAAJQAAAAwAAAABAAAATAAAAGQAAAAAAAAAAAAAAD8CAAAfAQAAAAAAAAAAAABAAgAAIAEAACEA8AAAAAAAAAAAAAAAgD8AAAAAAAAAAAAAgD8AAAAAAAAAAAAAAAAAAAAAAAAAAAAAAAAAAAAAAAAAACUAAAAMAAAAAAAAgCgAAAAMAAAAAQAAACcAAAAYAAAAAQAAAAAAAADw8PAAAAAAACUAAAAMAAAAAQAAAEwAAABkAAAAAAAAAAAAAABFAgAAHwEAAAAAAAAAAAAARgIAACABAAAhAPAAAAAAAAAAAAAAAIA/AAAAAAAAAAAAAIA/AAAAAAAAAAAAAAAAAAAAAAAAAAAAAAAAAAAAAAAAAAAlAAAADAAAAAAAAIAoAAAADAAAAAEAAAAnAAAAGAAAAAEAAAAAAAAA8PDwAAAAAAAlAAAADAAAAAEAAABMAAAAZAAAAAAAAAAAAAAARQIAAB8BAAAAAAAAAAAAAEYCAAAgAQAAIQDwAAAAAAAAAAAAAACAPwAAAAAAAAAAAACAPwAAAAAAAAAAAAAAAAAAAAAAAAAAAAAAAAAAAAAAAAAAJQAAAAwAAAAAAACAKAAAAAwAAAABAAAAJwAAABgAAAABAAAAAAAAAPDw8AAAAAAAJQAAAAwAAAABAAAATAAAAGQAAAAAAAAAAAAAAEUCAAAfAQAAAAAAAAAAAABGAgAAIAEAACEA8AAAAAAAAAAAAAAAgD8AAAAAAAAAAAAAgD8AAAAAAAAAAAAAAAAAAAAAAAAAAAAAAAAAAAAAAAAAACUAAAAMAAAAAAAAgCgAAAAMAAAAAQAAACcAAAAYAAAAAQAAAAAAAADw8PAAAAAAACUAAAAMAAAAAQAAAEwAAABkAAAAAAAAAAAAAABFAgAAHwEAAAAAAAAAAAAARgIAACABAAAhAPAAAAAAAAAAAAAAAIA/AAAAAAAAAAAAAIA/AAAAAAAAAAAAAAAAAAAAAAAAAAAAAAAAAAAAAAAAAAAlAAAADAAAAAAAAIAoAAAADAAAAAEAAAAnAAAAGAAAAAEAAAAAAAAA////AAAAAAAlAAAADAAAAAEAAABMAAAAZAAAAAAAAAAAAAAARQIAAB8BAAAAAAAAAAAAAEYCAAAgAQAAIQDwAAAAAAAAAAAAAACAPwAAAAAAAAAAAACAPwAAAAAAAAAAAAAAAAAAAAAAAAAAAAAAAAAAAAAAAAAAJQAAAAwAAAAAAACAKAAAAAwAAAABAAAAJwAAABgAAAABAAAAAAAAAP///wAAAAAAJQAAAAwAAAABAAAATAAAAGQAAAAAAAAAAAAAAEUCAAAfAQAAAAAAAAAAAABGAgAAIAEAACEA8AAAAAAAAAAAAAAAgD8AAAAAAAAAAAAAgD8AAAAAAAAAAAAAAAAAAAAAAAAAAAAAAAAAAAAAAAAAACUAAAAMAAAAAAAAgCgAAAAMAAAAAQAAACcAAAAYAAAAAQAAAAAAAAD///8AAAAAACUAAAAMAAAAAQAAAEwAAABkAAAAAAAAAAgAAAA/AgAAKwAAAAAAAAAIAAAAQAIAACQAAAAhAPAAAAAAAAAAAAAAAIA/AAAAAAAAAAAAAIA/AAAAAAAAAAAAAAAAAAAAAAAAAAAAAAAAAAAAAAAAAAAlAAAADAAAAAAAAIAoAAAADAAAAAEAAAAnAAAAGAAAAAEAAAAAAAAA////AAAAAAAlAAAADAAAAAEAAABMAAAAZAAAAKQBAAAKAAAAEgIAACkAAACkAQAACgAAAG8AAAAgAAAAIQDwAAAAAAAAAAAAAACAPwAAAAAAAAAAAACAPwAAAAAAAAAAAAAAAAAAAAAAAAAAAAAAAAAAAAAAAAAAJQAAAAwAAAAAAACAKAAAAAwAAAABAAAAUgAAAHABAAABAAAA6P///wAAAAAAAAAAAAAAAJABAAAAAAABAAAAAHMAZQBnAG8AZQAgAHUAaQAAAAAAAAAAAAAAAAAAAAAAAAAAAAAAAAAAAAAAAAAAAAAAAAAAAAAAAAAAAAAAAAAAAI4AHvLwdpbkC1DA1GhQmxgKrvNiBlAoxHQeAAAAAOzTX1BYZwFQwHGjUAoAAADIxnQA6GIiGaxjjgCsAgdQAAAAAOzTX1D8kGlQwJdgUHjkmHUoxHQewJdgUDxmjgAAAAAAJMp0HudsKTlwencZXGWOADnx8HasY44ABgAAAAAA8HYBAAAA6P///wAAAAAAAAAAAAAAAJABAAAAAAABAAAAAHMAZQBnAG8AZQAgAHUAaQAAAAAAAAAAAAAAAAAAAAAACQAAAAAAAADhhl13AAAAAAkAAAAQZY4AEGWOAAACAAD8////AQAAAAAAAAAAAAAAAAAAABA2Jg/gxJh1ZHYACAAAAAAlAAAADAAAAAEAAAAYAAAADAAAAAAAAAASAAAADAAAAAEAAAAeAAAAGAAAAKQBAAAKAAAAEwIAACoAAAAlAAAADAAAAAEAAABUAAAAhAAAAKUBAAAKAAAAEQIAACkAAAABAAAAAAD1QMdx9EClAQAACgAAAAkAAABMAAAAAAAAAAAAAAAAAAAA//////////9gAAAANAAvADMAMAAvADIAMAAyADEA7kgNAAAACQAAAA0AAAANAAAACQAAAA0AAAANAAAADQAAAA0AAABLAAAAQAAAADAAAAAFAAAAIAAAAAEAAAABAAAAEAAAAAAAAAAAAAAARgIAACABAAAAAAAAAAAAAEYCAAAgAQAAUgAAAHABAAACAAAAFAAAAAkAAAAAAAAAAAAAALwCAAAAAAAAAQICIlMAeQBzAHQAZQBtAAAAAAAAAAAAAAAAAAAAAAAAAAAAAAAAAAAAAAAAAAAAAAAAAAAAAAAAAAAAAAAAAAAAAAAAAJJ3CQAAAKi7nAAAAAAA2OOVANjjlQC4vD1RAAAAAMa8PVEAAAAAAAAAAAAAAAAAAAAAAAAAAJDolQAAAAAAAAAAAAAAAAAAAAAAAAAAAAAAAAAAAAAAAAAAAAAAAAAAAAAAAAAAAAAAAAAAAAAAAAAAAAAAAABo5I8AmJizuQAAnHdc5Y8AuNGOd9jjlQALqrBQAAAAAMjSjnf//wAAAAAAAKvTjner0453jOWPAJDljwC4vD1RAAAAAAAAAAAAAAAAAAAAAOGGXXcJAAAABwAAAMTljwDE5Y8AAAIAAPz///8BAAAAAAAAAAAAAAAAAAAAAAAAAAAAAAAQNiYPZHYACAAAAAAlAAAADAAAAAIAAAAnAAAAGAAAAAMAAAAAAAAAAAAAAAAAAAAlAAAADAAAAAMAAABMAAAAZAAAAAAAAAAAAAAA//////////8AAAAANAAAAAAAAABqAAAAIQDwAAAAAAAAAAAAAACAPwAAAAAAAAAAAACAPwAAAAAAAAAAAAAAAAAAAAAAAAAAAAAAAAAAAAAAAAAAJQAAAAwAAAAAAACAKAAAAAwAAAADAAAAJwAAABgAAAADAAAAAAAAAAAAAAAAAAAAJQAAAAwAAAADAAAATAAAAGQAAAAAAAAAAAAAAP//////////AAAAADQAAABAAgAAAAAAACEA8AAAAAAAAAAAAAAAgD8AAAAAAAAAAAAAgD8AAAAAAAAAAAAAAAAAAAAAAAAAAAAAAAAAAAAAAAAAACUAAAAMAAAAAAAAgCgAAAAMAAAAAwAAACcAAAAYAAAAAwAAAAAAAAAAAAAAAAAAACUAAAAMAAAAAwAAAEwAAABkAAAAAAAAAAAAAAD//////////0ACAAA0AAAAAAAAAGoAAAAhAPAAAAAAAAAAAAAAAIA/AAAAAAAAAAAAAIA/AAAAAAAAAAAAAAAAAAAAAAAAAAAAAAAAAAAAAAAAAAAlAAAADAAAAAAAAIAoAAAADAAAAAMAAAAnAAAAGAAAAAMAAAAAAAAAAAAAAAAAAAAlAAAADAAAAAMAAABMAAAAZAAAAAAAAACeAAAAPwIAAJ8AAAAAAAAAngAAAEACAAACAAAAIQDwAAAAAAAAAAAAAACAPwAAAAAAAAAAAACAPwAAAAAAAAAAAAAAAAAAAAAAAAAAAAAAAAAAAAAAAAAAJQAAAAwAAAAAAACAKAAAAAwAAAADAAAAJwAAABgAAAADAAAAAAAAAP///wAAAAAAJQAAAAwAAAADAAAATAAAAGQAAAAAAAAANAAAAD8CAACdAAAAAAAAADQAAABAAgAAagAAACEA8AAAAAAAAAAAAAAAgD8AAAAAAAAAAAAAgD8AAAAAAAAAAAAAAAAAAAAAAAAAAAAAAAAAAAAAAAAAACUAAAAMAAAAAAAAgCgAAAAMAAAAAwAAACcAAAAYAAAAAwAAAAAAAAD///8AAAAAACUAAAAMAAAAAwAAAEwAAABkAAAAFAAAAHoAAAAqAAAAnQAAABQAAAB6AAAAFwAAACQAAAAhAPAAAAAAAAAAAAAAAIA/AAAAAAAAAAAAAIA/AAAAAAAAAAAAAAAAAAAAAAAAAAAAAAAAAAAAAAAAAAAlAAAADAAAAAAAAIAoAAAADAAAAAMAAABSAAAAcAEAAAMAAADg////AAAAAAAAAAAAAAAAkAEAAAAAAAEAAAAAYQByAGkAYQBsAAAAAAAAAAAAAAAAAAAAAAAAAAAAAAAAAAAAAAAAAAAAAAAAAAAAAAAAAAAAAAAAAAAAAAAAAAAAjgAe8vB2AACVADgMkABzDgoiTIGOAH5djncAAAAAfl2OdwAAAAAAAAAAIAAAAMikLh6s0V9QaIGOALm4TFEAAJUAAAAAACAAAAAwho4AKEbRHnyBjgBBYwVQIAAAAAEAAAAPAAAA944pOc1HBVBMg44AOfHwdpyBjgAHAAAAAADwdrCUrx7g////AAAAAAAAAAAAAAAAkAEAAAAAAAEAAAAAYQByAGkAYQBsAAAAAAAAAAAAAAAAAAAAAAAAAAAAAAAGAAAAAAAAAOGGXXcAAAAABgAAAACDjgAAg44AAAIAAPz///8BAAAAAAAAAAAAAAAAAAAAEDYmD+DEmHVkdgAIAAAAACUAAAAMAAAAAwAAABgAAAAMAAAAAAAAABIAAAAMAAAAAQAAABYAAAAMAAAACAAAAFQAAABUAAAAFQAAAHoAAAApAAAAnQAAAAEAAAAAAPVAx3H0QBUAAACeAAAAAQAAAEwAAAAEAAAAFAAAAHoAAAArAAAAngAAAFAAAABYANsLFQAAABYAAAAMAAAAAAAAACUAAAAMAAAAAgAAACcAAAAYAAAABAAAAAAAAAD///8AAAAAACUAAAAMAAAABAAAAEwAAABkAAAAWAAAADwAAAArAgAAnQAAAFgAAAA8AAAA1AEAAGIAAAAhAPAAAAAAAAAAAAAAAIA/AAAAAAAAAAAAAIA/AAAAAAAAAAAAAAAAAAAAAAAAAAAAAAAAAAAAAAAAAAAlAAAADAAAAAAAAIAoAAAADAAAAAQAAAAnAAAAGAAAAAQAAAAAAAAA////AAAAAAAlAAAADAAAAAQAAABMAAAAZAAAAFgAAAA8AAAAKwIAAJUAAABYAAAAPAAAANQBAABaAAAAIQDwAAAAAAAAAAAAAACAPwAAAAAAAAAAAACAPwAAAAAAAAAAAAAAAAAAAAAAAAAAAAAAAAAAAAAAAAAAJQAAAAwAAAAAAACAKAAAAAwAAAAEAAAAJwAAABgAAAAEAAAAAAAAAP///wAAAAAAJQAAAAwAAAAEAAAATAAAAGQAAABYAAAAZgAAAIcAAACVAAAAWAAAAGYAAAAwAAAAMAAAACEA8AAAAAAAAAAAAAAAgD8AAAAAAAAAAAAAgD8AAAAAAAAAAAAAAAAAAAAAAAAAAAAAAAAAAAAAAAAAACUAAAAMAAAAAAAAgCgAAAAMAAAABAAAAFIAAABwAQAABAAAANz///8AAAAAAAAAAAAAAACQAQAAAAAAAQAAAABzAGUAZwBvAGUAIAB1AGkAAAAAAAAAAAAAAAAAAAAAAAAAAAAAAAAAAAAAAAAAAAAAAAAAAAAAAAAAAAAAAAAAAACOAB7y8HbgtDEeFAAAAJsYCrEAAAAAAAAAALwCAAAAAAAAAQICIlMAeQBzAHQAZQBtAAAAAAAAAAAAAAAAAAAAAAAAAAAAAAAAAD5zYcdggY4AJzCceQEAAAAggo4AIA0AhAAAAAArjik5bIGOACCDjgA58fB2cIGOAAcAAAAAAPB2NIOOANz///8AAAAAAAAAAAAAAACQAQAAAAAAAQAAAABzAGUAZwBvAGUAIAB1AGkAAAAAAAAAAAAAAAAAAAAAAAAAAADhhl13AAAAAAkAAADUgo4A1IKOAAACAAD8////AQAAAAAAAAAAAAAAAAAAAAAAAAAAAAAAEDYmD2R2AAgAAAAAJQAAAAwAAAAEAAAAGAAAAAwAAAAAAAAAEgAAAAwAAAABAAAAHgAAABgAAABYAAAAZgAAAIgAAACWAAAAJQAAAAwAAAAEAAAAVAAAAFgAAABZAAAAZgAAAIYAAACVAAAAAQAAAAAA9UDHcfRAWQAAAGYAAAACAAAATAAAAAAAAAAAAAAAAAAAAP//////////UAAAAEEAQQAXAAAAFwAAAEsAAABAAAAAMAAAAAUAAAAgAAAAAQAAAAEAAAAQAAAAAAAAAAAAAABGAgAAIAEAAAAAAAAAAAAARgIAACABAAAlAAAADAAAAAIAAAAnAAAAGAAAAAUAAAAAAAAA////AAAAAAAlAAAADAAAAAUAAABMAAAAZAAAAAAAAACoAAAARQIAABcBAAAAAAAAqAAAAEYCAABwAAAAIQDwAAAAAAAAAAAAAACAPwAAAAAAAAAAAACAPwAAAAAAAAAAAAAAAAAAAAAAAAAAAAAAAAAAAAAAAAAAJQAAAAwAAAAAAACAKAAAAAwAAAAFAAAAJwAAABgAAAAFAAAAAAAAAP///wAAAAAAJQAAAAwAAAAFAAAATAAAAGQAAAAtAAAAqAAAABgCAADHAAAALQAAAKgAAADsAQAAIAAAACEA8AAAAAAAAAAAAAAAgD8AAAAAAAAAAAAAgD8AAAAAAAAAAAAAAAAAAAAAAAAAAAAAAAAAAAAAAAAAACUAAAAMAAAAAAAAgCgAAAAMAAAABQAAACUAAAAMAAAAAQAAABgAAAAMAAAAAAAAABIAAAAMAAAAAQAAAB4AAAAYAAAALQAAAKgAAAAZAgAAyAAAACUAAAAMAAAAAQAAAFQAAACcAAAALgAAAKgAAAC/AAAAxwAAAAEAAAAAAPVAx3H0QC4AAACoAAAADQAAAEwAAAAAAAAAAAAAAAAAAAD//////////2gAAABBAGwAYgBhAHIAbwAgAEEAYwBvAHMAdABhADk0DwAAAAYAAAAOAAAADAAAAAgAAAAOAAAABwAAAA8AAAALAAAADgAAAAoAAAAIAAAADAAAAEsAAABAAAAAMAAAAAUAAAAgAAAAAQAAAAEAAAAQAAAAAAAAAAAAAABGAgAAIAEAAAAAAAAAAAAARgIAACABAAAlAAAADAAAAAIAAAAnAAAAGAAAAAUAAAAAAAAA////AAAAAAAlAAAADAAAAAUAAABMAAAAZAAAAC0AAADQAAAAGAIAAO8AAAAtAAAA0AAAAOwBAAAgAAAAIQDwAAAAAAAAAAAAAACAPwAAAAAAAAAAAACAPwAAAAAAAAAAAAAAAAAAAAAAAAAAAAAAAAAAAAAAAAAAJQAAAAwAAAAAAACAKAAAAAwAAAAFAAAAJQAAAAwAAAABAAAAGAAAAAwAAAAAAAAAEgAAAAwAAAABAAAAHgAAABgAAAAtAAAA0AAAABkCAADwAAAAJQAAAAwAAAABAAAAVAAAAIgAAAAuAAAA0AAAAJ0AAADvAAAAAQAAAAAA9UDHcfRALgAAANAAAAAKAAAATAAAAAAAAAAAAAAAAAAAAP//////////YAAAAFAAcgBlAHMAaQBkAGUAbgB0AGUADQAAAAgAAAANAAAACgAAAAYAAAAOAAAADQAAAA4AAAAIAAAADQAAAEsAAABAAAAAMAAAAAUAAAAgAAAAAQAAAAEAAAAQAAAAAAAAAAAAAABGAgAAIAEAAAAAAAAAAAAARgIAACABAAAlAAAADAAAAAIAAAAnAAAAGAAAAAUAAAAAAAAA////AAAAAAAlAAAADAAAAAUAAABMAAAAZAAAAC0AAAD4AAAAGAIAABcBAAAtAAAA+AAAAOwBAAAgAAAAIQDwAAAAAAAAAAAAAACAPwAAAAAAAAAAAACAPwAAAAAAAAAAAAAAAAAAAAAAAAAAAAAAAAAAAAAAAAAAJQAAAAwAAAAAAACAKAAAAAwAAAAFAAAAJQAAAAwAAAABAAAAGAAAAAwAAAAAAAAAEgAAAAwAAAABAAAAFgAAAAwAAAAAAAAAVAAAADwBAAAuAAAA+AAAABcCAAAXAQAAAQAAAAAA9UDHcfRALgAAAPgAAAAoAAAATAAAAAQAAAAtAAAA+AAAABkCAAAYAQAAnAAAAEYAaQByAG0AYQBkAG8AIABwAG8AcgA6ACAAQQBMAEIAQQBSAE8AIABKAE8AUwBFACAAQQBDAE8AUwBUAEEAIABGAEUAUgBSAEUASQBSAEEADAAAAAYAAAAIAAAAFQAAAAwAAAAOAAAADgAAAAcAAAAOAAAADgAAAAgAAAAFAAAABwAAAA8AAAALAAAADgAAAA8AAAAOAAAAEgAAAAcAAAAJAAAAEgAAAA0AAAAMAAAABwAAAA8AAAAPAAAAEgAAAA0AAAANAAAADwAAAAcAAAAMAAAADAAAAA4AAAAOAAAADAAAAAYAAAAOAAAADwAAABYAAAAMAAAAAAAAACUAAAAMAAAAAgAAAA4AAAAUAAAAAAAAABAAAAAUAAAA</Object>
  <Object Id="idInvalidSigLnImg">AQAAAGwAAAAAAAAAAAAAAEUCAAAfAQAAAAAAAAAAAABoEQAAmAgAACBFTUYAAAEAuCwAALEAAAAGAAAAAAAAAAAAAAAAAAAAAA8AAHAIAAAmAQAApQAAAAAAAAAAAAAAAAAAAHB8BACIhAIACgAAABAAAAAAAAAAAAAAAEsAAAAQAAAAAAAAAAUAAAAeAAAAGAAAAAAAAAAAAAAARgIAACABAAAnAAAAGAAAAAEAAAAAAAAAAAAAAAAAAAAlAAAADAAAAAEAAABMAAAAZAAAAAAAAAAAAAAARQIAAB8BAAAAAAAAAAAAAEYCAAAgAQAAIQDwAAAAAAAAAAAAAACAPwAAAAAAAAAAAACAPwAAAAAAAAAAAAAAAAAAAAAAAAAAAAAAAAAAAAAAAAAAJQAAAAwAAAAAAACAKAAAAAwAAAABAAAAJwAAABgAAAABAAAAAAAAAP///wAAAAAAJQAAAAwAAAABAAAATAAAAGQAAAAAAAAAAAAAAD8CAAAfAQAAAAAAAAAAAABAAgAAIAEAACEA8AAAAAAAAAAAAAAAgD8AAAAAAAAAAAAAgD8AAAAAAAAAAAAAAAAAAAAAAAAAAAAAAAAAAAAAAAAAACUAAAAMAAAAAAAAgCgAAAAMAAAAAQAAACcAAAAYAAAAAQAAAAAAAADw8PAAAAAAACUAAAAMAAAAAQAAAEwAAABkAAAAAAAAAAAAAABFAgAAHwEAAAAAAAAAAAAARgIAACABAAAhAPAAAAAAAAAAAAAAAIA/AAAAAAAAAAAAAIA/AAAAAAAAAAAAAAAAAAAAAAAAAAAAAAAAAAAAAAAAAAAlAAAADAAAAAAAAIAoAAAADAAAAAEAAAAnAAAAGAAAAAEAAAAAAAAA8PDwAAAAAAAlAAAADAAAAAEAAABMAAAAZAAAAAAAAAAAAAAARQIAAB8BAAAAAAAAAAAAAEYCAAAgAQAAIQDwAAAAAAAAAAAAAACAPwAAAAAAAAAAAACAPwAAAAAAAAAAAAAAAAAAAAAAAAAAAAAAAAAAAAAAAAAAJQAAAAwAAAAAAACAKAAAAAwAAAABAAAAJwAAABgAAAABAAAAAAAAAPDw8AAAAAAAJQAAAAwAAAABAAAATAAAAGQAAAAAAAAAAAAAAEUCAAAfAQAAAAAAAAAAAABGAgAAIAEAACEA8AAAAAAAAAAAAAAAgD8AAAAAAAAAAAAAgD8AAAAAAAAAAAAAAAAAAAAAAAAAAAAAAAAAAAAAAAAAACUAAAAMAAAAAAAAgCgAAAAMAAAAAQAAACcAAAAYAAAAAQAAAAAAAADw8PAAAAAAACUAAAAMAAAAAQAAAEwAAABkAAAAAAAAAAAAAABFAgAAHwEAAAAAAAAAAAAARgIAACABAAAhAPAAAAAAAAAAAAAAAIA/AAAAAAAAAAAAAIA/AAAAAAAAAAAAAAAAAAAAAAAAAAAAAAAAAAAAAAAAAAAlAAAADAAAAAAAAIAoAAAADAAAAAEAAAAnAAAAGAAAAAEAAAAAAAAA////AAAAAAAlAAAADAAAAAEAAABMAAAAZAAAAAAAAAAAAAAARQIAAB8BAAAAAAAAAAAAAEYCAAAgAQAAIQDwAAAAAAAAAAAAAACAPwAAAAAAAAAAAACAPwAAAAAAAAAAAAAAAAAAAAAAAAAAAAAAAAAAAAAAAAAAJQAAAAwAAAAAAACAKAAAAAwAAAABAAAAJwAAABgAAAABAAAAAAAAAP///wAAAAAAJQAAAAwAAAABAAAATAAAAGQAAAAAAAAAAAAAAEUCAAAfAQAAAAAAAAAAAABGAgAAIAEAACEA8AAAAAAAAAAAAAAAgD8AAAAAAAAAAAAAgD8AAAAAAAAAAAAAAAAAAAAAAAAAAAAAAAAAAAAAAAAAACUAAAAMAAAAAAAAgCgAAAAMAAAAAQAAACcAAAAYAAAAAQAAAAAAAAD///8AAAAAACUAAAAMAAAAAQAAAEwAAABkAAAAAAAAAAgAAAA/AgAAKwAAAAAAAAAIAAAAQAIAACQAAAAhAPAAAAAAAAAAAAAAAIA/AAAAAAAAAAAAAIA/AAAAAAAAAAAAAAAAAAAAAAAAAAAAAAAAAAAAAAAAAAAlAAAADAAAAAAAAIAoAAAADAAAAAEAAAAnAAAAGAAAAAEAAAAAAAAA////AAAAAAAlAAAADAAAAAEAAABMAAAAZAAAAC0AAAAIAAAAUAAAACsAAAAtAAAACAAAACQAAAAkAAAAIQDwAAAAAAAAAAAAAACAPwAAAAAAAAAAAACAPwAAAAAAAAAAAAAAAAAAAAAAAAAAAAAAAAAAAAAAAAAAJQAAAAwAAAAAAACAKAAAAAwAAAABAAAAFQAAAAwAAAADAAAAcgAAAKAQAAAvAAAACAAAAE4AAAAnAAAALwAAAAgAAAAgAAAAIAAAAAAA/wEAAAAAAAAAAAAAgD8AAAAAAAAAAAAAgD8AAAAAAAAAAP///wAAAAAAbAAAADQAAACgAAAAABAAACAAAAAgAAAAKAAAACAAAAAgAAAAAQAgAAMAAAAAEAAAAAAAAAAAAAAAAAAAAAAAAAAA/wAA/wAA/wAAAAAAAAAAAAAAAAAAAAAAAAAAAAAAAAAAAAAAAAAAAAAAKywswwAAAAAAAAAAAAAAAAAAAAAAAAAAAAAAAAAAAAAAAAAAAAAAABcXW2IvMb7MAAAAAAAAAAAAAAAAAAAAAAAAAAAAAAAAAAAAAAAAAAAAAAAAAAAAAC8xvswXF1tiAAAAAAAAAAAAAAAAAAAAAAAAAAAAAAAAAAAAAAAAAAA4Ojr/ODo6/yssLMMAAAAAAAAAAAAAAAAAAAAAAAAAAAAAAAAAAAAALzG+zDs97f8vMb7MAAAAAAAAAAAAAAAAAAAAAAAAAAAAAAAAAAAAAAAAAAAvMb7MOz3t/y8xvswAAAAAAAAAAAAAAAAAAAAAAAAAAAAAAAAAAAAAAAAAADg6Ov84Ojr/ODo6/zg6Ov8eHx+KAAAAAAAAAAAAAAAAAAAAAAAAAAAAAAAALzG+zDs97f8vMb7MAAAAAAAAAAAAAAAAAAAAAAAAAAAAAAAALzG+zDs97f8vMb7MAAAAAAAAAAAAAAAAAAAAAAAAAAAAAAAAAAAAAAAAAAAAAAAAODo6/zg6Ov9mZ2f/ODo6/zg6Ov8rLCzDEhISURISElESEhJRAAAAAAAAAAAAAAAALzG+zDs97f8vMb7MAAAAAAAAAAAAAAAAAAAAAC8xvsw7Pe3/LzG+zAAAAAAAAAAAAAAAAAAAAAAAAAAAAAAAAAAAAAAAAAAAAAAAAAAAAAA4Ojr/ODo6//r6+v+RkpL/Zmdn/zg6Ov84Ojr/ODo6/zg6Ov9bW1ubAAAAAAAAAAAAAAAALzG+zDs97f8vMb7MAAAAAAAAAAAvMb7MOz3t/y8xvswAAAAAAAAAAAAAAAAAAAAAAAAAAAAAAAAAAAAAAAAAAAAAAAAAAAAAAAAAADg6Ov84Ojr/+vr6//r6+v/6+vr/kZKS/zg6Ov84Ojr/kZKS//r6+v9ra2ttAAAAAAAAAAAAAAAALzG+zDs97f8vMb7MLzG+zDs97f8vMb7MAAAAAAAAAAAAAAAAAAAAAAAAAAAAAAAAAAAAAAAAAAAAAAAAAAAAAAAAAAAAAAAAODo6/zg6Ov/6+vr/+vr6//r6+v/6+vr/+vr6//r6+v/6+vr/+vr6//r6+v9ra2ttAAAAAAAAAAAAAAAALzG+zDs97f87Pe3/LzG+zAAAAAAAAAAAAAAAAAAAAAAAAAAAAAAAAAAAAAAAAAAAAAAAAAAAAAAAAAAAAAAAAAAAAAA4Ojr/ODo6//r6+v/6+vr/+vr6//r6+v/6+vr/+vr6//r6+v/6+vr/+vr6/2tra20AAAAAAAAAAAAAAAAvMb7MOz3t/zs97f8vMb7MAAAAAAAAAAAAAAAAAAAAAAAAAAAAAAAAAAAAAAAAAAAAAAAAAAAAAAAAAAAAAAAAAAAAADg6Ov84Ojr/+vr6//r6+v/6+vr/+vr6//r6+v/6+vr/+vr6//r6+v9ra2ttAAAAAAAAAAAAAAAALzG+zDs97f8vMb7MLzG+zDs97f8vMb7MAAAAAAAAAAAAAAAAAAAAAAAAAAAAAAAAAAAAAAAAAAAAAAAAAAAAAAAAAAAAAAAAODo6/zg6Ov/6+vr/+vr6//r6+v/6+vr/+vr6//r6+v/6+vr/a2trbQAAAAAAAAAAAAAAAC8xvsw7Pe3/LzG+zAAAAAAAAAAALzG+zDs97f8vMb7MAAAAAAAAAAAAAAAAAAAAAAAAAAAAAAAAAAAAAAAAAAAAAAAAAAAAAAAAAAA4Ojr/ODo6//r6+v/6+vr/+vr6//r6+v/6+vr/+vr6/2tra20AAAAAAAAAAAAAAAAvMb7MOz3t/y8xvswAAAAAAAAAAAAAAAAAAAAALzG+zDs97f8vMb7MAAAAAAAAAAAAAAAAAAAAAAAAAAAAAAAAAAAAAAAAAAAAAAAAAAAAADg6Ov84Ojr/+vr6//r6+v/6+vr/+vr6//r6+v9ra2ttAAAAAAAAAAAAAAAALzG+zDs97f8vMb7MAAAAAAAAAAAAAAAAAAAAAAAAAAAAAAAALzG+zDs97f8vMb7MAAAAAAAAAAAAAAAAAAAAAAAAAAAAAAAAAAAAAAAAAAAAAAAAODo6/zg6Ov/6+vr/+vr6//r6+v/6+vr/a2trbQAAAAAAAAAAAAAAAC8xvsw7Pe3/LzG+zAAAAAAAAAAAAAAAAAAAAAAAAAAAAAAAAAAAAAAAAAAALzG+zDs97f8vMb7MAAAAAAAAAAAAAAAAAAAAAAAAAAAAAAAAAAAAAAAAAAA4Ojr/ODo6//r6+v/6+vr/+vr6//r6+v9ra2ttAAAAAAAAAAAAAAAAFxdbYi8xvswAAAAAAAAAAAAAAAAAAAAAAAAAAAAAAAAAAAAAAAAAAAAAAAAAAAAALzG+zBcXW2IAAAAAAAAAAAAAAAAAAAAAAAAAAAAAAAAAAAAAAAAAADg6Ov84Ojr/+vr6/729vf+RkpL/ODo6/zg6Ov9bW1ubAAAAAAAAAAAAAAAAAAAAAAAAAAAAAAAAAAAAAAAAAAAAAAAAAAAAAAAAAAAAAAAAAAAAAAAAAAAAAAAAAAAAAAAAAAAAAAAAAAAAAAAAAAAAAAAAAAAAAAAAAAAAAAAAODo6/zg6Ov9mZ2f/ODo6/zg6Ov84Ojr/ODo6/zg6Ov9bW1ubAAAAAAAAAAAAAAAAAAAAABISElEAAAAAAAAAAAAAAAAAAAAAAAAAAAAAAAAAAAAAAAAAAAAAAAAAAAAAAAAAAAAAAAAAAAAAAAAAAAAAAAAAAAAAAAAAAAAAAAA4Ojr/ODo6/zg6Ov84Ojr/kZKS/729vf/6+vr/+vr6//r6+v9ra2ttAAAAAAAAAABbW1ubODo6/wAAAAAAAAAAAAAAAAAAAAAAAAAAAAAAAAAAAAAAAAAAAAAAAAAAAAAAAAAAAAAAAAAAAAAAAAAAAAAAAAAAAAAAAAAAEhISUTg6Ov84Ojr/Zmdn//r6+v/6+vr/+vr6//r6+v/6+vr/+vr6//r6+v9ra2ttW1tbmzg6Ov84Ojr/AAAAAAAAAAAAAAAAAAAAAAAAAAAAAAAAAAAAAAAAAAAAAAAAAAAAAAAAAAAAAAAAAAAAAAAAAAAAAAAAAAAAAAAAAAArLCzDODo6/2ZnZ//6+vr/+vr6//r6+v/6+vr/+vr6//r6+v/6+vr/+vr6//r6+v/6+vr/Zmdn/zg6Ov8rLCzDAAAAAAAAAAAAAAAAAAAAAAAAAAAAAAAAAAAAAAAAAAAAAAAAAAAAAAAAAAAAAAAAAAAAAAAAAAAAAAAAEhISUTg6Ov84Ojr/+vr6//r6+v/6+vr/+vr6//r6+v/6+vr/+vr6//r6+v/6+vr/+vr6//r6+v/6+vr/ODo6/zg6Ov8SEhJRAAAAAAAAAAAAAAAAAAAAAAAAAAAAAAAAAAAAAAAAAAAAAAAAAAAAAAAAAAAAAAAAAAAAAAAAAAAeHx+KODo6/5GSkv/6+vr/+vr6//r6+v/6+vr/+vr6//r6+v/6+vr/+vr6//r6+v/6+vr/+vr6//r6+v+RkpL/ODo6/yssLMMAAAAAAAAAAAAAAAAAAAAAAAAAAAAAAAAAAAAAAAAAAAAAAAAAAAAAAAAAAAAAAAAAAAAAAAAAADg6Ov84Ojr/vb29//r6+v/6+vr/+vr6//r6+v/6+vr/+vr6//r6+v/6+vr/+vr6//r6+v/6+vr/+vr6//r6+v84Ojr/KywswwAAAAAAAAAAAAAAAAAAAAAAAAAAAAAAAAAAAAAAAAAAAAAAAAAAAAAAAAAAAAAAAAAAAAAAAAAAODo6/zg6Ov/6+vr/+vr6//r6+v/6+vr/+vr6//r6+v/6+vr/+vr6//r6+v/6+vr/+vr6//r6+v/6+vr/+vr6/zg6Ov84Ojr/AAAAAAAAAAAAAAAAAAAAAAAAAAAAAAAAAAAAAAAAAAAAAAAAAAAAAAAAAAAAAAAAAAAAAAAAAAA4Ojr/ODo6//r6+v/6+vr/+vr6//r6+v/6+vr/+vr6//r6+v/6+vr/+vr6//r6+v/6+vr/+vr6//r6+v/6+vr/ODo6/zg6Ov8AAAAAAAAAAAAAAAAAAAAAAAAAAAAAAAAAAAAAAAAAAAAAAAAAAAAAAAAAAAAAAAAAAAAAAAAAACssLMM4Ojr/+vr6//r6+v/6+vr/+vr6//r6+v/6+vr/+vr6//r6+v/6+vr/+vr6//r6+v/6+vr/+vr6/729vf84Ojr/ODo6/wAAAAAAAAAAAAAAAAAAAAAAAAAAAAAAAAAAAAAAAAAAAAAAAAAAAAAAAAAAAAAAAAAAAAAAAAAAKywswzg6Ov+RkpL/+vr6//r6+v/6+vr/+vr6//r6+v/6+vr/+vr6//r6+v/6+vr/+vr6//r6+v/6+vr/kZKS/zg6Ov8eHx+KAAAAAAAAAAAAAAAAAAAAAAAAAAAAAAAAAAAAAAAAAAAAAAAAAAAAAAAAAAAAAAAAAAAAAAAAAAASEhJRODo6/2ZnZ//6+vr/+vr6//r6+v/6+vr/+vr6//r6+v/6+vr/+vr6//r6+v/6+vr/+vr6//r6+v84Ojr/ODo6/xISElEAAAAAAAAAAAAAAAAAAAAAAAAAAAAAAAAAAAAAAAAAAAAAAAAAAAAAAAAAAAAAAAAAAAAAAAAAAAAAAAArLCzDODo6/2ZnZ//6+vr/+vr6//r6+v/6+vr/+vr6//r6+v/6+vr/+vr6//r6+v/6+vr/Zmdn/zg6Ov8rLCzDAAAAAAAAAAAAAAAAAAAAAAAAAAAAAAAAAAAAAAAAAAAAAAAAAAAAAAAAAAAAAAAAAAAAAAAAAAAAAAAAAAAAABISElE4Ojr/ODo6/2ZnZ//6+vr/+vr6//r6+v/6+vr/+vr6//r6+v/6+vr/+vr6/2ZnZ/84Ojr/ODo6/xISElEAAAAAAAAAAAAAAAAAAAAAAAAAAAAAAAAAAAAAAAAAAAAAAAAAAAAAAAAAAAAAAAAAAAAAAAAAAAAAAAAAAAAAAAAAABISElE4Ojr/ODo6/2ZnZ/+RkpL/+vr6//r6+v/6+vr/vb29/5GSkv84Ojr/ODo6/zg6Ov8SEhJRAAAAAAAAAAAAAAAAAAAAAAAAAAAAAAAAAAAAAAAAAAAAAAAAAAAAAAAAAAAAAAAAAAAAAAAAAAAAAAAAAAAAAAAAAAAAAAAAAAAAABISElErLCzDODo6/zg6Ov84Ojr/ODo6/zg6Ov84Ojr/ODo6/zg6Ov8rLCzDEhISUQAAAAAAAAAAAAAAAAAAAAAAAAAAAAAAAAAAAAAAAAAAAAAAAAAAAAAAAAAAAAAAAAAAAAAAAAAAAAAAAAAAAAAAAAAAAAAAAAAAAAAAAAAAAAAAAAAAAAASEhJRKywswyssLMM4Ojr/ODo6/zg6Ov8eHx+KEhISUQAAAAAAAAAAAAAAAAAAAAAAAAAAAAAAAAAAAAAAAAAAAAAAAAAAAAAAAAAAAAAAAAAAAAAnAAAAGAAAAAEAAAAAAAAA////AAAAAAAlAAAADAAAAAEAAABMAAAAZAAAAH4AAAAKAAAAIgEAACkAAAB+AAAACgAAAKUAAAAgAAAAIQDwAAAAAAAAAAAAAACAPwAAAAAAAAAAAACAPwAAAAAAAAAAAAAAAAAAAAAAAAAAAAAAAAAAAAAAAAAAJQAAAAwAAAAAAACAKAAAAAwAAAABAAAAUgAAAHABAAABAAAA6P///wAAAAAAAAAAAAAAAJABAAAAAAABAAAAAHMAZQBnAG8AZQAgAHUAaQAAAAAAAAAAAAAAAAAAAAAAAAAAAAAAAAAAAAAAAAAAAAAAAAAAAAAAAAAAAAAAAAAAAI4AHvLwdpbkC1DA1GhQmxgKrvNiBlAoxHQeAAAAAOzTX1BYZwFQwHGjUAoAAADIxnQA6GIiGaxjjgCsAgdQAAAAAOzTX1D8kGlQwJdgUHjkmHUoxHQewJdgUDxmjgAAAAAAJMp0HudsKTlwencZXGWOADnx8HasY44ABgAAAAAA8HYBAAAA6P///wAAAAAAAAAAAAAAAJABAAAAAAABAAAAAHMAZQBnAG8AZQAgAHUAaQAAAAAAAAAAAAAAAAAAAAAACQAAAAAAAADhhl13AAAAAAkAAAAQZY4AEGWOAAACAAD8////AQAAAAAAAAAAAAAAAAAAABA2Jg/gxJh1ZHYACAAAAAAlAAAADAAAAAEAAAAYAAAADAAAAP8AAAASAAAADAAAAAEAAAAeAAAAGAAAAH4AAAAKAAAAIwEAACoAAAAlAAAADAAAAAEAAABUAAAAqAAAAH8AAAAKAAAAIQEAACkAAAABAAAAAAD1QMdx9EB/AAAACgAAAA8AAABMAAAAAAAAAAAAAAAAAAAA//////////9sAAAARgBpAHIAbQBhACAAbgBvACAAdgDhAGwAaQBkAGEA2SgMAAAABgAAAAgAAAAVAAAADAAAAAcAAAAOAAAADgAAAAcAAAAMAAAADAAAAAYAAAAGAAAADgAAAAwAAABLAAAAQAAAADAAAAAFAAAAIAAAAAEAAAABAAAAEAAAAAAAAAAAAAAARgIAACABAAAAAAAAAAAAAEYCAAAgAQAAUgAAAHABAAACAAAAFAAAAAkAAAAAAAAAAAAAALwCAAAAAAAAAQICIlMAeQBzAHQAZQBtAAAAAAAAAAAAAAAAAAAAAAAAAAAAAAAAAAAAAAAAAAAAAAAAAAAAAAAAAAAAAAAAAAAAAAAAAJJ3CQAAAKi7nAAAAAAA2OOVANjjlQC4vD1RAAAAAMa8PVEAAAAAAAAAAAAAAAAAAAAAAAAAAJDolQAAAAAAAAAAAAAAAAAAAAAAAAAAAAAAAAAAAAAAAAAAAAAAAAAAAAAAAAAAAAAAAAAAAAAAAAAAAAAAAABo5I8AmJizuQAAnHdc5Y8AuNGOd9jjlQALqrBQAAAAAMjSjnf//wAAAAAAAKvTjner0453jOWPAJDljwC4vD1RAAAAAAAAAAAAAAAAAAAAAOGGXXcJAAAABwAAAMTljwDE5Y8AAAIAAPz///8BAAAAAAAAAAAAAAAAAAAAAAAAAAAAAAAQNiYPZHYACAAAAAAlAAAADAAAAAIAAAAnAAAAGAAAAAMAAAAAAAAAAAAAAAAAAAAlAAAADAAAAAMAAABMAAAAZAAAAAAAAAAAAAAA//////////8AAAAANAAAAAAAAABqAAAAIQDwAAAAAAAAAAAAAACAPwAAAAAAAAAAAACAPwAAAAAAAAAAAAAAAAAAAAAAAAAAAAAAAAAAAAAAAAAAJQAAAAwAAAAAAACAKAAAAAwAAAADAAAAJwAAABgAAAADAAAAAAAAAAAAAAAAAAAAJQAAAAwAAAADAAAATAAAAGQAAAAAAAAAAAAAAP//////////AAAAADQAAABAAgAAAAAAACEA8AAAAAAAAAAAAAAAgD8AAAAAAAAAAAAAgD8AAAAAAAAAAAAAAAAAAAAAAAAAAAAAAAAAAAAAAAAAACUAAAAMAAAAAAAAgCgAAAAMAAAAAwAAACcAAAAYAAAAAwAAAAAAAAAAAAAAAAAAACUAAAAMAAAAAwAAAEwAAABkAAAAAAAAAAAAAAD//////////0ACAAA0AAAAAAAAAGoAAAAhAPAAAAAAAAAAAAAAAIA/AAAAAAAAAAAAAIA/AAAAAAAAAAAAAAAAAAAAAAAAAAAAAAAAAAAAAAAAAAAlAAAADAAAAAAAAIAoAAAADAAAAAMAAAAnAAAAGAAAAAMAAAAAAAAAAAAAAAAAAAAlAAAADAAAAAMAAABMAAAAZAAAAAAAAACeAAAAPwIAAJ8AAAAAAAAAngAAAEACAAACAAAAIQDwAAAAAAAAAAAAAACAPwAAAAAAAAAAAACAPwAAAAAAAAAAAAAAAAAAAAAAAAAAAAAAAAAAAAAAAAAAJQAAAAwAAAAAAACAKAAAAAwAAAADAAAAJwAAABgAAAADAAAAAAAAAP///wAAAAAAJQAAAAwAAAADAAAATAAAAGQAAAAAAAAANAAAAD8CAACdAAAAAAAAADQAAABAAgAAagAAACEA8AAAAAAAAAAAAAAAgD8AAAAAAAAAAAAAgD8AAAAAAAAAAAAAAAAAAAAAAAAAAAAAAAAAAAAAAAAAACUAAAAMAAAAAAAAgCgAAAAMAAAAAwAAACcAAAAYAAAAAwAAAAAAAAD///8AAAAAACUAAAAMAAAAAwAAAEwAAABkAAAAFAAAAHoAAAAqAAAAnQAAABQAAAB6AAAAFwAAACQAAAAhAPAAAAAAAAAAAAAAAIA/AAAAAAAAAAAAAIA/AAAAAAAAAAAAAAAAAAAAAAAAAAAAAAAAAAAAAAAAAAAlAAAADAAAAAAAAIAoAAAADAAAAAMAAABSAAAAcAEAAAMAAADg////AAAAAAAAAAAAAAAAkAEAAAAAAAEAAAAAYQByAGkAYQBsAAAAAAAAAAAAAAAAAAAAAAAAAAAAAAAAAAAAAAAAAAAAAAAAAAAAAAAAAAAAAAAAAAAAAAAAAAAAjgAe8vB2AACVADgMkABzDgoiTIGOAH5djncAAAAAfl2OdwAAAAAAAAAAIAAAAMikLh6s0V9QaIGOALm4TFEAAJUAAAAAACAAAAAwho4AKEbRHnyBjgBBYwVQIAAAAAEAAAAPAAAA944pOc1HBVBMg44AOfHwdpyBjgAHAAAAAADwdrCUrx7g////AAAAAAAAAAAAAAAAkAEAAAAAAAEAAAAAYQByAGkAYQBsAAAAAAAAAAAAAAAAAAAAAAAAAAAAAAAGAAAAAAAAAOGGXXcAAAAABgAAAACDjgAAg44AAAIAAPz///8BAAAAAAAAAAAAAAAAAAAAEDYmD+DEmHVkdgAIAAAAACUAAAAMAAAAAwAAABgAAAAMAAAAAAAAABIAAAAMAAAAAQAAABYAAAAMAAAACAAAAFQAAABUAAAAFQAAAHoAAAApAAAAnQAAAAEAAAAAAPVAx3H0QBUAAACeAAAAAQAAAEwAAAAEAAAAFAAAAHoAAAArAAAAngAAAFAAAABYAAAAFQAAABYAAAAMAAAAAAAAACUAAAAMAAAAAgAAACcAAAAYAAAABAAAAAAAAAD///8AAAAAACUAAAAMAAAABAAAAEwAAABkAAAAWAAAADwAAAArAgAAnQAAAFgAAAA8AAAA1AEAAGIAAAAhAPAAAAAAAAAAAAAAAIA/AAAAAAAAAAAAAIA/AAAAAAAAAAAAAAAAAAAAAAAAAAAAAAAAAAAAAAAAAAAlAAAADAAAAAAAAIAoAAAADAAAAAQAAAAnAAAAGAAAAAQAAAAAAAAA////AAAAAAAlAAAADAAAAAQAAABMAAAAZAAAAFgAAAA8AAAAKwIAAJUAAABYAAAAPAAAANQBAABaAAAAIQDwAAAAAAAAAAAAAACAPwAAAAAAAAAAAACAPwAAAAAAAAAAAAAAAAAAAAAAAAAAAAAAAAAAAAAAAAAAJQAAAAwAAAAAAACAKAAAAAwAAAAEAAAAJwAAABgAAAAEAAAAAAAAAP///wAAAAAAJQAAAAwAAAAEAAAATAAAAGQAAABYAAAAZgAAAIcAAACVAAAAWAAAAGYAAAAwAAAAMAAAACEA8AAAAAAAAAAAAAAAgD8AAAAAAAAAAAAAgD8AAAAAAAAAAAAAAAAAAAAAAAAAAAAAAAAAAAAAAAAAACUAAAAMAAAAAAAAgCgAAAAMAAAABAAAAFIAAABwAQAABAAAANz///8AAAAAAAAAAAAAAACQAQAAAAAAAQAAAABzAGUAZwBvAGUAIAB1AGkAAAAAAAAAAAAAAAAAAAAAAAAAAAAAAAAAAAAAAAAAAAAAAAAAAAAAAAAAAAAAAAAAAACOAB7y8HbgtDEeFAAAAJsYCrEAAAAAAAAAALwCAAAAAAAAAQICIlMAeQBzAHQAZQBtAAAAAAAAAAAAAAAAAAAAAAAAAAAAAAAAAD5zYcdggY4AJzCceQEAAAAggo4AIA0AhAAAAAArjik5bIGOACCDjgA58fB2cIGOAAcAAAAAAPB2NIOOANz///8AAAAAAAAAAAAAAACQAQAAAAAAAQAAAABzAGUAZwBvAGUAIAB1AGkAAAAAAAAAAAAAAAAAAAAAAAAAAADhhl13AAAAAAkAAADUgo4A1IKOAAACAAD8////AQAAAAAAAAAAAAAAAAAAAAAAAAAAAAAAEDYmD2R2AAgAAAAAJQAAAAwAAAAEAAAAGAAAAAwAAAAAAAAAEgAAAAwAAAABAAAAHgAAABgAAABYAAAAZgAAAIgAAACWAAAAJQAAAAwAAAAEAAAAVAAAAFgAAABZAAAAZgAAAIYAAACVAAAAAQAAAAAA9UDHcfRAWQAAAGYAAAACAAAATAAAAAAAAAAAAAAAAAAAAP//////////UAAAAEEAQQAXAAAAFwAAAEsAAABAAAAAMAAAAAUAAAAgAAAAAQAAAAEAAAAQAAAAAAAAAAAAAABGAgAAIAEAAAAAAAAAAAAARgIAACABAAAlAAAADAAAAAIAAAAnAAAAGAAAAAUAAAAAAAAA////AAAAAAAlAAAADAAAAAUAAABMAAAAZAAAAAAAAACoAAAARQIAABcBAAAAAAAAqAAAAEYCAABwAAAAIQDwAAAAAAAAAAAAAACAPwAAAAAAAAAAAACAPwAAAAAAAAAAAAAAAAAAAAAAAAAAAAAAAAAAAAAAAAAAJQAAAAwAAAAAAACAKAAAAAwAAAAFAAAAJwAAABgAAAAFAAAAAAAAAP///wAAAAAAJQAAAAwAAAAFAAAATAAAAGQAAAAtAAAAqAAAABgCAADHAAAALQAAAKgAAADsAQAAIAAAACEA8AAAAAAAAAAAAAAAgD8AAAAAAAAAAAAAgD8AAAAAAAAAAAAAAAAAAAAAAAAAAAAAAAAAAAAAAAAAACUAAAAMAAAAAAAAgCgAAAAMAAAABQAAACUAAAAMAAAAAQAAABgAAAAMAAAAAAAAABIAAAAMAAAAAQAAAB4AAAAYAAAALQAAAKgAAAAZAgAAyAAAACUAAAAMAAAAAQAAAFQAAACcAAAALgAAAKgAAAC/AAAAxwAAAAEAAAAAAPVAx3H0QC4AAACoAAAADQAAAEwAAAAAAAAAAAAAAAAAAAD//////////2gAAABBAGwAYgBhAHIAbwAgAEEAYwBvAHMAdABhAJUeDwAAAAYAAAAOAAAADAAAAAgAAAAOAAAABwAAAA8AAAALAAAADgAAAAoAAAAIAAAADAAAAEsAAABAAAAAMAAAAAUAAAAgAAAAAQAAAAEAAAAQAAAAAAAAAAAAAABGAgAAIAEAAAAAAAAAAAAARgIAACABAAAlAAAADAAAAAIAAAAnAAAAGAAAAAUAAAAAAAAA////AAAAAAAlAAAADAAAAAUAAABMAAAAZAAAAC0AAADQAAAAGAIAAO8AAAAtAAAA0AAAAOwBAAAgAAAAIQDwAAAAAAAAAAAAAACAPwAAAAAAAAAAAACAPwAAAAAAAAAAAAAAAAAAAAAAAAAAAAAAAAAAAAAAAAAAJQAAAAwAAAAAAACAKAAAAAwAAAAFAAAAJQAAAAwAAAABAAAAGAAAAAwAAAAAAAAAEgAAAAwAAAABAAAAHgAAABgAAAAtAAAA0AAAABkCAADwAAAAJQAAAAwAAAABAAAAVAAAAIgAAAAuAAAA0AAAAJ0AAADvAAAAAQAAAAAA9UDHcfRALgAAANAAAAAKAAAATAAAAAAAAAAAAAAAAAAAAP//////////YAAAAFAAcgBlAHMAaQBkAGUAbgB0AGUADQAAAAgAAAANAAAACgAAAAYAAAAOAAAADQAAAA4AAAAIAAAADQAAAEsAAABAAAAAMAAAAAUAAAAgAAAAAQAAAAEAAAAQAAAAAAAAAAAAAABGAgAAIAEAAAAAAAAAAAAARgIAACABAAAlAAAADAAAAAIAAAAnAAAAGAAAAAUAAAAAAAAA////AAAAAAAlAAAADAAAAAUAAABMAAAAZAAAAC0AAAD4AAAAGAIAABcBAAAtAAAA+AAAAOwBAAAgAAAAIQDwAAAAAAAAAAAAAACAPwAAAAAAAAAAAACAPwAAAAAAAAAAAAAAAAAAAAAAAAAAAAAAAAAAAAAAAAAAJQAAAAwAAAAAAACAKAAAAAwAAAAFAAAAJQAAAAwAAAABAAAAGAAAAAwAAAAAAAAAEgAAAAwAAAABAAAAFgAAAAwAAAAAAAAAVAAAADwBAAAuAAAA+AAAABcCAAAXAQAAAQAAAAAA9UDHcfRALgAAAPgAAAAoAAAATAAAAAQAAAAtAAAA+AAAABkCAAAYAQAAnAAAAEYAaQByAG0AYQBkAG8AIABwAG8AcgA6ACAAQQBMAEIAQQBSAE8AIABKAE8AUwBFACAAQQBDAE8AUwBUAEEAIABGAEUAUgBSAEUASQBSAEEADAAAAAYAAAAIAAAAFQAAAAwAAAAOAAAADgAAAAcAAAAOAAAADgAAAAgAAAAFAAAABwAAAA8AAAALAAAADgAAAA8AAAAOAAAAEgAAAAcAAAAJAAAAEgAAAA0AAAAMAAAABwAAAA8AAAAPAAAAEgAAAA0AAAANAAAADwAAAAcAAAAMAAAADAAAAA4AAAAOAAAADAAAAAYAAAAOAAAADw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TTQcD/6xOeKMJRgcbL316619AfjyaXxs88yVYUmhQco=</DigestValue>
    </Reference>
    <Reference Type="http://www.w3.org/2000/09/xmldsig#Object" URI="#idOfficeObject">
      <DigestMethod Algorithm="http://www.w3.org/2001/04/xmlenc#sha256"/>
      <DigestValue>he2U101xaWTxrQbTAVh7KcA3h1XcgqIbaM2iAJbPcqg=</DigestValue>
    </Reference>
    <Reference Type="http://uri.etsi.org/01903#SignedProperties" URI="#idSignedProperties">
      <Transforms>
        <Transform Algorithm="http://www.w3.org/TR/2001/REC-xml-c14n-20010315"/>
      </Transforms>
      <DigestMethod Algorithm="http://www.w3.org/2001/04/xmlenc#sha256"/>
      <DigestValue>uKPVPtNDXM13XqHL5F7b4YfsYw3qUDei69azyqqPHyU=</DigestValue>
    </Reference>
  </SignedInfo>
  <SignatureValue>iTdeDPzFRZaA0bNTzKmf5a5ofv8ouOCDpOpA1KWprmLAQYZyoldK4XFF31XKlk/QS/bXyUqdTHSA
8XMbne0zPP1bMusgekTmDP3lhnEaqRagGq9AYzwgvdYRdVJZUm7AxgjID8lg/eUFP3km6j4ctnP1
CukXVKf49HQSNPN9NZOHwJ2ZC5I/F0okG6nJUjTPYwenwk9w5jI1jmfQhO1IWD5b0KtrD6uNrotX
wy8i2llr7wzuE3DVxFQzpOi/cf0sDGL6oO9Lv0IULjmROhXtPu2YnlY9RnFCTttpTlu0g9PMtG0P
1nZGw0PvbIVoYkWIyGdS+1IiqHP5x+ThhoA7fA==</SignatureValue>
  <KeyInfo>
    <X509Data>
      <X509Certificate>MIIH8zCCBdugAwIBAgIIO1n5Fu6V2kcwDQYJKoZIhvcNAQELBQAwWzEXMBUGA1UEBRMOUlVDIDgwMDUwMTcyLTExGjAYBgNVBAMTEUNBLURPQ1VNRU5UQSBTLkEuMRcwFQYDVQQKEw5ET0NVTUVOVEEgUy5BLjELMAkGA1UEBhMCUFkwHhcNMTkwODI5MjExNjQ5WhcNMjEwODI4MjEyNjQ5WjCBjzELMAkGA1UEBhMCUFkxEDAOBgNVBAQMB1BFUkVJUkExEjAQBgNVBAUTCUNJMTU0Nzk1ODESMBAGA1UEKgwJU0FEWSBTTUlEMRcwFQYDVQQKDA5QRVJTT05BIEZJU0lDQTERMA8GA1UECwwIRklSTUEgRjIxGjAYBgNVBAMMEVNBRFkgU01JRCBQRVJFSVJBMIIBIjANBgkqhkiG9w0BAQEFAAOCAQ8AMIIBCgKCAQEAsssBxUzjkUBy8L/ux7U/ShJ3fJKr786Aa3SE5gqhhM6P/XmRyzCmuaye57JzMHUq5SI3BFuvpoPGpHfxrlTtKj5GMtdb9m9V69/ktRt2NkVLPL/HVQSeKxT0UguKn0a0NBS57L/D16PolzzrWlG3D1MiH6YgKFVnjbpoAbu+8nrXRsgPom/xT80W3pUXQuUVboCCTvLnVQO3iPDRgTxPwqaCb4Uk6hfGuOElkMksHFe++SwZJY+LgNYtOC6AU2+JL66r2ggGk/2+YwD2oehwh7/WzOdbaVNvFGd1TNNxbAd7fA0hfKIq6R+hbqZkJ+8sFBYuhX2KNhBWarwmHYo4UQIDAQABo4IDhDCCA4AwDAYDVR0TAQH/BAIwADAOBgNVHQ8BAf8EBAMCBeAwKgYDVR0lAQH/BCAwHgYIKwYBBQUHAwEGCCsGAQUFBwMCBggrBgEFBQcDBDAdBgNVHQ4EFgQUAG7LBZimld5mvimMkPfWNvA6CT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c2FkeS5wZXJlaXJhQGlucG9zaXRpdm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fS09LEt3/1dZunV7Ul+n+EOuuWdgZ3Glpgt4crnzRVDBqUbF0iY1vVe7so/EUaCMO7ab9hDiUvtCEbfOOxDsH+j0eN5kD0RAaDOPNsmXTmlkOY+xfn9KPkhFOPS+e2Vk2MvWWBNieCp8LUWw/Ht6axJ4ijT9Ru/8cUYOWFRgmopXD+/LWrtP38gFB3VYHnXXk5Ev86yvTFQjxUYdS6TWn3gP5vOC5UWu9RTKdBO+QiLjmJFpwsRraNFTNOD69ds3SDE6Q35WJk9yIHjA8+BxORslsAfptJfNTcRSi4TqV+csT+PH2I7GOn5epI2qpklEVyHGolczQpXzBajJu/Os08bG8m5bJ+iEwAZTYSCJhc0sWhY0MflrOKGbTbB+NwoCSoVdI2xozR+LEYsSDXV7ujHKvK8DlkutcXbnyM0CQ2VYvkiNLjhFWwzFYskYrMSE9xUJ9/Jf7F+C2+b+V75byUpZnO34t/TWz4wAT1CYi1CaGaLxwzWDzRaw7JK5mE5RklHVw9sEcfdUdRlJAtnYzIv8ivQAH2IFnnBx8V+3MyRAHhw7fJJJBoDGvlZ1DFLyJBuNpjIIdhXI6XSEY4j/N6Mb/S9SvMSGnrr5BaUiTb+vm1fvXyGsiyveAzjwHorO9rsnQhiu4gutA59yc3mIQr1hIAwHKGoUjzYPozuWJk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PVCqJsk9TjkElfrxAUgRpNFQyJMZJd2onkeMnphOfyQ=</DigestValue>
      </Reference>
      <Reference URI="/xl/calcChain.xml?ContentType=application/vnd.openxmlformats-officedocument.spreadsheetml.calcChain+xml">
        <DigestMethod Algorithm="http://www.w3.org/2001/04/xmlenc#sha256"/>
        <DigestValue>MSXI1nGRk+OXPgaP5Z3Aco7pMmVxIXEfVMGtGmB/EV8=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PoORoF5QkIhatxBoAqsSyHbXfQolck0Fj5kuIk44OuE=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zPO2k1ulnucdQaG8q+6sozWzSM4aqFX53Lbp8ZN85gY=</DigestValue>
      </Reference>
      <Reference URI="/xl/drawings/drawing2.xml?ContentType=application/vnd.openxmlformats-officedocument.drawing+xml">
        <DigestMethod Algorithm="http://www.w3.org/2001/04/xmlenc#sha256"/>
        <DigestValue>5VYY0AnYuW/QqypF3u0UkRNKo0DsCJm6ncbJgOSlRiQ=</DigestValue>
      </Reference>
      <Reference URI="/xl/drawings/drawing3.xml?ContentType=application/vnd.openxmlformats-officedocument.drawing+xml">
        <DigestMethod Algorithm="http://www.w3.org/2001/04/xmlenc#sha256"/>
        <DigestValue>GndK2UXrMAltJtoX5dSXFTrNshsGqTp0wKezpZT0+Cc=</DigestValue>
      </Reference>
      <Reference URI="/xl/drawings/drawing4.xml?ContentType=application/vnd.openxmlformats-officedocument.drawing+xml">
        <DigestMethod Algorithm="http://www.w3.org/2001/04/xmlenc#sha256"/>
        <DigestValue>Tk2dnlhqyu5c9p7ZT2O+M26bdlChyw/elH9cl1NuUz4=</DigestValue>
      </Reference>
      <Reference URI="/xl/drawings/vmlDrawing1.vml?ContentType=application/vnd.openxmlformats-officedocument.vmlDrawing">
        <DigestMethod Algorithm="http://www.w3.org/2001/04/xmlenc#sha256"/>
        <DigestValue>BZI9DeQy1M0SL3ZZm7L+UUiVQ3HuE2sW9Q4T+WnAi0A=</DigestValue>
      </Reference>
      <Reference URI="/xl/media/image1.jpeg?ContentType=image/jpeg">
        <DigestMethod Algorithm="http://www.w3.org/2001/04/xmlenc#sha256"/>
        <DigestValue>XoJxZ4w6XsTzzvQW+wF0e+/ehmLtqQ88fiwlqNbQMRM=</DigestValue>
      </Reference>
      <Reference URI="/xl/media/image2.jpeg?ContentType=image/jpeg">
        <DigestMethod Algorithm="http://www.w3.org/2001/04/xmlenc#sha256"/>
        <DigestValue>5KpL6eEbpUc+vBmiLt0Icb7+38P5VI29MHlHO30htK8=</DigestValue>
      </Reference>
      <Reference URI="/xl/media/image3.emf?ContentType=image/x-emf">
        <DigestMethod Algorithm="http://www.w3.org/2001/04/xmlenc#sha256"/>
        <DigestValue>fuBNcsOvb8huTM6Sx5s2NbxPg9Ch1HuzP2V8qzJTqnM=</DigestValue>
      </Reference>
      <Reference URI="/xl/media/image4.emf?ContentType=image/x-emf">
        <DigestMethod Algorithm="http://www.w3.org/2001/04/xmlenc#sha256"/>
        <DigestValue>8GI1B8XeFAzAm6/HBANfIwQpKGZM/WtH04d37xzDsIE=</DigestValue>
      </Reference>
      <Reference URI="/xl/media/image5.emf?ContentType=image/x-emf">
        <DigestMethod Algorithm="http://www.w3.org/2001/04/xmlenc#sha256"/>
        <DigestValue>5s741LQXOmd9LJQG28TRX0emM2BHOGZLSDXtsmmVokY=</DigestValue>
      </Reference>
      <Reference URI="/xl/persons/person.xml?ContentType=application/vnd.ms-excel.person+xml">
        <DigestMethod Algorithm="http://www.w3.org/2001/04/xmlenc#sha256"/>
        <DigestValue>9ovHkOiwvcLvdfkw7//EwckcKcZS9hZ6k9INOJkQ7fQ=</DigestValue>
      </Reference>
      <Reference URI="/xl/printerSettings/printerSettings1.bin?ContentType=application/vnd.openxmlformats-officedocument.spreadsheetml.printerSettings">
        <DigestMethod Algorithm="http://www.w3.org/2001/04/xmlenc#sha256"/>
        <DigestValue>DhLX4rjnwdbQPweXYyD7kdwa3XMRHLSS9YTCJAaRbUc=</DigestValue>
      </Reference>
      <Reference URI="/xl/printerSettings/printerSettings2.bin?ContentType=application/vnd.openxmlformats-officedocument.spreadsheetml.printerSettings">
        <DigestMethod Algorithm="http://www.w3.org/2001/04/xmlenc#sha256"/>
        <DigestValue>DhLX4rjnwdbQPweXYyD7kdwa3XMRHLSS9YTCJAaRbUc=</DigestValue>
      </Reference>
      <Reference URI="/xl/printerSettings/printerSettings3.bin?ContentType=application/vnd.openxmlformats-officedocument.spreadsheetml.printerSettings">
        <DigestMethod Algorithm="http://www.w3.org/2001/04/xmlenc#sha256"/>
        <DigestValue>DhLX4rjnwdbQPweXYyD7kdwa3XMRHLSS9YTCJAaRbUc=</DigestValue>
      </Reference>
      <Reference URI="/xl/printerSettings/printerSettings4.bin?ContentType=application/vnd.openxmlformats-officedocument.spreadsheetml.printerSettings">
        <DigestMethod Algorithm="http://www.w3.org/2001/04/xmlenc#sha256"/>
        <DigestValue>DhLX4rjnwdbQPweXYyD7kdwa3XMRHLSS9YTCJAaRbUc=</DigestValue>
      </Reference>
      <Reference URI="/xl/printerSettings/printerSettings5.bin?ContentType=application/vnd.openxmlformats-officedocument.spreadsheetml.printerSettings">
        <DigestMethod Algorithm="http://www.w3.org/2001/04/xmlenc#sha256"/>
        <DigestValue>BcY16G/g5/5cenWps90cIG9KNYo0Bfh4BaWR8e2fSwk=</DigestValue>
      </Reference>
      <Reference URI="/xl/printerSettings/printerSettings6.bin?ContentType=application/vnd.openxmlformats-officedocument.spreadsheetml.printerSettings">
        <DigestMethod Algorithm="http://www.w3.org/2001/04/xmlenc#sha256"/>
        <DigestValue>DhLX4rjnwdbQPweXYyD7kdwa3XMRHLSS9YTCJAaRbUc=</DigestValue>
      </Reference>
      <Reference URI="/xl/printerSettings/printerSettings7.bin?ContentType=application/vnd.openxmlformats-officedocument.spreadsheetml.printerSettings">
        <DigestMethod Algorithm="http://www.w3.org/2001/04/xmlenc#sha256"/>
        <DigestValue>DhLX4rjnwdbQPweXYyD7kdwa3XMRHLSS9YTCJAaRbUc=</DigestValue>
      </Reference>
      <Reference URI="/xl/printerSettings/printerSettings8.bin?ContentType=application/vnd.openxmlformats-officedocument.spreadsheetml.printerSettings">
        <DigestMethod Algorithm="http://www.w3.org/2001/04/xmlenc#sha256"/>
        <DigestValue>DhLX4rjnwdbQPweXYyD7kdwa3XMRHLSS9YTCJAaRbUc=</DigestValue>
      </Reference>
      <Reference URI="/xl/printerSettings/printerSettings9.bin?ContentType=application/vnd.openxmlformats-officedocument.spreadsheetml.printerSettings">
        <DigestMethod Algorithm="http://www.w3.org/2001/04/xmlenc#sha256"/>
        <DigestValue>DhLX4rjnwdbQPweXYyD7kdwa3XMRHLSS9YTCJAaRbUc=</DigestValue>
      </Reference>
      <Reference URI="/xl/sharedStrings.xml?ContentType=application/vnd.openxmlformats-officedocument.spreadsheetml.sharedStrings+xml">
        <DigestMethod Algorithm="http://www.w3.org/2001/04/xmlenc#sha256"/>
        <DigestValue>0S0N/Amiz3WWu7a0Tp6b+2rAquRzwimyX+C6bCNLJSM=</DigestValue>
      </Reference>
      <Reference URI="/xl/styles.xml?ContentType=application/vnd.openxmlformats-officedocument.spreadsheetml.styles+xml">
        <DigestMethod Algorithm="http://www.w3.org/2001/04/xmlenc#sha256"/>
        <DigestValue>HQLVIhtlZ8iM3ZM0tPrxDBviGCGJTytkYURVGDii8QE=</DigestValue>
      </Reference>
      <Reference URI="/xl/tables/table1.xml?ContentType=application/vnd.openxmlformats-officedocument.spreadsheetml.table+xml">
        <DigestMethod Algorithm="http://www.w3.org/2001/04/xmlenc#sha256"/>
        <DigestValue>l3VbRe60WyVuJdEYyto7xFyUbs06+JFrMYUB//BPHY0=</DigestValue>
      </Reference>
      <Reference URI="/xl/tables/table2.xml?ContentType=application/vnd.openxmlformats-officedocument.spreadsheetml.table+xml">
        <DigestMethod Algorithm="http://www.w3.org/2001/04/xmlenc#sha256"/>
        <DigestValue>rGXSI3TKRwPA1+wy8uMznhRBhAaepJOgbC1N65LumAk=</DigestValue>
      </Reference>
      <Reference URI="/xl/tables/table3.xml?ContentType=application/vnd.openxmlformats-officedocument.spreadsheetml.table+xml">
        <DigestMethod Algorithm="http://www.w3.org/2001/04/xmlenc#sha256"/>
        <DigestValue>hm9zGNbmZeydENXa+8cjgQmckpJOGtih7qt8l/+UaRU=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qAh+NDENxhcxwlKgaaEu0IZ+Sk5x8p1Nr3ur2yrMlks=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mc/2OxhBel9uRxpmH0N92+Nuac3WoNV992syZxu9cZQ=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kXC4XxdUgQDgbOSwl5IvdgJtvk+0JYGk40xZlHI1aM0=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1FZLJNxdlynOeqktHcBtyRAw3g14LF86kqMV8slBuMQ=</DigestValue>
      </Reference>
      <Reference URI="/xl/worksheets/sheet1.xml?ContentType=application/vnd.openxmlformats-officedocument.spreadsheetml.worksheet+xml">
        <DigestMethod Algorithm="http://www.w3.org/2001/04/xmlenc#sha256"/>
        <DigestValue>viLwoXoXqemofa6UAsg3SNVivv0QXWSMK7NxASp9EGk=</DigestValue>
      </Reference>
      <Reference URI="/xl/worksheets/sheet2.xml?ContentType=application/vnd.openxmlformats-officedocument.spreadsheetml.worksheet+xml">
        <DigestMethod Algorithm="http://www.w3.org/2001/04/xmlenc#sha256"/>
        <DigestValue>Gn2fn6vB8bbYuO/6YOH2Qu9jgQiNgv8tFonb0buPviU=</DigestValue>
      </Reference>
      <Reference URI="/xl/worksheets/sheet3.xml?ContentType=application/vnd.openxmlformats-officedocument.spreadsheetml.worksheet+xml">
        <DigestMethod Algorithm="http://www.w3.org/2001/04/xmlenc#sha256"/>
        <DigestValue>PnyuUPScU/bDQlZS6BoB8GCMuvreZty/mGK2oml3bqE=</DigestValue>
      </Reference>
      <Reference URI="/xl/worksheets/sheet4.xml?ContentType=application/vnd.openxmlformats-officedocument.spreadsheetml.worksheet+xml">
        <DigestMethod Algorithm="http://www.w3.org/2001/04/xmlenc#sha256"/>
        <DigestValue>ws5z9z5MNTAIt9p9NCmJed7UJoZSPeZjeE3tifKw2DA=</DigestValue>
      </Reference>
      <Reference URI="/xl/worksheets/sheet5.xml?ContentType=application/vnd.openxmlformats-officedocument.spreadsheetml.worksheet+xml">
        <DigestMethod Algorithm="http://www.w3.org/2001/04/xmlenc#sha256"/>
        <DigestValue>xIN7hIJe+wpq1v62FoDRerCw1B0VteLM9jBksHFnH/s=</DigestValue>
      </Reference>
      <Reference URI="/xl/worksheets/sheet6.xml?ContentType=application/vnd.openxmlformats-officedocument.spreadsheetml.worksheet+xml">
        <DigestMethod Algorithm="http://www.w3.org/2001/04/xmlenc#sha256"/>
        <DigestValue>/NF7X6Co+hT/WED6mU1CmIpqoBL7KKnhZo+srSiby9A=</DigestValue>
      </Reference>
      <Reference URI="/xl/worksheets/sheet7.xml?ContentType=application/vnd.openxmlformats-officedocument.spreadsheetml.worksheet+xml">
        <DigestMethod Algorithm="http://www.w3.org/2001/04/xmlenc#sha256"/>
        <DigestValue>p/wfSFQM25WH1URh4hzgGZ1rHQWe0hBK9Rf5AwFrLhk=</DigestValue>
      </Reference>
      <Reference URI="/xl/worksheets/sheet8.xml?ContentType=application/vnd.openxmlformats-officedocument.spreadsheetml.worksheet+xml">
        <DigestMethod Algorithm="http://www.w3.org/2001/04/xmlenc#sha256"/>
        <DigestValue>1Ha8FeZdJcXJgy9iXZpbw3H3+tYKFtqQDTwB9tf+zTE=</DigestValue>
      </Reference>
      <Reference URI="/xl/worksheets/sheet9.xml?ContentType=application/vnd.openxmlformats-officedocument.spreadsheetml.worksheet+xml">
        <DigestMethod Algorithm="http://www.w3.org/2001/04/xmlenc#sha256"/>
        <DigestValue>wajhWfuWy2Opkw2Mu6LjHifnrk6ZXmNZklh94gOSAmM=</DigestValue>
      </Reference>
    </Manifest>
    <SignatureProperties>
      <SignatureProperty Id="idSignatureTime" Target="#idPackageSignature">
        <mdssi:SignatureTime xmlns:mdssi="http://schemas.openxmlformats.org/package/2006/digital-signature">
          <mdssi:Format>YYYY-MM-DDThh:mm:ssTZD</mdssi:Format>
          <mdssi:Value>2021-04-30T19:47:58Z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SADY SMID PEREIRA</SignatureComments>
          <WindowsVersion>10.0</WindowsVersion>
          <OfficeVersion>16.0.13901/22</OfficeVersion>
          <ApplicationVersion>16.0.13901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2021-04-30T19:47:58Z</xd:SigningTime>
          <xd:SigningCertificate>
            <xd:Cert>
              <xd:CertDigest>
                <DigestMethod Algorithm="http://www.w3.org/2001/04/xmlenc#sha256"/>
                <DigestValue>GQsR7B79TuiJjetnh6ceCIUU0UqUFHJw+U/NZq2v3/Y=</DigestValue>
              </xd:CertDigest>
              <xd:IssuerSerial>
                <X509IssuerName>C=PY, O=DOCUMENTA S.A., CN=CA-DOCUMENTA S.A., SERIALNUMBER=RUC 80050172-1</X509IssuerName>
                <X509SerialNumber>4276723198052391495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IjqxdDvyntPwFW0IS6c2OEqGcvNmQI8h8DWHjiZJh4o=</DigestValue>
    </Reference>
    <Reference Type="http://www.w3.org/2000/09/xmldsig#Object" URI="#idOfficeObject">
      <DigestMethod Algorithm="http://www.w3.org/2001/04/xmlenc#sha256"/>
      <DigestValue>HQgmCh58tjEEwRqNjNjfO4NOmkIpAnni7p6ABln+vzY=</DigestValue>
    </Reference>
    <Reference Type="http://uri.etsi.org/01903#SignedProperties" URI="#idSignedProperties">
      <Transforms>
        <Transform Algorithm="http://www.w3.org/TR/2001/REC-xml-c14n-20010315"/>
      </Transforms>
      <DigestMethod Algorithm="http://www.w3.org/2001/04/xmlenc#sha256"/>
      <DigestValue>rDOPq/mKlj1StbvAGzFsOnNIsZrsfTdtfsIGERRMYRA=</DigestValue>
    </Reference>
    <Reference Type="http://www.w3.org/2000/09/xmldsig#Object" URI="#idValidSigLnImg">
      <DigestMethod Algorithm="http://www.w3.org/2001/04/xmlenc#sha256"/>
      <DigestValue>So/Wm0KNtjClZmIHcHS3DmiMxPbAYVIvWoSrRUhVvjg=</DigestValue>
    </Reference>
    <Reference Type="http://www.w3.org/2000/09/xmldsig#Object" URI="#idInvalidSigLnImg">
      <DigestMethod Algorithm="http://www.w3.org/2001/04/xmlenc#sha256"/>
      <DigestValue>RlPPLlD2N5uRxZGpG4mNk3kIX1WIovYCyqXLrUti7Ak=</DigestValue>
    </Reference>
  </SignedInfo>
  <SignatureValue>BHUGUJqd/3tqOt6N0EDtFhY6mP09Y8Plo81K4StUxNzdel/Rgn+wDoAbv9YyV2VCpctNJ0Z5Nggp
ZYaNDfATg/F848K0mItSh0wAG5n52evawLtSh8jj71JpqLTMeviufbjBOOoMB79tM8TaAhJptWcF
m+oijok19fbjh6H+RZ9zoaMVOXHthTDiKp6J7989EzexvRHEeiXLnSUNxfw/wn8A0VdbS1MNLI3G
Aw1/hPM7Zx7QojXWDAi6flxbsuO2UHkGJ2uG1KJP7KCtTw/er+QIOjYAhkkv76PVd6IR95W/vaIz
T+WhLAKgMiypH+bVA6SwJu7Rx+euiXd78vvHtw==</SignatureValue>
  <KeyInfo>
    <X509Data>
      <X509Certificate>MIIH8zCCBdugAwIBAgIIO1n5Fu6V2kcwDQYJKoZIhvcNAQELBQAwWzEXMBUGA1UEBRMOUlVDIDgwMDUwMTcyLTExGjAYBgNVBAMTEUNBLURPQ1VNRU5UQSBTLkEuMRcwFQYDVQQKEw5ET0NVTUVOVEEgUy5BLjELMAkGA1UEBhMCUFkwHhcNMTkwODI5MjExNjQ5WhcNMjEwODI4MjEyNjQ5WjCBjzELMAkGA1UEBhMCUFkxEDAOBgNVBAQMB1BFUkVJUkExEjAQBgNVBAUTCUNJMTU0Nzk1ODESMBAGA1UEKgwJU0FEWSBTTUlEMRcwFQYDVQQKDA5QRVJTT05BIEZJU0lDQTERMA8GA1UECwwIRklSTUEgRjIxGjAYBgNVBAMMEVNBRFkgU01JRCBQRVJFSVJBMIIBIjANBgkqhkiG9w0BAQEFAAOCAQ8AMIIBCgKCAQEAsssBxUzjkUBy8L/ux7U/ShJ3fJKr786Aa3SE5gqhhM6P/XmRyzCmuaye57JzMHUq5SI3BFuvpoPGpHfxrlTtKj5GMtdb9m9V69/ktRt2NkVLPL/HVQSeKxT0UguKn0a0NBS57L/D16PolzzrWlG3D1MiH6YgKFVnjbpoAbu+8nrXRsgPom/xT80W3pUXQuUVboCCTvLnVQO3iPDRgTxPwqaCb4Uk6hfGuOElkMksHFe++SwZJY+LgNYtOC6AU2+JL66r2ggGk/2+YwD2oehwh7/WzOdbaVNvFGd1TNNxbAd7fA0hfKIq6R+hbqZkJ+8sFBYuhX2KNhBWarwmHYo4UQIDAQABo4IDhDCCA4AwDAYDVR0TAQH/BAIwADAOBgNVHQ8BAf8EBAMCBeAwKgYDVR0lAQH/BCAwHgYIKwYBBQUHAwEGCCsGAQUFBwMCBggrBgEFBQcDBDAdBgNVHQ4EFgQUAG7LBZimld5mvimMkPfWNvA6CTQ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c2FkeS5wZXJlaXJhQGlucG9zaXRpdm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fS09LEt3/1dZunV7Ul+n+EOuuWdgZ3Glpgt4crnzRVDBqUbF0iY1vVe7so/EUaCMO7ab9hDiUvtCEbfOOxDsH+j0eN5kD0RAaDOPNsmXTmlkOY+xfn9KPkhFOPS+e2Vk2MvWWBNieCp8LUWw/Ht6axJ4ijT9Ru/8cUYOWFRgmopXD+/LWrtP38gFB3VYHnXXk5Ev86yvTFQjxUYdS6TWn3gP5vOC5UWu9RTKdBO+QiLjmJFpwsRraNFTNOD69ds3SDE6Q35WJk9yIHjA8+BxORslsAfptJfNTcRSi4TqV+csT+PH2I7GOn5epI2qpklEVyHGolczQpXzBajJu/Os08bG8m5bJ+iEwAZTYSCJhc0sWhY0MflrOKGbTbB+NwoCSoVdI2xozR+LEYsSDXV7ujHKvK8DlkutcXbnyM0CQ2VYvkiNLjhFWwzFYskYrMSE9xUJ9/Jf7F+C2+b+V75byUpZnO34t/TWz4wAT1CYi1CaGaLxwzWDzRaw7JK5mE5RklHVw9sEcfdUdRlJAtnYzIv8ivQAH2IFnnBx8V+3MyRAHhw7fJJJBoDGvlZ1DFLyJBuNpjIIdhXI6XSEY4j/N6Mb/S9SvMSGnrr5BaUiTb+vm1fvXyGsiyveAzjwHorO9rsnQhiu4gutA59yc3mIQr1hIAwHKGoUjzYPozuWJk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PVCqJsk9TjkElfrxAUgRpNFQyJMZJd2onkeMnphOfyQ=</DigestValue>
      </Reference>
      <Reference URI="/xl/calcChain.xml?ContentType=application/vnd.openxmlformats-officedocument.spreadsheetml.calcChain+xml">
        <DigestMethod Algorithm="http://www.w3.org/2001/04/xmlenc#sha256"/>
        <DigestValue>MSXI1nGRk+OXPgaP5Z3Aco7pMmVxIXEfVMGtGmB/EV8=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PoORoF5QkIhatxBoAqsSyHbXfQolck0Fj5kuIk44OuE=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zPO2k1ulnucdQaG8q+6sozWzSM4aqFX53Lbp8ZN85gY=</DigestValue>
      </Reference>
      <Reference URI="/xl/drawings/drawing2.xml?ContentType=application/vnd.openxmlformats-officedocument.drawing+xml">
        <DigestMethod Algorithm="http://www.w3.org/2001/04/xmlenc#sha256"/>
        <DigestValue>5VYY0AnYuW/QqypF3u0UkRNKo0DsCJm6ncbJgOSlRiQ=</DigestValue>
      </Reference>
      <Reference URI="/xl/drawings/drawing3.xml?ContentType=application/vnd.openxmlformats-officedocument.drawing+xml">
        <DigestMethod Algorithm="http://www.w3.org/2001/04/xmlenc#sha256"/>
        <DigestValue>GndK2UXrMAltJtoX5dSXFTrNshsGqTp0wKezpZT0+Cc=</DigestValue>
      </Reference>
      <Reference URI="/xl/drawings/drawing4.xml?ContentType=application/vnd.openxmlformats-officedocument.drawing+xml">
        <DigestMethod Algorithm="http://www.w3.org/2001/04/xmlenc#sha256"/>
        <DigestValue>Tk2dnlhqyu5c9p7ZT2O+M26bdlChyw/elH9cl1NuUz4=</DigestValue>
      </Reference>
      <Reference URI="/xl/drawings/vmlDrawing1.vml?ContentType=application/vnd.openxmlformats-officedocument.vmlDrawing">
        <DigestMethod Algorithm="http://www.w3.org/2001/04/xmlenc#sha256"/>
        <DigestValue>BZI9DeQy1M0SL3ZZm7L+UUiVQ3HuE2sW9Q4T+WnAi0A=</DigestValue>
      </Reference>
      <Reference URI="/xl/media/image1.jpeg?ContentType=image/jpeg">
        <DigestMethod Algorithm="http://www.w3.org/2001/04/xmlenc#sha256"/>
        <DigestValue>XoJxZ4w6XsTzzvQW+wF0e+/ehmLtqQ88fiwlqNbQMRM=</DigestValue>
      </Reference>
      <Reference URI="/xl/media/image2.jpeg?ContentType=image/jpeg">
        <DigestMethod Algorithm="http://www.w3.org/2001/04/xmlenc#sha256"/>
        <DigestValue>5KpL6eEbpUc+vBmiLt0Icb7+38P5VI29MHlHO30htK8=</DigestValue>
      </Reference>
      <Reference URI="/xl/media/image3.emf?ContentType=image/x-emf">
        <DigestMethod Algorithm="http://www.w3.org/2001/04/xmlenc#sha256"/>
        <DigestValue>fuBNcsOvb8huTM6Sx5s2NbxPg9Ch1HuzP2V8qzJTqnM=</DigestValue>
      </Reference>
      <Reference URI="/xl/media/image4.emf?ContentType=image/x-emf">
        <DigestMethod Algorithm="http://www.w3.org/2001/04/xmlenc#sha256"/>
        <DigestValue>8GI1B8XeFAzAm6/HBANfIwQpKGZM/WtH04d37xzDsIE=</DigestValue>
      </Reference>
      <Reference URI="/xl/media/image5.emf?ContentType=image/x-emf">
        <DigestMethod Algorithm="http://www.w3.org/2001/04/xmlenc#sha256"/>
        <DigestValue>5s741LQXOmd9LJQG28TRX0emM2BHOGZLSDXtsmmVokY=</DigestValue>
      </Reference>
      <Reference URI="/xl/persons/person.xml?ContentType=application/vnd.ms-excel.person+xml">
        <DigestMethod Algorithm="http://www.w3.org/2001/04/xmlenc#sha256"/>
        <DigestValue>9ovHkOiwvcLvdfkw7//EwckcKcZS9hZ6k9INOJkQ7fQ=</DigestValue>
      </Reference>
      <Reference URI="/xl/printerSettings/printerSettings1.bin?ContentType=application/vnd.openxmlformats-officedocument.spreadsheetml.printerSettings">
        <DigestMethod Algorithm="http://www.w3.org/2001/04/xmlenc#sha256"/>
        <DigestValue>DhLX4rjnwdbQPweXYyD7kdwa3XMRHLSS9YTCJAaRbUc=</DigestValue>
      </Reference>
      <Reference URI="/xl/printerSettings/printerSettings2.bin?ContentType=application/vnd.openxmlformats-officedocument.spreadsheetml.printerSettings">
        <DigestMethod Algorithm="http://www.w3.org/2001/04/xmlenc#sha256"/>
        <DigestValue>DhLX4rjnwdbQPweXYyD7kdwa3XMRHLSS9YTCJAaRbUc=</DigestValue>
      </Reference>
      <Reference URI="/xl/printerSettings/printerSettings3.bin?ContentType=application/vnd.openxmlformats-officedocument.spreadsheetml.printerSettings">
        <DigestMethod Algorithm="http://www.w3.org/2001/04/xmlenc#sha256"/>
        <DigestValue>DhLX4rjnwdbQPweXYyD7kdwa3XMRHLSS9YTCJAaRbUc=</DigestValue>
      </Reference>
      <Reference URI="/xl/printerSettings/printerSettings4.bin?ContentType=application/vnd.openxmlformats-officedocument.spreadsheetml.printerSettings">
        <DigestMethod Algorithm="http://www.w3.org/2001/04/xmlenc#sha256"/>
        <DigestValue>DhLX4rjnwdbQPweXYyD7kdwa3XMRHLSS9YTCJAaRbUc=</DigestValue>
      </Reference>
      <Reference URI="/xl/printerSettings/printerSettings5.bin?ContentType=application/vnd.openxmlformats-officedocument.spreadsheetml.printerSettings">
        <DigestMethod Algorithm="http://www.w3.org/2001/04/xmlenc#sha256"/>
        <DigestValue>BcY16G/g5/5cenWps90cIG9KNYo0Bfh4BaWR8e2fSwk=</DigestValue>
      </Reference>
      <Reference URI="/xl/printerSettings/printerSettings6.bin?ContentType=application/vnd.openxmlformats-officedocument.spreadsheetml.printerSettings">
        <DigestMethod Algorithm="http://www.w3.org/2001/04/xmlenc#sha256"/>
        <DigestValue>DhLX4rjnwdbQPweXYyD7kdwa3XMRHLSS9YTCJAaRbUc=</DigestValue>
      </Reference>
      <Reference URI="/xl/printerSettings/printerSettings7.bin?ContentType=application/vnd.openxmlformats-officedocument.spreadsheetml.printerSettings">
        <DigestMethod Algorithm="http://www.w3.org/2001/04/xmlenc#sha256"/>
        <DigestValue>DhLX4rjnwdbQPweXYyD7kdwa3XMRHLSS9YTCJAaRbUc=</DigestValue>
      </Reference>
      <Reference URI="/xl/printerSettings/printerSettings8.bin?ContentType=application/vnd.openxmlformats-officedocument.spreadsheetml.printerSettings">
        <DigestMethod Algorithm="http://www.w3.org/2001/04/xmlenc#sha256"/>
        <DigestValue>DhLX4rjnwdbQPweXYyD7kdwa3XMRHLSS9YTCJAaRbUc=</DigestValue>
      </Reference>
      <Reference URI="/xl/printerSettings/printerSettings9.bin?ContentType=application/vnd.openxmlformats-officedocument.spreadsheetml.printerSettings">
        <DigestMethod Algorithm="http://www.w3.org/2001/04/xmlenc#sha256"/>
        <DigestValue>DhLX4rjnwdbQPweXYyD7kdwa3XMRHLSS9YTCJAaRbUc=</DigestValue>
      </Reference>
      <Reference URI="/xl/sharedStrings.xml?ContentType=application/vnd.openxmlformats-officedocument.spreadsheetml.sharedStrings+xml">
        <DigestMethod Algorithm="http://www.w3.org/2001/04/xmlenc#sha256"/>
        <DigestValue>0S0N/Amiz3WWu7a0Tp6b+2rAquRzwimyX+C6bCNLJSM=</DigestValue>
      </Reference>
      <Reference URI="/xl/styles.xml?ContentType=application/vnd.openxmlformats-officedocument.spreadsheetml.styles+xml">
        <DigestMethod Algorithm="http://www.w3.org/2001/04/xmlenc#sha256"/>
        <DigestValue>HQLVIhtlZ8iM3ZM0tPrxDBviGCGJTytkYURVGDii8QE=</DigestValue>
      </Reference>
      <Reference URI="/xl/tables/table1.xml?ContentType=application/vnd.openxmlformats-officedocument.spreadsheetml.table+xml">
        <DigestMethod Algorithm="http://www.w3.org/2001/04/xmlenc#sha256"/>
        <DigestValue>l3VbRe60WyVuJdEYyto7xFyUbs06+JFrMYUB//BPHY0=</DigestValue>
      </Reference>
      <Reference URI="/xl/tables/table2.xml?ContentType=application/vnd.openxmlformats-officedocument.spreadsheetml.table+xml">
        <DigestMethod Algorithm="http://www.w3.org/2001/04/xmlenc#sha256"/>
        <DigestValue>rGXSI3TKRwPA1+wy8uMznhRBhAaepJOgbC1N65LumAk=</DigestValue>
      </Reference>
      <Reference URI="/xl/tables/table3.xml?ContentType=application/vnd.openxmlformats-officedocument.spreadsheetml.table+xml">
        <DigestMethod Algorithm="http://www.w3.org/2001/04/xmlenc#sha256"/>
        <DigestValue>hm9zGNbmZeydENXa+8cjgQmckpJOGtih7qt8l/+UaRU=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qAh+NDENxhcxwlKgaaEu0IZ+Sk5x8p1Nr3ur2yrMlks=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mc/2OxhBel9uRxpmH0N92+Nuac3WoNV992syZxu9cZQ=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kXC4XxdUgQDgbOSwl5IvdgJtvk+0JYGk40xZlHI1aM0=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1FZLJNxdlynOeqktHcBtyRAw3g14LF86kqMV8slBuMQ=</DigestValue>
      </Reference>
      <Reference URI="/xl/worksheets/sheet1.xml?ContentType=application/vnd.openxmlformats-officedocument.spreadsheetml.worksheet+xml">
        <DigestMethod Algorithm="http://www.w3.org/2001/04/xmlenc#sha256"/>
        <DigestValue>viLwoXoXqemofa6UAsg3SNVivv0QXWSMK7NxASp9EGk=</DigestValue>
      </Reference>
      <Reference URI="/xl/worksheets/sheet2.xml?ContentType=application/vnd.openxmlformats-officedocument.spreadsheetml.worksheet+xml">
        <DigestMethod Algorithm="http://www.w3.org/2001/04/xmlenc#sha256"/>
        <DigestValue>Gn2fn6vB8bbYuO/6YOH2Qu9jgQiNgv8tFonb0buPviU=</DigestValue>
      </Reference>
      <Reference URI="/xl/worksheets/sheet3.xml?ContentType=application/vnd.openxmlformats-officedocument.spreadsheetml.worksheet+xml">
        <DigestMethod Algorithm="http://www.w3.org/2001/04/xmlenc#sha256"/>
        <DigestValue>PnyuUPScU/bDQlZS6BoB8GCMuvreZty/mGK2oml3bqE=</DigestValue>
      </Reference>
      <Reference URI="/xl/worksheets/sheet4.xml?ContentType=application/vnd.openxmlformats-officedocument.spreadsheetml.worksheet+xml">
        <DigestMethod Algorithm="http://www.w3.org/2001/04/xmlenc#sha256"/>
        <DigestValue>ws5z9z5MNTAIt9p9NCmJed7UJoZSPeZjeE3tifKw2DA=</DigestValue>
      </Reference>
      <Reference URI="/xl/worksheets/sheet5.xml?ContentType=application/vnd.openxmlformats-officedocument.spreadsheetml.worksheet+xml">
        <DigestMethod Algorithm="http://www.w3.org/2001/04/xmlenc#sha256"/>
        <DigestValue>xIN7hIJe+wpq1v62FoDRerCw1B0VteLM9jBksHFnH/s=</DigestValue>
      </Reference>
      <Reference URI="/xl/worksheets/sheet6.xml?ContentType=application/vnd.openxmlformats-officedocument.spreadsheetml.worksheet+xml">
        <DigestMethod Algorithm="http://www.w3.org/2001/04/xmlenc#sha256"/>
        <DigestValue>/NF7X6Co+hT/WED6mU1CmIpqoBL7KKnhZo+srSiby9A=</DigestValue>
      </Reference>
      <Reference URI="/xl/worksheets/sheet7.xml?ContentType=application/vnd.openxmlformats-officedocument.spreadsheetml.worksheet+xml">
        <DigestMethod Algorithm="http://www.w3.org/2001/04/xmlenc#sha256"/>
        <DigestValue>p/wfSFQM25WH1URh4hzgGZ1rHQWe0hBK9Rf5AwFrLhk=</DigestValue>
      </Reference>
      <Reference URI="/xl/worksheets/sheet8.xml?ContentType=application/vnd.openxmlformats-officedocument.spreadsheetml.worksheet+xml">
        <DigestMethod Algorithm="http://www.w3.org/2001/04/xmlenc#sha256"/>
        <DigestValue>1Ha8FeZdJcXJgy9iXZpbw3H3+tYKFtqQDTwB9tf+zTE=</DigestValue>
      </Reference>
      <Reference URI="/xl/worksheets/sheet9.xml?ContentType=application/vnd.openxmlformats-officedocument.spreadsheetml.worksheet+xml">
        <DigestMethod Algorithm="http://www.w3.org/2001/04/xmlenc#sha256"/>
        <DigestValue>wajhWfuWy2Opkw2Mu6LjHifnrk6ZXmNZklh94gOSAmM=</DigestValue>
      </Reference>
    </Manifest>
    <SignatureProperties>
      <SignatureProperty Id="idSignatureTime" Target="#idPackageSignature">
        <mdssi:SignatureTime xmlns:mdssi="http://schemas.openxmlformats.org/package/2006/digital-signature">
          <mdssi:Format>YYYY-MM-DDThh:mm:ssTZD</mdssi:Format>
          <mdssi:Value>2021-04-30T19:50:05Z</mdssi:Value>
        </mdssi:SignatureTime>
      </SignatureProperty>
    </SignatureProperties>
  </Object>
  <Object Id="idOfficeObject">
    <SignatureProperties>
      <SignatureProperty Id="idOfficeV1Details" Target="#idPackageSignature">
        <SignatureInfoV1 xmlns="http://schemas.microsoft.com/office/2006/digsig">
          <SetupID>{EF0BE835-517D-4DD4-86DA-E5F5447A4FB0}</SetupID>
          <SignatureText>Sady Pereira</SignatureText>
          <SignatureImage/>
          <SignatureComments/>
          <WindowsVersion>10.0</WindowsVersion>
          <OfficeVersion>16.0.13901/22</OfficeVersion>
          <ApplicationVersion>16.0.13901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2021-04-30T19:50:05Z</xd:SigningTime>
          <xd:SigningCertificate>
            <xd:Cert>
              <xd:CertDigest>
                <DigestMethod Algorithm="http://www.w3.org/2001/04/xmlenc#sha256"/>
                <DigestValue>GQsR7B79TuiJjetnh6ceCIUU0UqUFHJw+U/NZq2v3/Y=</DigestValue>
              </xd:CertDigest>
              <xd:IssuerSerial>
                <X509IssuerName>C=PY, O=DOCUMENTA S.A., CN=CA-DOCUMENTA S.A., SERIALNUMBER=RUC 80050172-1</X509IssuerName>
                <X509SerialNumber>4276723198052391495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P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sMgr+X8AAACwyCv5fwAATFGsK/l/AAAAACNy+X8AAP2HHSv5fwAAMBYjcvl/AABMUawr+X8AAJAWAAAAAAAAQAAAwPl/AAAAACNy+X8AAMSKHSv5fwAABAAAAAAAAAAwFiNy+X8AAPC2L9Y6AAAATFGsKwAAAABIAAAAAAAAAExRrCv5fwAAoLPIK/l/AACAVawr+X8AAAEAAAAAAAAAtnqsK/l/AAAAACNy+X8AAAAAAAAAAAAAAAAAAEQBAAAAAAAAAAAAAABLc+pEAQAAm6AAcfl/AADAty/WOgAAAFm4L9Y6AAAAAAAAAAAAAAAAAAAAZHYACAAAAAAlAAAADAAAAAEAAAAYAAAADAAAAAAAAAASAAAADAAAAAEAAAAeAAAAGAAAAPUAAAAFAAAAMgEAABYAAAAlAAAADAAAAAEAAABUAAAAhAAAAPYAAAAFAAAAMAEAABUAAAABAAAAVVWPQYX2jkH2AAAABQAAAAkAAABMAAAAAAAAAAAAAAAAAAAA//////////9gAAAAMwAwAC8ANAAvADIAMAAyADEA7kgHAAAABwAAAAUAAAAHAAAABQAAAAcAAAAHAAAABwAAAAcAAABLAAAAQAAAADAAAAAFAAAAIAAAAAEAAAABAAAAEAAAAAAAAAAAAAAAQAEAAKAAAAAAAAAAAAAAAEABAACgAAAAUgAAAHABAAACAAAAFAAAAAkAAAAAAAAAAAAAALwCAAAAAAAAAQICIlMAeQBzAHQAZQBtAAAAAAAAAAAAAAAAAAAAAAAAAAAAAAAAAAAAAAAAAAAAAAAAAAAAAAAAAAAAAAAAAAAAAAAAAAAAAQAAAAAAAAD40y/WOgAAAAAAUEFEAQAAiK4jcfl/AAAAAAAAAAAAAAkAAAAAAAAAIOIQ80QBAAA3ih0r+X8AAAAAAAAAAAAAAAAAAAAAAAA6FQm8k9AAAHjVL9Y6AAAA/v////////+QRIf4RAEAAABLc+pEAQAAoNYv1gAAAACANJDqRAEAAAcAAAAAAAAAAAAAAAAAAADc1S/WOgAAABnWL9Y6AAAAUbb8cPl/AAAAAAAAAAAAAMCYEPMAAAAAAACAPwAAAAAAAAAAAAAAAABLc+pEAQAAm6AAcfl/AACA1S/WOgAAABnWL9Y6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DwIssq+X8AAAEAAAAAAAAAkPapKgEAAACIriNx+X8AAAAAAAAAAAAAWPCpKvl/AAAgmzuFRAEAAFjwqSr5fwAAAAAAAAAAAAAAAAAAAAAAAHqWCLyT0AAAfGLBLPl/AAAAAAAAAAAAAOD///8AAAAAAEtz6kQBAAB4VS7WAAAAAAAAAAAAAAAABgAAAAAAAAAAAAAAAAAAAJxULtY6AAAA2VQu1joAAABRtvxw+X8AABBEUYVEAQAAAAAAAAAAAAAQRFGFRAEAAAAAAAAAAAAAAEtz6kQBAACboABx+X8AAEBULtY6AAAA2VQu1joAAAAAAAAAAAAAAAAAAABkdgAIAAAAACUAAAAMAAAAAwAAABgAAAAMAAAAAAAAABIAAAAMAAAAAQAAABYAAAAMAAAACAAAAFQAAABUAAAADAAAADcAAAAgAAAAWgAAAAEAAABVVY9BhfaOQQwAAABbAAAAAQAAAEwAAAAEAAAACwAAADcAAAAiAAAAWwAAAFAAAABYANsL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J0AAABWAAAAMAAAADsAAABuAAAAHAAAACEA8AAAAAAAAAAAAAAAgD8AAAAAAAAAAAAAgD8AAAAAAAAAAAAAAAAAAAAAAAAAAAAAAAAAAAAAAAAAACUAAAAMAAAAAAAAgCgAAAAMAAAABAAAAFIAAABwAQAABAAAAOz///8AAAAAAAAAAAAAAACQAQAAAAAAAQAAAABzAGUAZwBvAGUAIAB1AGkAAAAAAAAAAAAAAAAAAAAAAAAAAAAAAAAAAAAAAAAAAAAAAAAAAAAAAAAAAAAAAAAAAAAAAABdLtY6AAAAAF0u1joAAAAACAAAAAAAAIiuI3H5fwAAAAAAAAAAAAAAAAAAAAAAAPgYj4VEAQAAcLRkhUQBAAAAAAAAAAAAAAAAAAAAAAAAGpYIvJPQAABgiKkq+X8AAAAAAAAIAAAA7P///wAAAAAAS3PqRAEAAJhVLtYAAAAAAAAAAAAAAAAJAAAAAAAAAAAAAAAAAAAAvFQu1joAAAD5VC7WOgAAAFG2/HD5fwAAsIbohEQBAAAAAAAAAAAAALCG6IREAQAAOIipKvl/AAAAS3PqRAEAAJugAHH5fwAAYFQu1joAAAD5VC7WOgAAAAAAAAAAAAAAAAAAAGR2AAgAAAAAJQAAAAwAAAAEAAAAGAAAAAwAAAAAAAAAEgAAAAwAAAABAAAAHgAAABgAAAAwAAAAOwAAAJ4AAABXAAAAJQAAAAwAAAAEAAAAVAAAAJQAAAAxAAAAOwAAAJwAAABWAAAAAQAAAFVVj0GF9o5BMQAAADsAAAAMAAAATAAAAAAAAAAAAAAAAAAAAP//////////ZAAAAFMAYQBkAHkAIABQAGUAcgBlAGkAcgBhAAsAAAAKAAAADAAAAAoAAAAFAAAACwAAAAoAAAAHAAAACgAAAAUAAAAHAAAACg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UAAAADwAAAGEAAABXAAAAcQAAAAEAAABVVY9BhfaOQQ8AAABhAAAADAAAAEwAAAAAAAAAAAAAAAAAAAD//////////2QAAABTAGEAZAB5ACAAUABlAHIAZQBpAHIAYQAHAAAABwAAAAgAAAAGAAAABAAAAAcAAAAHAAAABQAAAAcAAAADAAAABQAAAAc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EAAAADwAAAHYAAABMAAAAhgAAAAEAAABVVY9BhfaOQQ8AAAB2AAAACQAAAEwAAAAAAAAAAAAAAAAAAAD//////////2AAAABDAG8AbgB0AGEAZABvAHIAYQD87AgAAAAIAAAABwAAAAQAAAAHAAAACAAAAAgAAAAFAAAABwAAAEsAAABAAAAAMAAAAAUAAAAgAAAAAQAAAAEAAAAQAAAAAAAAAAAAAABAAQAAoAAAAAAAAAAAAAAAQAEAAKAAAAAlAAAADAAAAAIAAAAnAAAAGAAAAAUAAAAAAAAA////AAAAAAAlAAAADAAAAAUAAABMAAAAZAAAAA4AAACLAAAA1QAAAJsAAAAOAAAAiwAAAMgAAAARAAAAIQDwAAAAAAAAAAAAAACAPwAAAAAAAAAAAACAPwAAAAAAAAAAAAAAAAAAAAAAAAAAAAAAAAAAAAAAAAAAJQAAAAwAAAAAAACAKAAAAAwAAAAFAAAAJQAAAAwAAAABAAAAGAAAAAwAAAAAAAAAEgAAAAwAAAABAAAAFgAAAAwAAAAAAAAAVAAAAAABAAAPAAAAiwAAANQAAACbAAAAAQAAAFVVj0GF9o5BDwAAAIsAAAAeAAAATAAAAAQAAAAOAAAAiwAAANYAAACcAAAAiAAAAEYAaQByAG0AYQBkAG8AIABwAG8AcgA6ACAAUwBBAEQAWQAgAFMATQBJAEQAIABQAEUAUgBFAEkAUgBBAAYAAAADAAAABQAAAAsAAAAHAAAACAAAAAgAAAAEAAAACAAAAAgAAAAFAAAAAwAAAAQAAAAHAAAACAAAAAkAAAAHAAAABAAAAAcAAAAMAAAAAwAAAAkAAAAEAAAABwAAAAcAAAAIAAAABwAAAAMAAAAIAAAACAAAABYAAAAMAAAAAAAAACUAAAAMAAAAAgAAAA4AAAAUAAAAAAAAABAAAAAUAAAA</Object>
  <Object Id="idInvalidSigLnImg">AQAAAGwAAAAAAAAAAAAAAD8BAACfAAAAAAAAAAAAAABmFgAALAsAACBFTUYAAAEAvCE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CwyCv5fwAAALDIK/l/AABMUawr+X8AAAAAI3L5fwAA/YcdK/l/AAAwFiNy+X8AAExRrCv5fwAAkBYAAAAAAABAAADA+X8AAAAAI3L5fwAAxIodK/l/AAAEAAAAAAAAADAWI3L5fwAA8LYv1joAAABMUawrAAAAAEgAAAAAAAAATFGsK/l/AACgs8gr+X8AAIBVrCv5fwAAAQAAAAAAAAC2eqwr+X8AAAAAI3L5fwAAAAAAAAAAAAAAAAAARAEAAAAAAAAAAAAAAEtz6kQBAACboABx+X8AAMC3L9Y6AAAAWbgv1joAAAAAAAAAAAAAAAAAAABkdgAIAAAAACUAAAAMAAAAAQAAABgAAAAMAAAA/wAAABIAAAAMAAAAAQAAAB4AAAAYAAAAMAAAAAUAAACLAAAAFgAAACUAAAAMAAAAAQAAAFQAAACoAAAAMQAAAAUAAACJAAAAFQAAAAEAAABVVY9BhfaOQTEAAAAFAAAADwAAAEwAAAAAAAAAAAAAAAAAAAD//////////2wAAABGAGkAcgBtAGEAIABuAG8AIAB2AOEAbABpAGQAYQDBL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BAAAAAAAAAPjTL9Y6AAAAAABQQUQBAACIriNx+X8AAAAAAAAAAAAACQAAAAAAAAAg4hDzRAEAADeKHSv5fwAAAAAAAAAAAAAAAAAAAAAAADoVCbyT0AAAeNUv1joAAAD+/////////5BEh/hEAQAAAEtz6kQBAACg1i/WAAAAAIA0kOpEAQAABwAAAAAAAAAAAAAAAAAAANzVL9Y6AAAAGdYv1joAAABRtvxw+X8AAAAAAAAAAAAAwJgQ8wAAAAAAAIA/AAAAAAAAAAAAAAAAAEtz6kQBAACboABx+X8AAIDVL9Y6AAAAGdYv1jo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PAiyyr5fwAAAQAAAAAAAACQ9qkqAQAAAIiuI3H5fwAAAAAAAAAAAABY8Kkq+X8AACCbO4VEAQAAWPCpKvl/AAAAAAAAAAAAAAAAAAAAAAAAepYIvJPQAAB8YsEs+X8AAAAAAAAAAAAA4P///wAAAAAAS3PqRAEAAHhVLtYAAAAAAAAAAAAAAAAGAAAAAAAAAAAAAAAAAAAAnFQu1joAAADZVC7WOgAAAFG2/HD5fwAAEERRhUQBAAAAAAAAAAAAABBEUYVEAQAAAAAAAAAAAAAAS3PqRAEAAJugAHH5fwAAQFQu1joAAADZVC7WOgAAAAAAAAAAAAAAAAAAAGR2AAgAAAAAJQAAAAwAAAADAAAAGAAAAAwAAAAAAAAAEgAAAAwAAAABAAAAFgAAAAwAAAAIAAAAVAAAAFQAAAAMAAAANwAAACAAAABaAAAAAQAAAFVVj0GF9o5BDAAAAFsAAAABAAAATAAAAAQAAAALAAAANwAAACIAAABbAAAAUAAAAFgAYQ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nQAAAFYAAAAwAAAAOwAAAG4AAAAcAAAAIQDwAAAAAAAAAAAAAACAPwAAAAAAAAAAAACAPwAAAAAAAAAAAAAAAAAAAAAAAAAAAAAAAAAAAAAAAAAAJQAAAAwAAAAAAACAKAAAAAwAAAAEAAAAUgAAAHABAAAEAAAA7P///wAAAAAAAAAAAAAAAJABAAAAAAABAAAAAHMAZQBnAG8AZQAgAHUAaQAAAAAAAAAAAAAAAAAAAAAAAAAAAAAAAAAAAAAAAAAAAAAAAAAAAAAAAAAAAAAAAAAAAAAAAF0u1joAAAAAXS7WOgAAAAAIAAAAAAAAiK4jcfl/AAAAAAAAAAAAAAAAAAAAAAAA+BiPhUQBAABwtGSFRAEAAAAAAAAAAAAAAAAAAAAAAAAalgi8k9AAAGCIqSr5fwAAAAAAAAgAAADs////AAAAAABLc+pEAQAAmFUu1gAAAAAAAAAAAAAAAAkAAAAAAAAAAAAAAAAAAAC8VC7WOgAAAPlULtY6AAAAUbb8cPl/AACwhuiERAEAAAAAAAAAAAAAsIbohEQBAAA4iKkq+X8AAABLc+pEAQAAm6AAcfl/AABgVC7WOgAAAPlULtY6AAAAAAAAAAAAAAAAAAAAZHYACAAAAAAlAAAADAAAAAQAAAAYAAAADAAAAAAAAAASAAAADAAAAAEAAAAeAAAAGAAAADAAAAA7AAAAngAAAFcAAAAlAAAADAAAAAQAAABUAAAAlAAAADEAAAA7AAAAnAAAAFYAAAABAAAAVVWPQYX2jkExAAAAOwAAAAwAAABMAAAAAAAAAAAAAAAAAAAA//////////9kAAAAUwBhAGQAeQAgAFAAZQByAGUAaQByAGEACwAAAAoAAAAMAAAACgAAAAUAAAALAAAACgAAAAcAAAAKAAAABQAAAAc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QAAAAPAAAAYQAAAFcAAABxAAAAAQAAAFVVj0GF9o5BDwAAAGEAAAAMAAAATAAAAAAAAAAAAAAAAAAAAP//////////ZAAAAFMAYQBkAHkAIABQAGUAcgBlAGkAcgBhAAcAAAAHAAAACAAAAAYAAAAEAAAABwAAAAcAAAAFAAAABwAAAAMAAAAFAAAAB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IQAAAAPAAAAdgAAAEwAAACGAAAAAQAAAFVVj0GF9o5BDwAAAHYAAAAJAAAATAAAAAAAAAAAAAAAAAAAAP//////////YAAAAEMAbwBuAHQAYQBkAG8AcgBhACmZCAAAAAgAAAAHAAAABAAAAAcAAAAIAAAACAAAAAUAAAAHAAAASwAAAEAAAAAwAAAABQAAACAAAAABAAAAAQAAABAAAAAAAAAAAAAAAEABAACgAAAAAAAAAAAAAABAAQAAoAAAACUAAAAMAAAAAgAAACcAAAAYAAAABQAAAAAAAAD///8AAAAAACUAAAAMAAAABQAAAEwAAABkAAAADgAAAIsAAADVAAAAmwAAAA4AAACLAAAAyAAAABEAAAAhAPAAAAAAAAAAAAAAAIA/AAAAAAAAAAAAAIA/AAAAAAAAAAAAAAAAAAAAAAAAAAAAAAAAAAAAAAAAAAAlAAAADAAAAAAAAIAoAAAADAAAAAUAAAAlAAAADAAAAAEAAAAYAAAADAAAAAAAAAASAAAADAAAAAEAAAAWAAAADAAAAAAAAABUAAAAAAEAAA8AAACLAAAA1AAAAJsAAAABAAAAVVWPQYX2jkEPAAAAiwAAAB4AAABMAAAABAAAAA4AAACLAAAA1gAAAJwAAACIAAAARgBpAHIAbQBhAGQAbwAgAHAAbwByADoAIABTAEEARABZACAAUwBNAEkARAAgAFAARQBSAEUASQBSAEEABgAAAAMAAAAFAAAACwAAAAcAAAAIAAAACAAAAAQAAAAIAAAACAAAAAUAAAADAAAABAAAAAcAAAAIAAAACQAAAAcAAAAEAAAABwAAAAwAAAADAAAACQAAAAQAAAAHAAAABwAAAAgAAAAHAAAAAwAAAAgAAAAIAAAAFgAAAAwAAAAAAAAAJQAAAAwAAAACAAAADgAAABQAAAAAAAAAEAAAABQ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2N2YrklNswHjH4LjtJ84k5AoTvsSFkQQq50p6p2WTwM=</DigestValue>
    </Reference>
    <Reference Type="http://www.w3.org/2000/09/xmldsig#Object" URI="#idOfficeObject">
      <DigestMethod Algorithm="http://www.w3.org/2001/04/xmlenc#sha256"/>
      <DigestValue>5sLvlbQGRCFPS/hWSffsBW35eEAnGjUPbCt3K4fcrts=</DigestValue>
    </Reference>
    <Reference Type="http://uri.etsi.org/01903#SignedProperties" URI="#idSignedProperties">
      <Transforms>
        <Transform Algorithm="http://www.w3.org/TR/2001/REC-xml-c14n-20010315"/>
      </Transforms>
      <DigestMethod Algorithm="http://www.w3.org/2001/04/xmlenc#sha256"/>
      <DigestValue>hA31rzl5lwQIHOChJSc51veIUSDROTVIgUAsiuh3oRE=</DigestValue>
    </Reference>
    <Reference Type="http://www.w3.org/2000/09/xmldsig#Object" URI="#idValidSigLnImg">
      <DigestMethod Algorithm="http://www.w3.org/2001/04/xmlenc#sha256"/>
      <DigestValue>t1Ws/btIfl4WxDL3nSpuugmCAQ+VaMNv6ahzZgxQn9E=</DigestValue>
    </Reference>
    <Reference Type="http://www.w3.org/2000/09/xmldsig#Object" URI="#idInvalidSigLnImg">
      <DigestMethod Algorithm="http://www.w3.org/2001/04/xmlenc#sha256"/>
      <DigestValue>2nmlXV6TQB2EWVrNzwJgwpil+KTS3n5Hf14iCuYJluo=</DigestValue>
    </Reference>
  </SignedInfo>
  <SignatureValue>VgKyYF6ZSHvJOTK6w6idxBEbSX9/jxab3QkmFMzhXdFhpZyCqWzXde1lDADkozG4ndyc7Ch+JJ3o
rnT8do2Xcf+wIGmulHvsFJs9bmEZtjRqvmXo9m+eok0JXKqiLKdeOEV30X4bjKoCLYarPoj+hdDV
p2OrNv3Uogyzs0HWrvydB9SwgJVVPYi7Hc8RedkSs/obqcy/yFJ1lABfxemeWgTOY/bM+M3W3MKF
l3JZX6/HIrDvvZQbqpS2EQSbwhmGi6++nun/t2Es9UogynYW+ssqWrRPj/32eLBarkfiFqNwmlpK
DYJCioSqwbCT/XiL71yoVvtoeQb/Rg5jiwuzGw==</SignatureValue>
  <KeyInfo>
    <X509Data>
      <X509Certificate>MIIIADCCBeigAwIBAgIIXd7CC9J+KOMwDQYJKoZIhvcNAQELBQAwWzEXMBUGA1UEBRMOUlVDIDgwMDUwMTcyLTExGjAYBgNVBAMTEUNBLURPQ1VNRU5UQSBTLkEuMRcwFQYDVQQKEw5ET0NVTUVOVEEgUy5BLjELMAkGA1UEBhMCUFkwHhcNMTkwNzMxMTkxMDA0WhcNMjEwNzMwMTkyMDA0WjCBoTELMAkGA1UEBhMCUFkxGTAXBgNVBAQMEFRBTEFWRVJBIFNBR1VJRVIxEjAQBgNVBAUTCUNJMTI0NjU3NzESMBAGA1UEKgwJSlVBTiBKT1NFMRcwFQYDVQQKDA5QRVJTT05BIEZJU0lDQTERMA8GA1UECwwIRklSTUEgRjIxIzAhBgNVBAMMGkpVQU4gSk9TRSBUQUxBVkVSQSBTQUdVSUVSMIIBIjANBgkqhkiG9w0BAQEFAAOCAQ8AMIIBCgKCAQEA5XtDA5QAoR0dU/m+QI/mljx0lUDdrVfXiyhdYkc57fNYwtYkUBhaPQCsmo4fEWuqTN/JY9ALzU9jjIdvDZrIexJdwn5RNPE7/x+UlTZlTFawn1gVVZj56H/adX/niYm1usO8ZEv2G3K1l8YPOsXvSGl9uZKh7Y3mgWtPZBuL4JY8u56njXEHuS46mNaIGZYTOfhNUoxWIWNxVl6Lyy2Wuc+qys5eOHEo7vXNndZqBnQ9eOEV76gcSR+hmOZ4A5QikNEhqAddB6R5pYikbzwFiA8ZNHdXrAUj7WLF4X0lDsKKEeQogAK7laGd4LMovryJVImjznHkgPTmyWlCB2p9kQIDAQABo4IDfzCCA3swDAYDVR0TAQH/BAIwADAOBgNVHQ8BAf8EBAMCBeAwKgYDVR0lAQH/BCAwHgYIKwYBBQUHAwEGCCsGAQUFBwMCBggrBgEFBQcDBDAdBgNVHQ4EFgQUTa7aUSy/ZxW1OSEnnSkMjNuNoak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JAYDVR0RBB0wG4EZanVhbi50YWxhdmVyYUBlZGdl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OWe6JG/ndw/dzif4StS/cGUPoVqrkGjvwggEvcjQVCXvIBCX0uKb78gajRq1HCnSrPJ9pW2d8eJZ8t+5HzomUVM0+nnrCQ6xvnuqRVhKBRdr0Eq773Vawtt1Qgr8m1+C5A+wRO//6a+bIr1N0ry86tZf05Zo+Wto5iB1gysF/8fOd1KuVaXZ6QqngfM9qfYTgJ85u4eUR0nfqvq17e8oUNEXOUiQogF/PtZ4/akhwHrBC84jjt9k2CV0GUhzwe1D0OKv+fz4WYLlRiHSXm1raUWpeFJmw0yD5fDEbxWekeTrVTLacQkSMCO0dmbpp4kLwAloCVM5qRf73CLbWAXnw8cmVCAUc75+jKJZ4sl7P4tSFrhrQ/2rI9rMp/Yv3hLIKpvpaD6mev+cq10n80txoERKhfpiKbFzm28vm1Qsi+OXitf+0dfgdPGnmhytdYB3MJS5JJvrsAf+vWcMunZdtxpE2aUKNKYfx5KtoQIUzfJZS+9dnPZsOe5EjxO9th0wrLdfXusSNAjR7rrHgxJQYNDhlfdsP2FEz+JQo5Y0HQ8qO6LCxhH0xhDRFj20VOHO5TFGsTLtEpvkwGetQqI2tbx+SEXRMmVp2G/QIHgS37Yf9kDbxlnThAO5fgVsfx0TSsGV46FcLivgM1uR28ntpmiSJdy5UvELq2TPYcDeRNT</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PVCqJsk9TjkElfrxAUgRpNFQyJMZJd2onkeMnphOfyQ=</DigestValue>
      </Reference>
      <Reference URI="/xl/calcChain.xml?ContentType=application/vnd.openxmlformats-officedocument.spreadsheetml.calcChain+xml">
        <DigestMethod Algorithm="http://www.w3.org/2001/04/xmlenc#sha256"/>
        <DigestValue>MSXI1nGRk+OXPgaP5Z3Aco7pMmVxIXEfVMGtGmB/EV8=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PoORoF5QkIhatxBoAqsSyHbXfQolck0Fj5kuIk44OuE=</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zPO2k1ulnucdQaG8q+6sozWzSM4aqFX53Lbp8ZN85gY=</DigestValue>
      </Reference>
      <Reference URI="/xl/drawings/drawing2.xml?ContentType=application/vnd.openxmlformats-officedocument.drawing+xml">
        <DigestMethod Algorithm="http://www.w3.org/2001/04/xmlenc#sha256"/>
        <DigestValue>5VYY0AnYuW/QqypF3u0UkRNKo0DsCJm6ncbJgOSlRiQ=</DigestValue>
      </Reference>
      <Reference URI="/xl/drawings/drawing3.xml?ContentType=application/vnd.openxmlformats-officedocument.drawing+xml">
        <DigestMethod Algorithm="http://www.w3.org/2001/04/xmlenc#sha256"/>
        <DigestValue>GndK2UXrMAltJtoX5dSXFTrNshsGqTp0wKezpZT0+Cc=</DigestValue>
      </Reference>
      <Reference URI="/xl/drawings/drawing4.xml?ContentType=application/vnd.openxmlformats-officedocument.drawing+xml">
        <DigestMethod Algorithm="http://www.w3.org/2001/04/xmlenc#sha256"/>
        <DigestValue>Tk2dnlhqyu5c9p7ZT2O+M26bdlChyw/elH9cl1NuUz4=</DigestValue>
      </Reference>
      <Reference URI="/xl/drawings/vmlDrawing1.vml?ContentType=application/vnd.openxmlformats-officedocument.vmlDrawing">
        <DigestMethod Algorithm="http://www.w3.org/2001/04/xmlenc#sha256"/>
        <DigestValue>BZI9DeQy1M0SL3ZZm7L+UUiVQ3HuE2sW9Q4T+WnAi0A=</DigestValue>
      </Reference>
      <Reference URI="/xl/media/image1.jpeg?ContentType=image/jpeg">
        <DigestMethod Algorithm="http://www.w3.org/2001/04/xmlenc#sha256"/>
        <DigestValue>XoJxZ4w6XsTzzvQW+wF0e+/ehmLtqQ88fiwlqNbQMRM=</DigestValue>
      </Reference>
      <Reference URI="/xl/media/image2.jpeg?ContentType=image/jpeg">
        <DigestMethod Algorithm="http://www.w3.org/2001/04/xmlenc#sha256"/>
        <DigestValue>5KpL6eEbpUc+vBmiLt0Icb7+38P5VI29MHlHO30htK8=</DigestValue>
      </Reference>
      <Reference URI="/xl/media/image3.emf?ContentType=image/x-emf">
        <DigestMethod Algorithm="http://www.w3.org/2001/04/xmlenc#sha256"/>
        <DigestValue>fuBNcsOvb8huTM6Sx5s2NbxPg9Ch1HuzP2V8qzJTqnM=</DigestValue>
      </Reference>
      <Reference URI="/xl/media/image4.emf?ContentType=image/x-emf">
        <DigestMethod Algorithm="http://www.w3.org/2001/04/xmlenc#sha256"/>
        <DigestValue>8GI1B8XeFAzAm6/HBANfIwQpKGZM/WtH04d37xzDsIE=</DigestValue>
      </Reference>
      <Reference URI="/xl/media/image5.emf?ContentType=image/x-emf">
        <DigestMethod Algorithm="http://www.w3.org/2001/04/xmlenc#sha256"/>
        <DigestValue>5s741LQXOmd9LJQG28TRX0emM2BHOGZLSDXtsmmVokY=</DigestValue>
      </Reference>
      <Reference URI="/xl/persons/person.xml?ContentType=application/vnd.ms-excel.person+xml">
        <DigestMethod Algorithm="http://www.w3.org/2001/04/xmlenc#sha256"/>
        <DigestValue>9ovHkOiwvcLvdfkw7//EwckcKcZS9hZ6k9INOJkQ7fQ=</DigestValue>
      </Reference>
      <Reference URI="/xl/printerSettings/printerSettings1.bin?ContentType=application/vnd.openxmlformats-officedocument.spreadsheetml.printerSettings">
        <DigestMethod Algorithm="http://www.w3.org/2001/04/xmlenc#sha256"/>
        <DigestValue>DhLX4rjnwdbQPweXYyD7kdwa3XMRHLSS9YTCJAaRbUc=</DigestValue>
      </Reference>
      <Reference URI="/xl/printerSettings/printerSettings2.bin?ContentType=application/vnd.openxmlformats-officedocument.spreadsheetml.printerSettings">
        <DigestMethod Algorithm="http://www.w3.org/2001/04/xmlenc#sha256"/>
        <DigestValue>DhLX4rjnwdbQPweXYyD7kdwa3XMRHLSS9YTCJAaRbUc=</DigestValue>
      </Reference>
      <Reference URI="/xl/printerSettings/printerSettings3.bin?ContentType=application/vnd.openxmlformats-officedocument.spreadsheetml.printerSettings">
        <DigestMethod Algorithm="http://www.w3.org/2001/04/xmlenc#sha256"/>
        <DigestValue>DhLX4rjnwdbQPweXYyD7kdwa3XMRHLSS9YTCJAaRbUc=</DigestValue>
      </Reference>
      <Reference URI="/xl/printerSettings/printerSettings4.bin?ContentType=application/vnd.openxmlformats-officedocument.spreadsheetml.printerSettings">
        <DigestMethod Algorithm="http://www.w3.org/2001/04/xmlenc#sha256"/>
        <DigestValue>DhLX4rjnwdbQPweXYyD7kdwa3XMRHLSS9YTCJAaRbUc=</DigestValue>
      </Reference>
      <Reference URI="/xl/printerSettings/printerSettings5.bin?ContentType=application/vnd.openxmlformats-officedocument.spreadsheetml.printerSettings">
        <DigestMethod Algorithm="http://www.w3.org/2001/04/xmlenc#sha256"/>
        <DigestValue>BcY16G/g5/5cenWps90cIG9KNYo0Bfh4BaWR8e2fSwk=</DigestValue>
      </Reference>
      <Reference URI="/xl/printerSettings/printerSettings6.bin?ContentType=application/vnd.openxmlformats-officedocument.spreadsheetml.printerSettings">
        <DigestMethod Algorithm="http://www.w3.org/2001/04/xmlenc#sha256"/>
        <DigestValue>DhLX4rjnwdbQPweXYyD7kdwa3XMRHLSS9YTCJAaRbUc=</DigestValue>
      </Reference>
      <Reference URI="/xl/printerSettings/printerSettings7.bin?ContentType=application/vnd.openxmlformats-officedocument.spreadsheetml.printerSettings">
        <DigestMethod Algorithm="http://www.w3.org/2001/04/xmlenc#sha256"/>
        <DigestValue>DhLX4rjnwdbQPweXYyD7kdwa3XMRHLSS9YTCJAaRbUc=</DigestValue>
      </Reference>
      <Reference URI="/xl/printerSettings/printerSettings8.bin?ContentType=application/vnd.openxmlformats-officedocument.spreadsheetml.printerSettings">
        <DigestMethod Algorithm="http://www.w3.org/2001/04/xmlenc#sha256"/>
        <DigestValue>DhLX4rjnwdbQPweXYyD7kdwa3XMRHLSS9YTCJAaRbUc=</DigestValue>
      </Reference>
      <Reference URI="/xl/printerSettings/printerSettings9.bin?ContentType=application/vnd.openxmlformats-officedocument.spreadsheetml.printerSettings">
        <DigestMethod Algorithm="http://www.w3.org/2001/04/xmlenc#sha256"/>
        <DigestValue>DhLX4rjnwdbQPweXYyD7kdwa3XMRHLSS9YTCJAaRbUc=</DigestValue>
      </Reference>
      <Reference URI="/xl/sharedStrings.xml?ContentType=application/vnd.openxmlformats-officedocument.spreadsheetml.sharedStrings+xml">
        <DigestMethod Algorithm="http://www.w3.org/2001/04/xmlenc#sha256"/>
        <DigestValue>0S0N/Amiz3WWu7a0Tp6b+2rAquRzwimyX+C6bCNLJSM=</DigestValue>
      </Reference>
      <Reference URI="/xl/styles.xml?ContentType=application/vnd.openxmlformats-officedocument.spreadsheetml.styles+xml">
        <DigestMethod Algorithm="http://www.w3.org/2001/04/xmlenc#sha256"/>
        <DigestValue>HQLVIhtlZ8iM3ZM0tPrxDBviGCGJTytkYURVGDii8QE=</DigestValue>
      </Reference>
      <Reference URI="/xl/tables/table1.xml?ContentType=application/vnd.openxmlformats-officedocument.spreadsheetml.table+xml">
        <DigestMethod Algorithm="http://www.w3.org/2001/04/xmlenc#sha256"/>
        <DigestValue>l3VbRe60WyVuJdEYyto7xFyUbs06+JFrMYUB//BPHY0=</DigestValue>
      </Reference>
      <Reference URI="/xl/tables/table2.xml?ContentType=application/vnd.openxmlformats-officedocument.spreadsheetml.table+xml">
        <DigestMethod Algorithm="http://www.w3.org/2001/04/xmlenc#sha256"/>
        <DigestValue>rGXSI3TKRwPA1+wy8uMznhRBhAaepJOgbC1N65LumAk=</DigestValue>
      </Reference>
      <Reference URI="/xl/tables/table3.xml?ContentType=application/vnd.openxmlformats-officedocument.spreadsheetml.table+xml">
        <DigestMethod Algorithm="http://www.w3.org/2001/04/xmlenc#sha256"/>
        <DigestValue>hm9zGNbmZeydENXa+8cjgQmckpJOGtih7qt8l/+UaRU=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qAh+NDENxhcxwlKgaaEu0IZ+Sk5x8p1Nr3ur2yrMlks=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mc/2OxhBel9uRxpmH0N92+Nuac3WoNV992syZxu9cZQ=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kXC4XxdUgQDgbOSwl5IvdgJtvk+0JYGk40xZlHI1aM0=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1FZLJNxdlynOeqktHcBtyRAw3g14LF86kqMV8slBuMQ=</DigestValue>
      </Reference>
      <Reference URI="/xl/worksheets/sheet1.xml?ContentType=application/vnd.openxmlformats-officedocument.spreadsheetml.worksheet+xml">
        <DigestMethod Algorithm="http://www.w3.org/2001/04/xmlenc#sha256"/>
        <DigestValue>viLwoXoXqemofa6UAsg3SNVivv0QXWSMK7NxASp9EGk=</DigestValue>
      </Reference>
      <Reference URI="/xl/worksheets/sheet2.xml?ContentType=application/vnd.openxmlformats-officedocument.spreadsheetml.worksheet+xml">
        <DigestMethod Algorithm="http://www.w3.org/2001/04/xmlenc#sha256"/>
        <DigestValue>Gn2fn6vB8bbYuO/6YOH2Qu9jgQiNgv8tFonb0buPviU=</DigestValue>
      </Reference>
      <Reference URI="/xl/worksheets/sheet3.xml?ContentType=application/vnd.openxmlformats-officedocument.spreadsheetml.worksheet+xml">
        <DigestMethod Algorithm="http://www.w3.org/2001/04/xmlenc#sha256"/>
        <DigestValue>PnyuUPScU/bDQlZS6BoB8GCMuvreZty/mGK2oml3bqE=</DigestValue>
      </Reference>
      <Reference URI="/xl/worksheets/sheet4.xml?ContentType=application/vnd.openxmlformats-officedocument.spreadsheetml.worksheet+xml">
        <DigestMethod Algorithm="http://www.w3.org/2001/04/xmlenc#sha256"/>
        <DigestValue>ws5z9z5MNTAIt9p9NCmJed7UJoZSPeZjeE3tifKw2DA=</DigestValue>
      </Reference>
      <Reference URI="/xl/worksheets/sheet5.xml?ContentType=application/vnd.openxmlformats-officedocument.spreadsheetml.worksheet+xml">
        <DigestMethod Algorithm="http://www.w3.org/2001/04/xmlenc#sha256"/>
        <DigestValue>xIN7hIJe+wpq1v62FoDRerCw1B0VteLM9jBksHFnH/s=</DigestValue>
      </Reference>
      <Reference URI="/xl/worksheets/sheet6.xml?ContentType=application/vnd.openxmlformats-officedocument.spreadsheetml.worksheet+xml">
        <DigestMethod Algorithm="http://www.w3.org/2001/04/xmlenc#sha256"/>
        <DigestValue>/NF7X6Co+hT/WED6mU1CmIpqoBL7KKnhZo+srSiby9A=</DigestValue>
      </Reference>
      <Reference URI="/xl/worksheets/sheet7.xml?ContentType=application/vnd.openxmlformats-officedocument.spreadsheetml.worksheet+xml">
        <DigestMethod Algorithm="http://www.w3.org/2001/04/xmlenc#sha256"/>
        <DigestValue>p/wfSFQM25WH1URh4hzgGZ1rHQWe0hBK9Rf5AwFrLhk=</DigestValue>
      </Reference>
      <Reference URI="/xl/worksheets/sheet8.xml?ContentType=application/vnd.openxmlformats-officedocument.spreadsheetml.worksheet+xml">
        <DigestMethod Algorithm="http://www.w3.org/2001/04/xmlenc#sha256"/>
        <DigestValue>1Ha8FeZdJcXJgy9iXZpbw3H3+tYKFtqQDTwB9tf+zTE=</DigestValue>
      </Reference>
      <Reference URI="/xl/worksheets/sheet9.xml?ContentType=application/vnd.openxmlformats-officedocument.spreadsheetml.worksheet+xml">
        <DigestMethod Algorithm="http://www.w3.org/2001/04/xmlenc#sha256"/>
        <DigestValue>wajhWfuWy2Opkw2Mu6LjHifnrk6ZXmNZklh94gOSAmM=</DigestValue>
      </Reference>
    </Manifest>
    <SignatureProperties>
      <SignatureProperty Id="idSignatureTime" Target="#idPackageSignature">
        <mdssi:SignatureTime xmlns:mdssi="http://schemas.openxmlformats.org/package/2006/digital-signature">
          <mdssi:Format>YYYY-MM-DDThh:mm:ssTZD</mdssi:Format>
          <mdssi:Value>2021-04-30T20:15:25Z</mdssi:Value>
        </mdssi:SignatureTime>
      </SignatureProperty>
    </SignatureProperties>
  </Object>
  <Object Id="idOfficeObject">
    <SignatureProperties>
      <SignatureProperty Id="idOfficeV1Details" Target="#idPackageSignature">
        <SignatureInfoV1 xmlns="http://schemas.microsoft.com/office/2006/digsig">
          <SetupID>{1D45698A-E39E-4024-A7CF-D1993A015468}</SetupID>
          <SignatureText>Juan Talavera</SignatureText>
          <SignatureImage/>
          <SignatureComments/>
          <WindowsVersion>10.0</WindowsVersion>
          <OfficeVersion>16.0.13328/21</OfficeVersion>
          <ApplicationVersion>16.0.13328</ApplicationVersion>
          <Monitors>1</Monitors>
          <HorizontalResolution>3200</HorizontalResolution>
          <VerticalResolution>1800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2021-04-30T20:15:25Z</xd:SigningTime>
          <xd:SigningCertificate>
            <xd:Cert>
              <xd:CertDigest>
                <DigestMethod Algorithm="http://www.w3.org/2001/04/xmlenc#sha256"/>
                <DigestValue>XY5zzZoT1RGkwSmaGdEzOHyklWDvIprgF+LPTKFX5ug=</DigestValue>
              </xd:CertDigest>
              <xd:IssuerSerial>
                <X509IssuerName>C=PY, O=DOCUMENTA S.A., CN=CA-DOCUMENTA S.A., SERIALNUMBER=RUC 80050172-1</X509IssuerName>
                <X509SerialNumber>6764057046388975843</X509SerialNumber>
              </xd:IssuerSerial>
            </xd:Cert>
          </xd:SigningCertificate>
          <xd:SignaturePolicyIdentifier>
            <xd:SignaturePolicyImplied/>
          </xd:SignaturePolicyIdentifier>
        </xd:SignedSignatureProperties>
      </xd:SignedProperties>
    </xd:QualifyingProperties>
  </Object>
  <Object Id="idValidSigLnImg">AQAAAGwAAAAAAAAAAAAAAL8BAADfAAAAAAAAAAAAAAD0EAAAdggAACBFTUYAAAEAeBsAAKoAAAAGAAAAAAAAAAAAAAAAAAAAgAwAAAgHAAA2AQAArgAAAAAAAAAAAAAAAAAAAPC6BACwpwIACgAAABAAAAAAAAAAAAAAAEsAAAAQAAAAAAAAAAUAAAAeAAAAGAAAAAAAAAAAAAAAwAEAAOAAAAAnAAAAGAAAAAEAAAAAAAAAAAAAAAAAAAAlAAAADAAAAAEAAABMAAAAZAAAAAAAAAAAAAAAvwEAAN8AAAAAAAAAAAAAAMABAADgAAAAIQDwAAAAAAAAAAAAAACAPwAAAAAAAAAAAACAPwAAAAAAAAAAAAAAAAAAAAAAAAAAAAAAAAAAAAAAAAAAJQAAAAwAAAAAAACAKAAAAAwAAAABAAAAJwAAABgAAAABAAAAAAAAAP///wAAAAAAJQAAAAwAAAABAAAATAAAAGQAAAAAAAAAAAAAAL8BAADfAAAAAAAAAAAAAADAAQAA4AAAACEA8AAAAAAAAAAAAAAAgD8AAAAAAAAAAAAAgD8AAAAAAAAAAAAAAAAAAAAAAAAAAAAAAAAAAAAAAAAAACUAAAAMAAAAAAAAgCgAAAAMAAAAAQAAACcAAAAYAAAAAQAAAAAAAADw8PAAAAAAACUAAAAMAAAAAQAAAEwAAABkAAAAAAAAAAAAAAC/AQAA3wAAAAAAAAAAAAAAwAEAAOAAAAAhAPAAAAAAAAAAAAAAAIA/AAAAAAAAAAAAAIA/AAAAAAAAAAAAAAAAAAAAAAAAAAAAAAAAAAAAAAAAAAAlAAAADAAAAAAAAIAoAAAADAAAAAEAAAAnAAAAGAAAAAEAAAAAAAAA8PDwAAAAAAAlAAAADAAAAAEAAABMAAAAZAAAAAAAAAAAAAAAvwEAAN8AAAAAAAAAAAAAAMABAADgAAAAIQDwAAAAAAAAAAAAAACAPwAAAAAAAAAAAACAPwAAAAAAAAAAAAAAAAAAAAAAAAAAAAAAAAAAAAAAAAAAJQAAAAwAAAAAAACAKAAAAAwAAAABAAAAJwAAABgAAAABAAAAAAAAAPDw8AAAAAAAJQAAAAwAAAABAAAATAAAAGQAAAAAAAAAAAAAAL8BAADfAAAAAAAAAAAAAADAAQAA4AAAACEA8AAAAAAAAAAAAAAAgD8AAAAAAAAAAAAAgD8AAAAAAAAAAAAAAAAAAAAAAAAAAAAAAAAAAAAAAAAAACUAAAAMAAAAAAAAgCgAAAAMAAAAAQAAACcAAAAYAAAAAQAAAAAAAADw8PAAAAAAACUAAAAMAAAAAQAAAEwAAABkAAAAAAAAAAAAAAC/AQAA3wAAAAAAAAAAAAAAwAEAAOAAAAAhAPAAAAAAAAAAAAAAAIA/AAAAAAAAAAAAAIA/AAAAAAAAAAAAAAAAAAAAAAAAAAAAAAAAAAAAAAAAAAAlAAAADAAAAAAAAIAoAAAADAAAAAEAAAAnAAAAGAAAAAEAAAAAAAAA////AAAAAAAlAAAADAAAAAEAAABMAAAAZAAAAAAAAAAAAAAAvwEAAN8AAAAAAAAAAAAAAMABAADgAAAAIQDwAAAAAAAAAAAAAACAPwAAAAAAAAAAAACAPwAAAAAAAAAAAAAAAAAAAAAAAAAAAAAAAAAAAAAAAAAAJQAAAAwAAAAAAACAKAAAAAwAAAABAAAAJwAAABgAAAABAAAAAAAAAP///wAAAAAAJQAAAAwAAAABAAAATAAAAGQAAAAAAAAAAAAAAL8BAADfAAAAAAAAAAAAAADAAQAA4AAAACEA8AAAAAAAAAAAAAAAgD8AAAAAAAAAAAAAgD8AAAAAAAAAAAAAAAAAAAAAAAAAAAAAAAAAAAAAAAAAACUAAAAMAAAAAAAAgCgAAAAMAAAAAQAAACcAAAAYAAAAAQAAAAAAAAD///8AAAAAACUAAAAMAAAAAQAAAEwAAABkAAAAAAAAAAYAAAC/AQAAIQAAAAAAAAAGAAAAwAEAABwAAAAhAPAAAAAAAAAAAAAAAIA/AAAAAAAAAAAAAIA/AAAAAAAAAAAAAAAAAAAAAAAAAAAAAAAAAAAAAAAAAAAlAAAADAAAAAAAAIAoAAAADAAAAAEAAAAnAAAAGAAAAAEAAAAAAAAA////AAAAAAAlAAAADAAAAAEAAABMAAAAZAAAAFABAAAHAAAApQEAAB8AAABQAQAABwAAAFYAAAAZAAAAIQDwAAAAAAAAAAAAAACAPwAAAAAAAAAAAACAPwAAAAAAAAAAAAAAAAAAAAAAAAAAAAAAAAAAAAAAAAAAJQAAAAwAAAAAAACAKAAAAAwAAAABAAAAUgAAAHABAAABAAAA7f///wAAAAAAAAAAAAAAAJABAAAAAAABAAAAAHMAZQBnAG8AZQAgAHUAaQAAAAAAAAAAAAAAAAAAAAAAAAAAAAAAAAAAAAAAAAAAAAAAAAAAAAAAAAAAAAAAAAAAAAAA3vE9diBeNnaAjn4DiobJXiIAAAC8ZqgEggR+KP/////IyDkDdMddXqDJOQMgAAAABQARACDIOQMCAgAACMg5AwIAAAABAAAAHwEAAAgAAABKJaMFAAAAAAIAAABwyDkDyMg5A7hJmn4AAAAAdMk5A/nwPXbExzkDKPGkBAAAPXYSAAwA7f///wAAAAAAAAAAAAAAAJABAAAAAAABAAAAAHMAZQBnAG8AZQAgAHUAaQCt7lqeKMg5A41l6XUAADZ2HMg5AwAAAAAkyDkDAAAAANuUXF4AADZ2AAAAABMAFACKhsleIF42djzIOQPE9GN1AAAAAPiv4QPgxDd2ZHYACAAAAAAlAAAADAAAAAEAAAAYAAAADAAAAAAAAAASAAAADAAAAAEAAAAeAAAAGAAAAFABAAAHAAAApgEAACAAAAAlAAAADAAAAAEAAABUAAAAhAAAAFEBAAAHAAAApAEAAB8AAAABAAAAAAAbQauqGkFRAQAABwAAAAkAAABMAAAAAAAAAAAAAAAAAAAA//////////9gAAAANAAvADMAMAAvADIAMAAyADEAW1QKAAAABwAAAAoAAAAKAAAABwAAAAoAAAAKAAAACgAAAAoAAABLAAAAQAAAADAAAAAFAAAAIAAAAAEAAAABAAAAEAAAAAAAAAAAAAAAwAEAAOAAAAAAAAAAAAAAAMABAADgAAAAUgAAAHABAAACAAAAFAAAAAkAAAAAAAAAAAAAALwCAAAAAAAAAQICIlMAeQBzAHQAZQBtAAAAAAAAAAAAAAAAAAAAAAAAAAAAAAAAAAAAAAAAAAAAAAAAAAAAAAAAAAAAAAAAAAAAAAAAAPx2CQAAAJiAhAMAAAAAgI5+A4COfgNghsleAAAAANuUXF4JAAAAAAAAAAAAAAAAAAAAAAAAAGiPfgMAAAAAAAAAAAAAAAAAAAAAAAAAAAAAAAAAAAAAAAAAAAAAAAAAAAAAAAAAAAAAAAAAAAAAAAAAAAAAAACA5zkDrc9angAABnd06DkD+BD4doCOfgPblFxeAAAAAAgS+Hb//wAAAAAAAOsS+HbrEvh2pOg5A6joOQNghsleAAAAAAAAAAAAAAAAAAAAAMSu6HUJAAAA3Og5AwcAAADc6DkDAAAAAAEAAAAB2AAAAAIAAAAAAAAAAAAAAAAAAAAAAAD4r+EDZHYACAAAAAAlAAAADAAAAAIAAAAnAAAAGAAAAAMAAAAAAAAAAAAAAAAAAAAlAAAADAAAAAMAAABMAAAAZAAAAAAAAAAAAAAA//////////8AAAAAKAAAAAAAAABTAAAAIQDwAAAAAAAAAAAAAACAPwAAAAAAAAAAAACAPwAAAAAAAAAAAAAAAAAAAAAAAAAAAAAAAAAAAAAAAAAAJQAAAAwAAAAAAACAKAAAAAwAAAADAAAAJwAAABgAAAADAAAAAAAAAAAAAAAAAAAAJQAAAAwAAAADAAAATAAAAGQAAAAAAAAAAAAAAP//////////AAAAACgAAADAAQAAAAAAACEA8AAAAAAAAAAAAAAAgD8AAAAAAAAAAAAAgD8AAAAAAAAAAAAAAAAAAAAAAAAAAAAAAAAAAAAAAAAAACUAAAAMAAAAAAAAgCgAAAAMAAAAAwAAACcAAAAYAAAAAwAAAAAAAAAAAAAAAAAAACUAAAAMAAAAAwAAAEwAAABkAAAAAAAAAAAAAAD//////////8ABAAAoAAAAAAAAAFMAAAAhAPAAAAAAAAAAAAAAAIA/AAAAAAAAAAAAAIA/AAAAAAAAAAAAAAAAAAAAAAAAAAAAAAAAAAAAAAAAAAAlAAAADAAAAAAAAIAoAAAADAAAAAMAAAAnAAAAGAAAAAMAAAAAAAAAAAAAAAAAAAAlAAAADAAAAAMAAABMAAAAZAAAAAAAAAB7AAAAvwEAAHwAAAAAAAAAewAAAMABAAACAAAAIQDwAAAAAAAAAAAAAACAPwAAAAAAAAAAAACAPwAAAAAAAAAAAAAAAAAAAAAAAAAAAAAAAAAAAAAAAAAAJQAAAAwAAAAAAACAKAAAAAwAAAADAAAAJwAAABgAAAADAAAAAAAAAP///wAAAAAAJQAAAAwAAAADAAAATAAAAGQAAAAAAAAAKAAAAL8BAAB6AAAAAAAAACgAAADAAQAAUwAAACEA8AAAAAAAAAAAAAAAgD8AAAAAAAAAAAAAgD8AAAAAAAAAAAAAAAAAAAAAAAAAAAAAAAAAAAAAAAAAACUAAAAMAAAAAAAAgCgAAAAMAAAAAwAAACcAAAAYAAAAAwAAAAAAAAD///8AAAAAACUAAAAMAAAAAwAAAEwAAABkAAAADwAAAFcAAAAlAAAAegAAAA8AAABXAAAAFwAAACQAAAAhAPAAAAAAAAAAAAAAAIA/AAAAAAAAAAAAAIA/AAAAAAAAAAAAAAAAAAAAAAAAAAAAAAAAAAAAAAAAAAAlAAAADAAAAAAAAIAoAAAADAAAAAMAAABSAAAAcAEAAAMAAADg////AAAAAAAAAAAAAAAAkAEAAAAAAAEAAAAAYQByAGkAYQBsAAAAAAAAAAAAAAAAAAAAAAAAAAAAAAAAAAAAAAAAAAAAAAAAAAAAAAAAAAAAAAAAAAAAAAAAAAAAOAPe8T12AAAAACAAAACwDgpciCJyC1iTOAOEwtNeAAB+AwAAAAAgAAAAGJg4A6APAADYlzgDjVzxWiAAAAABAAAA20DxWp+tZYSohosD/z3xWr1X+loQYFNbqIaLA4zCSVsDAAAAgB2bfhiYOANclTgD+fA9dqyTOAMGAAAAAAA9dmzCSVvg////AAAAAAAAAAAAAAAAkAEAAAAAAAEAAAAAYQByAGkAYQBsAAAAAAAAAAAAAAAAAAAAAAAAAAAAAAAGAAAAAAAAAMSu6HUAAAAAEJU4AwYAAAAQlTgDAAAAAAEAAAAB2AAAAAIAAAAAAAAAAAAA+K/hA+DEN3ZkdgAIAAAAACUAAAAMAAAAAwAAABgAAAAMAAAAAAAAABIAAAAMAAAAAQAAABYAAAAMAAAACAAAAFQAAABUAAAAEAAAAFcAAAAkAAAAegAAAAEAAAAAABtBq6oaQRAAAAB7AAAAAQAAAEwAAAAEAAAADwAAAFcAAAAmAAAAewAAAFAAAABYAAAAFQAAABYAAAAMAAAAAAAAACUAAAAMAAAAAgAAACcAAAAYAAAABAAAAAAAAAD///8AAAAAACUAAAAMAAAABAAAAEwAAABkAAAAQAAAAC4AAACwAQAAegAAAEAAAAAuAAAAcQEAAE0AAAAhAPAAAAAAAAAAAAAAAIA/AAAAAAAAAAAAAIA/AAAAAAAAAAAAAAAAAAAAAAAAAAAAAAAAAAAAAAAAAAAlAAAADAAAAAAAAIAoAAAADAAAAAQAAAAnAAAAGAAAAAQAAAAAAAAA////AAAAAAAlAAAADAAAAAQAAABMAAAAZAAAAEAAAAAuAAAAsAEAAHQAAABAAAAALgAAAHEBAABHAAAAIQDwAAAAAAAAAAAAAACAPwAAAAAAAAAAAACAPwAAAAAAAAAAAAAAAAAAAAAAAAAAAAAAAAAAAAAAAAAAJQAAAAwAAAAAAACAKAAAAAwAAAAEAAAAJwAAABgAAAAEAAAAAAAAAP///wAAAAAAJQAAAAwAAAAEAAAATAAAAGQAAABAAAAATwAAAOcAAAB0AAAAQAAAAE8AAACoAAAAJgAAACEA8AAAAAAAAAAAAAAAgD8AAAAAAAAAAAAAgD8AAAAAAAAAAAAAAAAAAAAAAAAAAAAAAAAAAAAAAAAAACUAAAAMAAAAAAAAgCgAAAAMAAAABAAAAFIAAABwAQAABAAAAOT///8AAAAAAAAAAAAAAACQAQAAAAAAAQAAAABzAGUAZwBvAGUAIAB1AGkAAAAAAAAAAAAAAAAAAAAAAAAAAAAAAAAAAAAAAAAAAAAAAAAAAAAAAAAAAAAAAAAAAAA4A97xPXZPAAAAMJo4A2UOCjNEqfRauKKoBAAAAAAAAAAAAAAAAAAAAEBg7DkSuJU4AyAAAAAHAAAAAAAAQgGTOAMwKGELAAAAALSVOAMBAAAAAAAAACyUOAAIAAAAwF+7CKxagwsYGpt+eBEAANSVOAP58D12JJQ4AyjxpAQAAD12nJY4A+T///8AAAAAAAAAAAAAAACQAQAAAAAAAQAAAABzAGUAZwBvAGUAIAB1AGkAAAAAAAAAAAAAAAAAAAAAAAkAAAAAAAAAxK7odQAAAACIlTgDCQAAAIiVOAMAAAAAAQAAAAHYAAAAAgAAAAAAAAAAAAD4r+ED4MQ3dmR2AAgAAAAAJQAAAAwAAAAEAAAAGAAAAAwAAAAAAAAAEgAAAAwAAAABAAAAHgAAABgAAABAAAAATwAAAOgAAAB1AAAAJQAAAAwAAAAEAAAAVAAAAJwAAABBAAAATwAAAOYAAAB0AAAAAQAAAAAAG0GrqhpBQQAAAE8AAAANAAAATAAAAAAAAAAAAAAAAAAAAP//////////aAAAAEoAdQBhAG4AIABUAGEAbABhAHYAZQByAGEAAAAKAAAAEAAAAA4AAAAQAAAACAAAAA8AAAAOAAAABwAAAA4AAAANAAAADwAAAAoAAAAOAAAASwAAAEAAAAAwAAAABQAAACAAAAABAAAAAQAAABAAAAAAAAAAAAAAAMABAADgAAAAAAAAAAAAAADAAQAA4AAAACUAAAAMAAAAAgAAACcAAAAYAAAABQAAAAAAAAD///8AAAAAACUAAAAMAAAABQAAAEwAAABkAAAAAAAAAIMAAAC/AQAA2QAAAAAAAACDAAAAwAEAAFcAAAAhAPAAAAAAAAAAAAAAAIA/AAAAAAAAAAAAAIA/AAAAAAAAAAAAAAAAAAAAAAAAAAAAAAAAAAAAAAAAAAAlAAAADAAAAAAAAIAoAAAADAAAAAUAAAAnAAAAGAAAAAUAAAAAAAAA////AAAAAAAlAAAADAAAAAUAAABMAAAAZAAAABoAAACDAAAApQEAAJsAAAAaAAAAgwAAAIwBAAAZAAAAIQDwAAAAAAAAAAAAAACAPwAAAAAAAAAAAACAPwAAAAAAAAAAAAAAAAAAAAAAAAAAAAAAAAAAAAAAAAAAJQAAAAwAAAAAAACAKAAAAAwAAAAFAAAAJQAAAAwAAAABAAAAGAAAAAwAAAAAAAAAEgAAAAwAAAABAAAAHgAAABgAAAAaAAAAgwAAAKYBAACcAAAAJQAAAAwAAAABAAAAVAAAAJwAAAAbAAAAgwAAAI0AAACbAAAAAQAAAAAAG0GrqhpBGwAAAIMAAAANAAAATAAAAAAAAAAAAAAAAAAAAP//////////aAAAAEoAdQBhAG4AIABUAGEAbABhAHYAZQByAGEAAAAHAAAACwAAAAoAAAALAAAABQAAAAoAAAAKAAAABQAAAAoAAAAJAAAACgAAAAcAAAAKAAAASwAAAEAAAAAwAAAABQAAACAAAAABAAAAAQAAABAAAAAAAAAAAAAAAMABAADgAAAAAAAAAAAAAADAAQAA4AAAACUAAAAMAAAAAgAAACcAAAAYAAAABQAAAAAAAAD///8AAAAAACUAAAAMAAAABQAAAEwAAABkAAAAGgAAAKIAAAClAQAAugAAABoAAACiAAAAjAEAABkAAAAhAPAAAAAAAAAAAAAAAIA/AAAAAAAAAAAAAIA/AAAAAAAAAAAAAAAAAAAAAAAAAAAAAAAAAAAAAAAAAAAlAAAADAAAAAAAAIAoAAAADAAAAAUAAAAlAAAADAAAAAEAAAAYAAAADAAAAAAAAAASAAAADAAAAAEAAAAeAAAAGAAAABoAAACiAAAApgEAALsAAAAlAAAADAAAAAEAAABUAAAAeAAAABsAAACiAAAAWAAAALoAAAABAAAAAAAbQauqGkEbAAAAogAAAAcAAABMAAAAAAAAAAAAAAAAAAAA//////////9cAAAAUwDtAG4AZABpAGMAbwAAAAoAAAAFAAAACwAAAAsAAAAFAAAACQAAAAsAAABLAAAAQAAAADAAAAAFAAAAIAAAAAEAAAABAAAAEAAAAAAAAAAAAAAAwAEAAOAAAAAAAAAAAAAAAMABAADgAAAAJQAAAAwAAAACAAAAJwAAABgAAAAFAAAAAAAAAP///wAAAAAAJQAAAAwAAAAFAAAATAAAAGQAAAAaAAAAwQAAAJMBAADZAAAAGgAAAMEAAAB6AQAAGQAAACEA8AAAAAAAAAAAAAAAgD8AAAAAAAAAAAAAgD8AAAAAAAAAAAAAAAAAAAAAAAAAAAAAAAAAAAAAAAAAACUAAAAMAAAAAAAAgCgAAAAMAAAABQAAACUAAAAMAAAAAQAAABgAAAAMAAAAAAAAABIAAAAMAAAAAQAAABYAAAAMAAAAAAAAAFQAAAA4AQAAGwAAAMEAAACSAQAA2QAAAAEAAAAAABtBq6oaQRsAAADBAAAAJwAAAEwAAAAEAAAAGgAAAMEAAACUAQAA2gAAAJwAAABGAGkAcgBtAGEAZABvACAAcABvAHIAOgAgAEoAVQBBAE4AIABKAE8AUwBFACAAVABBAEwAQQBWAEUAUgBBACAAUwBBAEcAVQBJAEUAUgAAAQkAAAAFAAAABwAAABAAAAAKAAAACwAAAAsAAAAFAAAACwAAAAsAAAAHAAAABAAAAAUAAAAHAAAADQAAAAwAAAAOAAAABQAAAAcAAAAOAAAACgAAAAoAAAAFAAAACgAAAAwAAAAJAAAADAAAAAwAAAAKAAAACwAAAAwAAAAFAAAACgAAAAwAAAANAAAADQAAAAUAAAAKAAAACwAAABYAAAAMAAAAAAAAACUAAAAMAAAAAgAAAA4AAAAUAAAAAAAAABAAAAAUAAAA</Object>
  <Object Id="idInvalidSigLnImg">AQAAAGwAAAAAAAAAAAAAAL8BAADfAAAAAAAAAAAAAAD0EAAAdggAACBFTUYAAAEAcCMAALAAAAAGAAAAAAAAAAAAAAAAAAAAgAwAAAgHAAA2AQAArgAAAAAAAAAAAAAAAAAAAPC6BACwpwIACgAAABAAAAAAAAAAAAAAAEsAAAAQAAAAAAAAAAUAAAAeAAAAGAAAAAAAAAAAAAAAwAEAAOAAAAAnAAAAGAAAAAEAAAAAAAAAAAAAAAAAAAAlAAAADAAAAAEAAABMAAAAZAAAAAAAAAAAAAAAvwEAAN8AAAAAAAAAAAAAAMABAADgAAAAIQDwAAAAAAAAAAAAAACAPwAAAAAAAAAAAACAPwAAAAAAAAAAAAAAAAAAAAAAAAAAAAAAAAAAAAAAAAAAJQAAAAwAAAAAAACAKAAAAAwAAAABAAAAJwAAABgAAAABAAAAAAAAAP///wAAAAAAJQAAAAwAAAABAAAATAAAAGQAAAAAAAAAAAAAAL8BAADfAAAAAAAAAAAAAADAAQAA4AAAACEA8AAAAAAAAAAAAAAAgD8AAAAAAAAAAAAAgD8AAAAAAAAAAAAAAAAAAAAAAAAAAAAAAAAAAAAAAAAAACUAAAAMAAAAAAAAgCgAAAAMAAAAAQAAACcAAAAYAAAAAQAAAAAAAADw8PAAAAAAACUAAAAMAAAAAQAAAEwAAABkAAAAAAAAAAAAAAC/AQAA3wAAAAAAAAAAAAAAwAEAAOAAAAAhAPAAAAAAAAAAAAAAAIA/AAAAAAAAAAAAAIA/AAAAAAAAAAAAAAAAAAAAAAAAAAAAAAAAAAAAAAAAAAAlAAAADAAAAAAAAIAoAAAADAAAAAEAAAAnAAAAGAAAAAEAAAAAAAAA8PDwAAAAAAAlAAAADAAAAAEAAABMAAAAZAAAAAAAAAAAAAAAvwEAAN8AAAAAAAAAAAAAAMABAADgAAAAIQDwAAAAAAAAAAAAAACAPwAAAAAAAAAAAACAPwAAAAAAAAAAAAAAAAAAAAAAAAAAAAAAAAAAAAAAAAAAJQAAAAwAAAAAAACAKAAAAAwAAAABAAAAJwAAABgAAAABAAAAAAAAAPDw8AAAAAAAJQAAAAwAAAABAAAATAAAAGQAAAAAAAAAAAAAAL8BAADfAAAAAAAAAAAAAADAAQAA4AAAACEA8AAAAAAAAAAAAAAAgD8AAAAAAAAAAAAAgD8AAAAAAAAAAAAAAAAAAAAAAAAAAAAAAAAAAAAAAAAAACUAAAAMAAAAAAAAgCgAAAAMAAAAAQAAACcAAAAYAAAAAQAAAAAAAADw8PAAAAAAACUAAAAMAAAAAQAAAEwAAABkAAAAAAAAAAAAAAC/AQAA3wAAAAAAAAAAAAAAwAEAAOAAAAAhAPAAAAAAAAAAAAAAAIA/AAAAAAAAAAAAAIA/AAAAAAAAAAAAAAAAAAAAAAAAAAAAAAAAAAAAAAAAAAAlAAAADAAAAAAAAIAoAAAADAAAAAEAAAAnAAAAGAAAAAEAAAAAAAAA////AAAAAAAlAAAADAAAAAEAAABMAAAAZAAAAAAAAAAAAAAAvwEAAN8AAAAAAAAAAAAAAMABAADgAAAAIQDwAAAAAAAAAAAAAACAPwAAAAAAAAAAAACAPwAAAAAAAAAAAAAAAAAAAAAAAAAAAAAAAAAAAAAAAAAAJQAAAAwAAAAAAACAKAAAAAwAAAABAAAAJwAAABgAAAABAAAAAAAAAP///wAAAAAAJQAAAAwAAAABAAAATAAAAGQAAAAAAAAAAAAAAL8BAADfAAAAAAAAAAAAAADAAQAA4AAAACEA8AAAAAAAAAAAAAAAgD8AAAAAAAAAAAAAgD8AAAAAAAAAAAAAAAAAAAAAAAAAAAAAAAAAAAAAAAAAACUAAAAMAAAAAAAAgCgAAAAMAAAAAQAAACcAAAAYAAAAAQAAAAAAAAD///8AAAAAACUAAAAMAAAAAQAAAEwAAABkAAAAAAAAAAYAAAC/AQAAIQAAAAAAAAAGAAAAwAEAABwAAAAhAPAAAAAAAAAAAAAAAIA/AAAAAAAAAAAAAIA/AAAAAAAAAAAAAAAAAAAAAAAAAAAAAAAAAAAAAAAAAAAlAAAADAAAAAAAAIAoAAAADAAAAAEAAAAnAAAAGAAAAAEAAAAAAAAA////AAAAAAAlAAAADAAAAAEAAABMAAAAZAAAABoAAAAGAAAANQAAACEAAAAaAAAABgAAABwAAAAcAAAAIQDwAAAAAAAAAAAAAACAPwAAAAAAAAAAAACAPwAAAAAAAAAAAAAAAAAAAAAAAAAAAAAAAAAAAAAAAAAAJQAAAAwAAAAAAACAKAAAAAwAAAABAAAAUAAAADQHAAAcAAAABgAAADMAAAAdAAAAHAAAAAYAAAAAAAAAAAAAABgAAAAYAAAATAAAACgAAAB0AAAAwAYAAAAAAAAAAAAAGAAAACgAAAAYAAAAGAAAAAEAGAAAAAAAAAAAAAAAAAAAAAAAAAAAAAAAAAAAAAAAAAAAAAAAAAAAAAAAAAAAAAAAAAAAAAAAAAAAAAAAAAAFCyEJFT8AAAAAAAAAAAAAAAAAAAAAAAAAAAAAAAAAAQQOIGAAAAAAAAAAAAAAAAAAAAAAAAAAAAAAAAAAAAAAAAAAAAABAwkeQsYfQ8kQI2oAAAAAAAAAAAAAAAAAAAAAAAAAAAIULIQOH14AAAAAAAAAAAAAAAAAAAAAAAAAAAAAAAAAAAAAAAAAAAAAAAAVLosfQ8kfQ8kKF0YAAAAAAAAAAAAAAAAAAAATKX0aOKoAAQQAAAB7t91LdKBLdKBLdKBLdKBLdKBLdKBLdKBLdKBLdKA8XIAECRgbO7MfQ8keQcQGDiwbKjo7W34EBwsSKHoeQsYHDy8AAAAAAABLdKCPweCozuWJvt+rz+WMwOCrz+WSwuGrz+WMwOCrz+VVc4YFCyMcProfQ8kcPbgFCyEDBQkVLYkfQ8kRJnMAAAAAAAAAAABLdKCs0Obn6eyeyePt7e2lzeTt7e2z0+ft7e2lzeTt7e2s0OaTk5MGCx8aOawfQ8kcProZNqMfQ8kWMZQGCRAAAAAAAAAAAABLdKCEvN+SwuHt7e3t7e3t7e3t7e3t7e3t7e3t7e3t7e3t7e0AAAAAAAABAwsYNaAfQ8kfQ8kaOq4CBA4uSGMAAAAAAAAAAABLdKCs0Obn6ezt7e3t7e3t7e3t7e3t7e3t7e3t7e3t7e3c3NxhYWEEBg4SJ3YfQ8kfQ8kfQ8keQcQLGUsJDxQAAAAAAAAAAABLdKCPweCozuXt7e2+eje+eje+eje+eje+eje+ejerqagUFBUMG1IcProfQ8kfQ8kcProIETQQI2oeQcQSKHoBAgcAAAAAAABLdKCs0Obn6ezt7e3t7e3t7e3t7e3t7e3t7e3t7e0yMjIVL40fQ8kfQ8kfQ8kaOawECRxcXFxTU1MECRwTKX0ZNqMHDy8AAABLdKCPweCozuXt7e2+eje+eje+eje+eje+eje+ejdFRUUULIYfQ8kfQ8kSJ3YHCRGTk5Pt7e2rz+VynroaKDgDBxcMGk4AAABLdKCs0Obn6ezt7e3t7e3t7e3t7e3t7e3t7e3t7e29vb0LDBMMGlAFCyNCQkLIyMjt7e3t7e3t7e2eyeNLdKAAAAAAAAAAAABLdKCPweCozuXt7e3t7e3H2uaTw+GTw+HM3eft7e3t7e3R0dGOjo61tbXt7e3t7e3t7e3t7e2rz+WJvt9LdKAAAAAAAAAAAABLdKCs0Obn6ezt7e3C2OV7t917t917t91/ud7M3eft7e3t7e3t7e3t7e3t7e3t7e3t7e3t7e3t7e2eyeNLdKAAAAAAAAAAAABLdKCPweCozuXt7e2QwuF7t917t917t917t92eyePt7e3t7e3t7e3t7e3t7e3t7e3t7e3t7e2rz+WJvt9LdKAAAAAAAAAAAABLdKCs0Obn6ezt7e2QwuF7t917t917t917t92eyePt7e3t7e3t7e3t7e3t7e3t7e3t7e3t7e3t7e2eyeNLdKAAAAAAAAAAAABLdKCPweCozuXt7e3C2OV7t917t917t91/ud7M3eft7e3t7e3t7e3t7e3t7e3t7e3t7e3t7e2rz+WJvt9LdKAAAAAAAAAAAABLdKCs0Obn6ezt7e3t7e3H2uaTw+GTw+G+1uXt7e3t7e3t7e3t7e3t7e3t7e3t7e3t7e3t7e3t7e2eyeNLdKAAAAAAAAAAAABLdKCEvN+SwuHt7e3t7e3t7e3t7e3t7e3t7e3t7e3t7e3t7e3t7e3t7e3t7e3t7e3t7e3t7e2Tw+GCu95LdKAAAAAAAAAAAABLdKCs0Obn6eyeyePt7e2lzeTt7e2z0+ft7e2lzeTt7e2s0Obt7e2s0Obt7e2s0Obt7e2XxeLt7e2lzeRLdKAAAAAAAAAAAABLdKCPweCozuWJvt+rz+WMwOCrz+WSwuGrz+WMwOCrz+WPweCrz+WPweCrz+WPweCrz+WGvd+rz+WMwOBLdKAAAAAAAAAAAAB7t91LdKBLdKBLdKBLdKBLdKBLdKBLdKBLdKBLdKBLdKBLdKBLdKBLdKBLdKBLdKBLdKBLdKBLdKBLdKB7t90AAAAAAAAAAAAAAAAAAAAAAAAAAAAAAAAAAAAAAAAAAAAAAAAAAAAAAAAAAAAAAAAAAAAAAAAAAAAAAAAAAAAAAAAAAAAAAAAAAAAAAAAAAAAAAAAAAAAAAAAAAAAAAAAAAAAAAAAAAAAAAAAAAAAAAAAAAAAAAAAAAAAAAAAAAAAAAAAAAAAAAAAAAAAAAAAAAAAAAAAnAAAAGAAAAAEAAAAAAAAA////AAAAAAAlAAAADAAAAAEAAABMAAAAZAAAAFAAAAAHAAAA0gAAAB8AAABQAAAABwAAAIMAAAAZAAAAIQDwAAAAAAAAAAAAAACAPwAAAAAAAAAAAACAPwAAAAAAAAAAAAAAAAAAAAAAAAAAAAAAAAAAAAAAAAAAJQAAAAwAAAAAAACAKAAAAAwAAAABAAAAUgAAAHABAAABAAAA7f///wAAAAAAAAAAAAAAAJABAAAAAAABAAAAAHMAZQBnAG8AZQAgAHUAaQAAAAAAAAAAAAAAAAAAAAAAAAAAAAAAAAAAAAAAAAAAAAAAAAAAAAAAAAAAAAAAAAAAAAAA3vE9diBeNnaAjn4DiobJXiIAAAC8ZqgEggR+KP/////IyDkDdMddXqDJOQMgAAAABQARACDIOQMCAgAACMg5AwIAAAABAAAAHwEAAAgAAABKJaMFAAAAAAIAAABwyDkDyMg5A7hJmn4AAAAAdMk5A/nwPXbExzkDKPGkBAAAPXYSAAwA7f///wAAAAAAAAAAAAAAAJABAAAAAAABAAAAAHMAZQBnAG8AZQAgAHUAaQCt7lqeKMg5A41l6XUAADZ2HMg5AwAAAAAkyDkDAAAAANuUXF4AADZ2AAAAABMAFACKhsleIF42djzIOQPE9GN1AAAAAPiv4QPgxDd2ZHYACAAAAAAlAAAADAAAAAEAAAAYAAAADAAAAP8AAAASAAAADAAAAAEAAAAeAAAAGAAAAFAAAAAHAAAA0wAAACAAAAAlAAAADAAAAAEAAABUAAAAqAAAAFEAAAAHAAAA0QAAAB8AAAABAAAAAAAbQauqGkFRAAAABwAAAA8AAABMAAAAAAAAAAAAAAAAAAAA//////////9sAAAARgBpAHIAbQBhACAAbgBvACAAdgDhAGwAaQBkAGEAAAAJAAAABQAAAAcAAAAQAAAACgAAAAUAAAALAAAACwAAAAUAAAAJAAAACgAAAAUAAAAFAAAACwAAAAoAAABLAAAAQAAAADAAAAAFAAAAIAAAAAEAAAABAAAAEAAAAAAAAAAAAAAAwAEAAOAAAAAAAAAAAAAAAMABAADgAAAAUgAAAHABAAACAAAAFAAAAAkAAAAAAAAAAAAAALwCAAAAAAAAAQICIlMAeQBzAHQAZQBtAAAAAAAAAAAAAAAAAAAAAAAAAAAAAAAAAAAAAAAAAAAAAAAAAAAAAAAAAAAAAAAAAAAAAAAAAPx2CQAAAJiAhAMAAAAAgI5+A4COfgNghsleAAAAANuUXF4JAAAAAAAAAAAAAAAAAAAAAAAAAGiPfgMAAAAAAAAAAAAAAAAAAAAAAAAAAAAAAAAAAAAAAAAAAAAAAAAAAAAAAAAAAAAAAAAAAAAAAAAAAAAAAACA5zkDrc9angAABnd06DkD+BD4doCOfgPblFxeAAAAAAgS+Hb//wAAAAAAAOsS+HbrEvh2pOg5A6joOQNghsleAAAAAAAAAAAAAAAAAAAAAMSu6HUJAAAA3Og5AwcAAADc6DkDAAAAAAEAAAAB2AAAAAIAAAAAAAAAAAAAAAAAAAAAAAD4r+EDZHYACAAAAAAlAAAADAAAAAIAAAAnAAAAGAAAAAMAAAAAAAAAAAAAAAAAAAAlAAAADAAAAAMAAABMAAAAZAAAAAAAAAAAAAAA//////////8AAAAAKAAAAAAAAABTAAAAIQDwAAAAAAAAAAAAAACAPwAAAAAAAAAAAACAPwAAAAAAAAAAAAAAAAAAAAAAAAAAAAAAAAAAAAAAAAAAJQAAAAwAAAAAAACAKAAAAAwAAAADAAAAJwAAABgAAAADAAAAAAAAAAAAAAAAAAAAJQAAAAwAAAADAAAATAAAAGQAAAAAAAAAAAAAAP//////////AAAAACgAAADAAQAAAAAAACEA8AAAAAAAAAAAAAAAgD8AAAAAAAAAAAAAgD8AAAAAAAAAAAAAAAAAAAAAAAAAAAAAAAAAAAAAAAAAACUAAAAMAAAAAAAAgCgAAAAMAAAAAwAAACcAAAAYAAAAAwAAAAAAAAAAAAAAAAAAACUAAAAMAAAAAwAAAEwAAABkAAAAAAAAAAAAAAD//////////8ABAAAoAAAAAAAAAFMAAAAhAPAAAAAAAAAAAAAAAIA/AAAAAAAAAAAAAIA/AAAAAAAAAAAAAAAAAAAAAAAAAAAAAAAAAAAAAAAAAAAlAAAADAAAAAAAAIAoAAAADAAAAAMAAAAnAAAAGAAAAAMAAAAAAAAAAAAAAAAAAAAlAAAADAAAAAMAAABMAAAAZAAAAAAAAAB7AAAAvwEAAHwAAAAAAAAAewAAAMABAAACAAAAIQDwAAAAAAAAAAAAAACAPwAAAAAAAAAAAACAPwAAAAAAAAAAAAAAAAAAAAAAAAAAAAAAAAAAAAAAAAAAJQAAAAwAAAAAAACAKAAAAAwAAAADAAAAJwAAABgAAAADAAAAAAAAAP///wAAAAAAJQAAAAwAAAADAAAATAAAAGQAAAAAAAAAKAAAAL8BAAB6AAAAAAAAACgAAADAAQAAUwAAACEA8AAAAAAAAAAAAAAAgD8AAAAAAAAAAAAAgD8AAAAAAAAAAAAAAAAAAAAAAAAAAAAAAAAAAAAAAAAAACUAAAAMAAAAAAAAgCgAAAAMAAAAAwAAACcAAAAYAAAAAwAAAAAAAAD///8AAAAAACUAAAAMAAAAAwAAAEwAAABkAAAADwAAAFcAAAAlAAAAegAAAA8AAABXAAAAFwAAACQAAAAhAPAAAAAAAAAAAAAAAIA/AAAAAAAAAAAAAIA/AAAAAAAAAAAAAAAAAAAAAAAAAAAAAAAAAAAAAAAAAAAlAAAADAAAAAAAAIAoAAAADAAAAAMAAABSAAAAcAEAAAMAAADg////AAAAAAAAAAAAAAAAkAEAAAAAAAEAAAAAYQByAGkAYQBsAAAAAAAAAAAAAAAAAAAAAAAAAAAAAAAAAAAAAAAAAAAAAAAAAAAAAAAAAAAAAAAAAAAAAAAAAAAAOAPe8T12AAAAACAAAACwDgpciCJyC1iTOAOEwtNeAAB+AwAAAAAgAAAAGJg4A6APAADYlzgDjVzxWiAAAAABAAAA20DxWp+tZYSohosD/z3xWr1X+loQYFNbqIaLA4zCSVsDAAAAgB2bfhiYOANclTgD+fA9dqyTOAMGAAAAAAA9dmzCSVvg////AAAAAAAAAAAAAAAAkAEAAAAAAAEAAAAAYQByAGkAYQBsAAAAAAAAAAAAAAAAAAAAAAAAAAAAAAAGAAAAAAAAAMSu6HUAAAAAEJU4AwYAAAAQlTgDAAAAAAEAAAAB2AAAAAIAAAAAAAAAAAAA+K/hA+DEN3ZkdgAIAAAAACUAAAAMAAAAAwAAABgAAAAMAAAAAAAAABIAAAAMAAAAAQAAABYAAAAMAAAACAAAAFQAAABUAAAAEAAAAFcAAAAkAAAAegAAAAEAAAAAABtBq6oaQRAAAAB7AAAAAQAAAEwAAAAEAAAADwAAAFcAAAAmAAAAewAAAFAAAABYAAAAFQAAABYAAAAMAAAAAAAAACUAAAAMAAAAAgAAACcAAAAYAAAABAAAAAAAAAD///8AAAAAACUAAAAMAAAABAAAAEwAAABkAAAAQAAAAC4AAACwAQAAegAAAEAAAAAuAAAAcQEAAE0AAAAhAPAAAAAAAAAAAAAAAIA/AAAAAAAAAAAAAIA/AAAAAAAAAAAAAAAAAAAAAAAAAAAAAAAAAAAAAAAAAAAlAAAADAAAAAAAAIAoAAAADAAAAAQAAAAnAAAAGAAAAAQAAAAAAAAA////AAAAAAAlAAAADAAAAAQAAABMAAAAZAAAAEAAAAAuAAAAsAEAAHQAAABAAAAALgAAAHEBAABHAAAAIQDwAAAAAAAAAAAAAACAPwAAAAAAAAAAAACAPwAAAAAAAAAAAAAAAAAAAAAAAAAAAAAAAAAAAAAAAAAAJQAAAAwAAAAAAACAKAAAAAwAAAAEAAAAJwAAABgAAAAEAAAAAAAAAP///wAAAAAAJQAAAAwAAAAEAAAATAAAAGQAAABAAAAATwAAAOcAAAB0AAAAQAAAAE8AAACoAAAAJgAAACEA8AAAAAAAAAAAAAAAgD8AAAAAAAAAAAAAgD8AAAAAAAAAAAAAAAAAAAAAAAAAAAAAAAAAAAAAAAAAACUAAAAMAAAAAAAAgCgAAAAMAAAABAAAAFIAAABwAQAABAAAAOT///8AAAAAAAAAAAAAAACQAQAAAAAAAQAAAABzAGUAZwBvAGUAIAB1AGkAAAAAAAAAAAAAAAAAAAAAAAAAAAAAAAAAAAAAAAAAAAAAAAAAAAAAAAAAAAAAAAAAAAA4A97xPXZPAAAAMJo4A2UOCjNEqfRauKKoBAAAAAAAAAAAAAAAAAAAAEBg7DkSuJU4AyAAAAAHAAAAAAAAQgGTOAMwKGELAAAAALSVOAMBAAAAAAAAACyUOAAIAAAAwF+7CKxagwsYGpt+eBEAANSVOAP58D12JJQ4AyjxpAQAAD12nJY4A+T///8AAAAAAAAAAAAAAACQAQAAAAAAAQAAAABzAGUAZwBvAGUAIAB1AGkAAAAAAAAAAAAAAAAAAAAAAAkAAAAAAAAAxK7odQAAAACIlTgDCQAAAIiVOAMAAAAAAQAAAAHYAAAAAgAAAAAAAAAAAAD4r+ED4MQ3dmR2AAgAAAAAJQAAAAwAAAAEAAAAGAAAAAwAAAAAAAAAEgAAAAwAAAABAAAAHgAAABgAAABAAAAATwAAAOgAAAB1AAAAJQAAAAwAAAAEAAAAVAAAAJwAAABBAAAATwAAAOYAAAB0AAAAAQAAAAAAG0GrqhpBQQAAAE8AAAANAAAATAAAAAAAAAAAAAAAAAAAAP//////////aAAAAEoAdQBhAG4AIABUAGEAbABhAHYAZQByAGEAAAAKAAAAEAAAAA4AAAAQAAAACAAAAA8AAAAOAAAABwAAAA4AAAANAAAADwAAAAoAAAAOAAAASwAAAEAAAAAwAAAABQAAACAAAAABAAAAAQAAABAAAAAAAAAAAAAAAMABAADgAAAAAAAAAAAAAADAAQAA4AAAACUAAAAMAAAAAgAAACcAAAAYAAAABQAAAAAAAAD///8AAAAAACUAAAAMAAAABQAAAEwAAABkAAAAAAAAAIMAAAC/AQAA2QAAAAAAAACDAAAAwAEAAFcAAAAhAPAAAAAAAAAAAAAAAIA/AAAAAAAAAAAAAIA/AAAAAAAAAAAAAAAAAAAAAAAAAAAAAAAAAAAAAAAAAAAlAAAADAAAAAAAAIAoAAAADAAAAAUAAAAnAAAAGAAAAAUAAAAAAAAA////AAAAAAAlAAAADAAAAAUAAABMAAAAZAAAABoAAACDAAAApQEAAJsAAAAaAAAAgwAAAIwBAAAZAAAAIQDwAAAAAAAAAAAAAACAPwAAAAAAAAAAAACAPwAAAAAAAAAAAAAAAAAAAAAAAAAAAAAAAAAAAAAAAAAAJQAAAAwAAAAAAACAKAAAAAwAAAAFAAAAJQAAAAwAAAABAAAAGAAAAAwAAAAAAAAAEgAAAAwAAAABAAAAHgAAABgAAAAaAAAAgwAAAKYBAACcAAAAJQAAAAwAAAABAAAAVAAAAJwAAAAbAAAAgwAAAI0AAACbAAAAAQAAAAAAG0GrqhpBGwAAAIMAAAANAAAATAAAAAAAAAAAAAAAAAAAAP//////////aAAAAEoAdQBhAG4AIABUAGEAbABhAHYAZQByAGEAAAAHAAAACwAAAAoAAAALAAAABQAAAAoAAAAKAAAABQAAAAoAAAAJAAAACgAAAAcAAAAKAAAASwAAAEAAAAAwAAAABQAAACAAAAABAAAAAQAAABAAAAAAAAAAAAAAAMABAADgAAAAAAAAAAAAAADAAQAA4AAAACUAAAAMAAAAAgAAACcAAAAYAAAABQAAAAAAAAD///8AAAAAACUAAAAMAAAABQAAAEwAAABkAAAAGgAAAKIAAAClAQAAugAAABoAAACiAAAAjAEAABkAAAAhAPAAAAAAAAAAAAAAAIA/AAAAAAAAAAAAAIA/AAAAAAAAAAAAAAAAAAAAAAAAAAAAAAAAAAAAAAAAAAAlAAAADAAAAAAAAIAoAAAADAAAAAUAAAAlAAAADAAAAAEAAAAYAAAADAAAAAAAAAASAAAADAAAAAEAAAAeAAAAGAAAABoAAACiAAAApgEAALsAAAAlAAAADAAAAAEAAABUAAAAeAAAABsAAACiAAAAWAAAALoAAAABAAAAAAAbQauqGkEbAAAAogAAAAcAAABMAAAAAAAAAAAAAAAAAAAA//////////9cAAAAUwDtAG4AZABpAGMAbwAAAAoAAAAFAAAACwAAAAsAAAAFAAAACQAAAAsAAABLAAAAQAAAADAAAAAFAAAAIAAAAAEAAAABAAAAEAAAAAAAAAAAAAAAwAEAAOAAAAAAAAAAAAAAAMABAADgAAAAJQAAAAwAAAACAAAAJwAAABgAAAAFAAAAAAAAAP///wAAAAAAJQAAAAwAAAAFAAAATAAAAGQAAAAaAAAAwQAAAJMBAADZAAAAGgAAAMEAAAB6AQAAGQAAACEA8AAAAAAAAAAAAAAAgD8AAAAAAAAAAAAAgD8AAAAAAAAAAAAAAAAAAAAAAAAAAAAAAAAAAAAAAAAAACUAAAAMAAAAAAAAgCgAAAAMAAAABQAAACUAAAAMAAAAAQAAABgAAAAMAAAAAAAAABIAAAAMAAAAAQAAABYAAAAMAAAAAAAAAFQAAAA4AQAAGwAAAMEAAACSAQAA2QAAAAEAAAAAABtBq6oaQRsAAADBAAAAJwAAAEwAAAAEAAAAGgAAAMEAAACUAQAA2gAAAJwAAABGAGkAcgBtAGEAZABvACAAcABvAHIAOgAgAEoAVQBBAE4AIABKAE8AUwBFACAAVABBAEwAQQBWAEUAUgBBACAAUwBBAEcAVQBJAEUAUgAAAAkAAAAFAAAABwAAABAAAAAKAAAACwAAAAsAAAAFAAAACwAAAAsAAAAHAAAABAAAAAUAAAAHAAAADQAAAAwAAAAOAAAABQAAAAcAAAAOAAAACgAAAAoAAAAFAAAACgAAAAwAAAAJAAAADAAAAAwAAAAKAAAACwAAAAwAAAAFAAAACgAAAAwAAAANAAAADQAAAAUAAAAKAAAACwAAABYAAAAMAAAAAAAAACUAAAAMAAAAAgAAAA4AAAAUAAAAAAAAABAAAAAU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Indice</vt:lpstr>
      <vt:lpstr>1 Informaciones Generales </vt:lpstr>
      <vt:lpstr>2 3Consolidación (Proporcional)</vt:lpstr>
      <vt:lpstr>prueba Consolidacion (Global)</vt:lpstr>
      <vt:lpstr>3,Variacion PN  Consolidado</vt:lpstr>
      <vt:lpstr>5,Notas a los EEFF AFPISA</vt:lpstr>
      <vt:lpstr>5,Notas a los EEFF INCUBATE</vt:lpstr>
      <vt:lpstr>5,Notas a los EEFF PROCAMPO</vt:lpstr>
      <vt:lpstr>5,Notas a los EEFF MARKET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Kendo UI</dc:creator>
  <cp:lastModifiedBy>ROCIO-INV</cp:lastModifiedBy>
  <cp:lastPrinted>2021-04-29T03:03:33Z</cp:lastPrinted>
  <dcterms:created xsi:type="dcterms:W3CDTF">2021-04-25T01:23:02Z</dcterms:created>
  <dcterms:modified xsi:type="dcterms:W3CDTF">2021-04-30T17:35:56Z</dcterms:modified>
</cp:coreProperties>
</file>