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Pablo Roa\Downloads\"/>
    </mc:Choice>
  </mc:AlternateContent>
  <xr:revisionPtr revIDLastSave="0" documentId="13_ncr:201_{316957A4-F6E0-4CE8-A621-4CC192342337}" xr6:coauthVersionLast="47" xr6:coauthVersionMax="47" xr10:uidLastSave="{00000000-0000-0000-0000-000000000000}"/>
  <bookViews>
    <workbookView xWindow="-120" yWindow="-120" windowWidth="29040" windowHeight="15840" tabRatio="870" activeTab="2" xr2:uid="{00000000-000D-0000-FFFF-FFFF00000000}"/>
  </bookViews>
  <sheets>
    <sheet name="Indice" sheetId="33" r:id="rId1"/>
    <sheet name="I.Infomac Gral Emp" sheetId="38" r:id="rId2"/>
    <sheet name="Balance Gral. Resol. 6" sheetId="1" r:id="rId3"/>
    <sheet name="Estado de Resultado Resol. 6" sheetId="2" r:id="rId4"/>
    <sheet name="Flujo de Efectivo Resol. Res 6" sheetId="34" r:id="rId5"/>
    <sheet name="Estado de Variacion PN " sheetId="35" r:id="rId6"/>
    <sheet name="NOTA A LOS ESTADOS CONTA. 1-4" sheetId="36" r:id="rId7"/>
    <sheet name="NOTA 5 A-C CRITERIOS ESPECIF." sheetId="37" r:id="rId8"/>
    <sheet name="NOTA D - DISPONIBILIDADES" sheetId="7" r:id="rId9"/>
    <sheet name="NOTA E - INVERSIONES" sheetId="8" r:id="rId10"/>
    <sheet name="NOTA F - CREDITOS" sheetId="9" r:id="rId11"/>
    <sheet name="NOTA G BIENES DE USO" sheetId="11" r:id="rId12"/>
    <sheet name="NOTA H CARGOS DIFERIDOS" sheetId="13" r:id="rId13"/>
    <sheet name=" NOTA I INTANGIBLES" sheetId="14" r:id="rId14"/>
    <sheet name="NOTA J OTROS ACTIVOS CTES y NO " sheetId="15" r:id="rId15"/>
    <sheet name="NOTA K PRESTAMOS" sheetId="17" r:id="rId16"/>
    <sheet name="NOTA L DOCUM y CTAS A PAG" sheetId="18" r:id="rId17"/>
    <sheet name="NOTAS M-Q ACREED y CTAS A PAG" sheetId="16" r:id="rId18"/>
    <sheet name="NOTA R SALDOS Y TRANSACC" sheetId="19" r:id="rId19"/>
    <sheet name="NOTA S RESULTADOS CON PERS" sheetId="21" r:id="rId20"/>
    <sheet name=" NOTA T PATRIMONIO Y PREVIS" sheetId="22" r:id="rId21"/>
    <sheet name="NOTA V INGRESOS OPERATIVOS" sheetId="23" r:id="rId22"/>
    <sheet name="NOTA W OTROS GASTOS OPER" sheetId="24" r:id="rId23"/>
    <sheet name="NOTA X OTROS INGRESOS Y EGR" sheetId="25" r:id="rId24"/>
    <sheet name="NOTA Y RESULTADOS FINANC" sheetId="27" r:id="rId25"/>
    <sheet name="NOTA Z RESULT EXTRA" sheetId="28" r:id="rId26"/>
    <sheet name="NOTA 6 INFORMACION REFERENTE" sheetId="26" r:id="rId27"/>
  </sheets>
  <externalReferences>
    <externalReference r:id="rId28"/>
    <externalReference r:id="rId29"/>
    <externalReference r:id="rId30"/>
  </externalReferences>
  <definedNames>
    <definedName name="_xlnm._FilterDatabase" localSheetId="8" hidden="1">'NOTA D - DISPONIBILIDADES'!$B$7:$D$62</definedName>
    <definedName name="_xlnm._FilterDatabase" localSheetId="18" hidden="1">'NOTA R SALDOS Y TRANSACC'!$B$6:$F$21</definedName>
    <definedName name="_MON_1268749014" localSheetId="7">#N/A</definedName>
    <definedName name="a" localSheetId="5">#N/A</definedName>
    <definedName name="a" localSheetId="4">#N/A</definedName>
    <definedName name="a" localSheetId="7">#N/A</definedName>
    <definedName name="a" localSheetId="6">#N/A</definedName>
    <definedName name="a">#N/A</definedName>
    <definedName name="aa" localSheetId="5">#N/A</definedName>
    <definedName name="aa" localSheetId="4">#N/A</definedName>
    <definedName name="aa" localSheetId="7">#N/A</definedName>
    <definedName name="aa" localSheetId="6">#N/A</definedName>
    <definedName name="aa">#N/A</definedName>
    <definedName name="_xlnm.Print_Area" localSheetId="2">#N/A</definedName>
    <definedName name="_xlnm.Print_Area" localSheetId="3">#N/A</definedName>
    <definedName name="_xlnm.Print_Area" localSheetId="22">#N/A</definedName>
    <definedName name="BuiltIn_Print_Area">[1]anexos!#REF!</definedName>
    <definedName name="BuiltIn_Print_Area___0">'[1]Balance General Resol 950'!#REF!</definedName>
    <definedName name="BuiltIn_Print_Area___0___0" localSheetId="5">#N/A</definedName>
    <definedName name="BuiltIn_Print_Area___0___0" localSheetId="4">#N/A</definedName>
    <definedName name="BuiltIn_Print_Area___0___0" localSheetId="7">#N/A</definedName>
    <definedName name="BuiltIn_Print_Area___0___0" localSheetId="6">#N/A</definedName>
    <definedName name="BuiltIn_Print_Area___0___0">#N/A</definedName>
    <definedName name="BuiltIn_Print_Area___0___0___0___0">'[2]Flujos de efectivo'!#REF!</definedName>
    <definedName name="BuiltIn_Print_Area___0___0___0___0___0" localSheetId="5">#N/A</definedName>
    <definedName name="BuiltIn_Print_Area___0___0___0___0___0" localSheetId="4">#N/A</definedName>
    <definedName name="BuiltIn_Print_Area___0___0___0___0___0" localSheetId="7">#N/A</definedName>
    <definedName name="BuiltIn_Print_Area___0___0___0___0___0" localSheetId="6">#N/A</definedName>
    <definedName name="BuiltIn_Print_Area___0___0___0___0___0">#N/A</definedName>
    <definedName name="Clientes" localSheetId="5">#N/A</definedName>
    <definedName name="Clientes" localSheetId="4">#N/A</definedName>
    <definedName name="Clientes" localSheetId="7">#N/A</definedName>
    <definedName name="Clientes" localSheetId="6">#N/A</definedName>
    <definedName name="Clientes">#N/A</definedName>
    <definedName name="DATA16" localSheetId="5">#N/A</definedName>
    <definedName name="DATA16" localSheetId="4">#N/A</definedName>
    <definedName name="DATA16" localSheetId="7">#N/A</definedName>
    <definedName name="DATA16" localSheetId="6">#N/A</definedName>
    <definedName name="DATA16">#N/A</definedName>
    <definedName name="DATA17" localSheetId="5">#N/A</definedName>
    <definedName name="DATA17" localSheetId="4">#N/A</definedName>
    <definedName name="DATA17" localSheetId="7">#N/A</definedName>
    <definedName name="DATA17" localSheetId="6">#N/A</definedName>
    <definedName name="DATA17">#N/A</definedName>
    <definedName name="DATA18" localSheetId="5">#N/A</definedName>
    <definedName name="DATA18" localSheetId="4">#N/A</definedName>
    <definedName name="DATA18" localSheetId="7">#N/A</definedName>
    <definedName name="DATA18" localSheetId="6">#N/A</definedName>
    <definedName name="DATA18">#N/A</definedName>
    <definedName name="DATA20" localSheetId="5">#N/A</definedName>
    <definedName name="DATA20" localSheetId="4">#N/A</definedName>
    <definedName name="DATA20" localSheetId="7">#N/A</definedName>
    <definedName name="DATA20" localSheetId="6">#N/A</definedName>
    <definedName name="DATA20">#N/A</definedName>
    <definedName name="datos" localSheetId="5">#N/A</definedName>
    <definedName name="datos" localSheetId="4">#N/A</definedName>
    <definedName name="datos" localSheetId="7">#N/A</definedName>
    <definedName name="datos" localSheetId="6">#N/A</definedName>
    <definedName name="datos">#N/A</definedName>
    <definedName name="k" localSheetId="5">#N/A</definedName>
    <definedName name="k" localSheetId="4">#N/A</definedName>
    <definedName name="k" localSheetId="7">#N/A</definedName>
    <definedName name="k" localSheetId="6">#N/A</definedName>
    <definedName name="k">#N/A</definedName>
    <definedName name="klkl" localSheetId="5">#N/A</definedName>
    <definedName name="klkl" localSheetId="4">#N/A</definedName>
    <definedName name="klkl" localSheetId="7">#N/A</definedName>
    <definedName name="klkl" localSheetId="6">#N/A</definedName>
    <definedName name="klkl">#N/A</definedName>
    <definedName name="klll" localSheetId="5">#N/A</definedName>
    <definedName name="klll" localSheetId="4">#N/A</definedName>
    <definedName name="klll" localSheetId="7">#N/A</definedName>
    <definedName name="klll" localSheetId="6">#N/A</definedName>
    <definedName name="klll">#N/A</definedName>
    <definedName name="ver" localSheetId="5">#N/A</definedName>
    <definedName name="ver" localSheetId="4">#N/A</definedName>
    <definedName name="ver" localSheetId="7">#N/A</definedName>
    <definedName name="ver" localSheetId="6">#N/A</definedName>
    <definedName name="ver">#N/A</definedName>
    <definedName name="verificar" localSheetId="5">#N/A</definedName>
    <definedName name="verificar" localSheetId="4">#N/A</definedName>
    <definedName name="verificar" localSheetId="7">#N/A</definedName>
    <definedName name="verificar" localSheetId="6">#N/A</definedName>
    <definedName name="verificar">#N/A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34" i="2"/>
  <c r="F39" i="2"/>
  <c r="D6" i="17" l="1"/>
  <c r="D7" i="17"/>
  <c r="D8" i="17"/>
  <c r="D9" i="17"/>
  <c r="D12" i="17"/>
  <c r="E39" i="2"/>
  <c r="E28" i="2"/>
  <c r="E43" i="2" s="1"/>
  <c r="C26" i="16" l="1"/>
  <c r="D6" i="18"/>
  <c r="F27" i="8" l="1"/>
  <c r="G27" i="8"/>
  <c r="G31" i="8"/>
  <c r="G63" i="8" s="1"/>
  <c r="F35" i="8"/>
  <c r="G35" i="8"/>
  <c r="C40" i="8"/>
  <c r="F40" i="8"/>
  <c r="G40" i="8"/>
  <c r="E47" i="8"/>
  <c r="F47" i="8"/>
  <c r="G47" i="8"/>
  <c r="F55" i="8"/>
  <c r="E56" i="8"/>
  <c r="F56" i="8" s="1"/>
  <c r="F57" i="8"/>
  <c r="F58" i="8"/>
  <c r="J68" i="8"/>
  <c r="F69" i="8"/>
  <c r="G69" i="8"/>
  <c r="D78" i="8"/>
  <c r="E78" i="8"/>
  <c r="C47" i="8" l="1"/>
  <c r="F77" i="8"/>
  <c r="F59" i="8"/>
  <c r="G72" i="8" s="1"/>
  <c r="F42" i="8"/>
  <c r="E59" i="8"/>
  <c r="I26" i="35"/>
  <c r="I25" i="35" s="1"/>
  <c r="J25" i="35" s="1"/>
  <c r="H26" i="35"/>
  <c r="G26" i="35"/>
  <c r="F26" i="35"/>
  <c r="E26" i="35"/>
  <c r="D26" i="35"/>
  <c r="C26" i="35"/>
  <c r="H24" i="35"/>
  <c r="J23" i="35"/>
  <c r="J22" i="35"/>
  <c r="J21" i="35"/>
  <c r="J19" i="35"/>
  <c r="J18" i="35"/>
  <c r="J17" i="35"/>
  <c r="J15" i="35"/>
  <c r="J13" i="35"/>
  <c r="J12" i="35"/>
  <c r="J11" i="35"/>
  <c r="I10" i="35"/>
  <c r="H10" i="35"/>
  <c r="G10" i="35"/>
  <c r="F10" i="35"/>
  <c r="E10" i="35"/>
  <c r="D10" i="35"/>
  <c r="C10" i="35"/>
  <c r="C59" i="8" l="1"/>
  <c r="F76" i="8"/>
  <c r="E14" i="35"/>
  <c r="J14" i="35" s="1"/>
  <c r="G24" i="35"/>
  <c r="J24" i="35" s="1"/>
  <c r="J26" i="35"/>
  <c r="J10" i="35"/>
  <c r="J20" i="35"/>
  <c r="C69" i="8" l="1"/>
  <c r="F78" i="8"/>
  <c r="G16" i="35"/>
  <c r="J16" i="35" s="1"/>
  <c r="E11" i="19"/>
  <c r="E34" i="37" l="1"/>
  <c r="E23" i="37"/>
  <c r="E20" i="37"/>
  <c r="D69" i="1" l="1"/>
  <c r="D62" i="1"/>
  <c r="D51" i="1"/>
  <c r="D58" i="1" s="1"/>
  <c r="D48" i="1"/>
  <c r="D37" i="1"/>
  <c r="D30" i="1"/>
  <c r="G28" i="1"/>
  <c r="G21" i="1"/>
  <c r="D19" i="1"/>
  <c r="D21" i="1" s="1"/>
  <c r="D14" i="1"/>
  <c r="G12" i="1"/>
  <c r="G16" i="1" s="1"/>
  <c r="G8" i="1"/>
  <c r="G38" i="1" l="1"/>
  <c r="D38" i="1"/>
  <c r="D76" i="1"/>
  <c r="E20" i="19"/>
  <c r="D77" i="1" l="1"/>
  <c r="E8" i="22"/>
  <c r="F9" i="22"/>
  <c r="C10" i="22"/>
  <c r="C21" i="11"/>
  <c r="D14" i="9"/>
  <c r="C28" i="9"/>
  <c r="C30" i="9" s="1"/>
  <c r="C13" i="9"/>
  <c r="B29" i="9" l="1"/>
  <c r="B38" i="9" s="1"/>
  <c r="B22" i="11" s="1"/>
  <c r="B9" i="13" s="1"/>
  <c r="C53" i="7"/>
  <c r="B11" i="15" l="1"/>
  <c r="C13" i="17" s="1"/>
  <c r="C11" i="18" s="1"/>
  <c r="B7" i="16" s="1"/>
  <c r="B18" i="16" s="1"/>
  <c r="B13" i="14"/>
  <c r="E92" i="37"/>
  <c r="E96" i="37" s="1"/>
  <c r="B21" i="19" l="1"/>
  <c r="B30" i="16"/>
  <c r="F63" i="37"/>
  <c r="E63" i="37" s="1"/>
  <c r="I59" i="37"/>
  <c r="F59" i="37"/>
  <c r="E27" i="37"/>
  <c r="F19" i="37"/>
  <c r="C6" i="16" l="1"/>
  <c r="C18" i="23" l="1"/>
  <c r="C17" i="23"/>
  <c r="D18" i="21"/>
  <c r="C18" i="21"/>
  <c r="F21" i="19"/>
  <c r="D10" i="18" l="1"/>
  <c r="C14" i="9"/>
  <c r="F7" i="22" l="1"/>
  <c r="C62" i="7"/>
  <c r="F90" i="37" l="1"/>
  <c r="C20" i="23" l="1"/>
  <c r="D14" i="17"/>
  <c r="F6" i="13"/>
  <c r="F7" i="13"/>
  <c r="D5" i="28"/>
  <c r="C5" i="28"/>
  <c r="B28" i="9"/>
  <c r="C17" i="16"/>
  <c r="C13" i="23"/>
  <c r="C16" i="23"/>
  <c r="D5" i="22"/>
  <c r="D10" i="22" s="1"/>
  <c r="C29" i="16"/>
  <c r="B27" i="19"/>
  <c r="B19" i="21" s="1"/>
  <c r="B11" i="22" s="1"/>
  <c r="E8" i="13"/>
  <c r="C8" i="13"/>
  <c r="D19" i="11"/>
  <c r="D18" i="11"/>
  <c r="M17" i="11"/>
  <c r="D16" i="11"/>
  <c r="M15" i="11"/>
  <c r="M14" i="11"/>
  <c r="D13" i="11"/>
  <c r="M12" i="11"/>
  <c r="C37" i="9"/>
  <c r="E6" i="22"/>
  <c r="E9" i="22"/>
  <c r="D15" i="11"/>
  <c r="D12" i="11"/>
  <c r="D92" i="37"/>
  <c r="D94" i="37" s="1"/>
  <c r="D93" i="37"/>
  <c r="D95" i="37" s="1"/>
  <c r="C11" i="28"/>
  <c r="D11" i="28"/>
  <c r="C8" i="28"/>
  <c r="D8" i="28"/>
  <c r="F6" i="15"/>
  <c r="F7" i="15"/>
  <c r="F8" i="15"/>
  <c r="F9" i="15"/>
  <c r="J19" i="11"/>
  <c r="M19" i="11"/>
  <c r="J37" i="24"/>
  <c r="J34" i="24"/>
  <c r="J33" i="24"/>
  <c r="J32" i="24"/>
  <c r="J31" i="24"/>
  <c r="F29" i="24"/>
  <c r="B29" i="24"/>
  <c r="J28" i="24"/>
  <c r="J26" i="24"/>
  <c r="J25" i="24"/>
  <c r="J23" i="24"/>
  <c r="J22" i="24"/>
  <c r="J20" i="24"/>
  <c r="J19" i="24"/>
  <c r="K17" i="24"/>
  <c r="G17" i="24"/>
  <c r="C17" i="24"/>
  <c r="F16" i="24"/>
  <c r="F17" i="24" s="1"/>
  <c r="B16" i="24"/>
  <c r="K12" i="24"/>
  <c r="G12" i="24"/>
  <c r="C12" i="24"/>
  <c r="F11" i="24"/>
  <c r="B11" i="24"/>
  <c r="F9" i="24"/>
  <c r="B9" i="24"/>
  <c r="B12" i="24" s="1"/>
  <c r="J8" i="24"/>
  <c r="F10" i="22"/>
  <c r="C10" i="15"/>
  <c r="E10" i="15"/>
  <c r="D12" i="14"/>
  <c r="D8" i="13"/>
  <c r="I21" i="11"/>
  <c r="H21" i="11"/>
  <c r="M20" i="11"/>
  <c r="D10" i="15"/>
  <c r="F5" i="15"/>
  <c r="M16" i="11"/>
  <c r="D17" i="11"/>
  <c r="M13" i="11"/>
  <c r="D14" i="11"/>
  <c r="G21" i="11"/>
  <c r="M18" i="11"/>
  <c r="J16" i="24" l="1"/>
  <c r="J17" i="24" s="1"/>
  <c r="F12" i="24"/>
  <c r="J11" i="24"/>
  <c r="B21" i="11"/>
  <c r="B8" i="13" s="1"/>
  <c r="B12" i="14" s="1"/>
  <c r="B10" i="15" s="1"/>
  <c r="E10" i="22"/>
  <c r="F10" i="15"/>
  <c r="F8" i="13"/>
  <c r="D21" i="11"/>
  <c r="M21" i="11"/>
  <c r="J9" i="24"/>
  <c r="B17" i="24"/>
  <c r="B37" i="9"/>
  <c r="L21" i="11"/>
  <c r="C10" i="18" l="1"/>
  <c r="B6" i="16" s="1"/>
  <c r="B17" i="16" s="1"/>
  <c r="B29" i="16" s="1"/>
  <c r="B20" i="19" s="1"/>
  <c r="B26" i="19" s="1"/>
  <c r="B18" i="21" s="1"/>
  <c r="B10" i="22" s="1"/>
  <c r="C12" i="17"/>
  <c r="J12" i="24"/>
</calcChain>
</file>

<file path=xl/sharedStrings.xml><?xml version="1.0" encoding="utf-8"?>
<sst xmlns="http://schemas.openxmlformats.org/spreadsheetml/2006/main" count="1430" uniqueCount="895">
  <si>
    <t>INVESTOR CASA DE BOLSA S.A.</t>
  </si>
  <si>
    <t>ANEXO F DE LA RESOLUCION Nº 6/19</t>
  </si>
  <si>
    <t>Enero</t>
  </si>
  <si>
    <t>Febrero</t>
  </si>
  <si>
    <t>Marzo</t>
  </si>
  <si>
    <t>Fecha Presentación:</t>
  </si>
  <si>
    <t>Mayo</t>
  </si>
  <si>
    <t>Junio</t>
  </si>
  <si>
    <t>Julio</t>
  </si>
  <si>
    <t>INDICE</t>
  </si>
  <si>
    <t>REF.</t>
  </si>
  <si>
    <t>Agosto</t>
  </si>
  <si>
    <t>I-INFORMACIÓN GENERAL DE INVESTOR CASA DE BOLSA SA</t>
  </si>
  <si>
    <t>Infome en Word.</t>
  </si>
  <si>
    <t>II-ESTADOS FINANCIEROS BASICOS</t>
  </si>
  <si>
    <t>Septiembre</t>
  </si>
  <si>
    <t>Balance General</t>
  </si>
  <si>
    <t>Octubre</t>
  </si>
  <si>
    <t>Cuadro de Resultados</t>
  </si>
  <si>
    <t>Noviembre</t>
  </si>
  <si>
    <t>Flujo de Efectivo</t>
  </si>
  <si>
    <t>Estado de Variacion Patrimonial</t>
  </si>
  <si>
    <t>Calculo de IRACIS</t>
  </si>
  <si>
    <t>Balance del Sistema</t>
  </si>
  <si>
    <t>Informe del Sindico</t>
  </si>
  <si>
    <t>Informe del Auditor Externo</t>
  </si>
  <si>
    <t>Memoria del Directorio</t>
  </si>
  <si>
    <t xml:space="preserve"> Notas a los Estados Contables</t>
  </si>
  <si>
    <t>Diciembre</t>
  </si>
  <si>
    <t>Nota 1- Consideraciones de EEFF</t>
  </si>
  <si>
    <t>Nota 2 - Inforamacion de la Empresa</t>
  </si>
  <si>
    <t>Nota 3 - Principales Politicas y Practicas Contables</t>
  </si>
  <si>
    <t>Nota 4 - Cambio de Politicas y Proced. Contables</t>
  </si>
  <si>
    <t>Nota 5 - Criterios Especificos de Valuación</t>
  </si>
  <si>
    <t>a. Valuacion Moneda Extranjera</t>
  </si>
  <si>
    <t>b.Posición Moneda Extranjera</t>
  </si>
  <si>
    <t>c.Diferencia de cambio</t>
  </si>
  <si>
    <t>d. Disponibiliadades</t>
  </si>
  <si>
    <t>e. Inversiones</t>
  </si>
  <si>
    <t>f.Créditos</t>
  </si>
  <si>
    <t>g.Bienes de Cambio</t>
  </si>
  <si>
    <t>h.Cargos Diferidos</t>
  </si>
  <si>
    <t>i. Bienes Intangibles</t>
  </si>
  <si>
    <t>j. Otros Activos</t>
  </si>
  <si>
    <t xml:space="preserve">k.Prestamos </t>
  </si>
  <si>
    <t>l.Documentos y Ctas a Cobrar</t>
  </si>
  <si>
    <t>m.Acreedores por Intermediación</t>
  </si>
  <si>
    <t>n. Administración de Carteras</t>
  </si>
  <si>
    <t>o.Cuentas a Pagar - Relacionadas -</t>
  </si>
  <si>
    <t>p.Obligaciones Contrato de Underwriting</t>
  </si>
  <si>
    <t>q.Otros Pasivos</t>
  </si>
  <si>
    <t>r.Saldos y Transacciones - Relacionadas -</t>
  </si>
  <si>
    <t>s. Resultados con Relacionadas</t>
  </si>
  <si>
    <t>t.Patrimonio</t>
  </si>
  <si>
    <t>u. Previsiones</t>
  </si>
  <si>
    <t>v.Ingresos Operativos</t>
  </si>
  <si>
    <t>w.Otros Gastos Operativos</t>
  </si>
  <si>
    <t>x. Otros Ingresos y Egresos</t>
  </si>
  <si>
    <t>y. Resultados Financieros</t>
  </si>
  <si>
    <t>z. Resultados Extraordinarios</t>
  </si>
  <si>
    <t>Nota 6- Información Referente a Contingencias</t>
  </si>
  <si>
    <t>a.Compromisios Directos</t>
  </si>
  <si>
    <t>b.Contingencias Legales</t>
  </si>
  <si>
    <t>c.Garantías Constituidas</t>
  </si>
  <si>
    <t>Nota 7- Hechos posteriores</t>
  </si>
  <si>
    <t>Nota 8- Limitaciones a libre disponibilidad</t>
  </si>
  <si>
    <t>Nota 9- Cambios Contables</t>
  </si>
  <si>
    <t>Nota 10- Restricciones para Distribuir Utilidades</t>
  </si>
  <si>
    <t>Nota 11- Sanciones</t>
  </si>
  <si>
    <t>1 01</t>
  </si>
  <si>
    <t>1 01 01</t>
  </si>
  <si>
    <t xml:space="preserve"> (Expresado en Guaraníes)</t>
  </si>
  <si>
    <t>ACTIVO</t>
  </si>
  <si>
    <t>PASIVO</t>
  </si>
  <si>
    <t>1 01 01 01</t>
  </si>
  <si>
    <t>ACTIVO CORRIENTE Nota 5 a</t>
  </si>
  <si>
    <t>PASIVO CORRIENTE</t>
  </si>
  <si>
    <t>1 01 01 03</t>
  </si>
  <si>
    <t>DISPONIBILIDADES Nota 5 d</t>
  </si>
  <si>
    <t>DOCUEMENTOS Y CUENTAS A PAGAR</t>
  </si>
  <si>
    <t>Caja</t>
  </si>
  <si>
    <t>Recaudaciones a Depositar</t>
  </si>
  <si>
    <t>Acreedores Varios  - Nota 5 l</t>
  </si>
  <si>
    <t>Bancos</t>
  </si>
  <si>
    <t>Obligaciones por Administracion de Carteras</t>
  </si>
  <si>
    <t>1 01 03</t>
  </si>
  <si>
    <t>PRESTAMOS FINANCIEROS - Nota 5 k</t>
  </si>
  <si>
    <t>1 01 03 01</t>
  </si>
  <si>
    <t>Titulos de Renta Variable</t>
  </si>
  <si>
    <t>Sobregiros en cuenta corriente</t>
  </si>
  <si>
    <t>Titulos de Renta Fija</t>
  </si>
  <si>
    <t>Documentos a pagar</t>
  </si>
  <si>
    <t>Menos: Prevision por disminución de valor</t>
  </si>
  <si>
    <t>Intereses a Devengar</t>
  </si>
  <si>
    <t>CREDITOS Nota 5 f</t>
  </si>
  <si>
    <t>PROVISIONES</t>
  </si>
  <si>
    <t>Deudores por Intermediacion</t>
  </si>
  <si>
    <t>Impuesto a la Renta a pagar</t>
  </si>
  <si>
    <t>Documentos y  Cuentas a Cobrar</t>
  </si>
  <si>
    <t>IVA a Pagar</t>
  </si>
  <si>
    <t>Deudores Varios</t>
  </si>
  <si>
    <t>Retenciones de Impuestos</t>
  </si>
  <si>
    <t>Menos: Prevision por Incobrables</t>
  </si>
  <si>
    <t>Aportes y Retenciones a Pagar</t>
  </si>
  <si>
    <t>Cuentas por Cobrar a Personas y Emp. Relacionadas</t>
  </si>
  <si>
    <t>Provisiones Varias</t>
  </si>
  <si>
    <t>1 01 03 11</t>
  </si>
  <si>
    <t>Menos: Prevision por Incobrables a Personas y Emp Relacionadas</t>
  </si>
  <si>
    <t>1 01 03 13</t>
  </si>
  <si>
    <t>Derechos sobre titulos por Contratos de Underwiting</t>
  </si>
  <si>
    <t>1 01 03 14</t>
  </si>
  <si>
    <t>OTROS ACTIVOS</t>
  </si>
  <si>
    <t>OTROS PASIVOS</t>
  </si>
  <si>
    <t>1 01 15</t>
  </si>
  <si>
    <t>Gastos No Devengados</t>
  </si>
  <si>
    <t>1 01 15 02</t>
  </si>
  <si>
    <t>Intereses a Vencer -  Nota 5 h</t>
  </si>
  <si>
    <t>Prestamos de Terceros</t>
  </si>
  <si>
    <t>1 01 15 03</t>
  </si>
  <si>
    <t xml:space="preserve">Seguros a Vencer  -  Nota 5 h </t>
  </si>
  <si>
    <t>Dividendos a Pagar</t>
  </si>
  <si>
    <t>2 01 15 03</t>
  </si>
  <si>
    <t>Otros Pasivos Corrientes</t>
  </si>
  <si>
    <t>1 01 20</t>
  </si>
  <si>
    <t>Total Activo Corriente</t>
  </si>
  <si>
    <t>Total Pasivo Corriente</t>
  </si>
  <si>
    <t>1 01 20 01</t>
  </si>
  <si>
    <t>ACTIVO NO CORRIENTE</t>
  </si>
  <si>
    <t>PASIVOS NO CORRIENTE</t>
  </si>
  <si>
    <t>1 01 20 02</t>
  </si>
  <si>
    <t>INVERSIONES PERMANENTES Nota 5 e</t>
  </si>
  <si>
    <t>PRESTAMOS FINANCIEROS</t>
  </si>
  <si>
    <t>Préstamos en Bancos</t>
  </si>
  <si>
    <t>Titulo de Renta Fija</t>
  </si>
  <si>
    <t>Acciones en la Bolsa de Valores</t>
  </si>
  <si>
    <t>Otros Valores</t>
  </si>
  <si>
    <t>PREVISIONES</t>
  </si>
  <si>
    <t>1 02</t>
  </si>
  <si>
    <t xml:space="preserve">Instrumentos Financieros Cedidos </t>
  </si>
  <si>
    <t>1 02 01</t>
  </si>
  <si>
    <t>Prevision para Indeminzacion</t>
  </si>
  <si>
    <t>1 02 01 09</t>
  </si>
  <si>
    <t>Otras Contingencias</t>
  </si>
  <si>
    <t>CREDITOS</t>
  </si>
  <si>
    <t>Otros Pasivos No Corrientes</t>
  </si>
  <si>
    <t>1 02 02</t>
  </si>
  <si>
    <t>1 02 02 01</t>
  </si>
  <si>
    <t>Deudores por Gestion en Cobro</t>
  </si>
  <si>
    <t>Total  Pasivo no Corriente</t>
  </si>
  <si>
    <t>1 02 02 02</t>
  </si>
  <si>
    <t>Total Pasivo</t>
  </si>
  <si>
    <t>1 02 02 03</t>
  </si>
  <si>
    <t>PATRIMONIO NETO  Nota 5 t</t>
  </si>
  <si>
    <t>Capital</t>
  </si>
  <si>
    <t>Capital realizado</t>
  </si>
  <si>
    <t>Aportes para Futuras Integraciones</t>
  </si>
  <si>
    <t>1 02 10</t>
  </si>
  <si>
    <t>BIENES DE USO Nota 5 g</t>
  </si>
  <si>
    <t>Reservas</t>
  </si>
  <si>
    <t>Bienes en operación</t>
  </si>
  <si>
    <t>Reserva Legal</t>
  </si>
  <si>
    <t>Depreciación acumulada</t>
  </si>
  <si>
    <t>Reserva de revalúo</t>
  </si>
  <si>
    <t>Utilidad por valuación BVPSA</t>
  </si>
  <si>
    <t>ACTIVOS INTANGIBLES  Nota 5 i</t>
  </si>
  <si>
    <t>Licencias</t>
  </si>
  <si>
    <t>Marcas</t>
  </si>
  <si>
    <t>Membresia BVPASA</t>
  </si>
  <si>
    <t xml:space="preserve">Resultados   </t>
  </si>
  <si>
    <t>Sistemas Informaticos</t>
  </si>
  <si>
    <t>Resultados Acumulados</t>
  </si>
  <si>
    <t>Amortización Acumulada</t>
  </si>
  <si>
    <t>Resultado del Ejercicio</t>
  </si>
  <si>
    <t>1 02 10 01</t>
  </si>
  <si>
    <t>Total Patrimonio Neto</t>
  </si>
  <si>
    <t>1 02 10 02</t>
  </si>
  <si>
    <t>Total Pasivo y Patrimonio Neto</t>
  </si>
  <si>
    <t>Garantía de Alquiler   - Nota 5 j</t>
  </si>
  <si>
    <t>1 02 20</t>
  </si>
  <si>
    <t>Gastos de Constitución</t>
  </si>
  <si>
    <t>1 02 20 01</t>
  </si>
  <si>
    <t>Seguros Pagados por Adelantado</t>
  </si>
  <si>
    <t>1 02 20 02</t>
  </si>
  <si>
    <t>1 02 20 03</t>
  </si>
  <si>
    <t>Total Activo no Corriente</t>
  </si>
  <si>
    <t>1 02 20 04</t>
  </si>
  <si>
    <t>Total de Activos</t>
  </si>
  <si>
    <t>1 02 30</t>
  </si>
  <si>
    <t>1 02 30 01</t>
  </si>
  <si>
    <t>1 02 30 02</t>
  </si>
  <si>
    <t>1 02 30 03</t>
  </si>
  <si>
    <t xml:space="preserve">2 01 </t>
  </si>
  <si>
    <t>2 01 01</t>
  </si>
  <si>
    <t>2 01 01 02</t>
  </si>
  <si>
    <t>2 01 01 04</t>
  </si>
  <si>
    <t>2 01 05</t>
  </si>
  <si>
    <t>2 01 05 01</t>
  </si>
  <si>
    <t>2 01 05 02</t>
  </si>
  <si>
    <t>2 01 05 04</t>
  </si>
  <si>
    <t>2 01 10</t>
  </si>
  <si>
    <t>2 01 10 01</t>
  </si>
  <si>
    <t>2 01 10 04</t>
  </si>
  <si>
    <t>2 01 10 05</t>
  </si>
  <si>
    <t>2 01 20</t>
  </si>
  <si>
    <t>2 01 20 04</t>
  </si>
  <si>
    <t>2 02</t>
  </si>
  <si>
    <t>2 02 01</t>
  </si>
  <si>
    <t>2 02 01 01</t>
  </si>
  <si>
    <t>2 02 01 02</t>
  </si>
  <si>
    <t>2 02 02</t>
  </si>
  <si>
    <t>2 02 02 01</t>
  </si>
  <si>
    <t>3 02 02 01</t>
  </si>
  <si>
    <t>2 03</t>
  </si>
  <si>
    <t>2 03 01</t>
  </si>
  <si>
    <t>2 03 01 03</t>
  </si>
  <si>
    <t>2 03 01 04</t>
  </si>
  <si>
    <t>2 03 02</t>
  </si>
  <si>
    <t>2 03 02 01</t>
  </si>
  <si>
    <t>2 03 02 03</t>
  </si>
  <si>
    <t>2 03 02 04</t>
  </si>
  <si>
    <t>2 03 02 05</t>
  </si>
  <si>
    <t>2 03 03</t>
  </si>
  <si>
    <t>2 03 03 01</t>
  </si>
  <si>
    <t>2 03 03 02</t>
  </si>
  <si>
    <t>ESTADO DE RESULTADOS</t>
  </si>
  <si>
    <t>(Expresado en guaraníes)</t>
  </si>
  <si>
    <t>Ingresos Operativos</t>
  </si>
  <si>
    <t>Comisiones por Operaciones en Rueda</t>
  </si>
  <si>
    <t>Por intermediacion por Acciones en Rueda</t>
  </si>
  <si>
    <t>Por intermediacion de Renta Fija en Rueda</t>
  </si>
  <si>
    <t>Comisiones por Operaciones fuera de Rueda</t>
  </si>
  <si>
    <t>Por intermediacion por Acciones fuera de Rueda</t>
  </si>
  <si>
    <t>Por intermediacion de Renta Fija fuera de  Rueda</t>
  </si>
  <si>
    <t>Comisiones por Contratos de Colocaciones Primarias</t>
  </si>
  <si>
    <t>Comisiones por Contratos de Colocaciones Primarias de acciones</t>
  </si>
  <si>
    <t>Comisiones por Contratos de Colocaciones Primarias de renta fija</t>
  </si>
  <si>
    <t>Ingresos Por Asesoria Financiera</t>
  </si>
  <si>
    <t>Ingresos por Intereses y Dividendos de Cartera Propia</t>
  </si>
  <si>
    <t>Ingresos por Venta de Cartera Propia</t>
  </si>
  <si>
    <t>Ingresos por Venta de Cartera Propia a Personas y Empresas Relacionadas</t>
  </si>
  <si>
    <t>Ingresos por Operciones y Servicios a personas relacionadas</t>
  </si>
  <si>
    <t>Otros Ingresos Operativos</t>
  </si>
  <si>
    <t>Ganancia por Venta de Titulos - Bonos</t>
  </si>
  <si>
    <t>- Dividendos  Cobrados</t>
  </si>
  <si>
    <t>- Otros Ingresos</t>
  </si>
  <si>
    <t>Gastos Operativos</t>
  </si>
  <si>
    <t>Gastos por Comisiones y Servicios</t>
  </si>
  <si>
    <t>Aranceles por negociación Bolsa de Valores</t>
  </si>
  <si>
    <t>Perdida por Venta de Valores</t>
  </si>
  <si>
    <t>Resultado Operativo Bruto</t>
  </si>
  <si>
    <t>Gastos de Comercialización</t>
  </si>
  <si>
    <t>Publicidad</t>
  </si>
  <si>
    <t>Folletos e impresiones</t>
  </si>
  <si>
    <t>Otros Gastos de Comercializacion</t>
  </si>
  <si>
    <t>Gastos de administración</t>
  </si>
  <si>
    <t>Sueldos y Jornales</t>
  </si>
  <si>
    <t>Aporte Patronal</t>
  </si>
  <si>
    <t>Aguinaldos Pagados</t>
  </si>
  <si>
    <t>Bonificacion Familiar</t>
  </si>
  <si>
    <t>Vacaciones Pagadas</t>
  </si>
  <si>
    <t>Indemnizaciones</t>
  </si>
  <si>
    <t>Mantenimiento</t>
  </si>
  <si>
    <t>Alquileres</t>
  </si>
  <si>
    <t>Gastos Generales</t>
  </si>
  <si>
    <t>Seguros</t>
  </si>
  <si>
    <t>Impuestos, Tasas y Contribuciones</t>
  </si>
  <si>
    <t>Otros Gastos de Administración</t>
  </si>
  <si>
    <t>Honorarios Profesianales</t>
  </si>
  <si>
    <t>Remuneracion Personal Superior</t>
  </si>
  <si>
    <t>Servicios Personales</t>
  </si>
  <si>
    <t>Gastos de Capacitación</t>
  </si>
  <si>
    <t>Servicios Contratados</t>
  </si>
  <si>
    <t>Iva Gastos</t>
  </si>
  <si>
    <t>Donaciones y Contribuciones</t>
  </si>
  <si>
    <t>Servicios de Asesoramiento</t>
  </si>
  <si>
    <t>Depreciaciones del Ejercicio</t>
  </si>
  <si>
    <t>Resultado Operativo Neto</t>
  </si>
  <si>
    <t>- Otros ingresos y Egresos</t>
  </si>
  <si>
    <t>Otros Ingresos</t>
  </si>
  <si>
    <t>Otros Egresos</t>
  </si>
  <si>
    <t>Resultados financieros</t>
  </si>
  <si>
    <t>Generados por Activos</t>
  </si>
  <si>
    <t>Intereses cobrados</t>
  </si>
  <si>
    <t>Diferencia de Cambio</t>
  </si>
  <si>
    <t>Generados por Pasivos</t>
  </si>
  <si>
    <t>Intereses pagados</t>
  </si>
  <si>
    <t>Resultados  extraordinarias</t>
  </si>
  <si>
    <t>Ganancias</t>
  </si>
  <si>
    <t>Pérdidas</t>
  </si>
  <si>
    <t>Ajuste de Resultados de Ejercicios Anteriores</t>
  </si>
  <si>
    <t>Ingresos</t>
  </si>
  <si>
    <t>Egresos</t>
  </si>
  <si>
    <t xml:space="preserve">Ganancias (o pérdidas) </t>
  </si>
  <si>
    <t>Impuesto a la Renta</t>
  </si>
  <si>
    <t>Ganancias (o pérdidas) netas a distribuir</t>
  </si>
  <si>
    <t>ESTADO DE FLUJO DE EFECTIVO</t>
  </si>
  <si>
    <t>Flujo de efectivo por las actividades operativas</t>
  </si>
  <si>
    <t>Importe en efectivo de comisiones y otros ingresos operativos</t>
  </si>
  <si>
    <t>Efectivo pagado a empleados</t>
  </si>
  <si>
    <t>Efectivo generado por otras actividades</t>
  </si>
  <si>
    <t xml:space="preserve">Total de efectivo de las actividades operativas antes de cambios en </t>
  </si>
  <si>
    <t>los activos de operaciones.</t>
  </si>
  <si>
    <t xml:space="preserve">(Aumento) disminución en los activos de operación </t>
  </si>
  <si>
    <t>Fondos colocados a corto plazo</t>
  </si>
  <si>
    <t>Aumento (disminución) en pasivos operativos</t>
  </si>
  <si>
    <t>Pagos a proveedores</t>
  </si>
  <si>
    <t>Efectivo Neto de actividades de operación antes de impuestos</t>
  </si>
  <si>
    <t xml:space="preserve">Efectivo Neto de actividades de operación </t>
  </si>
  <si>
    <t>Flujo de efectivo por actividades de inversión</t>
  </si>
  <si>
    <t>Inversiones en otras empresas</t>
  </si>
  <si>
    <t>Inversiones Temporarias</t>
  </si>
  <si>
    <t>Fondos con destino especial</t>
  </si>
  <si>
    <t>Compra de propiedad, planta y equipo</t>
  </si>
  <si>
    <t>Adquisicion de acciones y titulos de deuda</t>
  </si>
  <si>
    <t>Intereses percibidos</t>
  </si>
  <si>
    <t>Dividendos percibidos</t>
  </si>
  <si>
    <t>Efectivo Neto por (o usado) en actividades de inversión</t>
  </si>
  <si>
    <t>Flujo de efectivo por actividades de financiamiento</t>
  </si>
  <si>
    <t>Aportes de capital</t>
  </si>
  <si>
    <t>Préstamos y Otras Deudas</t>
  </si>
  <si>
    <t>Dividendos pagados</t>
  </si>
  <si>
    <t>Efectivo neto en actividades financieras</t>
  </si>
  <si>
    <t>Efectos de las ganancias o pérdidas de cambio en el efectivo y sus equivalentes</t>
  </si>
  <si>
    <t xml:space="preserve">Aumento (o disminución) neto de efectivos y sus equivalentes </t>
  </si>
  <si>
    <t>Efectivo y su equivalente al comienzo del periodo</t>
  </si>
  <si>
    <t>Efectivo y su equivalente al cierre del periodo</t>
  </si>
  <si>
    <t>ESTADO DE VARIACION DEL PATRIMONIO NETO.</t>
  </si>
  <si>
    <t>CAPITAL</t>
  </si>
  <si>
    <t>RESERVAS</t>
  </si>
  <si>
    <t>RESULTADOS</t>
  </si>
  <si>
    <t>PATRIMONIO NETO</t>
  </si>
  <si>
    <t>CUENTAS</t>
  </si>
  <si>
    <t>AP. FUT. INTEGRAC.</t>
  </si>
  <si>
    <t>INTEGRADO</t>
  </si>
  <si>
    <t>LEGAL</t>
  </si>
  <si>
    <t>REVALÚO</t>
  </si>
  <si>
    <t>ACUMULADOS</t>
  </si>
  <si>
    <t>DEL EJERCICIO</t>
  </si>
  <si>
    <t>PERIODO ACTUAL</t>
  </si>
  <si>
    <t>PERIODO ANTERIOR</t>
  </si>
  <si>
    <t>Saldo al inicio del ejercicio</t>
  </si>
  <si>
    <t>Mov. Subsecuentes</t>
  </si>
  <si>
    <t>Reserva Legal  y otros del Ejercicio</t>
  </si>
  <si>
    <t>-</t>
  </si>
  <si>
    <t>Revaluo del Ejercicio</t>
  </si>
  <si>
    <t>Aportes a Cta. Fut Capitalizaciones</t>
  </si>
  <si>
    <t>Retiros a Cta. De Utilidades</t>
  </si>
  <si>
    <t>Aporte Capital</t>
  </si>
  <si>
    <t xml:space="preserve">NOTA A LOS ESTADOS CONTABLES </t>
  </si>
  <si>
    <t>NOTA 1: CONSIDERACION DE LOS ESTADOS CONTABLES</t>
  </si>
  <si>
    <t>NOTA 2:  INFORMACIÓN BÁSICA DE LA EMPRESA</t>
  </si>
  <si>
    <t>Inscripta en la Comisión Nacional de Valores según Resolución 1275/10 de fecha 19 de mayo de 2010 y en la Bolsa de Valores y Productos de Asunción S.A. según resolución 915/10 de fecha 31 de mayo de 2010, bajo el número 021.</t>
  </si>
  <si>
    <t>La Sociedad tiene por objeto efectuar las siguientes operaciones:</t>
  </si>
  <si>
    <t>Comprar y vender valores por cuenta de terceros y también por cuenta propia, con recursos de terceros o propios, en una bolsa de valores o fuera de ella;</t>
  </si>
  <si>
    <t>Prestar asesoría en materia de valores y operaciones de bolsa, así como brindar a sus clientes un sistema de información y procesamiento de datos;</t>
  </si>
  <si>
    <t>Suscribir transitoriamente, con recursos propios, parte o la totalidad de emisiones primaria de valores;</t>
  </si>
  <si>
    <t>Promover el lanzamiento de emisiones de valores públicos y privados y facilitar su colocación;</t>
  </si>
  <si>
    <t>Actuar como representante de los obligacionistas;</t>
  </si>
  <si>
    <t>Prestar servicios de administración de carteras y custodia de valores;</t>
  </si>
  <si>
    <t>Llevar el registro contable de valores de sus clientes con sujeción a lo establecido en la Ley del Mercado de Valores o en las reglamentaciones que dicte la Comisión Nacional de Valores al efecto;</t>
  </si>
  <si>
    <t>Otorgar créditos, con sus propios recursos, únicamente con el objeto de facilitar la adquisición de valores por sus comitentes, estén o no inscriptos en una bolsa de valores y con la garantía de tales valores;</t>
  </si>
  <si>
    <t>Recibir créditos de empresas del sistema financiero para la realización de las actividades que le son propias;</t>
  </si>
  <si>
    <t>Efectuar todas las operaciones y servicios que sean compatibles con la actividad de intermediación en el mercado de valores y que previamente y por las reglas de carácter general autorice la Comisión Nacional de Valores y la Bolsa de Valores que integra.</t>
  </si>
  <si>
    <t>NOTA 3: PRINCIPALES POLÍTICAS Y PRÁCTICAS CONTABLES APLICADAS</t>
  </si>
  <si>
    <t>3.1.  Base de preparación de los estados contables</t>
  </si>
  <si>
    <t xml:space="preserve">Los estados Contables han sido preparados de acuerdo a la Resolución Nro. 06/19 de la Comisión Nacional de Valores y a Principios y Normas Contables Vigentes en Paraguay. </t>
  </si>
  <si>
    <t>3.2. Criterios de valuación</t>
  </si>
  <si>
    <t>Son aplicados los criterios de valuación y exposición aceptados por las Normas Contables y Tributarias Vigentes en Paraguay y de acuerdo a la Resolución 6/19 y la Resolución 763/04 de la Comisión Nacional de Valores.</t>
  </si>
  <si>
    <t>3.3. Previsión para cuentas incobrables</t>
  </si>
  <si>
    <t xml:space="preserve">La entidad no posee previsión para cuentas incobrables. </t>
  </si>
  <si>
    <t>Los Bienes de Uso se expresan a su valor de adquisición, revaluados de acuerdo al índice de revalúo fijado por la Subsecretaria del Estado de Tributación del Ministerio de Hacienda.</t>
  </si>
  <si>
    <t>Las depreciaciones se calculan por el método de línea recta, en base a la vida útil estimada del bien.</t>
  </si>
  <si>
    <t>3.5. Reconocimiento de ingresos y gastos</t>
  </si>
  <si>
    <t>Los ingresos y egresos son reconocidos de acuerdo al criterio contable de lo devengado. Bajo tal criterio los efectos de las transacciones y otros eventos son reconocidos cuando ocurren y no cuando el efectivo es recibido o pagado.</t>
  </si>
  <si>
    <t>3.6. Base de preparación del estado de flujos de efectivo</t>
  </si>
  <si>
    <t>La base de preparación del estado de flujo de efectivo es El Método Directo, con la clasificación de flujo de efectivo por actividades operativas, de inversión y de financiamiento.</t>
  </si>
  <si>
    <t>NOTA 4: CAMBIO DE POLITICA Y PROCEDIMIENTOS DE CONTABILIDAD</t>
  </si>
  <si>
    <t>La entidad no posee cambios de políticas y procedimientos contables en el trascurso del presente ejercicio.</t>
  </si>
  <si>
    <t>NOTA 5: CRITERIOS ESPECÍFICOS DE VALUACIÓN</t>
  </si>
  <si>
    <t>Tipos de Cambio</t>
  </si>
  <si>
    <t>Comprador</t>
  </si>
  <si>
    <t>Vendedor</t>
  </si>
  <si>
    <t>Activos y Pasivos en Moneda Extranjera</t>
  </si>
  <si>
    <t>DETALLE</t>
  </si>
  <si>
    <t>MONEDA EXTRANJERA CLASE</t>
  </si>
  <si>
    <t>MONEDA EXTRANJERA MONTO</t>
  </si>
  <si>
    <t>ACTIVO CORRIENTE</t>
  </si>
  <si>
    <t>DISPONIBILIDADES</t>
  </si>
  <si>
    <t>Dólares</t>
  </si>
  <si>
    <t>Creditos Fiscales</t>
  </si>
  <si>
    <t>Dividendos a Cobrar</t>
  </si>
  <si>
    <t>Otros Creditos</t>
  </si>
  <si>
    <t>Anticipo IRE</t>
  </si>
  <si>
    <t>ANTICIPOS</t>
  </si>
  <si>
    <t>Anticipo a Proveedores</t>
  </si>
  <si>
    <t>Anticipos Honorarios-Servicios</t>
  </si>
  <si>
    <t>Intereses a Vencer</t>
  </si>
  <si>
    <t>Seguros a Vencer</t>
  </si>
  <si>
    <t>Intereses a Cobrar</t>
  </si>
  <si>
    <t>INVERSIONES PERMANENTES</t>
  </si>
  <si>
    <t>Titulo de Renta Variables- Acciones</t>
  </si>
  <si>
    <t>Titulo de Renta Fija (Bonos+CDA)</t>
  </si>
  <si>
    <t>Acciones en la Bolsa de Valores y otras inversiones</t>
  </si>
  <si>
    <t>PROPIEDAD, PLANTA Y EQUIPO</t>
  </si>
  <si>
    <t>Bienes en Operación</t>
  </si>
  <si>
    <t>Depreciación Acumulada</t>
  </si>
  <si>
    <t>ACTIVOS INTANGIBLES</t>
  </si>
  <si>
    <t>Membresias</t>
  </si>
  <si>
    <t>Garantia de Alquiler</t>
  </si>
  <si>
    <t>CUENTAS A PAGAR</t>
  </si>
  <si>
    <t>Proveedores Varios</t>
  </si>
  <si>
    <t>Acreedores por intermediacion</t>
  </si>
  <si>
    <t>Comisiones a Pagar</t>
  </si>
  <si>
    <t>Anticipo de Clientes</t>
  </si>
  <si>
    <t>Documentos a Pagar</t>
  </si>
  <si>
    <t>Intereses a Pagar</t>
  </si>
  <si>
    <t>Impuesto a la Renta a Pagar</t>
  </si>
  <si>
    <t>Sueldos a Pagar</t>
  </si>
  <si>
    <t>Seguros a Pagar</t>
  </si>
  <si>
    <t>PASIVO NO CORRIENTE</t>
  </si>
  <si>
    <t>Ganancias a Devengar</t>
  </si>
  <si>
    <t>Cuentas a Pagar por Compra de Acciones</t>
  </si>
  <si>
    <t>CONCEPTO</t>
  </si>
  <si>
    <t>TIPO DE CAMBIO PERIODO ACTUAL</t>
  </si>
  <si>
    <t>MONTO AJUSTADO PERIODO ACTUAL</t>
  </si>
  <si>
    <t>TIPO DE CAMBIO PERIODO ANTERIOR</t>
  </si>
  <si>
    <t>MONTO AJUSTADO PERIODO ANTERIOR</t>
  </si>
  <si>
    <t>Ganancias por valuación de Activos en Moneda Extrajera</t>
  </si>
  <si>
    <t>Ganancias por valuación de Pasivos en Moneda Extrajera</t>
  </si>
  <si>
    <t>Pérdidas por valuación de Activos en Moneda Extranajera</t>
  </si>
  <si>
    <t>Pérdidas por valuación de Pasivos en Moneda Extranajera</t>
  </si>
  <si>
    <t>Efecto Neto</t>
  </si>
  <si>
    <t>Saldos de Cuentas</t>
  </si>
  <si>
    <t xml:space="preserve">  DISPONIBILIDADES                       </t>
  </si>
  <si>
    <t>Atlas Gs.</t>
  </si>
  <si>
    <t>Banco Familiar 22-02962092 Gs.</t>
  </si>
  <si>
    <t>Banco Familiar Comp. Usd</t>
  </si>
  <si>
    <t>Banco Gnb Gs 1-219468-002</t>
  </si>
  <si>
    <t>Banco Gnb Usd 1-219468-003</t>
  </si>
  <si>
    <t>Banco Regional Cta Comp. Usd</t>
  </si>
  <si>
    <t>Bancop Gs 0410022837</t>
  </si>
  <si>
    <t>Bancop Usd 0310024650</t>
  </si>
  <si>
    <t>Bbva Cta.Cte. Gs</t>
  </si>
  <si>
    <t>Bbva Cta.Cte. U$S-11-1705507</t>
  </si>
  <si>
    <t>Atlas Cta Comp Usd</t>
  </si>
  <si>
    <t xml:space="preserve">Bco Regional Comp Gs </t>
  </si>
  <si>
    <t>Bco. Familiar Comp. Gs-</t>
  </si>
  <si>
    <t>Broker Interactive U$S</t>
  </si>
  <si>
    <t>Continental Cta.Cte.Gs</t>
  </si>
  <si>
    <t>Continental Cta.Cte.U$S -1100105507</t>
  </si>
  <si>
    <t>Crisol Y Encarnacion Financiera (Cefisa) U$S</t>
  </si>
  <si>
    <t>Crisol Y Encarnacion Financiera (Cefisa)Gs</t>
  </si>
  <si>
    <t>Fic De Finanzas Gs. 0131000778</t>
  </si>
  <si>
    <t>Fic De Finanzas U$D 0131000849</t>
  </si>
  <si>
    <t>Financiera El Comercio U$D 95704003</t>
  </si>
  <si>
    <t>Financiera Paraguaya Japonesa Gs.</t>
  </si>
  <si>
    <t>Financiera Paraguaya Japonesa U$S</t>
  </si>
  <si>
    <t>Financiera Rio 100165400-0</t>
  </si>
  <si>
    <t>Financiera Rio Saeca U$S</t>
  </si>
  <si>
    <t>Finexpar Gs 155000841</t>
  </si>
  <si>
    <t>Finexpar Usd 0192356</t>
  </si>
  <si>
    <t xml:space="preserve">Fondo Fijo </t>
  </si>
  <si>
    <t>Interfisa Banco Gs 874</t>
  </si>
  <si>
    <t>Interfisa Banco U$D 10208646</t>
  </si>
  <si>
    <t>Itau Cta. Cte. Admin 338</t>
  </si>
  <si>
    <t>Itau Cta. Cte. Gs 741</t>
  </si>
  <si>
    <t>Itau Cta. Cte. U$S -75080051-6</t>
  </si>
  <si>
    <t>Itau Cta. Cte. Usd 3485</t>
  </si>
  <si>
    <t>Itau Cta.Cte. Gs Nº 734</t>
  </si>
  <si>
    <t>Itau Cta.Cte. U$S Nº 75080052-3</t>
  </si>
  <si>
    <t>Itau Internacional Usd 75080363-6</t>
  </si>
  <si>
    <t>Otros Bancos</t>
  </si>
  <si>
    <t xml:space="preserve">Recaudaciones A Depositar </t>
  </si>
  <si>
    <t>Recaudaciones A Depositar Suspenso</t>
  </si>
  <si>
    <t>Solar S.A. De Ahorro Y Prestamo Gs.</t>
  </si>
  <si>
    <t xml:space="preserve">Solar S.A. De Ahorro Y Prestamo U$D </t>
  </si>
  <si>
    <t>Sudameris Cta. Cte. Gs 1862952</t>
  </si>
  <si>
    <t>Sudameris Cta.Cte.U$S-186295/2</t>
  </si>
  <si>
    <t>Tu Financiera 5688382</t>
  </si>
  <si>
    <t>Vision Banco Cta.Cte Usd</t>
  </si>
  <si>
    <t>Vision Banco Cta.Cte.Gs</t>
  </si>
  <si>
    <t>TOTAL DISPONIBILIDADES</t>
  </si>
  <si>
    <t/>
  </si>
  <si>
    <t xml:space="preserve">                INFORMACION SOBRE EL DOCUMENTO Y EL EMISOR</t>
  </si>
  <si>
    <t xml:space="preserve">TITULOS DE RENTA FIJA </t>
  </si>
  <si>
    <t>TIPO DE</t>
  </si>
  <si>
    <t>CANTIDAD DE</t>
  </si>
  <si>
    <t>VALOR</t>
  </si>
  <si>
    <t>RESULTADO</t>
  </si>
  <si>
    <t>P.NETO</t>
  </si>
  <si>
    <t>EMISOR</t>
  </si>
  <si>
    <t>TITULO</t>
  </si>
  <si>
    <t>TITULOS</t>
  </si>
  <si>
    <t>NOMINAL</t>
  </si>
  <si>
    <t>CONTABLE</t>
  </si>
  <si>
    <t>CDA</t>
  </si>
  <si>
    <t>Bonos</t>
  </si>
  <si>
    <t>Acción</t>
  </si>
  <si>
    <t>ACCIONES Y FIDEICOMISO DE LA BOLSA DE VALORES Y PRODUCTOS DE ASUNCION S.A.</t>
  </si>
  <si>
    <t>CANTIDAD</t>
  </si>
  <si>
    <t>TIPO DE TITULO</t>
  </si>
  <si>
    <t>VALOR NOMINAL</t>
  </si>
  <si>
    <t>VALOR LIBRO</t>
  </si>
  <si>
    <t>VALOR ULTIMO REMATE</t>
  </si>
  <si>
    <t>1 (UNA)</t>
  </si>
  <si>
    <t xml:space="preserve">INSTRUMENTOS FINANCIEROS CEDIDOS </t>
  </si>
  <si>
    <t>No aplicable</t>
  </si>
  <si>
    <t>no aplicable</t>
  </si>
  <si>
    <t xml:space="preserve">              INFORMACION SOBRE EL DOCUMENTO Y EL EMISOR</t>
  </si>
  <si>
    <t>ACCIONES EN OTRAS EMPRESAS</t>
  </si>
  <si>
    <t>TIPO DE TITULOS</t>
  </si>
  <si>
    <t>CANTIDAD DE TITULOS</t>
  </si>
  <si>
    <t>VALOR CONTABLE</t>
  </si>
  <si>
    <t>ACCION</t>
  </si>
  <si>
    <t>TOTALES INVERSIONES</t>
  </si>
  <si>
    <t>Resumen</t>
  </si>
  <si>
    <t>Inversiones Temporales</t>
  </si>
  <si>
    <t>Inversiones Permanentes</t>
  </si>
  <si>
    <t>Totales de Inversiones</t>
  </si>
  <si>
    <t>DEUDORES POR INTERMEDIACION</t>
  </si>
  <si>
    <t>GUARANIES</t>
  </si>
  <si>
    <t>Corto Plazo Gs.</t>
  </si>
  <si>
    <t>Largo Plazo Gs.</t>
  </si>
  <si>
    <t>Credito Fiscal IVA</t>
  </si>
  <si>
    <t>Anticipo al Personal</t>
  </si>
  <si>
    <t>Derechos a cobrar</t>
  </si>
  <si>
    <t>Deudores empresas relacionadas</t>
  </si>
  <si>
    <t>Dividendos a cobrar</t>
  </si>
  <si>
    <t>Poyectos Inmobiliarios</t>
  </si>
  <si>
    <t xml:space="preserve"> </t>
  </si>
  <si>
    <t>DERECHO SOBRE TITULOS POR CONTRATOS DE UNDERWRITING</t>
  </si>
  <si>
    <t>INSTRUMENTO</t>
  </si>
  <si>
    <t>CANTIDAD DE  TITULOS</t>
  </si>
  <si>
    <t>FECHA DE</t>
  </si>
  <si>
    <t>VALOR DE SUSCRIPCIÓN</t>
  </si>
  <si>
    <t>UNITARIO</t>
  </si>
  <si>
    <t>VENCIMIENTO</t>
  </si>
  <si>
    <t>DEL CONTRATO</t>
  </si>
  <si>
    <t>NO APLICABLE</t>
  </si>
  <si>
    <t>Total actual G.</t>
  </si>
  <si>
    <t>Total anterior G.</t>
  </si>
  <si>
    <t>VALORES DE ORIGEN</t>
  </si>
  <si>
    <t>DEPRECIACIONES</t>
  </si>
  <si>
    <t>Valores al Inicio del Ejercicio</t>
  </si>
  <si>
    <t>Altas</t>
  </si>
  <si>
    <t>Bajas</t>
  </si>
  <si>
    <t>Revalúo del Periodo</t>
  </si>
  <si>
    <t>Valores al cierre del Periodo</t>
  </si>
  <si>
    <t>Acumuladas al inicio del Ejercicio</t>
  </si>
  <si>
    <t>Acumuladas Al Cierre</t>
  </si>
  <si>
    <t>Neto Resultante</t>
  </si>
  <si>
    <t>Muebles y Útiles</t>
  </si>
  <si>
    <t>Rodados</t>
  </si>
  <si>
    <t>Instalaciones</t>
  </si>
  <si>
    <t>Equipos de Oficina</t>
  </si>
  <si>
    <t>Equipos de Informática</t>
  </si>
  <si>
    <t xml:space="preserve">Inmuebles </t>
  </si>
  <si>
    <t>Construcciones en curso</t>
  </si>
  <si>
    <t>Mejoras en Predio Ajeno</t>
  </si>
  <si>
    <t>Utiles y enseres</t>
  </si>
  <si>
    <t>SALDO INICIAL</t>
  </si>
  <si>
    <t>AUMENTOS</t>
  </si>
  <si>
    <t>AMORTIZACIONES</t>
  </si>
  <si>
    <t>SALDO NETO FINAL</t>
  </si>
  <si>
    <t>CUENTA</t>
  </si>
  <si>
    <t>Marcas y Licencias</t>
  </si>
  <si>
    <t>Marca Investor C.B. S.A.</t>
  </si>
  <si>
    <t>Licencias Informáticas</t>
  </si>
  <si>
    <t>Licencias para PCS</t>
  </si>
  <si>
    <t>Sistemas Informáticos</t>
  </si>
  <si>
    <t>Sistemas: Contable y Operativo</t>
  </si>
  <si>
    <t>Licencia Actividad Bursatil</t>
  </si>
  <si>
    <t>Deudores varios</t>
  </si>
  <si>
    <t>Cupones a cobrar</t>
  </si>
  <si>
    <t>Seguros pagados por adelantado</t>
  </si>
  <si>
    <t>Anticipos a proveedores y otros</t>
  </si>
  <si>
    <t>INSTITUCION</t>
  </si>
  <si>
    <t>CORTO PLAZO GS.</t>
  </si>
  <si>
    <t>LARGO PLAZO GS.</t>
  </si>
  <si>
    <t>Prestamo BBVA</t>
  </si>
  <si>
    <t>Prestamo ITAU</t>
  </si>
  <si>
    <t>Prestamo Continental</t>
  </si>
  <si>
    <t>Prestamos por Repos</t>
  </si>
  <si>
    <t>Proveedores Locales</t>
  </si>
  <si>
    <t>Acreedores Varios</t>
  </si>
  <si>
    <t>Tarjetas de Creditos a Pagar</t>
  </si>
  <si>
    <t>CORRIENTE G.</t>
  </si>
  <si>
    <t>NO CORRIENTE G.</t>
  </si>
  <si>
    <t>Acreedores por Intermediacion</t>
  </si>
  <si>
    <t>A la fecha la entidad no registra administración de Cartera a Corto y Largo Plazo</t>
  </si>
  <si>
    <t>Alvaro Acosta</t>
  </si>
  <si>
    <t>Maria Alejandra Achon</t>
  </si>
  <si>
    <t xml:space="preserve"> No aplicable</t>
  </si>
  <si>
    <t>Corriente Gs.</t>
  </si>
  <si>
    <t>No corrientes Gs.</t>
  </si>
  <si>
    <t>Aportes y retenciones a Pagar</t>
  </si>
  <si>
    <t>r)       Saldos y Transacciones con personas y empresas relacionadas (Corriente y No Corriente)</t>
  </si>
  <si>
    <t>SALDOS (Deudores y Acreedores mantenidos)</t>
  </si>
  <si>
    <t>NOMBRE</t>
  </si>
  <si>
    <t>RELACION</t>
  </si>
  <si>
    <t>TIPO DE OPERACIÓN</t>
  </si>
  <si>
    <t>Empresa Vinculada</t>
  </si>
  <si>
    <t>Cuentas a cobrar</t>
  </si>
  <si>
    <t>Director y Accionista</t>
  </si>
  <si>
    <t>Funcionaria</t>
  </si>
  <si>
    <t>ANTIGÜEDAD DE LA DEUDA</t>
  </si>
  <si>
    <t>PERIODO ACTUAL G.</t>
  </si>
  <si>
    <t>Sueldos a pagar</t>
  </si>
  <si>
    <t>Funcionarios</t>
  </si>
  <si>
    <t>Sueldos</t>
  </si>
  <si>
    <t>PERSONA O EMPRESA RELACIONADA</t>
  </si>
  <si>
    <t>Total Ingresos</t>
  </si>
  <si>
    <t>Total Egresos</t>
  </si>
  <si>
    <t>Albaro Acosta - Presidente</t>
  </si>
  <si>
    <t>Federico Callizo-Vice Presidente</t>
  </si>
  <si>
    <t>Federico Sebastián Oporto Leiva Espínola</t>
  </si>
  <si>
    <t>Edge S.A.</t>
  </si>
  <si>
    <t>Codesarrollos S.A.</t>
  </si>
  <si>
    <t>Investor AFPI SA</t>
  </si>
  <si>
    <t>Incubate SA</t>
  </si>
  <si>
    <t>t) Patrimonio</t>
  </si>
  <si>
    <t>SALDO AL INICIO DEL EJERCICIO</t>
  </si>
  <si>
    <t>DISMINUCIÓN</t>
  </si>
  <si>
    <t>Capital Integrado</t>
  </si>
  <si>
    <t>Aportes no capitalizados</t>
  </si>
  <si>
    <t>La entidad no registra previsiones a la fecha.</t>
  </si>
  <si>
    <t>Ingresos por Operaciones</t>
  </si>
  <si>
    <t>Por intermediación de Acciones en Rueda</t>
  </si>
  <si>
    <t>Por intermediación de Renta Fija en Rueda</t>
  </si>
  <si>
    <t>Ingresos por Asesoría Financiera</t>
  </si>
  <si>
    <t>Ingresos por venta cartera propia</t>
  </si>
  <si>
    <t>Ingresos por intereses de Cartera propia</t>
  </si>
  <si>
    <t>Totales</t>
  </si>
  <si>
    <t>Ganancia por venta de Titulos</t>
  </si>
  <si>
    <t xml:space="preserve">Dividendos Cobrados </t>
  </si>
  <si>
    <t>Otros ingresos</t>
  </si>
  <si>
    <t>Total</t>
  </si>
  <si>
    <t>BALANCE DESCALZO</t>
  </si>
  <si>
    <t>BALANCE A MARZO'13</t>
  </si>
  <si>
    <t>BALANCE FINAL A JUNIO</t>
  </si>
  <si>
    <t>w) Otros Gastos Operativos, de comercialización y de administración</t>
  </si>
  <si>
    <t>AL 30/06/2013</t>
  </si>
  <si>
    <t>AL 31/12/2012</t>
  </si>
  <si>
    <t>Otros Gastos Operativos</t>
  </si>
  <si>
    <t xml:space="preserve">  Gastos por comisiones y servicios</t>
  </si>
  <si>
    <t xml:space="preserve">  Aranceles por neg. BVPASA</t>
  </si>
  <si>
    <t>Perdida por venta de valores</t>
  </si>
  <si>
    <t xml:space="preserve">  Otros Gastos Operativos</t>
  </si>
  <si>
    <t>Otros Gastos de Comercialización</t>
  </si>
  <si>
    <t xml:space="preserve">  Puclicidad</t>
  </si>
  <si>
    <t xml:space="preserve">  Folletos e impresiones</t>
  </si>
  <si>
    <t xml:space="preserve">  Otros Gastos de Comercialización</t>
  </si>
  <si>
    <t xml:space="preserve">  Sueldos y Jornales</t>
  </si>
  <si>
    <t xml:space="preserve">  Aporte Patronal</t>
  </si>
  <si>
    <t xml:space="preserve">  Aguinaldos Pagados</t>
  </si>
  <si>
    <t xml:space="preserve">  Alquileres</t>
  </si>
  <si>
    <t xml:space="preserve">  Gastos Generales</t>
  </si>
  <si>
    <t xml:space="preserve">  Seguros Pagados</t>
  </si>
  <si>
    <t xml:space="preserve">  Multas</t>
  </si>
  <si>
    <t xml:space="preserve">  Impuestos Tasas y Contribuciones</t>
  </si>
  <si>
    <t xml:space="preserve">  Otros Gastos de Administración</t>
  </si>
  <si>
    <t xml:space="preserve">  Honorarios Profesionales</t>
  </si>
  <si>
    <t xml:space="preserve">  Remuneración Personal Superior</t>
  </si>
  <si>
    <t xml:space="preserve">  Servicios Personales</t>
  </si>
  <si>
    <t xml:space="preserve">  Gastos de Capacitación</t>
  </si>
  <si>
    <t xml:space="preserve">  Vacaciones Pagadas</t>
  </si>
  <si>
    <t xml:space="preserve">  Donaciones y Contribuciones</t>
  </si>
  <si>
    <t>Generados Por Activos</t>
  </si>
  <si>
    <t>Intereses Cobrados</t>
  </si>
  <si>
    <t>Generados Por Pasivos</t>
  </si>
  <si>
    <t>Intereses Pagados</t>
  </si>
  <si>
    <t>Ingresos Extraordinarios</t>
  </si>
  <si>
    <t>Ganancia por Venta de Rodado</t>
  </si>
  <si>
    <t>Egresos Extraordinarios</t>
  </si>
  <si>
    <t>Perdida por Venta de Activo</t>
  </si>
  <si>
    <t>NOTA 6. INFORMACION REFERENTE A CONTINGENCIAS Y COMPROMISOS</t>
  </si>
  <si>
    <t>No registra</t>
  </si>
  <si>
    <t>NOTA 7. HECHOS POSTERIORES AL CIERRE DEL EJERCICIO</t>
  </si>
  <si>
    <t>No corresponde al presente periodo.</t>
  </si>
  <si>
    <t>No registra.</t>
  </si>
  <si>
    <t>NOTA 9. CAMBIOS CONTABLES</t>
  </si>
  <si>
    <t>NOTA 10. RESTRICIONES PARA DISTRIBUCIÓN DE UTILIDADES</t>
  </si>
  <si>
    <t>NOTA 11. SANCIONES</t>
  </si>
  <si>
    <t>No Registra.</t>
  </si>
  <si>
    <t>Cuentas a cobrar/pagar</t>
  </si>
  <si>
    <t>Rolando Natalizia</t>
  </si>
  <si>
    <t>Anibal Acosta</t>
  </si>
  <si>
    <t>In Positiva</t>
  </si>
  <si>
    <t>Metis SA</t>
  </si>
  <si>
    <t>Ingresos por Operaciones y Servicios Extrabursatiles</t>
  </si>
  <si>
    <t>BALANCE GENERAL</t>
  </si>
  <si>
    <t>REVALORIZAC</t>
  </si>
  <si>
    <t>Investor Casa de Bolsa. S.A. posee Acciones de la Empresa Investor Administradora de Fondos Patrimoniales de Inversión S.A., constituida en Asunción-Paraguay, por valor de Gs.2.495.451.703 que representan el 85% del Capital Social. –</t>
  </si>
  <si>
    <t>Investor Casa de Bolsa. S.A. posee Acciones de la Empresa Procampo S.A., constituida en Asunción-Paraguay, por valor de Gs. 251.000.000 que representan el 50,20% del Capital Social. – Ha realizado Aportes de Capital para Futuras Integraciones por un valor de Gs. 2.992.000.000-</t>
  </si>
  <si>
    <t>Investor no ha reconocido en este Ejercicio los resultados de sus subsidiarias en sus Estados de Resultado Individual.</t>
  </si>
  <si>
    <t>Financiera El Comercio Caja De Ahorros Gs</t>
  </si>
  <si>
    <t>Banco Nacional de Fomento Gs</t>
  </si>
  <si>
    <t>Banco Nacional de Fomento U$S</t>
  </si>
  <si>
    <t>Itau Cta Cte. Gs  571</t>
  </si>
  <si>
    <t>Total al 31/12/2020</t>
  </si>
  <si>
    <t>EN GARANTIA BVPASA</t>
  </si>
  <si>
    <t>Clientes por Administración</t>
  </si>
  <si>
    <t>Deudores por Varios</t>
  </si>
  <si>
    <t>Valores al 31/12/2020</t>
  </si>
  <si>
    <t xml:space="preserve">Prestamo Regional </t>
  </si>
  <si>
    <t>Clientes Operaciones</t>
  </si>
  <si>
    <t>Deudores por Intermediación</t>
  </si>
  <si>
    <t>Ziba SA</t>
  </si>
  <si>
    <t>Market Data SA</t>
  </si>
  <si>
    <t>i)   Intangibles, las cuentas que la componen son las siguientes;</t>
  </si>
  <si>
    <t>De acuerdo a lo previsto en el artículo 111 de la Ley 5810/17, la entidad tiene constituida como garantía la suma de U$S 100.000- ( dolares americanos cien mil), representados por 2 Certificados de Depositos de Ahorro, de U$$ 50.000 cada uno, emitidos por BANCO RIO SAECA, corresponden a la serie del titulo UH N° 0210/211 respectivamente.</t>
  </si>
  <si>
    <t xml:space="preserve">Balance Gral. Resol. </t>
  </si>
  <si>
    <t xml:space="preserve">Estado de Resultado Resol. </t>
  </si>
  <si>
    <t xml:space="preserve">Flujo de Efectivo </t>
  </si>
  <si>
    <t>Estado de Resultado Resol.</t>
  </si>
  <si>
    <t xml:space="preserve">CALCULO DE IRACIS </t>
  </si>
  <si>
    <t xml:space="preserve">Balance Final </t>
  </si>
  <si>
    <t>NOTA A LOS ESTADOS CONTA.</t>
  </si>
  <si>
    <t>NOTA A LOS ESTADOS CONTABLES</t>
  </si>
  <si>
    <t xml:space="preserve">NOTA A LOS ESTADOS CONTA. </t>
  </si>
  <si>
    <t>NOTA 5 A-C CRITERIOS ESPECIF.</t>
  </si>
  <si>
    <t>NOTA D - DISPONIBILIDADES</t>
  </si>
  <si>
    <t>NOTA E - INVERSIONES</t>
  </si>
  <si>
    <t>NOTA F - CREDITOS</t>
  </si>
  <si>
    <t>NOTA G BIENES DE USO</t>
  </si>
  <si>
    <t>NOTA H CARGOS DIFERIDOS</t>
  </si>
  <si>
    <t xml:space="preserve"> NOTA I INTANGIBLES</t>
  </si>
  <si>
    <t>NOTA J OTROS ACTIVOS CTES Y NO CORRIENTES</t>
  </si>
  <si>
    <t>NOTA K PRESTAMOS</t>
  </si>
  <si>
    <t>NOTA L DOCUMENTOS Y CTAS A PAGAR</t>
  </si>
  <si>
    <t>NOTAS M-Q ACREEDORES CTO PLAZO</t>
  </si>
  <si>
    <t xml:space="preserve">NOTA R SALDOS Y TRANSACCIONES </t>
  </si>
  <si>
    <t>NOTA S RESULTADOS CON PERSONAS</t>
  </si>
  <si>
    <t xml:space="preserve"> NOTA T PATRIMONIO</t>
  </si>
  <si>
    <t>NOTA V INGRESOS OPERATIVOS</t>
  </si>
  <si>
    <t>NOTA W OTROS GASTOS OPERATIVOS</t>
  </si>
  <si>
    <t>NOTA X OTROS INGRESOS Y EGRESOS</t>
  </si>
  <si>
    <t>NOTA Y RESULTADOS FINANCIEROS</t>
  </si>
  <si>
    <t>NOTA Z RESULT EXTRAORD</t>
  </si>
  <si>
    <t>NOTA 6 INFORMACION REFERENTE</t>
  </si>
  <si>
    <r>
      <t>a)</t>
    </r>
    <r>
      <rPr>
        <b/>
        <sz val="9"/>
        <color indexed="8"/>
        <rFont val="Calibri"/>
        <family val="2"/>
        <scheme val="minor"/>
      </rPr>
      <t>      Valuación en moneda extranjera</t>
    </r>
  </si>
  <si>
    <r>
      <t>b)</t>
    </r>
    <r>
      <rPr>
        <b/>
        <sz val="9"/>
        <color indexed="8"/>
        <rFont val="Calibri"/>
        <family val="2"/>
        <scheme val="minor"/>
      </rPr>
      <t>       Posición en moneda extranjera</t>
    </r>
  </si>
  <si>
    <r>
      <t>C)</t>
    </r>
    <r>
      <rPr>
        <b/>
        <sz val="9"/>
        <color indexed="8"/>
        <rFont val="Calibri"/>
        <family val="2"/>
        <scheme val="minor"/>
      </rPr>
      <t>      Diferencia de cambio en moneda extranjera.</t>
    </r>
  </si>
  <si>
    <r>
      <t>d)</t>
    </r>
    <r>
      <rPr>
        <b/>
        <sz val="9"/>
        <color indexed="8"/>
        <rFont val="Calibri"/>
        <family val="2"/>
        <scheme val="minor"/>
      </rPr>
      <t>       Disponibilidades</t>
    </r>
  </si>
  <si>
    <r>
      <t>e)</t>
    </r>
    <r>
      <rPr>
        <b/>
        <sz val="9"/>
        <color indexed="8"/>
        <rFont val="Calibri"/>
        <family val="2"/>
        <scheme val="minor"/>
      </rPr>
      <t>   Inversiones  Temporales y Permanentes</t>
    </r>
  </si>
  <si>
    <r>
      <t>f)</t>
    </r>
    <r>
      <rPr>
        <b/>
        <sz val="9"/>
        <color indexed="8"/>
        <rFont val="Calibri"/>
        <family val="2"/>
        <scheme val="minor"/>
      </rPr>
      <t>       Créditos</t>
    </r>
  </si>
  <si>
    <r>
      <t>g)</t>
    </r>
    <r>
      <rPr>
        <b/>
        <sz val="9"/>
        <color indexed="8"/>
        <rFont val="Calibri"/>
        <family val="2"/>
        <scheme val="minor"/>
      </rPr>
      <t>      Bienes de Uso</t>
    </r>
    <r>
      <rPr>
        <b/>
        <sz val="9"/>
        <color theme="1"/>
        <rFont val="Calibri"/>
        <family val="2"/>
        <scheme val="minor"/>
      </rPr>
      <t>, los saldos de la cuentas estan compuestas como siguen;</t>
    </r>
  </si>
  <si>
    <r>
      <t>h)</t>
    </r>
    <r>
      <rPr>
        <b/>
        <sz val="9"/>
        <color indexed="8"/>
        <rFont val="Calibri"/>
        <family val="2"/>
        <scheme val="minor"/>
      </rPr>
      <t>       Cargos Diferidos</t>
    </r>
    <r>
      <rPr>
        <b/>
        <sz val="9"/>
        <color theme="1"/>
        <rFont val="Calibri"/>
        <family val="2"/>
        <scheme val="minor"/>
      </rPr>
      <t>, se componen de la siguiente manera;</t>
    </r>
  </si>
  <si>
    <r>
      <t>j)</t>
    </r>
    <r>
      <rPr>
        <b/>
        <sz val="9"/>
        <color indexed="8"/>
        <rFont val="Calibri"/>
        <family val="2"/>
        <scheme val="minor"/>
      </rPr>
      <t>       Otros Activos Corrientes y No Corrientes</t>
    </r>
  </si>
  <si>
    <r>
      <t>k)</t>
    </r>
    <r>
      <rPr>
        <b/>
        <sz val="9"/>
        <color indexed="8"/>
        <rFont val="Calibri"/>
        <family val="2"/>
        <scheme val="minor"/>
      </rPr>
      <t>       Préstamos Financieros a corto y a largo plazo.</t>
    </r>
  </si>
  <si>
    <r>
      <t>l)</t>
    </r>
    <r>
      <rPr>
        <b/>
        <sz val="9"/>
        <color indexed="8"/>
        <rFont val="Calibri"/>
        <family val="2"/>
        <scheme val="minor"/>
      </rPr>
      <t>       Documentos y cuentas por pagar (Corto y largo plazo)</t>
    </r>
  </si>
  <si>
    <r>
      <t>m)</t>
    </r>
    <r>
      <rPr>
        <b/>
        <sz val="9"/>
        <color indexed="8"/>
        <rFont val="Calibri"/>
        <family val="2"/>
        <scheme val="minor"/>
      </rPr>
      <t>       Acreedores Corto y Largo Plazo. No aplicable.</t>
    </r>
  </si>
  <si>
    <r>
      <t>n)</t>
    </r>
    <r>
      <rPr>
        <b/>
        <sz val="9"/>
        <color indexed="8"/>
        <rFont val="Calibri"/>
        <family val="2"/>
        <scheme val="minor"/>
      </rPr>
      <t>       Administración de Cartera (Corto y Largo Plazo)</t>
    </r>
  </si>
  <si>
    <r>
      <t>o)</t>
    </r>
    <r>
      <rPr>
        <b/>
        <sz val="9"/>
        <color indexed="8"/>
        <rFont val="Calibri"/>
        <family val="2"/>
        <scheme val="minor"/>
      </rPr>
      <t>       Cuentas a Pagar a personas y empresas relacionadas (Corto y Largo plazo)</t>
    </r>
  </si>
  <si>
    <r>
      <t>p)</t>
    </r>
    <r>
      <rPr>
        <b/>
        <sz val="9"/>
        <color indexed="8"/>
        <rFont val="Calibri"/>
        <family val="2"/>
        <scheme val="minor"/>
      </rPr>
      <t>       Obligaciones por contrato de Underwriting (Corto y Largo Plazo)</t>
    </r>
  </si>
  <si>
    <r>
      <t>q)</t>
    </r>
    <r>
      <rPr>
        <b/>
        <sz val="9"/>
        <color indexed="8"/>
        <rFont val="Calibri"/>
        <family val="2"/>
        <scheme val="minor"/>
      </rPr>
      <t>       Otros Pasivos Corrientes y No Corrientes</t>
    </r>
  </si>
  <si>
    <r>
      <t>S)</t>
    </r>
    <r>
      <rPr>
        <b/>
        <sz val="9"/>
        <color indexed="8"/>
        <rFont val="Calibri"/>
        <family val="2"/>
        <scheme val="minor"/>
      </rPr>
      <t>       Resultados con Personas y Empresas Vinculadas</t>
    </r>
  </si>
  <si>
    <r>
      <t>u)</t>
    </r>
    <r>
      <rPr>
        <b/>
        <sz val="9"/>
        <color indexed="8"/>
        <rFont val="Calibri"/>
        <family val="2"/>
        <scheme val="minor"/>
      </rPr>
      <t xml:space="preserve">       Previsiones </t>
    </r>
  </si>
  <si>
    <r>
      <t>v)</t>
    </r>
    <r>
      <rPr>
        <b/>
        <sz val="9"/>
        <color indexed="8"/>
        <rFont val="Calibri"/>
        <family val="2"/>
        <scheme val="minor"/>
      </rPr>
      <t>       Ingresos Operativos</t>
    </r>
  </si>
  <si>
    <r>
      <t>x)</t>
    </r>
    <r>
      <rPr>
        <b/>
        <sz val="9"/>
        <color indexed="8"/>
        <rFont val="Calibri"/>
        <family val="2"/>
        <scheme val="minor"/>
      </rPr>
      <t>       Otros Ingresos y Egresos</t>
    </r>
  </si>
  <si>
    <r>
      <t>y)</t>
    </r>
    <r>
      <rPr>
        <b/>
        <sz val="9"/>
        <color indexed="8"/>
        <rFont val="Calibri"/>
        <family val="2"/>
        <scheme val="minor"/>
      </rPr>
      <t>       Resultados Financieros</t>
    </r>
  </si>
  <si>
    <r>
      <t xml:space="preserve">z)  </t>
    </r>
    <r>
      <rPr>
        <b/>
        <sz val="9"/>
        <color indexed="8"/>
        <rFont val="Calibri"/>
        <family val="2"/>
        <scheme val="minor"/>
      </rPr>
      <t xml:space="preserve">Resultados Extraordinarios </t>
    </r>
  </si>
  <si>
    <t>CAMBIO CIERRE PERIODO ACTUAL 31/03/2021</t>
  </si>
  <si>
    <t>CAMBIO CIERRE PERIODO ANTERIOR 31/12/2020</t>
  </si>
  <si>
    <t>La composición de los fondos disponibles en Bancos al 31 de marzo de 2021, es como sigue:</t>
  </si>
  <si>
    <t>Basa Gs</t>
  </si>
  <si>
    <t>Basa 139-5 Usd</t>
  </si>
  <si>
    <t xml:space="preserve"> INFORMACION SOBRE EL EMISOR AL 31/03/2021</t>
  </si>
  <si>
    <t>Total al 31/03/2021</t>
  </si>
  <si>
    <t>Corresponde a cuentas por cobrar a diversos clientes. Su composición al 31 de marzo de 2021 comparativo con el ejercicio anterior, es como sigue:</t>
  </si>
  <si>
    <t xml:space="preserve">                       -</t>
  </si>
  <si>
    <t>CORRESPONDIENTE AL 31 DE MARZO DE 2021 PRESENTADO EN FORMA COMPARATIVA CON EL EJERCICIO ECONOMICO ANTERIOR  AL  31 DE DICIEMBRE DE  2020.</t>
  </si>
  <si>
    <t>Retencion Iva</t>
  </si>
  <si>
    <t>Valores al 31/03/2021</t>
  </si>
  <si>
    <t>AL 31/03/2020</t>
  </si>
  <si>
    <t>AL 31/03/2021</t>
  </si>
  <si>
    <t>Inversiones Temporarias  Nota 5 e</t>
  </si>
  <si>
    <t>Obligaciones  por Contratos de Underwriting</t>
  </si>
  <si>
    <t>INVERSIONES TEMPORARIAS</t>
  </si>
  <si>
    <t>PERIODO 31/03/2021</t>
  </si>
  <si>
    <t>Ingresos por Administracion de Carteras</t>
  </si>
  <si>
    <t>Ingresos por Custodia de Valores</t>
  </si>
  <si>
    <t>SALDO AL 31/03/2021</t>
  </si>
  <si>
    <t>SALDO AL 31/03/2020</t>
  </si>
  <si>
    <t>31 DE MARZO DE 2021</t>
  </si>
  <si>
    <t>CORRESPONDIENTE AL 31 DE MARZO DE 2021 PRESENTADO EN FORMA COMPARATIVA CON EL 31 DE MARZO DE 2020</t>
  </si>
  <si>
    <t>En fecha 25 de Marzo de 2021, se constituyo prenda de certificado de deposito de ahorro - CDA- a favor de BANCO ITAU  SA, en garantia de los prestamos obtenidos con dicho banco, por un valor en Gs. 2.851.000.000 (Guaranies dos mil, ochocientos cincuenta y un millones).</t>
  </si>
  <si>
    <t>intereses a cobrar</t>
  </si>
  <si>
    <t>Repos en Gs</t>
  </si>
  <si>
    <t>EN GARANTIA ITAU</t>
  </si>
  <si>
    <t>Acciones</t>
  </si>
  <si>
    <t>Telefonica Celular Del Paraguay S.A.E (Telecel S.A.E)</t>
  </si>
  <si>
    <t>Nucleo S.A.E.</t>
  </si>
  <si>
    <t>Automaq S.A.E.C.A.</t>
  </si>
  <si>
    <t>PERIODO ANTERIOR 31/12/ 2020</t>
  </si>
  <si>
    <t>PERIODO 31/03/2020</t>
  </si>
  <si>
    <r>
      <t xml:space="preserve">Los Estados Contables semestrales (Balance General, Estado de Resultados, Estado de Flujo de Efectivo y Estado de Variación del Patrimonio Neto) correspondientes al 31 de marzo de 2021 han sido considerados y aprobados según </t>
    </r>
    <r>
      <rPr>
        <b/>
        <sz val="9"/>
        <rFont val="Calibri"/>
        <family val="2"/>
        <scheme val="minor"/>
      </rPr>
      <t>Acta de Directorio N° 154/2021, de fecha  28 de mayo  de 2021.-</t>
    </r>
  </si>
  <si>
    <r>
      <t>2.1</t>
    </r>
    <r>
      <rPr>
        <b/>
        <sz val="9"/>
        <color indexed="8"/>
        <rFont val="Calibri"/>
        <family val="2"/>
        <scheme val="minor"/>
      </rPr>
      <t>              Naturaleza jurídica de las actividades de la sociedad</t>
    </r>
  </si>
  <si>
    <r>
      <t>INVESTOR CASA DE BOLSA S.A</t>
    </r>
    <r>
      <rPr>
        <sz val="9"/>
        <color indexed="8"/>
        <rFont val="Calibri"/>
        <family val="2"/>
        <scheme val="minor"/>
      </rPr>
      <t>. fue constituida bajo la forma jurídica de Sociedad Anónima el 06 de Marzo de 2010 según escritura Pública Nº 205 e inscripta en el Registro Público de Comercio en el Libro Seccional respectivo y bajo en Nº 62 Y el folio Nº 696 y siguiente de fecha 23 de Marzo de 2010. La Sociedad se halla regida por las disposiciones de sus Estatutos, las Normas Legales y Reglamentarias relativas a la Sociedad y al Código Civil. La duración inicial de la Sociedad es de noventa y nueve años.</t>
    </r>
  </si>
  <si>
    <r>
      <t>2.2</t>
    </r>
    <r>
      <rPr>
        <b/>
        <sz val="9"/>
        <color indexed="8"/>
        <rFont val="Calibri"/>
        <family val="2"/>
        <scheme val="minor"/>
      </rPr>
      <t>   Participación en empresas vinculadas</t>
    </r>
  </si>
  <si>
    <r>
      <t>3.4.</t>
    </r>
    <r>
      <rPr>
        <sz val="9"/>
        <color indexed="8"/>
        <rFont val="Calibri"/>
        <family val="2"/>
        <scheme val="minor"/>
      </rPr>
      <t xml:space="preserve"> </t>
    </r>
    <r>
      <rPr>
        <b/>
        <sz val="9"/>
        <color indexed="8"/>
        <rFont val="Calibri"/>
        <family val="2"/>
        <scheme val="minor"/>
      </rPr>
      <t>Depreciación de bienes de uso</t>
    </r>
  </si>
  <si>
    <t xml:space="preserve"> PERIODO 31/03/2021 </t>
  </si>
  <si>
    <t xml:space="preserve"> PERIODO 31/03/2020 </t>
  </si>
  <si>
    <t xml:space="preserve"> -   </t>
  </si>
  <si>
    <t xml:space="preserve">Banco Continental S.A.E.C.A. </t>
  </si>
  <si>
    <t xml:space="preserve">Banco Familiar S.A.E.C.A. </t>
  </si>
  <si>
    <t xml:space="preserve">Electroban S.A. </t>
  </si>
  <si>
    <t xml:space="preserve">Vision Banco S.A.E.C.A. </t>
  </si>
  <si>
    <t>Banco Nacional De Fomento</t>
  </si>
  <si>
    <t>Banco Rio S.A.E.C.A.</t>
  </si>
  <si>
    <t xml:space="preserve">Banco Atlas S.A. </t>
  </si>
  <si>
    <t>Banco Basa S.A.</t>
  </si>
  <si>
    <t>Banco Bilbao Vizcaya Argentaria Paraguay S.A.</t>
  </si>
  <si>
    <t>Banco Regional S.A.E.C.A.</t>
  </si>
  <si>
    <t xml:space="preserve">Financiera Finexpar S.A.E.C.A </t>
  </si>
  <si>
    <t xml:space="preserve">Rieder &amp; Compañia S.A.C.I. </t>
  </si>
  <si>
    <t xml:space="preserve">Sudameris Bank S.A.E.C.A. </t>
  </si>
  <si>
    <t>Compañia Administradora De Riesgos Sa</t>
  </si>
  <si>
    <t xml:space="preserve">Lc Risk Management S.A.E.C.A. </t>
  </si>
  <si>
    <t>Administradora De Fondos Sa</t>
  </si>
  <si>
    <t>Procampo</t>
  </si>
  <si>
    <t>Acreedores por Intermediación. Nota 5 m</t>
  </si>
  <si>
    <t>Cuentas por Pagar a Personas y Emp. Relacionadas. Nota o</t>
  </si>
  <si>
    <t>PROVISIONES. Nota q</t>
  </si>
  <si>
    <t>Provisiones varias</t>
  </si>
  <si>
    <t>Investor Afpisa</t>
  </si>
  <si>
    <t>Incubate Sa</t>
  </si>
  <si>
    <t>Albaro Acosta</t>
  </si>
  <si>
    <t>Investor Real Estate S.A</t>
  </si>
  <si>
    <t>Federico Sebastian Oporto</t>
  </si>
  <si>
    <t>Fabio Zarza</t>
  </si>
  <si>
    <t>Adrian Aponte</t>
  </si>
  <si>
    <t>Federico Callizo Pecci</t>
  </si>
  <si>
    <t xml:space="preserve">Market Data </t>
  </si>
  <si>
    <t>Saldos al 31/03/2021</t>
  </si>
  <si>
    <r>
      <t>a)</t>
    </r>
    <r>
      <rPr>
        <b/>
        <sz val="9"/>
        <color indexed="8"/>
        <rFont val="Calibri"/>
        <family val="2"/>
        <scheme val="minor"/>
      </rPr>
      <t>        Compromisos Directos</t>
    </r>
  </si>
  <si>
    <r>
      <t>b)</t>
    </r>
    <r>
      <rPr>
        <b/>
        <sz val="9"/>
        <color indexed="8"/>
        <rFont val="Calibri"/>
        <family val="2"/>
        <scheme val="minor"/>
      </rPr>
      <t>        Contingencias Legales</t>
    </r>
  </si>
  <si>
    <r>
      <t>c)</t>
    </r>
    <r>
      <rPr>
        <b/>
        <sz val="9"/>
        <color indexed="8"/>
        <rFont val="Calibri"/>
        <family val="2"/>
        <scheme val="minor"/>
      </rPr>
      <t>        Garantías Constituidas</t>
    </r>
  </si>
  <si>
    <r>
      <t>NOTA 8.</t>
    </r>
    <r>
      <rPr>
        <sz val="9"/>
        <color indexed="8"/>
        <rFont val="Calibri"/>
        <family val="2"/>
        <scheme val="minor"/>
      </rPr>
      <t xml:space="preserve"> </t>
    </r>
    <r>
      <rPr>
        <b/>
        <sz val="9"/>
        <color indexed="8"/>
        <rFont val="Calibri"/>
        <family val="2"/>
        <scheme val="minor"/>
      </rPr>
      <t>LIMITACION A LA LIBRE DISPONIBILIDAD DE LOS ACTIVOS O DEL PATRIMONIO Y DE CUALQUIER RESTRICCION AL DERECHO DE PROPIEDAD.</t>
    </r>
  </si>
  <si>
    <t>Identificación</t>
  </si>
  <si>
    <t>INVESTOR CASA DE BOLSA S.A., R.U.C.: 80060213-7</t>
  </si>
  <si>
    <t>E-mail: aacosta@investor.com.py</t>
  </si>
  <si>
    <t>Antecedentes de la Constitución de la Sociedad y Reformas Estatutarias</t>
  </si>
  <si>
    <t>Administración</t>
  </si>
  <si>
    <t>Auditor Externo Independiente</t>
  </si>
  <si>
    <t>Personas Vinculadas</t>
  </si>
  <si>
    <t>Nombres y Apellidos</t>
  </si>
  <si>
    <t>Cargo</t>
  </si>
  <si>
    <t>Nº de Documento</t>
  </si>
  <si>
    <t>Federico Sebastián Oporto Leiva</t>
  </si>
  <si>
    <t>Accionista/Presidente</t>
  </si>
  <si>
    <t>Accionista/Vice -Presidente</t>
  </si>
  <si>
    <t>Albaro José Acosta Ferreira</t>
  </si>
  <si>
    <t>Accionista/Director Titular</t>
  </si>
  <si>
    <t>Ana Cristina Neffa Persano</t>
  </si>
  <si>
    <t>Director Titular</t>
  </si>
  <si>
    <t>Fabio Daniel Zarza</t>
  </si>
  <si>
    <t>Juan José Talavera Saguier</t>
  </si>
  <si>
    <t>Síndico titular</t>
  </si>
  <si>
    <t>Oficial de cumplimiento</t>
  </si>
  <si>
    <t>Operador</t>
  </si>
  <si>
    <t>Aldo Marquez</t>
  </si>
  <si>
    <t>Auditor Interno</t>
  </si>
  <si>
    <t>Acciones en Empresas</t>
  </si>
  <si>
    <t>% Participación</t>
  </si>
  <si>
    <t>Investor AFPISA</t>
  </si>
  <si>
    <t>Market Data</t>
  </si>
  <si>
    <t>Capital y Propiedad:</t>
  </si>
  <si>
    <t>CUADRO DEL CAPITAL INTEGRADO</t>
  </si>
  <si>
    <t>CUADRO DEL CAPITAL SUSCRIPTO</t>
  </si>
  <si>
    <r>
      <t>I.</t>
    </r>
    <r>
      <rPr>
        <sz val="7"/>
        <color rgb="FF2F5496"/>
        <rFont val="Calibri"/>
        <family val="2"/>
        <scheme val="minor"/>
      </rPr>
      <t xml:space="preserve">               </t>
    </r>
    <r>
      <rPr>
        <sz val="16"/>
        <color rgb="FF2F5496"/>
        <rFont val="Calibri"/>
        <family val="2"/>
        <scheme val="minor"/>
      </rPr>
      <t>INFORMACION GENERAL DE LA ENTIDAD</t>
    </r>
  </si>
  <si>
    <r>
      <t>Actividad Principal:</t>
    </r>
    <r>
      <rPr>
        <sz val="9"/>
        <color theme="1"/>
        <rFont val="Calibri"/>
        <family val="2"/>
        <scheme val="minor"/>
      </rPr>
      <t xml:space="preserve"> (Compra y Venta de Valores - Asesoría en Materia de Valores)</t>
    </r>
  </si>
  <si>
    <r>
      <t xml:space="preserve">Registro CNV: </t>
    </r>
    <r>
      <rPr>
        <sz val="9"/>
        <color theme="1"/>
        <rFont val="Calibri"/>
        <family val="2"/>
        <scheme val="minor"/>
      </rPr>
      <t>según resolución Nro.1275/10 de fecha 19 de mayo 2010</t>
    </r>
  </si>
  <si>
    <r>
      <t>Código de Bolsa:</t>
    </r>
    <r>
      <rPr>
        <sz val="9"/>
        <color theme="1"/>
        <rFont val="Calibri"/>
        <family val="2"/>
        <scheme val="minor"/>
      </rPr>
      <t xml:space="preserve"> 021 según resolución 915/10 de fecha 31 de mayo 2010</t>
    </r>
  </si>
  <si>
    <r>
      <t>Dirección Oficina Principal:</t>
    </r>
    <r>
      <rPr>
        <sz val="9"/>
        <color theme="1"/>
        <rFont val="Calibri"/>
        <family val="2"/>
        <scheme val="minor"/>
      </rPr>
      <t xml:space="preserve"> Avenida Brasilia N° 764</t>
    </r>
  </si>
  <si>
    <r>
      <t xml:space="preserve">Teléfono/Fax:  </t>
    </r>
    <r>
      <rPr>
        <sz val="9"/>
        <color theme="1"/>
        <rFont val="Calibri"/>
        <family val="2"/>
        <scheme val="minor"/>
      </rPr>
      <t>+595981- 666670</t>
    </r>
  </si>
  <si>
    <r>
      <t xml:space="preserve">Página Web: </t>
    </r>
    <r>
      <rPr>
        <sz val="9"/>
        <color theme="1"/>
        <rFont val="Calibri"/>
        <family val="2"/>
        <scheme val="minor"/>
      </rPr>
      <t>www.investor.com.py</t>
    </r>
  </si>
  <si>
    <r>
      <t>Domicilio Legal:</t>
    </r>
    <r>
      <rPr>
        <sz val="9"/>
        <color theme="1"/>
        <rFont val="Calibri"/>
        <family val="2"/>
        <scheme val="minor"/>
      </rPr>
      <t xml:space="preserve">  Asunción- Paraguay</t>
    </r>
  </si>
  <si>
    <r>
      <t>Escritura modificada Nro.:</t>
    </r>
    <r>
      <rPr>
        <sz val="9"/>
        <color theme="1"/>
        <rFont val="Calibri"/>
        <family val="2"/>
        <scheme val="minor"/>
      </rPr>
      <t xml:space="preserve"> 14 de fecha 30 de abril de 2018.</t>
    </r>
  </si>
  <si>
    <r>
      <t>Inscripción en el Registro Público</t>
    </r>
    <r>
      <rPr>
        <sz val="9"/>
        <color theme="1"/>
        <rFont val="Calibri"/>
        <family val="2"/>
        <scheme val="minor"/>
      </rPr>
      <t>: 17 de setiembre 2018.</t>
    </r>
  </si>
  <si>
    <r>
      <t>Reforma de Estatuto:</t>
    </r>
    <r>
      <rPr>
        <sz val="9"/>
        <color theme="1"/>
        <rFont val="Calibri"/>
        <family val="2"/>
        <scheme val="minor"/>
      </rPr>
      <t xml:space="preserve"> Modificación del Art. N° 6 donde se fija el Capital Social de la Sociedad a Gs. 35.000.000.000 (Guaraníes Treinta y Cinco mil millones)</t>
    </r>
  </si>
  <si>
    <r>
      <t xml:space="preserve">Presidente: </t>
    </r>
    <r>
      <rPr>
        <sz val="9"/>
        <color theme="1"/>
        <rFont val="Calibri"/>
        <family val="2"/>
        <scheme val="minor"/>
      </rPr>
      <t>Federico Sebastian Oporto</t>
    </r>
  </si>
  <si>
    <r>
      <t>Vice-Presidente:</t>
    </r>
    <r>
      <rPr>
        <sz val="9"/>
        <color theme="1"/>
        <rFont val="Calibri"/>
        <family val="2"/>
        <scheme val="minor"/>
      </rPr>
      <t xml:space="preserve"> Federico Callizo Pecci</t>
    </r>
  </si>
  <si>
    <r>
      <t>Director Titular:</t>
    </r>
    <r>
      <rPr>
        <sz val="9"/>
        <color theme="1"/>
        <rFont val="Calibri"/>
        <family val="2"/>
        <scheme val="minor"/>
      </rPr>
      <t xml:space="preserve"> Albaro Jose Acosta </t>
    </r>
  </si>
  <si>
    <r>
      <t>Director Titular</t>
    </r>
    <r>
      <rPr>
        <sz val="9"/>
        <color theme="1"/>
        <rFont val="Calibri"/>
        <family val="2"/>
        <scheme val="minor"/>
      </rPr>
      <t>: Ana Cristina Neffa</t>
    </r>
  </si>
  <si>
    <r>
      <t>Director Titular:</t>
    </r>
    <r>
      <rPr>
        <sz val="9"/>
        <color rgb="FF000000"/>
        <rFont val="Calibri"/>
        <family val="2"/>
        <scheme val="minor"/>
      </rPr>
      <t xml:space="preserve"> Fabio Daniel Zarza</t>
    </r>
    <r>
      <rPr>
        <sz val="9"/>
        <color theme="1"/>
        <rFont val="Calibri"/>
        <family val="2"/>
        <scheme val="minor"/>
      </rPr>
      <t xml:space="preserve"> </t>
    </r>
  </si>
  <si>
    <r>
      <t>Síndico:</t>
    </r>
    <r>
      <rPr>
        <sz val="9"/>
        <color theme="1"/>
        <rFont val="Calibri"/>
        <family val="2"/>
        <scheme val="minor"/>
      </rPr>
      <t xml:space="preserve"> Juan José Talavera Saguier</t>
    </r>
  </si>
  <si>
    <r>
      <t>Auditor Externo Independiente Asignado:</t>
    </r>
    <r>
      <rPr>
        <sz val="9"/>
        <color theme="1"/>
        <rFont val="Calibri"/>
        <family val="2"/>
        <scheme val="minor"/>
      </rPr>
      <t xml:space="preserve"> MARTI &amp; ASOCIADOS</t>
    </r>
    <r>
      <rPr>
        <b/>
        <sz val="9"/>
        <color theme="1"/>
        <rFont val="Calibri"/>
        <family val="2"/>
        <scheme val="minor"/>
      </rPr>
      <t xml:space="preserve"> </t>
    </r>
  </si>
  <si>
    <r>
      <t>Número de Inscripción en el Registro de la CNV:</t>
    </r>
    <r>
      <rPr>
        <sz val="9"/>
        <color theme="1"/>
        <rFont val="Calibri"/>
        <family val="2"/>
        <scheme val="minor"/>
      </rPr>
      <t xml:space="preserve"> Código AE-042</t>
    </r>
  </si>
  <si>
    <r>
      <t xml:space="preserve">Capital Social de acuerdo al Artículo 6to. Del Estatuto Social es de Gs. 35.000.000.000.- (Guaraníes Treinta y cinco mil millones). Representado por 35.000.- (treinta y cinco mil) acciones nominativas ordinarias de </t>
    </r>
    <r>
      <rPr>
        <b/>
        <sz val="9"/>
        <color theme="1"/>
        <rFont val="Calibri"/>
        <family val="2"/>
        <scheme val="minor"/>
      </rPr>
      <t>valor nominal Gs. 1.000.000.- (Un millón) cada una.</t>
    </r>
  </si>
  <si>
    <r>
      <t>Capital Emitido:</t>
    </r>
    <r>
      <rPr>
        <sz val="9"/>
        <color theme="1"/>
        <rFont val="Calibri"/>
        <family val="2"/>
        <scheme val="minor"/>
      </rPr>
      <t xml:space="preserve"> Gs.24.288.000.000.- (guaraníes veinticuatro mil doscientos ochenta y ocho millones)</t>
    </r>
    <r>
      <rPr>
        <b/>
        <sz val="9"/>
        <color theme="1"/>
        <rFont val="Calibri"/>
        <family val="2"/>
        <scheme val="minor"/>
      </rPr>
      <t>. -</t>
    </r>
  </si>
  <si>
    <r>
      <t>Capital Suscripto:</t>
    </r>
    <r>
      <rPr>
        <sz val="9"/>
        <color theme="1"/>
        <rFont val="Calibri"/>
        <family val="2"/>
        <scheme val="minor"/>
      </rPr>
      <t xml:space="preserve"> Gs.24.288.000.000.- (guaraníes veinticuatro mil doscientos ochenta y ocho millones)</t>
    </r>
    <r>
      <rPr>
        <b/>
        <sz val="9"/>
        <color theme="1"/>
        <rFont val="Calibri"/>
        <family val="2"/>
        <scheme val="minor"/>
      </rPr>
      <t>. -</t>
    </r>
  </si>
  <si>
    <r>
      <t>Capital Integrado:</t>
    </r>
    <r>
      <rPr>
        <sz val="9"/>
        <color theme="1"/>
        <rFont val="Calibri"/>
        <family val="2"/>
        <scheme val="minor"/>
      </rPr>
      <t xml:space="preserve"> Gs.24.288.000.000.- (guaraníes veinticuatro mil doscientos ochenta y ocho millones)</t>
    </r>
    <r>
      <rPr>
        <b/>
        <sz val="9"/>
        <color theme="1"/>
        <rFont val="Calibri"/>
        <family val="2"/>
        <scheme val="minor"/>
      </rPr>
      <t>. -</t>
    </r>
  </si>
  <si>
    <r>
      <t>Valor Nominal de las Acciones:</t>
    </r>
    <r>
      <rPr>
        <sz val="9"/>
        <color theme="1"/>
        <rFont val="Calibri"/>
        <family val="2"/>
        <scheme val="minor"/>
      </rPr>
      <t xml:space="preserve"> Gs. 1.000.000.- (guaraníes un millón). -</t>
    </r>
  </si>
  <si>
    <t>PERIODO ACTUAL 31/03/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</si>
</sst>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_ &quot;₲&quot;\ * #,##0.00_ ;_ &quot;₲&quot;\ * \-#,##0.00_ ;_ &quot;₲&quot;\ * &quot;-&quot;??_ ;_ @_ "/>
    <numFmt numFmtId="166" formatCode="_ * #,##0.00_ ;_ * \-#,##0.00_ ;_ * &quot;-&quot;??_ ;_ @_ "/>
    <numFmt numFmtId="167" formatCode="_-* #,##0.00\ _€_-;\-* #,##0.00\ _€_-;_-* &quot;-&quot;??\ _€_-;_-@_-"/>
    <numFmt numFmtId="168" formatCode="_(* #,##0.00_);_(* \(#,##0.00\);_(* &quot;-&quot;??_);_(@_)"/>
    <numFmt numFmtId="169" formatCode="_-* #,##0\ _D_M_-;\-* #,##0\ _D_M_-;_-* &quot;-&quot;??\ _D_M_-;_-@_-"/>
    <numFmt numFmtId="170" formatCode="_-[$Gs.-3C0A]\ * #,##0.00_ ;_-[$Gs.-3C0A]\ * \-#,##0.00\ ;_-[$Gs.-3C0A]\ * &quot;-&quot;??_ ;_-@_ "/>
    <numFmt numFmtId="171" formatCode="_(* #,##0_);_(* \(#,##0\);_(* &quot;-&quot;??_);_(@_)"/>
    <numFmt numFmtId="172" formatCode="dd/mm/yyyy;@"/>
    <numFmt numFmtId="173" formatCode="_ * #,##0.00_ ;_ * \-#,##0.00_ ;_ * &quot;-&quot;_ ;_ @_ "/>
    <numFmt numFmtId="174" formatCode="_ * #,##0_ ;_ * \-#,##0_ ;_ * &quot;-&quot;??_ ;_ @_ "/>
    <numFmt numFmtId="175" formatCode="_ &quot;₲&quot;\ * #,##0_ ;_ &quot;₲&quot;\ * \-#,##0_ ;_ &quot;₲&quot;\ * &quot;-&quot;??_ ;_ @_ 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202124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u/>
      <sz val="9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u/>
      <sz val="9"/>
      <color theme="5" tint="-0.249977111117893"/>
      <name val="Calibri"/>
      <family val="2"/>
      <scheme val="minor"/>
    </font>
    <font>
      <b/>
      <i/>
      <u/>
      <sz val="9"/>
      <color rgb="FFFF0000"/>
      <name val="Calibri"/>
      <family val="2"/>
      <scheme val="minor"/>
    </font>
    <font>
      <b/>
      <i/>
      <u/>
      <sz val="9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5"/>
      <name val="Calibri"/>
      <family val="2"/>
      <scheme val="minor"/>
    </font>
    <font>
      <u/>
      <sz val="9"/>
      <color indexed="8"/>
      <name val="Calibri"/>
      <family val="2"/>
      <scheme val="minor"/>
    </font>
    <font>
      <b/>
      <sz val="10"/>
      <color rgb="FF003F59"/>
      <name val="Calibri"/>
      <family val="2"/>
      <scheme val="minor"/>
    </font>
    <font>
      <sz val="10"/>
      <color rgb="FF003F59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003F59"/>
      <name val="Calibri"/>
      <family val="2"/>
      <scheme val="minor"/>
    </font>
    <font>
      <b/>
      <sz val="9"/>
      <color rgb="FF003F59"/>
      <name val="Calibri"/>
      <family val="2"/>
      <scheme val="minor"/>
    </font>
    <font>
      <sz val="16"/>
      <color rgb="FF2F5496"/>
      <name val="Calibri"/>
      <family val="2"/>
      <scheme val="minor"/>
    </font>
    <font>
      <sz val="7"/>
      <color rgb="FF2F5496"/>
      <name val="Calibri"/>
      <family val="2"/>
      <scheme val="minor"/>
    </font>
    <font>
      <b/>
      <sz val="9"/>
      <color rgb="FFED7D3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5">
    <xf numFmtId="0" fontId="0" fillId="0" borderId="0"/>
    <xf numFmtId="0" fontId="3" fillId="2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523">
    <xf numFmtId="0" fontId="0" fillId="0" borderId="0" xfId="0"/>
    <xf numFmtId="164" fontId="7" fillId="0" borderId="1" xfId="5" applyFont="1" applyFill="1" applyBorder="1"/>
    <xf numFmtId="0" fontId="8" fillId="0" borderId="5" xfId="0" quotePrefix="1" applyFont="1" applyFill="1" applyBorder="1" applyAlignment="1">
      <alignment horizontal="left"/>
    </xf>
    <xf numFmtId="0" fontId="9" fillId="0" borderId="5" xfId="3" quotePrefix="1" applyFont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0" fontId="12" fillId="0" borderId="0" xfId="0" applyFont="1" applyAlignment="1">
      <alignment horizontal="center" vertical="center"/>
    </xf>
    <xf numFmtId="0" fontId="8" fillId="0" borderId="9" xfId="0" applyFont="1" applyBorder="1"/>
    <xf numFmtId="0" fontId="13" fillId="3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3" fillId="3" borderId="6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8" fillId="0" borderId="6" xfId="0" applyFont="1" applyBorder="1"/>
    <xf numFmtId="0" fontId="10" fillId="0" borderId="5" xfId="0" applyFont="1" applyBorder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5" fillId="0" borderId="5" xfId="3" quotePrefix="1" applyFont="1" applyBorder="1" applyAlignment="1">
      <alignment horizontal="left"/>
    </xf>
    <xf numFmtId="0" fontId="5" fillId="0" borderId="5" xfId="3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4" fillId="0" borderId="0" xfId="0" applyFont="1"/>
    <xf numFmtId="0" fontId="8" fillId="0" borderId="4" xfId="0" applyFont="1" applyBorder="1"/>
    <xf numFmtId="0" fontId="8" fillId="0" borderId="3" xfId="0" applyFont="1" applyBorder="1"/>
    <xf numFmtId="0" fontId="5" fillId="0" borderId="2" xfId="3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3" quotePrefix="1" applyFont="1" applyBorder="1" applyAlignment="1">
      <alignment horizontal="left"/>
    </xf>
    <xf numFmtId="0" fontId="17" fillId="0" borderId="0" xfId="3" quotePrefix="1" applyFont="1"/>
    <xf numFmtId="0" fontId="15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172" fontId="7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/>
    </xf>
    <xf numFmtId="168" fontId="15" fillId="0" borderId="1" xfId="0" applyNumberFormat="1" applyFont="1" applyBorder="1"/>
    <xf numFmtId="0" fontId="15" fillId="0" borderId="1" xfId="0" applyFont="1" applyBorder="1"/>
    <xf numFmtId="0" fontId="1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" fontId="15" fillId="0" borderId="1" xfId="0" applyNumberFormat="1" applyFont="1" applyBorder="1" applyAlignment="1">
      <alignment horizontal="center" vertical="center"/>
    </xf>
    <xf numFmtId="164" fontId="15" fillId="0" borderId="0" xfId="5" applyFont="1"/>
    <xf numFmtId="3" fontId="15" fillId="0" borderId="1" xfId="0" applyNumberFormat="1" applyFont="1" applyBorder="1" applyAlignment="1">
      <alignment vertical="center"/>
    </xf>
    <xf numFmtId="173" fontId="15" fillId="0" borderId="1" xfId="5" applyNumberFormat="1" applyFont="1" applyBorder="1" applyAlignment="1">
      <alignment horizontal="center" vertical="center"/>
    </xf>
    <xf numFmtId="168" fontId="15" fillId="0" borderId="1" xfId="4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166" fontId="15" fillId="0" borderId="1" xfId="4" applyFont="1" applyBorder="1" applyAlignment="1">
      <alignment horizontal="center" vertical="center"/>
    </xf>
    <xf numFmtId="0" fontId="7" fillId="0" borderId="1" xfId="0" applyFont="1" applyBorder="1"/>
    <xf numFmtId="0" fontId="7" fillId="0" borderId="7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168" fontId="15" fillId="0" borderId="1" xfId="0" applyNumberFormat="1" applyFont="1" applyBorder="1" applyAlignment="1">
      <alignment horizontal="center" vertical="center"/>
    </xf>
    <xf numFmtId="164" fontId="15" fillId="0" borderId="1" xfId="5" applyFont="1" applyBorder="1" applyAlignment="1">
      <alignment horizontal="right"/>
    </xf>
    <xf numFmtId="168" fontId="15" fillId="0" borderId="1" xfId="4" applyNumberFormat="1" applyFont="1" applyBorder="1" applyAlignment="1">
      <alignment horizontal="right"/>
    </xf>
    <xf numFmtId="164" fontId="15" fillId="0" borderId="0" xfId="0" applyNumberFormat="1" applyFont="1"/>
    <xf numFmtId="3" fontId="7" fillId="0" borderId="1" xfId="0" applyNumberFormat="1" applyFont="1" applyBorder="1" applyAlignment="1">
      <alignment horizontal="right"/>
    </xf>
    <xf numFmtId="164" fontId="15" fillId="0" borderId="0" xfId="5" applyFont="1" applyAlignment="1">
      <alignment horizontal="right"/>
    </xf>
    <xf numFmtId="164" fontId="15" fillId="0" borderId="0" xfId="5" applyFont="1" applyBorder="1"/>
    <xf numFmtId="0" fontId="15" fillId="0" borderId="0" xfId="0" applyFont="1" applyBorder="1"/>
    <xf numFmtId="0" fontId="16" fillId="0" borderId="1" xfId="0" applyFont="1" applyBorder="1" applyAlignment="1">
      <alignment horizontal="center"/>
    </xf>
    <xf numFmtId="172" fontId="16" fillId="0" borderId="1" xfId="5" applyNumberFormat="1" applyFont="1" applyBorder="1" applyAlignment="1">
      <alignment horizontal="center" vertical="center" wrapText="1"/>
    </xf>
    <xf numFmtId="172" fontId="16" fillId="0" borderId="1" xfId="5" applyNumberFormat="1" applyFont="1" applyBorder="1" applyAlignment="1">
      <alignment horizontal="center" wrapText="1"/>
    </xf>
    <xf numFmtId="0" fontId="16" fillId="0" borderId="1" xfId="0" applyFont="1" applyBorder="1"/>
    <xf numFmtId="164" fontId="12" fillId="0" borderId="1" xfId="5" applyFont="1" applyBorder="1" applyAlignment="1">
      <alignment horizontal="right" vertical="center"/>
    </xf>
    <xf numFmtId="164" fontId="12" fillId="0" borderId="1" xfId="5" applyFont="1" applyBorder="1" applyAlignment="1">
      <alignment horizontal="right"/>
    </xf>
    <xf numFmtId="164" fontId="22" fillId="0" borderId="1" xfId="5" applyFont="1" applyBorder="1" applyAlignment="1"/>
    <xf numFmtId="164" fontId="22" fillId="0" borderId="1" xfId="5" applyFont="1" applyBorder="1" applyAlignment="1">
      <alignment horizontal="right"/>
    </xf>
    <xf numFmtId="164" fontId="22" fillId="0" borderId="1" xfId="5" applyFont="1" applyFill="1" applyBorder="1" applyAlignment="1">
      <alignment horizontal="right"/>
    </xf>
    <xf numFmtId="164" fontId="22" fillId="0" borderId="0" xfId="5" applyFont="1" applyBorder="1" applyAlignment="1"/>
    <xf numFmtId="0" fontId="23" fillId="0" borderId="0" xfId="0" applyFont="1" applyBorder="1"/>
    <xf numFmtId="164" fontId="16" fillId="0" borderId="1" xfId="5" applyFont="1" applyBorder="1" applyAlignment="1">
      <alignment horizontal="right" vertical="center"/>
    </xf>
    <xf numFmtId="174" fontId="15" fillId="0" borderId="0" xfId="4" applyNumberFormat="1" applyFont="1"/>
    <xf numFmtId="0" fontId="26" fillId="0" borderId="1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174" fontId="25" fillId="0" borderId="7" xfId="4" applyNumberFormat="1" applyFont="1" applyBorder="1" applyAlignment="1">
      <alignment horizontal="center" vertical="center"/>
    </xf>
    <xf numFmtId="174" fontId="26" fillId="0" borderId="7" xfId="4" applyNumberFormat="1" applyFont="1" applyBorder="1" applyAlignment="1">
      <alignment horizontal="center" vertical="center"/>
    </xf>
    <xf numFmtId="174" fontId="21" fillId="0" borderId="1" xfId="4" applyNumberFormat="1" applyFont="1" applyFill="1" applyBorder="1" applyAlignment="1">
      <alignment vertical="center"/>
    </xf>
    <xf numFmtId="171" fontId="15" fillId="0" borderId="0" xfId="0" applyNumberFormat="1" applyFont="1"/>
    <xf numFmtId="174" fontId="21" fillId="0" borderId="2" xfId="4" applyNumberFormat="1" applyFont="1" applyFill="1" applyBorder="1" applyAlignment="1">
      <alignment vertical="center"/>
    </xf>
    <xf numFmtId="174" fontId="25" fillId="0" borderId="2" xfId="4" applyNumberFormat="1" applyFont="1" applyFill="1" applyBorder="1" applyAlignment="1">
      <alignment vertical="center"/>
    </xf>
    <xf numFmtId="174" fontId="25" fillId="0" borderId="2" xfId="4" applyNumberFormat="1" applyFont="1" applyFill="1" applyBorder="1" applyAlignment="1">
      <alignment horizontal="right" vertical="center"/>
    </xf>
    <xf numFmtId="0" fontId="25" fillId="0" borderId="1" xfId="0" applyFont="1" applyBorder="1" applyAlignment="1">
      <alignment vertical="center"/>
    </xf>
    <xf numFmtId="174" fontId="25" fillId="0" borderId="1" xfId="4" applyNumberFormat="1" applyFont="1" applyBorder="1" applyAlignment="1">
      <alignment vertical="center"/>
    </xf>
    <xf numFmtId="174" fontId="25" fillId="0" borderId="1" xfId="4" applyNumberFormat="1" applyFont="1" applyBorder="1" applyAlignment="1">
      <alignment horizontal="right"/>
    </xf>
    <xf numFmtId="174" fontId="26" fillId="0" borderId="1" xfId="4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171" fontId="25" fillId="0" borderId="0" xfId="0" applyNumberFormat="1" applyFont="1" applyAlignment="1">
      <alignment vertical="center"/>
    </xf>
    <xf numFmtId="174" fontId="25" fillId="0" borderId="0" xfId="4" applyNumberFormat="1" applyFont="1" applyAlignment="1">
      <alignment vertical="center"/>
    </xf>
    <xf numFmtId="174" fontId="25" fillId="0" borderId="0" xfId="4" applyNumberFormat="1" applyFont="1" applyBorder="1" applyAlignment="1">
      <alignment horizontal="right" vertical="center"/>
    </xf>
    <xf numFmtId="174" fontId="26" fillId="0" borderId="0" xfId="4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71" fontId="15" fillId="0" borderId="0" xfId="0" applyNumberFormat="1" applyFont="1" applyAlignment="1">
      <alignment vertical="center"/>
    </xf>
    <xf numFmtId="174" fontId="15" fillId="0" borderId="0" xfId="4" applyNumberFormat="1" applyFont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74" fontId="25" fillId="0" borderId="11" xfId="4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74" fontId="25" fillId="0" borderId="12" xfId="4" applyNumberFormat="1" applyFont="1" applyBorder="1" applyAlignment="1">
      <alignment horizontal="center" vertical="center"/>
    </xf>
    <xf numFmtId="174" fontId="26" fillId="0" borderId="12" xfId="4" applyNumberFormat="1" applyFont="1" applyBorder="1" applyAlignment="1">
      <alignment horizontal="center" vertical="center"/>
    </xf>
    <xf numFmtId="174" fontId="21" fillId="0" borderId="13" xfId="4" applyNumberFormat="1" applyFont="1" applyBorder="1" applyAlignment="1">
      <alignment vertical="center"/>
    </xf>
    <xf numFmtId="174" fontId="21" fillId="0" borderId="11" xfId="4" applyNumberFormat="1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174" fontId="25" fillId="0" borderId="2" xfId="4" applyNumberFormat="1" applyFont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174" fontId="25" fillId="0" borderId="1" xfId="4" applyNumberFormat="1" applyFont="1" applyFill="1" applyBorder="1" applyAlignment="1">
      <alignment horizontal="center" vertical="center" wrapText="1"/>
    </xf>
    <xf numFmtId="174" fontId="26" fillId="0" borderId="1" xfId="4" applyNumberFormat="1" applyFont="1" applyBorder="1" applyAlignment="1">
      <alignment horizontal="right" vertical="center"/>
    </xf>
    <xf numFmtId="174" fontId="26" fillId="0" borderId="1" xfId="4" applyNumberFormat="1" applyFont="1" applyFill="1" applyBorder="1" applyAlignment="1">
      <alignment horizontal="right" vertical="center"/>
    </xf>
    <xf numFmtId="174" fontId="25" fillId="0" borderId="1" xfId="4" applyNumberFormat="1" applyFont="1" applyBorder="1" applyAlignment="1">
      <alignment horizontal="right" vertical="center"/>
    </xf>
    <xf numFmtId="174" fontId="25" fillId="0" borderId="0" xfId="4" applyNumberFormat="1" applyFont="1" applyBorder="1" applyAlignment="1">
      <alignment horizontal="right"/>
    </xf>
    <xf numFmtId="0" fontId="26" fillId="0" borderId="0" xfId="0" applyFont="1" applyAlignment="1">
      <alignment vertical="center"/>
    </xf>
    <xf numFmtId="174" fontId="26" fillId="0" borderId="0" xfId="4" applyNumberFormat="1" applyFont="1" applyAlignment="1">
      <alignment vertical="center"/>
    </xf>
    <xf numFmtId="174" fontId="25" fillId="0" borderId="0" xfId="4" applyNumberFormat="1" applyFont="1" applyAlignment="1">
      <alignment horizontal="right" vertical="center"/>
    </xf>
    <xf numFmtId="174" fontId="27" fillId="0" borderId="0" xfId="4" applyNumberFormat="1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174" fontId="26" fillId="0" borderId="1" xfId="4" applyNumberFormat="1" applyFont="1" applyFill="1" applyBorder="1" applyAlignment="1">
      <alignment horizontal="center" vertical="center"/>
    </xf>
    <xf numFmtId="174" fontId="27" fillId="0" borderId="1" xfId="4" applyNumberFormat="1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174" fontId="15" fillId="0" borderId="1" xfId="4" applyNumberFormat="1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25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74" fontId="7" fillId="0" borderId="14" xfId="4" applyNumberFormat="1" applyFont="1" applyBorder="1" applyAlignment="1">
      <alignment vertical="center"/>
    </xf>
    <xf numFmtId="174" fontId="27" fillId="0" borderId="0" xfId="4" applyNumberFormat="1" applyFont="1"/>
    <xf numFmtId="171" fontId="7" fillId="0" borderId="14" xfId="0" applyNumberFormat="1" applyFont="1" applyBorder="1" applyAlignment="1">
      <alignment vertical="center"/>
    </xf>
    <xf numFmtId="0" fontId="7" fillId="0" borderId="0" xfId="0" applyFont="1" applyFill="1" applyAlignment="1">
      <alignment horizontal="justify" vertical="center"/>
    </xf>
    <xf numFmtId="164" fontId="15" fillId="0" borderId="0" xfId="5" applyFont="1" applyFill="1" applyAlignment="1">
      <alignment horizontal="right"/>
    </xf>
    <xf numFmtId="0" fontId="15" fillId="0" borderId="0" xfId="0" applyFont="1" applyFill="1"/>
    <xf numFmtId="0" fontId="15" fillId="0" borderId="0" xfId="0" applyFont="1" applyFill="1" applyAlignment="1">
      <alignment horizontal="justify" vertical="center"/>
    </xf>
    <xf numFmtId="0" fontId="15" fillId="0" borderId="0" xfId="0" applyFont="1" applyFill="1" applyAlignment="1">
      <alignment horizontal="center" wrapText="1"/>
    </xf>
    <xf numFmtId="0" fontId="21" fillId="0" borderId="1" xfId="0" applyFont="1" applyFill="1" applyBorder="1" applyAlignment="1">
      <alignment horizontal="left"/>
    </xf>
    <xf numFmtId="164" fontId="15" fillId="0" borderId="1" xfId="5" applyFont="1" applyFill="1" applyBorder="1" applyAlignment="1">
      <alignment horizontal="right"/>
    </xf>
    <xf numFmtId="0" fontId="25" fillId="0" borderId="1" xfId="0" applyFont="1" applyFill="1" applyBorder="1"/>
    <xf numFmtId="164" fontId="7" fillId="0" borderId="1" xfId="5" applyFont="1" applyFill="1" applyBorder="1" applyAlignment="1">
      <alignment horizontal="right"/>
    </xf>
    <xf numFmtId="171" fontId="15" fillId="0" borderId="0" xfId="4" applyNumberFormat="1" applyFont="1" applyFill="1"/>
    <xf numFmtId="3" fontId="15" fillId="0" borderId="0" xfId="0" applyNumberFormat="1" applyFont="1" applyFill="1"/>
    <xf numFmtId="0" fontId="7" fillId="0" borderId="0" xfId="0" applyFont="1" applyFill="1" applyAlignment="1">
      <alignment horizontal="left"/>
    </xf>
    <xf numFmtId="164" fontId="7" fillId="0" borderId="0" xfId="5" applyFont="1" applyFill="1" applyAlignment="1">
      <alignment horizontal="right"/>
    </xf>
    <xf numFmtId="49" fontId="21" fillId="0" borderId="1" xfId="0" applyNumberFormat="1" applyFont="1" applyFill="1" applyBorder="1" applyAlignment="1">
      <alignment horizontal="left"/>
    </xf>
    <xf numFmtId="164" fontId="15" fillId="0" borderId="0" xfId="5" applyFont="1" applyFill="1"/>
    <xf numFmtId="0" fontId="15" fillId="0" borderId="0" xfId="0" applyFont="1" applyFill="1" applyAlignment="1">
      <alignment horizontal="left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vertical="center" indent="3"/>
    </xf>
    <xf numFmtId="0" fontId="15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 horizontal="left"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/>
    <xf numFmtId="0" fontId="15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164" fontId="7" fillId="0" borderId="1" xfId="5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67" fontId="15" fillId="0" borderId="0" xfId="0" applyNumberFormat="1" applyFont="1"/>
    <xf numFmtId="0" fontId="25" fillId="0" borderId="1" xfId="0" applyFont="1" applyBorder="1"/>
    <xf numFmtId="0" fontId="20" fillId="0" borderId="0" xfId="0" applyFont="1"/>
    <xf numFmtId="0" fontId="7" fillId="0" borderId="1" xfId="0" applyFont="1" applyBorder="1" applyAlignment="1">
      <alignment horizontal="center" wrapText="1"/>
    </xf>
    <xf numFmtId="168" fontId="15" fillId="0" borderId="1" xfId="9" applyFont="1" applyFill="1" applyBorder="1" applyAlignment="1">
      <alignment horizontal="right"/>
    </xf>
    <xf numFmtId="3" fontId="15" fillId="0" borderId="1" xfId="0" applyNumberFormat="1" applyFont="1" applyBorder="1"/>
    <xf numFmtId="3" fontId="7" fillId="0" borderId="1" xfId="0" applyNumberFormat="1" applyFont="1" applyBorder="1"/>
    <xf numFmtId="164" fontId="15" fillId="0" borderId="1" xfId="5" applyFont="1" applyBorder="1" applyAlignment="1"/>
    <xf numFmtId="164" fontId="7" fillId="0" borderId="1" xfId="5" applyFont="1" applyBorder="1" applyAlignment="1"/>
    <xf numFmtId="168" fontId="15" fillId="0" borderId="0" xfId="0" applyNumberFormat="1" applyFont="1"/>
    <xf numFmtId="2" fontId="7" fillId="0" borderId="1" xfId="0" applyNumberFormat="1" applyFont="1" applyBorder="1" applyAlignment="1">
      <alignment horizontal="center" vertical="center" wrapText="1"/>
    </xf>
    <xf numFmtId="168" fontId="15" fillId="0" borderId="0" xfId="9" applyFont="1"/>
    <xf numFmtId="175" fontId="15" fillId="0" borderId="0" xfId="12" applyNumberFormat="1" applyFont="1"/>
    <xf numFmtId="0" fontId="15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  <xf numFmtId="171" fontId="15" fillId="0" borderId="1" xfId="0" applyNumberFormat="1" applyFont="1" applyBorder="1" applyAlignment="1">
      <alignment horizontal="right" wrapText="1"/>
    </xf>
    <xf numFmtId="168" fontId="15" fillId="0" borderId="1" xfId="9" applyFont="1" applyBorder="1" applyAlignment="1">
      <alignment horizontal="right" wrapText="1"/>
    </xf>
    <xf numFmtId="0" fontId="25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171" fontId="7" fillId="0" borderId="1" xfId="9" applyNumberFormat="1" applyFont="1" applyBorder="1" applyAlignment="1">
      <alignment horizontal="right" wrapText="1"/>
    </xf>
    <xf numFmtId="0" fontId="15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wrapText="1"/>
    </xf>
    <xf numFmtId="171" fontId="7" fillId="0" borderId="0" xfId="9" applyNumberFormat="1" applyFont="1" applyBorder="1" applyAlignment="1">
      <alignment horizontal="right" wrapText="1"/>
    </xf>
    <xf numFmtId="168" fontId="15" fillId="0" borderId="0" xfId="9" applyFont="1" applyBorder="1" applyAlignment="1">
      <alignment horizontal="right" wrapText="1"/>
    </xf>
    <xf numFmtId="0" fontId="15" fillId="0" borderId="7" xfId="0" applyFont="1" applyBorder="1" applyAlignment="1">
      <alignment wrapText="1"/>
    </xf>
    <xf numFmtId="3" fontId="15" fillId="0" borderId="1" xfId="0" applyNumberFormat="1" applyFont="1" applyBorder="1" applyAlignment="1">
      <alignment horizontal="right" wrapText="1"/>
    </xf>
    <xf numFmtId="168" fontId="15" fillId="0" borderId="1" xfId="9" applyFont="1" applyFill="1" applyBorder="1" applyAlignment="1">
      <alignment horizontal="right" wrapText="1"/>
    </xf>
    <xf numFmtId="164" fontId="15" fillId="0" borderId="1" xfId="5" applyFont="1" applyBorder="1" applyAlignment="1">
      <alignment horizontal="right" wrapText="1"/>
    </xf>
    <xf numFmtId="164" fontId="15" fillId="0" borderId="1" xfId="5" applyFont="1" applyFill="1" applyBorder="1" applyAlignment="1">
      <alignment wrapText="1"/>
    </xf>
    <xf numFmtId="171" fontId="7" fillId="0" borderId="1" xfId="0" applyNumberFormat="1" applyFont="1" applyBorder="1" applyAlignment="1">
      <alignment horizontal="right" wrapText="1"/>
    </xf>
    <xf numFmtId="164" fontId="15" fillId="0" borderId="0" xfId="5" applyFont="1" applyFill="1" applyAlignment="1">
      <alignment wrapText="1"/>
    </xf>
    <xf numFmtId="164" fontId="15" fillId="0" borderId="0" xfId="5" applyFont="1" applyAlignment="1">
      <alignment wrapText="1"/>
    </xf>
    <xf numFmtId="0" fontId="15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5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164" fontId="21" fillId="3" borderId="1" xfId="5" applyFont="1" applyFill="1" applyBorder="1" applyAlignment="1">
      <alignment horizontal="left" wrapText="1"/>
    </xf>
    <xf numFmtId="49" fontId="15" fillId="0" borderId="1" xfId="0" applyNumberFormat="1" applyFont="1" applyBorder="1" applyAlignment="1">
      <alignment wrapText="1"/>
    </xf>
    <xf numFmtId="164" fontId="7" fillId="0" borderId="1" xfId="5" applyFont="1" applyFill="1" applyBorder="1" applyAlignment="1">
      <alignment horizontal="right" wrapText="1"/>
    </xf>
    <xf numFmtId="164" fontId="15" fillId="0" borderId="1" xfId="5" applyFont="1" applyFill="1" applyBorder="1" applyAlignment="1">
      <alignment horizontal="right" wrapText="1"/>
    </xf>
    <xf numFmtId="164" fontId="15" fillId="0" borderId="0" xfId="0" applyNumberFormat="1" applyFont="1" applyAlignment="1">
      <alignment wrapText="1"/>
    </xf>
    <xf numFmtId="3" fontId="15" fillId="0" borderId="1" xfId="0" applyNumberFormat="1" applyFont="1" applyBorder="1" applyAlignment="1">
      <alignment horizontal="left" wrapText="1"/>
    </xf>
    <xf numFmtId="14" fontId="15" fillId="0" borderId="1" xfId="0" applyNumberFormat="1" applyFont="1" applyBorder="1" applyAlignment="1">
      <alignment horizontal="right" wrapText="1"/>
    </xf>
    <xf numFmtId="164" fontId="25" fillId="0" borderId="1" xfId="5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/>
    </xf>
    <xf numFmtId="164" fontId="26" fillId="0" borderId="1" xfId="5" applyFont="1" applyFill="1" applyBorder="1" applyAlignment="1">
      <alignment horizontal="right" vertical="center"/>
    </xf>
    <xf numFmtId="164" fontId="26" fillId="0" borderId="1" xfId="5" applyFont="1" applyBorder="1" applyAlignment="1">
      <alignment horizontal="right" vertical="center"/>
    </xf>
    <xf numFmtId="171" fontId="25" fillId="0" borderId="1" xfId="9" applyNumberFormat="1" applyFont="1" applyBorder="1" applyAlignment="1">
      <alignment horizontal="right" vertical="center"/>
    </xf>
    <xf numFmtId="164" fontId="25" fillId="0" borderId="1" xfId="5" applyFont="1" applyBorder="1" applyAlignment="1">
      <alignment horizontal="right" vertical="center"/>
    </xf>
    <xf numFmtId="172" fontId="15" fillId="0" borderId="0" xfId="0" applyNumberFormat="1" applyFont="1"/>
    <xf numFmtId="171" fontId="15" fillId="0" borderId="0" xfId="9" applyNumberFormat="1" applyFont="1"/>
    <xf numFmtId="171" fontId="7" fillId="0" borderId="0" xfId="9" applyNumberFormat="1" applyFont="1"/>
    <xf numFmtId="0" fontId="7" fillId="0" borderId="0" xfId="0" applyFont="1"/>
    <xf numFmtId="164" fontId="15" fillId="0" borderId="1" xfId="5" applyFont="1" applyBorder="1" applyAlignment="1">
      <alignment horizontal="right" vertical="center"/>
    </xf>
    <xf numFmtId="164" fontId="15" fillId="0" borderId="1" xfId="5" applyFont="1" applyFill="1" applyBorder="1" applyAlignment="1">
      <alignment horizontal="right" vertical="center"/>
    </xf>
    <xf numFmtId="164" fontId="15" fillId="0" borderId="0" xfId="0" applyNumberFormat="1" applyFont="1" applyAlignment="1">
      <alignment vertical="center"/>
    </xf>
    <xf numFmtId="164" fontId="15" fillId="0" borderId="0" xfId="5" applyFont="1" applyFill="1" applyAlignment="1">
      <alignment vertical="center"/>
    </xf>
    <xf numFmtId="3" fontId="15" fillId="0" borderId="0" xfId="0" applyNumberFormat="1" applyFont="1" applyAlignment="1">
      <alignment vertical="center"/>
    </xf>
    <xf numFmtId="164" fontId="7" fillId="0" borderId="1" xfId="5" applyFont="1" applyBorder="1" applyAlignment="1">
      <alignment horizontal="right" vertical="center"/>
    </xf>
    <xf numFmtId="164" fontId="7" fillId="0" borderId="1" xfId="5" applyFont="1" applyFill="1" applyBorder="1" applyAlignment="1">
      <alignment horizontal="right" vertical="center"/>
    </xf>
    <xf numFmtId="164" fontId="15" fillId="0" borderId="0" xfId="5" applyFont="1" applyAlignment="1">
      <alignment vertical="center"/>
    </xf>
    <xf numFmtId="0" fontId="15" fillId="0" borderId="0" xfId="0" applyFont="1" applyAlignment="1">
      <alignment horizontal="left" vertical="center" indent="3"/>
    </xf>
    <xf numFmtId="0" fontId="19" fillId="0" borderId="0" xfId="0" applyFont="1"/>
    <xf numFmtId="164" fontId="15" fillId="0" borderId="1" xfId="5" applyFont="1" applyFill="1" applyBorder="1" applyAlignment="1"/>
    <xf numFmtId="0" fontId="29" fillId="0" borderId="0" xfId="0" applyFont="1" applyBorder="1"/>
    <xf numFmtId="0" fontId="32" fillId="0" borderId="0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9" fillId="0" borderId="0" xfId="0" applyFont="1"/>
    <xf numFmtId="0" fontId="30" fillId="0" borderId="3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164" fontId="15" fillId="0" borderId="1" xfId="5" applyFont="1" applyFill="1" applyBorder="1" applyAlignment="1">
      <alignment horizontal="center"/>
    </xf>
    <xf numFmtId="0" fontId="15" fillId="0" borderId="5" xfId="0" applyFont="1" applyBorder="1"/>
    <xf numFmtId="171" fontId="15" fillId="0" borderId="1" xfId="5" applyNumberFormat="1" applyFont="1" applyFill="1" applyBorder="1" applyAlignment="1"/>
    <xf numFmtId="3" fontId="7" fillId="0" borderId="1" xfId="0" applyNumberFormat="1" applyFont="1" applyBorder="1" applyAlignment="1">
      <alignment horizontal="center"/>
    </xf>
    <xf numFmtId="164" fontId="7" fillId="0" borderId="1" xfId="5" applyFont="1" applyFill="1" applyBorder="1" applyAlignment="1">
      <alignment horizontal="center"/>
    </xf>
    <xf numFmtId="171" fontId="15" fillId="0" borderId="1" xfId="5" applyNumberFormat="1" applyFont="1" applyFill="1" applyBorder="1" applyAlignment="1">
      <alignment horizontal="center"/>
    </xf>
    <xf numFmtId="171" fontId="15" fillId="0" borderId="0" xfId="9" applyNumberFormat="1" applyFont="1" applyFill="1"/>
    <xf numFmtId="164" fontId="7" fillId="0" borderId="1" xfId="5" applyFont="1" applyBorder="1" applyAlignment="1">
      <alignment horizontal="center"/>
    </xf>
    <xf numFmtId="164" fontId="15" fillId="0" borderId="1" xfId="5" applyFont="1" applyBorder="1" applyAlignment="1">
      <alignment horizontal="center"/>
    </xf>
    <xf numFmtId="164" fontId="15" fillId="0" borderId="1" xfId="5" applyFont="1" applyBorder="1"/>
    <xf numFmtId="164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164" fontId="15" fillId="0" borderId="1" xfId="5" applyNumberFormat="1" applyFont="1" applyBorder="1" applyAlignment="1">
      <alignment horizontal="center" vertical="center"/>
    </xf>
    <xf numFmtId="4" fontId="15" fillId="0" borderId="0" xfId="0" applyNumberFormat="1" applyFont="1" applyBorder="1"/>
    <xf numFmtId="0" fontId="7" fillId="0" borderId="1" xfId="0" applyFont="1" applyFill="1" applyBorder="1" applyAlignment="1">
      <alignment horizontal="center" vertical="center"/>
    </xf>
    <xf numFmtId="171" fontId="33" fillId="0" borderId="1" xfId="5" applyNumberFormat="1" applyFont="1" applyFill="1" applyBorder="1" applyAlignment="1">
      <alignment horizontal="right" vertical="center"/>
    </xf>
    <xf numFmtId="0" fontId="33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74" fontId="25" fillId="0" borderId="1" xfId="4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174" fontId="25" fillId="0" borderId="1" xfId="4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5" applyFont="1" applyFill="1" applyBorder="1" applyAlignment="1">
      <alignment horizontal="right" vertical="center" wrapText="1"/>
    </xf>
    <xf numFmtId="0" fontId="28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quotePrefix="1" applyFill="1"/>
    <xf numFmtId="0" fontId="21" fillId="0" borderId="0" xfId="0" applyFont="1"/>
    <xf numFmtId="0" fontId="24" fillId="0" borderId="10" xfId="0" applyFont="1" applyBorder="1" applyAlignment="1">
      <alignment horizontal="left" wrapText="1"/>
    </xf>
    <xf numFmtId="0" fontId="21" fillId="0" borderId="0" xfId="0" applyFont="1" applyAlignment="1">
      <alignment wrapText="1"/>
    </xf>
    <xf numFmtId="1" fontId="24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0" fontId="18" fillId="0" borderId="56" xfId="0" applyFont="1" applyBorder="1" applyAlignment="1">
      <alignment vertical="center"/>
    </xf>
    <xf numFmtId="169" fontId="20" fillId="0" borderId="1" xfId="4" applyNumberFormat="1" applyFont="1" applyFill="1" applyBorder="1" applyAlignment="1">
      <alignment horizontal="center" vertical="center" wrapText="1"/>
    </xf>
    <xf numFmtId="169" fontId="20" fillId="0" borderId="18" xfId="4" applyNumberFormat="1" applyFont="1" applyFill="1" applyBorder="1" applyAlignment="1">
      <alignment horizontal="center" vertical="center" wrapText="1"/>
    </xf>
    <xf numFmtId="0" fontId="18" fillId="0" borderId="5" xfId="0" applyFont="1" applyBorder="1"/>
    <xf numFmtId="174" fontId="18" fillId="0" borderId="12" xfId="4" applyNumberFormat="1" applyFont="1" applyFill="1" applyBorder="1" applyAlignment="1">
      <alignment horizontal="right"/>
    </xf>
    <xf numFmtId="174" fontId="20" fillId="0" borderId="5" xfId="4" applyNumberFormat="1" applyFont="1" applyFill="1" applyBorder="1" applyAlignment="1">
      <alignment horizontal="right"/>
    </xf>
    <xf numFmtId="0" fontId="18" fillId="0" borderId="12" xfId="0" applyFont="1" applyBorder="1"/>
    <xf numFmtId="174" fontId="24" fillId="0" borderId="5" xfId="4" applyNumberFormat="1" applyFont="1" applyFill="1" applyBorder="1" applyAlignment="1">
      <alignment horizontal="right"/>
    </xf>
    <xf numFmtId="174" fontId="21" fillId="0" borderId="5" xfId="4" applyNumberFormat="1" applyFont="1" applyFill="1" applyBorder="1" applyAlignment="1">
      <alignment horizontal="right"/>
    </xf>
    <xf numFmtId="174" fontId="24" fillId="0" borderId="12" xfId="4" applyNumberFormat="1" applyFont="1" applyFill="1" applyBorder="1" applyAlignment="1">
      <alignment horizontal="right"/>
    </xf>
    <xf numFmtId="0" fontId="24" fillId="0" borderId="5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174" fontId="21" fillId="0" borderId="12" xfId="4" applyNumberFormat="1" applyFont="1" applyFill="1" applyBorder="1" applyAlignment="1">
      <alignment horizontal="right"/>
    </xf>
    <xf numFmtId="0" fontId="24" fillId="0" borderId="5" xfId="0" applyFont="1" applyBorder="1"/>
    <xf numFmtId="174" fontId="18" fillId="0" borderId="19" xfId="4" applyNumberFormat="1" applyFont="1" applyFill="1" applyBorder="1" applyAlignment="1">
      <alignment horizontal="right"/>
    </xf>
    <xf numFmtId="0" fontId="34" fillId="0" borderId="5" xfId="0" applyFont="1" applyBorder="1"/>
    <xf numFmtId="174" fontId="24" fillId="0" borderId="60" xfId="4" applyNumberFormat="1" applyFont="1" applyFill="1" applyBorder="1" applyAlignment="1">
      <alignment horizontal="right"/>
    </xf>
    <xf numFmtId="174" fontId="21" fillId="0" borderId="60" xfId="4" applyNumberFormat="1" applyFont="1" applyFill="1" applyBorder="1" applyAlignment="1">
      <alignment horizontal="right"/>
    </xf>
    <xf numFmtId="174" fontId="18" fillId="0" borderId="20" xfId="4" applyNumberFormat="1" applyFont="1" applyFill="1" applyBorder="1" applyAlignment="1">
      <alignment horizontal="right"/>
    </xf>
    <xf numFmtId="0" fontId="24" fillId="0" borderId="12" xfId="0" applyFont="1" applyBorder="1"/>
    <xf numFmtId="174" fontId="18" fillId="0" borderId="61" xfId="4" applyNumberFormat="1" applyFont="1" applyFill="1" applyBorder="1" applyAlignment="1">
      <alignment horizontal="right"/>
    </xf>
    <xf numFmtId="164" fontId="21" fillId="0" borderId="0" xfId="5" applyFont="1" applyAlignment="1">
      <alignment wrapText="1"/>
    </xf>
    <xf numFmtId="164" fontId="21" fillId="0" borderId="0" xfId="0" applyNumberFormat="1" applyFont="1" applyAlignment="1">
      <alignment wrapText="1"/>
    </xf>
    <xf numFmtId="0" fontId="18" fillId="0" borderId="5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174" fontId="18" fillId="0" borderId="5" xfId="4" applyNumberFormat="1" applyFont="1" applyFill="1" applyBorder="1" applyAlignment="1">
      <alignment horizontal="right"/>
    </xf>
    <xf numFmtId="174" fontId="18" fillId="0" borderId="1" xfId="4" applyNumberFormat="1" applyFont="1" applyFill="1" applyBorder="1" applyAlignment="1">
      <alignment horizontal="right"/>
    </xf>
    <xf numFmtId="0" fontId="18" fillId="0" borderId="21" xfId="0" applyFont="1" applyBorder="1"/>
    <xf numFmtId="174" fontId="18" fillId="0" borderId="22" xfId="4" applyNumberFormat="1" applyFont="1" applyFill="1" applyBorder="1" applyAlignment="1">
      <alignment horizontal="right"/>
    </xf>
    <xf numFmtId="0" fontId="18" fillId="0" borderId="23" xfId="0" applyFont="1" applyBorder="1"/>
    <xf numFmtId="174" fontId="18" fillId="0" borderId="23" xfId="4" applyNumberFormat="1" applyFont="1" applyFill="1" applyBorder="1" applyAlignment="1">
      <alignment horizontal="right"/>
    </xf>
    <xf numFmtId="174" fontId="18" fillId="0" borderId="24" xfId="4" applyNumberFormat="1" applyFont="1" applyFill="1" applyBorder="1" applyAlignment="1">
      <alignment horizontal="right"/>
    </xf>
    <xf numFmtId="174" fontId="27" fillId="0" borderId="12" xfId="4" applyNumberFormat="1" applyFont="1" applyFill="1" applyBorder="1" applyAlignment="1">
      <alignment horizontal="right"/>
    </xf>
    <xf numFmtId="164" fontId="24" fillId="0" borderId="12" xfId="0" applyNumberFormat="1" applyFont="1" applyBorder="1"/>
    <xf numFmtId="49" fontId="24" fillId="0" borderId="0" xfId="0" applyNumberFormat="1" applyFont="1" applyAlignment="1">
      <alignment wrapText="1"/>
    </xf>
    <xf numFmtId="0" fontId="18" fillId="0" borderId="25" xfId="0" applyFont="1" applyBorder="1"/>
    <xf numFmtId="174" fontId="18" fillId="0" borderId="26" xfId="4" applyNumberFormat="1" applyFont="1" applyFill="1" applyBorder="1" applyAlignment="1">
      <alignment horizontal="right"/>
    </xf>
    <xf numFmtId="174" fontId="24" fillId="0" borderId="61" xfId="4" applyNumberFormat="1" applyFont="1" applyFill="1" applyBorder="1" applyAlignment="1">
      <alignment horizontal="right"/>
    </xf>
    <xf numFmtId="174" fontId="21" fillId="0" borderId="2" xfId="4" applyNumberFormat="1" applyFont="1" applyFill="1" applyBorder="1" applyAlignment="1">
      <alignment horizontal="right"/>
    </xf>
    <xf numFmtId="174" fontId="18" fillId="0" borderId="60" xfId="4" applyNumberFormat="1" applyFont="1" applyFill="1" applyBorder="1" applyAlignment="1">
      <alignment horizontal="right"/>
    </xf>
    <xf numFmtId="0" fontId="18" fillId="0" borderId="11" xfId="0" applyFont="1" applyBorder="1"/>
    <xf numFmtId="174" fontId="18" fillId="0" borderId="27" xfId="4" applyNumberFormat="1" applyFont="1" applyFill="1" applyBorder="1" applyAlignment="1">
      <alignment horizontal="right"/>
    </xf>
    <xf numFmtId="174" fontId="18" fillId="0" borderId="2" xfId="4" applyNumberFormat="1" applyFont="1" applyFill="1" applyBorder="1" applyAlignment="1">
      <alignment horizontal="right"/>
    </xf>
    <xf numFmtId="0" fontId="24" fillId="0" borderId="0" xfId="0" applyFont="1"/>
    <xf numFmtId="174" fontId="20" fillId="0" borderId="18" xfId="4" applyNumberFormat="1" applyFont="1" applyFill="1" applyBorder="1" applyAlignment="1">
      <alignment horizontal="right"/>
    </xf>
    <xf numFmtId="0" fontId="18" fillId="0" borderId="2" xfId="0" applyFont="1" applyBorder="1"/>
    <xf numFmtId="164" fontId="21" fillId="0" borderId="0" xfId="5" applyFont="1"/>
    <xf numFmtId="174" fontId="21" fillId="0" borderId="0" xfId="0" applyNumberFormat="1" applyFont="1"/>
    <xf numFmtId="0" fontId="24" fillId="0" borderId="10" xfId="0" applyFont="1" applyBorder="1"/>
    <xf numFmtId="0" fontId="24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8" fillId="0" borderId="0" xfId="0" applyFont="1"/>
    <xf numFmtId="169" fontId="18" fillId="0" borderId="0" xfId="4" applyNumberFormat="1" applyFont="1" applyFill="1"/>
    <xf numFmtId="169" fontId="21" fillId="0" borderId="0" xfId="0" applyNumberFormat="1" applyFont="1"/>
    <xf numFmtId="169" fontId="21" fillId="0" borderId="0" xfId="4" applyNumberFormat="1" applyFont="1" applyFill="1"/>
    <xf numFmtId="169" fontId="21" fillId="0" borderId="0" xfId="4" applyNumberFormat="1" applyFont="1" applyFill="1" applyProtection="1">
      <protection hidden="1"/>
    </xf>
    <xf numFmtId="3" fontId="21" fillId="0" borderId="0" xfId="0" applyNumberFormat="1" applyFont="1"/>
    <xf numFmtId="0" fontId="21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 indent="5"/>
    </xf>
    <xf numFmtId="0" fontId="35" fillId="0" borderId="0" xfId="0" applyFont="1"/>
    <xf numFmtId="164" fontId="21" fillId="0" borderId="0" xfId="5" applyFont="1" applyFill="1"/>
    <xf numFmtId="3" fontId="20" fillId="0" borderId="0" xfId="0" applyNumberFormat="1" applyFont="1"/>
    <xf numFmtId="170" fontId="21" fillId="0" borderId="0" xfId="0" applyNumberFormat="1" applyFont="1"/>
    <xf numFmtId="170" fontId="21" fillId="0" borderId="0" xfId="4" applyNumberFormat="1" applyFont="1" applyFill="1"/>
    <xf numFmtId="0" fontId="15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center"/>
    </xf>
    <xf numFmtId="0" fontId="18" fillId="0" borderId="35" xfId="0" applyFont="1" applyBorder="1" applyAlignment="1">
      <alignment horizontal="center" wrapText="1"/>
    </xf>
    <xf numFmtId="0" fontId="18" fillId="0" borderId="36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6" xfId="0" applyFont="1" applyBorder="1" applyAlignment="1">
      <alignment horizontal="center" wrapText="1"/>
    </xf>
    <xf numFmtId="169" fontId="24" fillId="0" borderId="30" xfId="4" applyNumberFormat="1" applyFont="1" applyBorder="1"/>
    <xf numFmtId="164" fontId="24" fillId="0" borderId="38" xfId="5" applyFont="1" applyBorder="1" applyAlignment="1">
      <alignment horizontal="right"/>
    </xf>
    <xf numFmtId="164" fontId="24" fillId="0" borderId="39" xfId="5" applyFont="1" applyBorder="1" applyAlignment="1">
      <alignment horizontal="right"/>
    </xf>
    <xf numFmtId="164" fontId="24" fillId="0" borderId="40" xfId="5" applyFont="1" applyBorder="1" applyAlignment="1">
      <alignment horizontal="right"/>
    </xf>
    <xf numFmtId="164" fontId="24" fillId="0" borderId="41" xfId="5" applyFont="1" applyBorder="1" applyAlignment="1">
      <alignment horizontal="right"/>
    </xf>
    <xf numFmtId="164" fontId="18" fillId="0" borderId="38" xfId="5" applyFont="1" applyBorder="1" applyAlignment="1">
      <alignment horizontal="right"/>
    </xf>
    <xf numFmtId="164" fontId="18" fillId="0" borderId="39" xfId="5" applyFont="1" applyBorder="1" applyAlignment="1">
      <alignment horizontal="right"/>
    </xf>
    <xf numFmtId="169" fontId="36" fillId="0" borderId="30" xfId="4" applyNumberFormat="1" applyFont="1" applyBorder="1"/>
    <xf numFmtId="164" fontId="24" fillId="0" borderId="42" xfId="5" applyFont="1" applyBorder="1" applyAlignment="1">
      <alignment horizontal="right"/>
    </xf>
    <xf numFmtId="164" fontId="24" fillId="0" borderId="31" xfId="5" applyFont="1" applyBorder="1" applyAlignment="1">
      <alignment horizontal="right"/>
    </xf>
    <xf numFmtId="164" fontId="24" fillId="0" borderId="12" xfId="5" applyFont="1" applyBorder="1" applyAlignment="1">
      <alignment horizontal="right"/>
    </xf>
    <xf numFmtId="164" fontId="24" fillId="0" borderId="43" xfId="5" applyFont="1" applyBorder="1" applyAlignment="1">
      <alignment horizontal="right"/>
    </xf>
    <xf numFmtId="164" fontId="24" fillId="0" borderId="44" xfId="5" applyFont="1" applyBorder="1" applyAlignment="1">
      <alignment horizontal="right"/>
    </xf>
    <xf numFmtId="164" fontId="24" fillId="0" borderId="45" xfId="5" applyFont="1" applyBorder="1" applyAlignment="1">
      <alignment horizontal="right"/>
    </xf>
    <xf numFmtId="164" fontId="24" fillId="0" borderId="46" xfId="5" applyFont="1" applyBorder="1" applyAlignment="1">
      <alignment horizontal="right"/>
    </xf>
    <xf numFmtId="164" fontId="18" fillId="0" borderId="43" xfId="5" applyFont="1" applyBorder="1" applyAlignment="1">
      <alignment horizontal="right"/>
    </xf>
    <xf numFmtId="164" fontId="18" fillId="0" borderId="50" xfId="5" applyFont="1" applyBorder="1" applyAlignment="1">
      <alignment horizontal="right"/>
    </xf>
    <xf numFmtId="0" fontId="18" fillId="0" borderId="35" xfId="0" applyFont="1" applyBorder="1"/>
    <xf numFmtId="164" fontId="18" fillId="0" borderId="47" xfId="5" applyFont="1" applyBorder="1" applyAlignment="1">
      <alignment horizontal="right"/>
    </xf>
    <xf numFmtId="164" fontId="18" fillId="0" borderId="29" xfId="5" applyFont="1" applyBorder="1" applyAlignment="1">
      <alignment horizontal="right"/>
    </xf>
    <xf numFmtId="164" fontId="18" fillId="0" borderId="16" xfId="5" applyFont="1" applyBorder="1" applyAlignment="1">
      <alignment horizontal="right"/>
    </xf>
    <xf numFmtId="164" fontId="18" fillId="0" borderId="48" xfId="5" applyFont="1" applyBorder="1" applyAlignment="1">
      <alignment horizontal="right"/>
    </xf>
    <xf numFmtId="164" fontId="20" fillId="0" borderId="29" xfId="5" applyFont="1" applyBorder="1" applyAlignment="1">
      <alignment horizontal="right"/>
    </xf>
    <xf numFmtId="164" fontId="20" fillId="0" borderId="17" xfId="5" applyFont="1" applyBorder="1" applyAlignment="1">
      <alignment horizontal="right"/>
    </xf>
    <xf numFmtId="0" fontId="18" fillId="0" borderId="51" xfId="0" applyFont="1" applyBorder="1"/>
    <xf numFmtId="164" fontId="18" fillId="0" borderId="52" xfId="5" applyFont="1" applyBorder="1" applyAlignment="1">
      <alignment horizontal="right"/>
    </xf>
    <xf numFmtId="164" fontId="18" fillId="0" borderId="53" xfId="5" applyFont="1" applyBorder="1" applyAlignment="1">
      <alignment horizontal="right"/>
    </xf>
    <xf numFmtId="164" fontId="20" fillId="0" borderId="53" xfId="5" applyFont="1" applyBorder="1" applyAlignment="1">
      <alignment horizontal="right"/>
    </xf>
    <xf numFmtId="164" fontId="18" fillId="0" borderId="49" xfId="5" applyFont="1" applyBorder="1" applyAlignment="1">
      <alignment horizontal="right"/>
    </xf>
    <xf numFmtId="0" fontId="0" fillId="0" borderId="0" xfId="0" quotePrefix="1" applyFont="1" applyFill="1"/>
    <xf numFmtId="164" fontId="33" fillId="0" borderId="1" xfId="5" applyFont="1" applyFill="1" applyBorder="1" applyAlignment="1">
      <alignment horizontal="right"/>
    </xf>
    <xf numFmtId="3" fontId="37" fillId="0" borderId="0" xfId="0" applyNumberFormat="1" applyFont="1"/>
    <xf numFmtId="3" fontId="38" fillId="0" borderId="0" xfId="0" applyNumberFormat="1" applyFont="1"/>
    <xf numFmtId="3" fontId="7" fillId="0" borderId="1" xfId="0" applyNumberFormat="1" applyFont="1" applyBorder="1" applyAlignment="1"/>
    <xf numFmtId="0" fontId="21" fillId="0" borderId="15" xfId="0" applyFont="1" applyBorder="1"/>
    <xf numFmtId="3" fontId="21" fillId="0" borderId="16" xfId="0" applyNumberFormat="1" applyFont="1" applyBorder="1"/>
    <xf numFmtId="14" fontId="20" fillId="0" borderId="29" xfId="5" applyNumberFormat="1" applyFont="1" applyFill="1" applyBorder="1" applyAlignment="1">
      <alignment horizontal="center" wrapText="1"/>
    </xf>
    <xf numFmtId="0" fontId="20" fillId="0" borderId="30" xfId="0" applyFont="1" applyBorder="1"/>
    <xf numFmtId="3" fontId="20" fillId="0" borderId="0" xfId="0" applyNumberFormat="1" applyFont="1" applyBorder="1"/>
    <xf numFmtId="0" fontId="21" fillId="0" borderId="0" xfId="0" applyFont="1" applyBorder="1"/>
    <xf numFmtId="174" fontId="21" fillId="0" borderId="31" xfId="4" applyNumberFormat="1" applyFont="1" applyFill="1" applyBorder="1" applyAlignment="1">
      <alignment horizontal="right"/>
    </xf>
    <xf numFmtId="174" fontId="20" fillId="0" borderId="0" xfId="4" applyNumberFormat="1" applyFont="1" applyFill="1" applyBorder="1" applyAlignment="1">
      <alignment horizontal="right"/>
    </xf>
    <xf numFmtId="164" fontId="20" fillId="0" borderId="31" xfId="5" applyFont="1" applyFill="1" applyBorder="1" applyAlignment="1">
      <alignment horizontal="right"/>
    </xf>
    <xf numFmtId="0" fontId="21" fillId="0" borderId="30" xfId="0" applyFont="1" applyBorder="1"/>
    <xf numFmtId="174" fontId="21" fillId="0" borderId="0" xfId="4" applyNumberFormat="1" applyFont="1" applyFill="1" applyBorder="1" applyAlignment="1">
      <alignment horizontal="right"/>
    </xf>
    <xf numFmtId="164" fontId="21" fillId="0" borderId="31" xfId="5" applyFont="1" applyFill="1" applyBorder="1" applyAlignment="1">
      <alignment horizontal="right"/>
    </xf>
    <xf numFmtId="49" fontId="21" fillId="0" borderId="30" xfId="0" applyNumberFormat="1" applyFont="1" applyBorder="1"/>
    <xf numFmtId="0" fontId="20" fillId="0" borderId="63" xfId="0" applyFont="1" applyBorder="1"/>
    <xf numFmtId="3" fontId="21" fillId="0" borderId="32" xfId="0" applyNumberFormat="1" applyFont="1" applyBorder="1"/>
    <xf numFmtId="174" fontId="20" fillId="0" borderId="32" xfId="4" applyNumberFormat="1" applyFont="1" applyFill="1" applyBorder="1" applyAlignment="1">
      <alignment horizontal="right"/>
    </xf>
    <xf numFmtId="164" fontId="20" fillId="0" borderId="64" xfId="5" applyFont="1" applyFill="1" applyBorder="1" applyAlignment="1">
      <alignment horizontal="right"/>
    </xf>
    <xf numFmtId="49" fontId="20" fillId="0" borderId="30" xfId="0" applyNumberFormat="1" applyFont="1" applyBorder="1"/>
    <xf numFmtId="49" fontId="21" fillId="0" borderId="65" xfId="0" applyNumberFormat="1" applyFont="1" applyBorder="1"/>
    <xf numFmtId="3" fontId="21" fillId="0" borderId="3" xfId="0" applyNumberFormat="1" applyFont="1" applyBorder="1"/>
    <xf numFmtId="174" fontId="21" fillId="0" borderId="3" xfId="4" applyNumberFormat="1" applyFont="1" applyFill="1" applyBorder="1" applyAlignment="1">
      <alignment horizontal="right"/>
    </xf>
    <xf numFmtId="164" fontId="21" fillId="0" borderId="62" xfId="5" applyFont="1" applyFill="1" applyBorder="1" applyAlignment="1">
      <alignment horizontal="right"/>
    </xf>
    <xf numFmtId="3" fontId="20" fillId="0" borderId="32" xfId="0" applyNumberFormat="1" applyFont="1" applyBorder="1"/>
    <xf numFmtId="174" fontId="20" fillId="0" borderId="66" xfId="4" applyNumberFormat="1" applyFont="1" applyFill="1" applyBorder="1" applyAlignment="1">
      <alignment horizontal="right"/>
    </xf>
    <xf numFmtId="3" fontId="21" fillId="0" borderId="0" xfId="0" applyNumberFormat="1" applyFont="1" applyBorder="1"/>
    <xf numFmtId="0" fontId="20" fillId="0" borderId="67" xfId="0" applyFont="1" applyBorder="1"/>
    <xf numFmtId="3" fontId="20" fillId="0" borderId="66" xfId="0" applyNumberFormat="1" applyFont="1" applyBorder="1"/>
    <xf numFmtId="164" fontId="20" fillId="0" borderId="66" xfId="5" applyFont="1" applyFill="1" applyBorder="1" applyAlignment="1">
      <alignment horizontal="right"/>
    </xf>
    <xf numFmtId="0" fontId="20" fillId="0" borderId="0" xfId="0" applyFont="1" applyBorder="1"/>
    <xf numFmtId="164" fontId="20" fillId="0" borderId="0" xfId="5" applyFont="1" applyFill="1" applyBorder="1" applyAlignment="1">
      <alignment horizontal="right"/>
    </xf>
    <xf numFmtId="174" fontId="21" fillId="0" borderId="0" xfId="4" applyNumberFormat="1" applyFont="1"/>
    <xf numFmtId="174" fontId="21" fillId="0" borderId="28" xfId="4" applyNumberFormat="1" applyFont="1" applyBorder="1"/>
    <xf numFmtId="174" fontId="21" fillId="0" borderId="12" xfId="4" applyNumberFormat="1" applyFont="1" applyBorder="1"/>
    <xf numFmtId="0" fontId="21" fillId="0" borderId="3" xfId="0" applyFont="1" applyBorder="1"/>
    <xf numFmtId="174" fontId="21" fillId="0" borderId="3" xfId="4" applyNumberFormat="1" applyFont="1" applyBorder="1"/>
    <xf numFmtId="174" fontId="21" fillId="0" borderId="11" xfId="4" applyNumberFormat="1" applyFont="1" applyBorder="1"/>
    <xf numFmtId="164" fontId="21" fillId="0" borderId="0" xfId="0" applyNumberFormat="1" applyFont="1"/>
    <xf numFmtId="0" fontId="24" fillId="0" borderId="7" xfId="0" applyFont="1" applyBorder="1"/>
    <xf numFmtId="169" fontId="18" fillId="0" borderId="18" xfId="4" applyNumberFormat="1" applyFont="1" applyBorder="1" applyAlignment="1">
      <alignment horizontal="center" vertical="center" wrapText="1"/>
    </xf>
    <xf numFmtId="164" fontId="24" fillId="0" borderId="33" xfId="5" applyFont="1" applyBorder="1" applyAlignment="1">
      <alignment horizontal="right"/>
    </xf>
    <xf numFmtId="164" fontId="24" fillId="0" borderId="59" xfId="5" applyFont="1" applyBorder="1" applyAlignment="1">
      <alignment horizontal="right"/>
    </xf>
    <xf numFmtId="164" fontId="24" fillId="0" borderId="5" xfId="5" applyFont="1" applyBorder="1" applyAlignment="1">
      <alignment horizontal="right"/>
    </xf>
    <xf numFmtId="0" fontId="20" fillId="0" borderId="5" xfId="0" applyFont="1" applyBorder="1"/>
    <xf numFmtId="164" fontId="21" fillId="0" borderId="5" xfId="5" applyFont="1" applyBorder="1" applyAlignment="1">
      <alignment horizontal="right"/>
    </xf>
    <xf numFmtId="164" fontId="20" fillId="0" borderId="19" xfId="5" applyFont="1" applyBorder="1" applyAlignment="1">
      <alignment horizontal="right"/>
    </xf>
    <xf numFmtId="0" fontId="21" fillId="0" borderId="5" xfId="0" applyFont="1" applyBorder="1"/>
    <xf numFmtId="164" fontId="20" fillId="0" borderId="5" xfId="5" applyFont="1" applyBorder="1" applyAlignment="1">
      <alignment horizontal="right"/>
    </xf>
    <xf numFmtId="0" fontId="39" fillId="0" borderId="5" xfId="0" applyFont="1" applyBorder="1"/>
    <xf numFmtId="164" fontId="39" fillId="0" borderId="5" xfId="5" applyFont="1" applyBorder="1" applyAlignment="1">
      <alignment horizontal="right"/>
    </xf>
    <xf numFmtId="0" fontId="24" fillId="0" borderId="2" xfId="0" applyFont="1" applyBorder="1"/>
    <xf numFmtId="164" fontId="18" fillId="0" borderId="34" xfId="5" applyFont="1" applyBorder="1" applyAlignment="1">
      <alignment horizontal="right"/>
    </xf>
    <xf numFmtId="3" fontId="40" fillId="0" borderId="0" xfId="0" applyNumberFormat="1" applyFont="1"/>
    <xf numFmtId="3" fontId="41" fillId="0" borderId="0" xfId="0" applyNumberFormat="1" applyFont="1"/>
    <xf numFmtId="3" fontId="0" fillId="0" borderId="0" xfId="0" applyNumberFormat="1" applyFont="1"/>
    <xf numFmtId="0" fontId="2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0" borderId="0" xfId="0" applyFont="1" applyAlignment="1"/>
    <xf numFmtId="0" fontId="0" fillId="0" borderId="0" xfId="0" applyFont="1" applyAlignment="1"/>
    <xf numFmtId="0" fontId="1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6" fillId="0" borderId="71" xfId="0" applyFont="1" applyBorder="1" applyAlignment="1">
      <alignment horizontal="left" vertical="center"/>
    </xf>
    <xf numFmtId="3" fontId="26" fillId="0" borderId="71" xfId="0" applyNumberFormat="1" applyFont="1" applyBorder="1" applyAlignment="1">
      <alignment horizontal="left" vertical="center"/>
    </xf>
    <xf numFmtId="0" fontId="15" fillId="0" borderId="31" xfId="0" applyFont="1" applyBorder="1" applyAlignment="1">
      <alignment horizontal="left"/>
    </xf>
    <xf numFmtId="9" fontId="26" fillId="0" borderId="71" xfId="0" applyNumberFormat="1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/>
    </xf>
    <xf numFmtId="0" fontId="15" fillId="0" borderId="74" xfId="0" applyFont="1" applyBorder="1" applyAlignment="1">
      <alignment horizontal="left" vertical="top"/>
    </xf>
    <xf numFmtId="0" fontId="15" fillId="0" borderId="73" xfId="0" applyFont="1" applyBorder="1" applyAlignment="1">
      <alignment horizontal="left" vertical="top"/>
    </xf>
    <xf numFmtId="14" fontId="11" fillId="5" borderId="0" xfId="0" applyNumberFormat="1" applyFont="1" applyFill="1" applyAlignment="1">
      <alignment horizontal="center"/>
    </xf>
    <xf numFmtId="0" fontId="7" fillId="0" borderId="68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7" fillId="0" borderId="30" xfId="3" applyFont="1" applyBorder="1" applyAlignment="1">
      <alignment horizontal="left" vertical="center"/>
    </xf>
    <xf numFmtId="0" fontId="17" fillId="0" borderId="0" xfId="3" applyFont="1" applyAlignment="1">
      <alignment horizontal="left" vertical="center"/>
    </xf>
    <xf numFmtId="0" fontId="17" fillId="0" borderId="31" xfId="3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15" fillId="0" borderId="70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5" fillId="0" borderId="71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top"/>
    </xf>
    <xf numFmtId="0" fontId="15" fillId="0" borderId="31" xfId="0" applyFont="1" applyBorder="1" applyAlignment="1">
      <alignment horizontal="left" vertical="top"/>
    </xf>
    <xf numFmtId="0" fontId="15" fillId="0" borderId="70" xfId="0" applyFont="1" applyBorder="1" applyAlignment="1">
      <alignment horizontal="left" vertical="top"/>
    </xf>
    <xf numFmtId="0" fontId="15" fillId="0" borderId="71" xfId="0" applyFont="1" applyBorder="1" applyAlignment="1">
      <alignment horizontal="left" vertical="top"/>
    </xf>
    <xf numFmtId="0" fontId="44" fillId="0" borderId="15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15" fillId="0" borderId="68" xfId="0" applyFont="1" applyBorder="1" applyAlignment="1">
      <alignment horizontal="left" vertical="center"/>
    </xf>
    <xf numFmtId="0" fontId="15" fillId="0" borderId="72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74" fontId="25" fillId="0" borderId="1" xfId="4" applyNumberFormat="1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174" fontId="25" fillId="0" borderId="1" xfId="4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5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quotePrefix="1" applyFill="1"/>
    <xf numFmtId="0" fontId="0" fillId="0" borderId="0" xfId="0" applyFill="1"/>
  </cellXfs>
  <cellStyles count="25">
    <cellStyle name="Énfasis2 2" xfId="1" xr:uid="{00000000-0005-0000-0000-000000000000}"/>
    <cellStyle name="Excel Built-in Normal" xfId="2" xr:uid="{00000000-0005-0000-0000-000001000000}"/>
    <cellStyle name="Hipervínculo" xfId="3" builtinId="8"/>
    <cellStyle name="Millares" xfId="4" builtinId="3"/>
    <cellStyle name="Millares [0]" xfId="5" builtinId="6"/>
    <cellStyle name="Millares [0] 2" xfId="6" xr:uid="{00000000-0005-0000-0000-000005000000}"/>
    <cellStyle name="Millares [0] 2 2" xfId="7" xr:uid="{00000000-0005-0000-0000-000006000000}"/>
    <cellStyle name="Millares [0] 2 3" xfId="20" xr:uid="{00000000-0005-0000-0000-000007000000}"/>
    <cellStyle name="Millares [0] 3" xfId="8" xr:uid="{00000000-0005-0000-0000-000008000000}"/>
    <cellStyle name="Millares [0] 3 2" xfId="24" xr:uid="{00000000-0005-0000-0000-000009000000}"/>
    <cellStyle name="Millares [0] 4" xfId="19" xr:uid="{00000000-0005-0000-0000-00000A000000}"/>
    <cellStyle name="Millares 2" xfId="9" xr:uid="{00000000-0005-0000-0000-00000B000000}"/>
    <cellStyle name="Millares 2 2" xfId="10" xr:uid="{00000000-0005-0000-0000-00000C000000}"/>
    <cellStyle name="Millares 2 2 3" xfId="17" xr:uid="{00000000-0005-0000-0000-00000D000000}"/>
    <cellStyle name="Millares 2 3" xfId="21" xr:uid="{00000000-0005-0000-0000-00000E000000}"/>
    <cellStyle name="Millares 3" xfId="18" xr:uid="{00000000-0005-0000-0000-00000F000000}"/>
    <cellStyle name="Millares 4" xfId="11" xr:uid="{00000000-0005-0000-0000-000010000000}"/>
    <cellStyle name="Millares 4 2" xfId="23" xr:uid="{00000000-0005-0000-0000-000011000000}"/>
    <cellStyle name="Millares 5" xfId="22" xr:uid="{00000000-0005-0000-0000-000012000000}"/>
    <cellStyle name="Moneda" xfId="12" builtinId="4"/>
    <cellStyle name="Normal" xfId="0" builtinId="0"/>
    <cellStyle name="Normal 2" xfId="13" xr:uid="{00000000-0005-0000-0000-000015000000}"/>
    <cellStyle name="Normal 4" xfId="14" xr:uid="{00000000-0005-0000-0000-000016000000}"/>
    <cellStyle name="Porcentaje 2" xfId="15" xr:uid="{00000000-0005-0000-0000-000017000000}"/>
    <cellStyle name="Porcentaje 3" xfId="16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492125</xdr:colOff>
      <xdr:row>3</xdr:row>
      <xdr:rowOff>15875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DE7D0E-0023-44D5-A447-9C1721810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60563" cy="5397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</xdr:colOff>
      <xdr:row>0</xdr:row>
      <xdr:rowOff>0</xdr:rowOff>
    </xdr:from>
    <xdr:to>
      <xdr:col>2</xdr:col>
      <xdr:colOff>1550670</xdr:colOff>
      <xdr:row>2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6BB8E2-FB41-4C35-900D-39A50A153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" y="0"/>
          <a:ext cx="2232660" cy="6153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60797</xdr:colOff>
      <xdr:row>0</xdr:row>
      <xdr:rowOff>20614</xdr:rowOff>
    </xdr:from>
    <xdr:to>
      <xdr:col>1</xdr:col>
      <xdr:colOff>1253718</xdr:colOff>
      <xdr:row>1</xdr:row>
      <xdr:rowOff>130258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9BC187-3028-4F8E-BA48-E11853E90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97" y="20614"/>
          <a:ext cx="1551126" cy="50855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72390</xdr:colOff>
      <xdr:row>4</xdr:row>
      <xdr:rowOff>53340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7FB0DF-5E35-47DD-81B5-F4DEBC9B2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5"/>
          <a:ext cx="1786890" cy="59626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76797</xdr:colOff>
      <xdr:row>0</xdr:row>
      <xdr:rowOff>0</xdr:rowOff>
    </xdr:from>
    <xdr:to>
      <xdr:col>1</xdr:col>
      <xdr:colOff>1094664</xdr:colOff>
      <xdr:row>0</xdr:row>
      <xdr:rowOff>510398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B2C733-AB08-44C5-B787-E034FE5FD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97" y="0"/>
          <a:ext cx="1444360" cy="51039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85726</xdr:rowOff>
    </xdr:from>
    <xdr:to>
      <xdr:col>1</xdr:col>
      <xdr:colOff>1533525</xdr:colOff>
      <xdr:row>1</xdr:row>
      <xdr:rowOff>139066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3BDAB5-B924-4875-9F57-A2054EC1D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85726"/>
          <a:ext cx="2000250" cy="48196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1588770</xdr:colOff>
      <xdr:row>0</xdr:row>
      <xdr:rowOff>495300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213753-D19D-4C0B-B722-1397BF378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50745" cy="4953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2</xdr:col>
      <xdr:colOff>1268730</xdr:colOff>
      <xdr:row>1</xdr:row>
      <xdr:rowOff>100966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1078F8-6BF5-4036-AA25-A7E3F2249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860" y="1"/>
          <a:ext cx="1752600" cy="45529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1326696</xdr:colOff>
      <xdr:row>0</xdr:row>
      <xdr:rowOff>438423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60307E-A3E6-4FAC-9CAF-BA4845AC0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785937" cy="43842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1592580</xdr:colOff>
      <xdr:row>0</xdr:row>
      <xdr:rowOff>514351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E6CA48-A142-410A-9C58-3C2BB6DE2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935480" cy="5143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2444708</xdr:colOff>
      <xdr:row>2</xdr:row>
      <xdr:rowOff>36784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59D752-F3C8-493D-B012-146B08E32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731" y="0"/>
          <a:ext cx="2444708" cy="737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71133</xdr:rowOff>
    </xdr:from>
    <xdr:to>
      <xdr:col>7</xdr:col>
      <xdr:colOff>15240</xdr:colOff>
      <xdr:row>90</xdr:row>
      <xdr:rowOff>76200</xdr:rowOff>
    </xdr:to>
    <xdr:pic>
      <xdr:nvPicPr>
        <xdr:cNvPr id="12" name="Imagen 5" descr="Texto en fondo blanco&#10;&#10;Descripción generada automáticamente">
          <a:extLst>
            <a:ext uri="{FF2B5EF4-FFF2-40B4-BE49-F238E27FC236}">
              <a16:creationId xmlns:a16="http://schemas.microsoft.com/office/drawing/2014/main" id="{3DEE717A-084B-499D-998A-79F975956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5153"/>
          <a:ext cx="11681460" cy="6588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53340</xdr:colOff>
      <xdr:row>93</xdr:row>
      <xdr:rowOff>91440</xdr:rowOff>
    </xdr:from>
    <xdr:to>
      <xdr:col>5</xdr:col>
      <xdr:colOff>624280</xdr:colOff>
      <xdr:row>103</xdr:row>
      <xdr:rowOff>121919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BCE5DC33-8412-4346-92CB-F83D25EC5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20337780"/>
          <a:ext cx="8991040" cy="1859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60960</xdr:colOff>
      <xdr:row>0</xdr:row>
      <xdr:rowOff>114300</xdr:rowOff>
    </xdr:from>
    <xdr:to>
      <xdr:col>1</xdr:col>
      <xdr:colOff>492464</xdr:colOff>
      <xdr:row>0</xdr:row>
      <xdr:rowOff>845883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AA817A0E-73FD-4C7B-85D9-D29EC01B6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" y="114300"/>
          <a:ext cx="2450804" cy="731583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1322070</xdr:colOff>
      <xdr:row>1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480333-BA4B-4942-8A9B-AFCB5AACC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98320" cy="5334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25287</xdr:colOff>
      <xdr:row>0</xdr:row>
      <xdr:rowOff>0</xdr:rowOff>
    </xdr:from>
    <xdr:to>
      <xdr:col>1</xdr:col>
      <xdr:colOff>1301906</xdr:colOff>
      <xdr:row>0</xdr:row>
      <xdr:rowOff>444843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469270-A52F-4EED-BEAB-FD1A6764C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87" y="0"/>
          <a:ext cx="1757084" cy="444843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48025</xdr:colOff>
      <xdr:row>0</xdr:row>
      <xdr:rowOff>0</xdr:rowOff>
    </xdr:from>
    <xdr:to>
      <xdr:col>1</xdr:col>
      <xdr:colOff>1361483</xdr:colOff>
      <xdr:row>1</xdr:row>
      <xdr:rowOff>136456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842CD7-A034-44DE-BBAB-B33BFF91E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25" y="0"/>
          <a:ext cx="1793710" cy="49664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1475301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7F2E27-7E82-4ADF-AEA3-6726B34C5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75301" cy="47983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34291</xdr:rowOff>
    </xdr:from>
    <xdr:to>
      <xdr:col>1</xdr:col>
      <xdr:colOff>668655</xdr:colOff>
      <xdr:row>0</xdr:row>
      <xdr:rowOff>521971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8B69DA-DC5F-4BBA-9705-9E147D2A6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4291"/>
          <a:ext cx="1996440" cy="49149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853771</xdr:colOff>
      <xdr:row>1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0BA487B-B474-465D-8C64-4FB3429AC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066842" cy="571499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123825</xdr:colOff>
      <xdr:row>2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C2E295-2DDF-4E2B-BF6D-06453208B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762125" cy="5905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1143000</xdr:colOff>
      <xdr:row>1</xdr:row>
      <xdr:rowOff>11430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DFE049-5723-41B1-8CB7-41C5EED17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95475" cy="5448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22860</xdr:rowOff>
    </xdr:from>
    <xdr:to>
      <xdr:col>2</xdr:col>
      <xdr:colOff>2240873</xdr:colOff>
      <xdr:row>4</xdr:row>
      <xdr:rowOff>25210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E7E807-6BBB-40A8-BF01-471E94E90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" y="22860"/>
          <a:ext cx="2446613" cy="7338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30529</xdr:colOff>
      <xdr:row>0</xdr:row>
      <xdr:rowOff>54951</xdr:rowOff>
    </xdr:from>
    <xdr:to>
      <xdr:col>2</xdr:col>
      <xdr:colOff>1497818</xdr:colOff>
      <xdr:row>3</xdr:row>
      <xdr:rowOff>74783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8F4720-E35E-4045-A254-83F131041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529" y="54951"/>
          <a:ext cx="1797001" cy="5143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</xdr:colOff>
      <xdr:row>1</xdr:row>
      <xdr:rowOff>27940</xdr:rowOff>
    </xdr:from>
    <xdr:to>
      <xdr:col>2</xdr:col>
      <xdr:colOff>2139273</xdr:colOff>
      <xdr:row>3</xdr:row>
      <xdr:rowOff>8255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C7EC94-2776-48CF-B383-B20ABBEE7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7410" y="178753"/>
          <a:ext cx="2446613" cy="5676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148166</xdr:rowOff>
    </xdr:from>
    <xdr:to>
      <xdr:col>1</xdr:col>
      <xdr:colOff>2192656</xdr:colOff>
      <xdr:row>0</xdr:row>
      <xdr:rowOff>877993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4A40320B-A5C4-4A85-BDA6-B871B0E14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7" y="148166"/>
          <a:ext cx="2439882" cy="729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29495</xdr:colOff>
      <xdr:row>0</xdr:row>
      <xdr:rowOff>0</xdr:rowOff>
    </xdr:from>
    <xdr:to>
      <xdr:col>3</xdr:col>
      <xdr:colOff>1154230</xdr:colOff>
      <xdr:row>0</xdr:row>
      <xdr:rowOff>482431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3DAE34-6D92-4A81-ACC0-662256ABE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8813" y="0"/>
          <a:ext cx="1922131" cy="4843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1579245</xdr:colOff>
      <xdr:row>2</xdr:row>
      <xdr:rowOff>78550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78148F-03BE-40D3-A8BC-F61B8CCA8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71700" cy="7414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15240</xdr:rowOff>
    </xdr:from>
    <xdr:to>
      <xdr:col>1</xdr:col>
      <xdr:colOff>1369695</xdr:colOff>
      <xdr:row>3</xdr:row>
      <xdr:rowOff>15240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E20626-DC21-4E4F-A0FD-F9E0B9221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" y="15240"/>
          <a:ext cx="1781175" cy="4876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7C11E68/Plantilla%20Exel%20EEFF%20cnv_SET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positivapy-my.sharepoint.com/C:/Users/ROCIO-INV/Desktop/Informe%201er%20Semestre%2006-2018/Res%20173%20INVESTOR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OneDrive/Desktop/INVESTOR/INFORME%20CNV%20MARZO/2.Investor%20Casa%20de%20Bolsa%20SA_Notas%20EEFF%2003.2021%20SSP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"/>
      <sheetName val="Balance General Resol 950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Balance Gral. Resol. 6"/>
      <sheetName val="Estado de Resultado Resol. 6"/>
      <sheetName val="Flujo de Efectivo Resol. Res 6"/>
      <sheetName val="Estado de Variacion PN "/>
      <sheetName val="NOTA A LOS ESTADOS CONTA. 1-4"/>
      <sheetName val="NOTA 5 A-C CRITERIOS ESPECIF.OK"/>
      <sheetName val="NOTA D - DISPONIBILIDADES ok"/>
      <sheetName val="NOTA E - INVERSIONES ok"/>
      <sheetName val="NOTA F - CREDITOSok"/>
      <sheetName val="NOTA G BIENES DE USOok"/>
      <sheetName val="NOTA H CARGOS DIFERIDOSok"/>
      <sheetName val=" NOTA I INTANGIBLESok"/>
      <sheetName val="NOTA J OTROS ACTIVOS CTES Y NO "/>
      <sheetName val="NOTA K PRESTAMOSok"/>
      <sheetName val="NOTA L DOCUM y CTAS A PAG OK"/>
      <sheetName val="NOTAS M-Q ACREED CP OK"/>
      <sheetName val="NOTA R SALDOS Y TRANSACC ok"/>
      <sheetName val="NOTA S RESULTADOS CON PERS ok"/>
      <sheetName val=" NOTA T PATRIMONIO U PREVIS OK"/>
      <sheetName val="NOTA V INGRESOS OPERATIVOS OK"/>
      <sheetName val="NOTA W OTROS GASTOS OPER OK"/>
      <sheetName val="NOTA X OTROS INGRESOS Y EGR OK"/>
      <sheetName val="NOTA Y RESULTADOS FINANC OK"/>
      <sheetName val="NOTA Z RESULT EXTRA no"/>
      <sheetName val="NOTA 6 INFORMACION REFERENTE"/>
    </sheetNames>
    <sheetDataSet>
      <sheetData sheetId="0"/>
      <sheetData sheetId="1">
        <row r="55">
          <cell r="G55"/>
          <cell r="H55"/>
        </row>
        <row r="56">
          <cell r="G56">
            <v>24288000000</v>
          </cell>
          <cell r="H56">
            <v>24288000001</v>
          </cell>
        </row>
        <row r="59">
          <cell r="G59"/>
          <cell r="H59"/>
        </row>
        <row r="60">
          <cell r="G60">
            <v>1546573343</v>
          </cell>
          <cell r="H60">
            <v>1546573343</v>
          </cell>
        </row>
        <row r="61">
          <cell r="G61">
            <v>946670</v>
          </cell>
          <cell r="H61">
            <v>946670</v>
          </cell>
        </row>
        <row r="66">
          <cell r="G66"/>
          <cell r="H66"/>
        </row>
        <row r="67">
          <cell r="G67">
            <v>2627464417</v>
          </cell>
          <cell r="H6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acosta@investor.com.py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T67"/>
  <sheetViews>
    <sheetView showGridLines="0" topLeftCell="A73" zoomScale="120" zoomScaleNormal="120" workbookViewId="0">
      <selection activeCell="A5" sqref="A5"/>
    </sheetView>
  </sheetViews>
  <sheetFormatPr baseColWidth="10" defaultColWidth="11.28515625" defaultRowHeight="12.75" x14ac:dyDescent="0.2"/>
  <cols>
    <col min="1" max="1" width="21.28515625" style="5" bestFit="1" customWidth="1"/>
    <col min="2" max="2" width="10.140625" style="5" bestFit="1" customWidth="1"/>
    <col min="3" max="3" width="42" style="5" bestFit="1" customWidth="1"/>
    <col min="4" max="4" width="39.28515625" style="8" bestFit="1" customWidth="1"/>
    <col min="5" max="5" width="49.85546875" style="5" bestFit="1" customWidth="1"/>
    <col min="6" max="6" width="6.7109375" style="5" bestFit="1" customWidth="1"/>
    <col min="7" max="16384" width="11.28515625" style="5"/>
  </cols>
  <sheetData>
    <row r="1" spans="1:20" x14ac:dyDescent="0.2">
      <c r="B1" s="6"/>
      <c r="C1" s="7" t="s">
        <v>0</v>
      </c>
      <c r="D1" s="5"/>
    </row>
    <row r="2" spans="1:20" x14ac:dyDescent="0.2">
      <c r="C2" s="7" t="s">
        <v>1</v>
      </c>
      <c r="S2" s="5">
        <v>1</v>
      </c>
      <c r="T2" s="5" t="s">
        <v>2</v>
      </c>
    </row>
    <row r="3" spans="1:20" x14ac:dyDescent="0.2">
      <c r="S3" s="5">
        <v>2</v>
      </c>
      <c r="T3" s="5" t="s">
        <v>3</v>
      </c>
    </row>
    <row r="4" spans="1:20" x14ac:dyDescent="0.2">
      <c r="S4" s="5">
        <v>3</v>
      </c>
      <c r="T4" s="5" t="s">
        <v>4</v>
      </c>
    </row>
    <row r="5" spans="1:20" ht="69.95" customHeight="1" x14ac:dyDescent="0.2">
      <c r="A5" s="6" t="s">
        <v>5</v>
      </c>
      <c r="B5" s="452" t="s">
        <v>784</v>
      </c>
      <c r="C5" s="452"/>
      <c r="S5" s="5">
        <v>5</v>
      </c>
      <c r="T5" s="5" t="s">
        <v>6</v>
      </c>
    </row>
    <row r="6" spans="1:20" ht="12.75" hidden="1" customHeight="1" x14ac:dyDescent="0.2">
      <c r="A6" s="9"/>
      <c r="B6" s="9"/>
      <c r="C6" s="9"/>
      <c r="D6" s="10"/>
      <c r="S6" s="5">
        <v>6</v>
      </c>
      <c r="T6" s="5" t="s">
        <v>7</v>
      </c>
    </row>
    <row r="7" spans="1:20" x14ac:dyDescent="0.2">
      <c r="A7" s="11"/>
      <c r="S7" s="5">
        <v>7</v>
      </c>
      <c r="T7" s="5" t="s">
        <v>8</v>
      </c>
    </row>
    <row r="8" spans="1:20" ht="26.25" customHeight="1" x14ac:dyDescent="0.2">
      <c r="B8" s="12"/>
      <c r="C8" s="13" t="s">
        <v>9</v>
      </c>
      <c r="D8" s="14" t="s">
        <v>10</v>
      </c>
      <c r="S8" s="5">
        <v>8</v>
      </c>
      <c r="T8" s="5" t="s">
        <v>11</v>
      </c>
    </row>
    <row r="9" spans="1:20" ht="26.25" customHeight="1" x14ac:dyDescent="0.2">
      <c r="B9" s="15" t="s">
        <v>12</v>
      </c>
      <c r="C9" s="16"/>
      <c r="D9" s="4" t="s">
        <v>13</v>
      </c>
    </row>
    <row r="10" spans="1:20" ht="26.25" customHeight="1" x14ac:dyDescent="0.2">
      <c r="B10" s="17"/>
      <c r="C10" s="16"/>
      <c r="D10" s="18"/>
    </row>
    <row r="11" spans="1:20" ht="26.25" customHeight="1" x14ac:dyDescent="0.2">
      <c r="B11" s="15" t="s">
        <v>14</v>
      </c>
      <c r="C11" s="19"/>
      <c r="D11" s="18"/>
      <c r="S11" s="5">
        <v>9</v>
      </c>
      <c r="T11" s="5" t="s">
        <v>15</v>
      </c>
    </row>
    <row r="12" spans="1:20" x14ac:dyDescent="0.2">
      <c r="A12" s="8"/>
      <c r="B12" s="17"/>
      <c r="C12" s="5" t="s">
        <v>16</v>
      </c>
      <c r="D12" s="2" t="s">
        <v>711</v>
      </c>
      <c r="S12" s="5">
        <v>10</v>
      </c>
      <c r="T12" s="5" t="s">
        <v>17</v>
      </c>
    </row>
    <row r="13" spans="1:20" x14ac:dyDescent="0.2">
      <c r="A13" s="8"/>
      <c r="B13" s="17"/>
      <c r="C13" s="5" t="s">
        <v>18</v>
      </c>
      <c r="D13" s="2" t="s">
        <v>712</v>
      </c>
      <c r="S13" s="5">
        <v>11</v>
      </c>
      <c r="T13" s="5" t="s">
        <v>19</v>
      </c>
    </row>
    <row r="14" spans="1:20" x14ac:dyDescent="0.2">
      <c r="A14" s="8"/>
      <c r="B14" s="17"/>
      <c r="C14" s="5" t="s">
        <v>20</v>
      </c>
      <c r="D14" s="2" t="s">
        <v>713</v>
      </c>
    </row>
    <row r="15" spans="1:20" x14ac:dyDescent="0.2">
      <c r="A15" s="8"/>
      <c r="B15" s="17"/>
      <c r="C15" s="5" t="s">
        <v>21</v>
      </c>
      <c r="D15" s="2" t="s">
        <v>714</v>
      </c>
    </row>
    <row r="16" spans="1:20" x14ac:dyDescent="0.2">
      <c r="A16" s="8"/>
      <c r="B16" s="17"/>
      <c r="C16" s="5" t="s">
        <v>22</v>
      </c>
      <c r="D16" s="2" t="s">
        <v>715</v>
      </c>
    </row>
    <row r="17" spans="1:20" x14ac:dyDescent="0.2">
      <c r="A17" s="8"/>
      <c r="B17" s="17"/>
      <c r="C17" s="5" t="s">
        <v>23</v>
      </c>
      <c r="D17" s="2" t="s">
        <v>716</v>
      </c>
    </row>
    <row r="18" spans="1:20" ht="15" x14ac:dyDescent="0.25">
      <c r="A18" s="8"/>
      <c r="B18" s="17"/>
      <c r="C18" s="5" t="s">
        <v>24</v>
      </c>
      <c r="D18" s="20"/>
    </row>
    <row r="19" spans="1:20" ht="15" x14ac:dyDescent="0.25">
      <c r="A19" s="8"/>
      <c r="B19" s="17"/>
      <c r="C19" s="5" t="s">
        <v>25</v>
      </c>
      <c r="D19" s="20"/>
    </row>
    <row r="20" spans="1:20" ht="15" x14ac:dyDescent="0.25">
      <c r="A20" s="8"/>
      <c r="B20" s="17"/>
      <c r="C20" s="5" t="s">
        <v>26</v>
      </c>
      <c r="D20" s="20"/>
    </row>
    <row r="21" spans="1:20" ht="15" x14ac:dyDescent="0.25">
      <c r="A21" s="8"/>
      <c r="B21" s="17"/>
      <c r="D21" s="20"/>
    </row>
    <row r="22" spans="1:20" ht="15" x14ac:dyDescent="0.25">
      <c r="A22" s="8"/>
      <c r="B22" s="15" t="s">
        <v>27</v>
      </c>
      <c r="D22" s="21"/>
      <c r="S22" s="5">
        <v>12</v>
      </c>
      <c r="T22" s="5" t="s">
        <v>28</v>
      </c>
    </row>
    <row r="23" spans="1:20" x14ac:dyDescent="0.2">
      <c r="A23" s="8"/>
      <c r="B23" s="17"/>
      <c r="D23" s="22"/>
    </row>
    <row r="24" spans="1:20" x14ac:dyDescent="0.2">
      <c r="A24" s="8"/>
      <c r="B24" s="17"/>
      <c r="C24" s="23" t="s">
        <v>29</v>
      </c>
      <c r="D24" s="2" t="s">
        <v>718</v>
      </c>
    </row>
    <row r="25" spans="1:20" x14ac:dyDescent="0.2">
      <c r="A25" s="8"/>
      <c r="B25" s="17"/>
      <c r="C25" s="23" t="s">
        <v>30</v>
      </c>
      <c r="D25" s="2" t="s">
        <v>719</v>
      </c>
    </row>
    <row r="26" spans="1:20" x14ac:dyDescent="0.2">
      <c r="A26" s="8"/>
      <c r="B26" s="17"/>
      <c r="C26" s="23" t="s">
        <v>31</v>
      </c>
      <c r="D26" s="2" t="s">
        <v>717</v>
      </c>
    </row>
    <row r="27" spans="1:20" x14ac:dyDescent="0.2">
      <c r="A27" s="8"/>
      <c r="B27" s="17"/>
      <c r="C27" s="23" t="s">
        <v>32</v>
      </c>
      <c r="D27" s="2" t="s">
        <v>717</v>
      </c>
    </row>
    <row r="28" spans="1:20" x14ac:dyDescent="0.2">
      <c r="A28" s="8"/>
      <c r="B28" s="17"/>
      <c r="C28" s="23" t="s">
        <v>33</v>
      </c>
      <c r="D28" s="3"/>
    </row>
    <row r="29" spans="1:20" x14ac:dyDescent="0.2">
      <c r="A29" s="8"/>
      <c r="B29" s="17"/>
      <c r="C29" s="5" t="s">
        <v>34</v>
      </c>
      <c r="D29" s="2" t="s">
        <v>720</v>
      </c>
    </row>
    <row r="30" spans="1:20" x14ac:dyDescent="0.2">
      <c r="A30" s="8"/>
      <c r="B30" s="17"/>
      <c r="C30" s="5" t="s">
        <v>35</v>
      </c>
      <c r="D30" s="2" t="s">
        <v>720</v>
      </c>
    </row>
    <row r="31" spans="1:20" x14ac:dyDescent="0.2">
      <c r="A31" s="8"/>
      <c r="B31" s="17"/>
      <c r="C31" s="5" t="s">
        <v>36</v>
      </c>
      <c r="D31" s="2" t="s">
        <v>720</v>
      </c>
    </row>
    <row r="32" spans="1:20" x14ac:dyDescent="0.2">
      <c r="A32" s="8"/>
      <c r="B32" s="17"/>
      <c r="C32" s="5" t="s">
        <v>37</v>
      </c>
      <c r="D32" s="2" t="s">
        <v>721</v>
      </c>
    </row>
    <row r="33" spans="1:4" x14ac:dyDescent="0.2">
      <c r="A33" s="8"/>
      <c r="B33" s="17"/>
      <c r="C33" s="5" t="s">
        <v>38</v>
      </c>
      <c r="D33" s="2" t="s">
        <v>722</v>
      </c>
    </row>
    <row r="34" spans="1:4" x14ac:dyDescent="0.2">
      <c r="A34" s="8"/>
      <c r="B34" s="17"/>
      <c r="C34" s="5" t="s">
        <v>39</v>
      </c>
      <c r="D34" s="2" t="s">
        <v>723</v>
      </c>
    </row>
    <row r="35" spans="1:4" x14ac:dyDescent="0.2">
      <c r="A35" s="8"/>
      <c r="B35" s="17"/>
      <c r="C35" s="5" t="s">
        <v>40</v>
      </c>
      <c r="D35" s="2" t="s">
        <v>724</v>
      </c>
    </row>
    <row r="36" spans="1:4" x14ac:dyDescent="0.2">
      <c r="A36" s="8"/>
      <c r="B36" s="17"/>
      <c r="C36" s="5" t="s">
        <v>41</v>
      </c>
      <c r="D36" s="2" t="s">
        <v>725</v>
      </c>
    </row>
    <row r="37" spans="1:4" x14ac:dyDescent="0.2">
      <c r="A37" s="8"/>
      <c r="B37" s="17"/>
      <c r="C37" s="5" t="s">
        <v>42</v>
      </c>
      <c r="D37" s="2" t="s">
        <v>726</v>
      </c>
    </row>
    <row r="38" spans="1:4" x14ac:dyDescent="0.2">
      <c r="A38" s="8"/>
      <c r="B38" s="17"/>
      <c r="C38" s="5" t="s">
        <v>43</v>
      </c>
      <c r="D38" s="2" t="s">
        <v>727</v>
      </c>
    </row>
    <row r="39" spans="1:4" x14ac:dyDescent="0.2">
      <c r="A39" s="8"/>
      <c r="B39" s="17"/>
      <c r="C39" s="5" t="s">
        <v>44</v>
      </c>
      <c r="D39" s="2" t="s">
        <v>728</v>
      </c>
    </row>
    <row r="40" spans="1:4" x14ac:dyDescent="0.2">
      <c r="A40" s="8"/>
      <c r="B40" s="17"/>
      <c r="C40" s="5" t="s">
        <v>45</v>
      </c>
      <c r="D40" s="2" t="s">
        <v>729</v>
      </c>
    </row>
    <row r="41" spans="1:4" x14ac:dyDescent="0.2">
      <c r="A41" s="8"/>
      <c r="B41" s="17"/>
      <c r="C41" s="5" t="s">
        <v>46</v>
      </c>
      <c r="D41" s="2" t="s">
        <v>730</v>
      </c>
    </row>
    <row r="42" spans="1:4" x14ac:dyDescent="0.2">
      <c r="A42" s="8"/>
      <c r="B42" s="17"/>
      <c r="C42" s="5" t="s">
        <v>47</v>
      </c>
      <c r="D42" s="2" t="s">
        <v>730</v>
      </c>
    </row>
    <row r="43" spans="1:4" x14ac:dyDescent="0.2">
      <c r="A43" s="8"/>
      <c r="B43" s="17"/>
      <c r="C43" s="5" t="s">
        <v>48</v>
      </c>
      <c r="D43" s="2" t="s">
        <v>730</v>
      </c>
    </row>
    <row r="44" spans="1:4" x14ac:dyDescent="0.2">
      <c r="A44" s="8"/>
      <c r="B44" s="17"/>
      <c r="C44" s="5" t="s">
        <v>49</v>
      </c>
      <c r="D44" s="2" t="s">
        <v>730</v>
      </c>
    </row>
    <row r="45" spans="1:4" x14ac:dyDescent="0.2">
      <c r="A45" s="8"/>
      <c r="B45" s="17"/>
      <c r="C45" s="5" t="s">
        <v>50</v>
      </c>
      <c r="D45" s="2" t="s">
        <v>730</v>
      </c>
    </row>
    <row r="46" spans="1:4" x14ac:dyDescent="0.2">
      <c r="A46" s="8"/>
      <c r="B46" s="17"/>
      <c r="C46" s="5" t="s">
        <v>51</v>
      </c>
      <c r="D46" s="2" t="s">
        <v>731</v>
      </c>
    </row>
    <row r="47" spans="1:4" x14ac:dyDescent="0.2">
      <c r="A47" s="8"/>
      <c r="B47" s="17"/>
      <c r="C47" s="5" t="s">
        <v>52</v>
      </c>
      <c r="D47" s="2" t="s">
        <v>732</v>
      </c>
    </row>
    <row r="48" spans="1:4" x14ac:dyDescent="0.2">
      <c r="A48" s="8"/>
      <c r="B48" s="17"/>
      <c r="C48" s="5" t="s">
        <v>53</v>
      </c>
      <c r="D48" s="2" t="s">
        <v>733</v>
      </c>
    </row>
    <row r="49" spans="1:4" x14ac:dyDescent="0.2">
      <c r="A49" s="8"/>
      <c r="B49" s="17"/>
      <c r="C49" s="5" t="s">
        <v>54</v>
      </c>
      <c r="D49" s="2" t="s">
        <v>733</v>
      </c>
    </row>
    <row r="50" spans="1:4" x14ac:dyDescent="0.2">
      <c r="A50" s="8"/>
      <c r="B50" s="17"/>
      <c r="C50" s="5" t="s">
        <v>55</v>
      </c>
      <c r="D50" s="2" t="s">
        <v>734</v>
      </c>
    </row>
    <row r="51" spans="1:4" x14ac:dyDescent="0.2">
      <c r="A51" s="8"/>
      <c r="B51" s="15"/>
      <c r="C51" s="5" t="s">
        <v>56</v>
      </c>
      <c r="D51" s="2" t="s">
        <v>735</v>
      </c>
    </row>
    <row r="52" spans="1:4" x14ac:dyDescent="0.2">
      <c r="A52" s="8"/>
      <c r="B52" s="17"/>
      <c r="C52" s="5" t="s">
        <v>57</v>
      </c>
      <c r="D52" s="2" t="s">
        <v>736</v>
      </c>
    </row>
    <row r="53" spans="1:4" x14ac:dyDescent="0.2">
      <c r="A53" s="8"/>
      <c r="B53" s="17"/>
      <c r="C53" s="5" t="s">
        <v>58</v>
      </c>
      <c r="D53" s="2" t="s">
        <v>737</v>
      </c>
    </row>
    <row r="54" spans="1:4" x14ac:dyDescent="0.2">
      <c r="A54" s="8"/>
      <c r="B54" s="17"/>
      <c r="C54" s="5" t="s">
        <v>59</v>
      </c>
      <c r="D54" s="2" t="s">
        <v>738</v>
      </c>
    </row>
    <row r="55" spans="1:4" x14ac:dyDescent="0.2">
      <c r="A55" s="8"/>
      <c r="B55" s="17"/>
      <c r="D55" s="3"/>
    </row>
    <row r="56" spans="1:4" x14ac:dyDescent="0.2">
      <c r="A56" s="8"/>
      <c r="B56" s="17"/>
      <c r="C56" s="23" t="s">
        <v>60</v>
      </c>
      <c r="D56" s="2" t="s">
        <v>739</v>
      </c>
    </row>
    <row r="57" spans="1:4" x14ac:dyDescent="0.2">
      <c r="A57" s="8"/>
      <c r="B57" s="17"/>
      <c r="C57" s="5" t="s">
        <v>61</v>
      </c>
      <c r="D57" s="3"/>
    </row>
    <row r="58" spans="1:4" x14ac:dyDescent="0.2">
      <c r="A58" s="8"/>
      <c r="B58" s="17"/>
      <c r="C58" s="5" t="s">
        <v>62</v>
      </c>
      <c r="D58" s="3"/>
    </row>
    <row r="59" spans="1:4" ht="15" x14ac:dyDescent="0.25">
      <c r="A59" s="8"/>
      <c r="B59" s="17"/>
      <c r="C59" s="5" t="s">
        <v>63</v>
      </c>
      <c r="D59" s="20"/>
    </row>
    <row r="60" spans="1:4" ht="15" x14ac:dyDescent="0.25">
      <c r="A60" s="8"/>
      <c r="B60" s="17"/>
      <c r="C60" s="5" t="s">
        <v>64</v>
      </c>
      <c r="D60" s="20"/>
    </row>
    <row r="61" spans="1:4" ht="15" x14ac:dyDescent="0.25">
      <c r="A61" s="8"/>
      <c r="B61" s="17"/>
      <c r="C61" s="5" t="s">
        <v>65</v>
      </c>
      <c r="D61" s="20"/>
    </row>
    <row r="62" spans="1:4" ht="15" x14ac:dyDescent="0.25">
      <c r="A62" s="8"/>
      <c r="B62" s="17"/>
      <c r="C62" s="5" t="s">
        <v>66</v>
      </c>
      <c r="D62" s="20"/>
    </row>
    <row r="63" spans="1:4" ht="15" x14ac:dyDescent="0.25">
      <c r="A63" s="8"/>
      <c r="B63" s="17"/>
      <c r="C63" s="5" t="s">
        <v>67</v>
      </c>
      <c r="D63" s="20"/>
    </row>
    <row r="64" spans="1:4" ht="15" x14ac:dyDescent="0.25">
      <c r="A64" s="8"/>
      <c r="B64" s="17"/>
      <c r="C64" s="5" t="s">
        <v>68</v>
      </c>
      <c r="D64" s="20"/>
    </row>
    <row r="65" spans="1:4" ht="15" x14ac:dyDescent="0.25">
      <c r="A65" s="8"/>
      <c r="B65" s="17"/>
      <c r="D65" s="20"/>
    </row>
    <row r="66" spans="1:4" ht="15" x14ac:dyDescent="0.2">
      <c r="A66" s="8"/>
      <c r="B66" s="24"/>
      <c r="C66" s="25"/>
      <c r="D66" s="26"/>
    </row>
    <row r="67" spans="1:4" ht="21" customHeight="1" x14ac:dyDescent="0.2">
      <c r="A67" s="27"/>
      <c r="D67" s="28"/>
    </row>
  </sheetData>
  <mergeCells count="1">
    <mergeCell ref="B5:C5"/>
  </mergeCells>
  <pageMargins left="0.7" right="0.7" top="0.75" bottom="0.75" header="0.3" footer="0.3"/>
  <pageSetup orientation="portrait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B1:J79"/>
  <sheetViews>
    <sheetView showGridLines="0" zoomScaleNormal="80" workbookViewId="0">
      <selection activeCell="C4" sqref="C4:J78"/>
    </sheetView>
  </sheetViews>
  <sheetFormatPr baseColWidth="10" defaultColWidth="11.42578125" defaultRowHeight="12" x14ac:dyDescent="0.2"/>
  <cols>
    <col min="1" max="1" width="4.42578125" style="30" customWidth="1"/>
    <col min="2" max="2" width="5.7109375" style="30" customWidth="1"/>
    <col min="3" max="3" width="50.140625" style="30" customWidth="1"/>
    <col min="4" max="4" width="15" style="30" bestFit="1" customWidth="1"/>
    <col min="5" max="5" width="19.42578125" style="77" bestFit="1" customWidth="1"/>
    <col min="6" max="7" width="17.42578125" style="77" bestFit="1" customWidth="1"/>
    <col min="8" max="8" width="17.85546875" style="77" bestFit="1" customWidth="1"/>
    <col min="9" max="9" width="16.85546875" style="77" bestFit="1" customWidth="1"/>
    <col min="10" max="10" width="17.85546875" style="77" bestFit="1" customWidth="1"/>
    <col min="11" max="11" width="13.42578125" style="30" bestFit="1" customWidth="1"/>
    <col min="12" max="16384" width="11.42578125" style="30"/>
  </cols>
  <sheetData>
    <row r="1" spans="2:10" ht="15" x14ac:dyDescent="0.25">
      <c r="C1" s="375"/>
    </row>
    <row r="2" spans="2:10" ht="24" customHeight="1" x14ac:dyDescent="0.2"/>
    <row r="3" spans="2:10" x14ac:dyDescent="0.2">
      <c r="C3" s="33"/>
    </row>
    <row r="4" spans="2:10" ht="44.25" customHeight="1" x14ac:dyDescent="0.2">
      <c r="C4" s="32" t="s">
        <v>744</v>
      </c>
    </row>
    <row r="6" spans="2:10" x14ac:dyDescent="0.2">
      <c r="C6" s="496" t="s">
        <v>483</v>
      </c>
      <c r="D6" s="497"/>
      <c r="E6" s="497"/>
      <c r="F6" s="498"/>
      <c r="G6" s="499" t="s">
        <v>767</v>
      </c>
      <c r="H6" s="499"/>
      <c r="I6" s="499"/>
      <c r="J6" s="499"/>
    </row>
    <row r="7" spans="2:10" x14ac:dyDescent="0.2">
      <c r="C7" s="496" t="s">
        <v>484</v>
      </c>
      <c r="D7" s="497"/>
      <c r="E7" s="497"/>
      <c r="F7" s="497"/>
      <c r="G7" s="497"/>
      <c r="H7" s="497"/>
      <c r="I7" s="497"/>
      <c r="J7" s="498"/>
    </row>
    <row r="8" spans="2:10" x14ac:dyDescent="0.2">
      <c r="C8" s="78"/>
      <c r="D8" s="257" t="s">
        <v>485</v>
      </c>
      <c r="E8" s="263" t="s">
        <v>486</v>
      </c>
      <c r="F8" s="263" t="s">
        <v>487</v>
      </c>
      <c r="G8" s="263" t="s">
        <v>487</v>
      </c>
      <c r="H8" s="263" t="s">
        <v>327</v>
      </c>
      <c r="I8" s="263" t="s">
        <v>488</v>
      </c>
      <c r="J8" s="263" t="s">
        <v>489</v>
      </c>
    </row>
    <row r="9" spans="2:10" x14ac:dyDescent="0.2">
      <c r="C9" s="50" t="s">
        <v>490</v>
      </c>
      <c r="D9" s="79" t="s">
        <v>491</v>
      </c>
      <c r="E9" s="80" t="s">
        <v>492</v>
      </c>
      <c r="F9" s="80" t="s">
        <v>493</v>
      </c>
      <c r="G9" s="80" t="s">
        <v>494</v>
      </c>
      <c r="H9" s="81"/>
      <c r="I9" s="81"/>
      <c r="J9" s="81"/>
    </row>
    <row r="10" spans="2:10" ht="15" x14ac:dyDescent="0.25">
      <c r="C10" s="252" t="s">
        <v>793</v>
      </c>
      <c r="D10" s="252" t="s">
        <v>496</v>
      </c>
      <c r="E10" s="376">
        <v>2302</v>
      </c>
      <c r="F10" s="251">
        <v>2302000000</v>
      </c>
      <c r="G10" s="251">
        <v>2302000000</v>
      </c>
      <c r="H10" s="82"/>
      <c r="I10" s="82"/>
      <c r="J10" s="82"/>
    </row>
    <row r="11" spans="2:10" ht="15" x14ac:dyDescent="0.25">
      <c r="C11" s="252" t="s">
        <v>804</v>
      </c>
      <c r="D11" s="252" t="s">
        <v>496</v>
      </c>
      <c r="E11" s="376">
        <v>250</v>
      </c>
      <c r="F11" s="251">
        <v>250000000</v>
      </c>
      <c r="G11" s="251">
        <v>250000000</v>
      </c>
      <c r="H11" s="82"/>
      <c r="I11" s="82"/>
      <c r="J11" s="82"/>
    </row>
    <row r="12" spans="2:10" ht="15" x14ac:dyDescent="0.25">
      <c r="C12" s="252" t="s">
        <v>805</v>
      </c>
      <c r="D12" s="252" t="s">
        <v>496</v>
      </c>
      <c r="E12" s="376">
        <v>1000</v>
      </c>
      <c r="F12" s="251">
        <v>1000000000</v>
      </c>
      <c r="G12" s="251">
        <v>1000000000</v>
      </c>
      <c r="H12" s="82"/>
      <c r="I12" s="82"/>
      <c r="J12" s="82"/>
    </row>
    <row r="13" spans="2:10" ht="15" x14ac:dyDescent="0.25">
      <c r="B13" s="44"/>
      <c r="C13" s="252" t="s">
        <v>806</v>
      </c>
      <c r="D13" s="252" t="s">
        <v>496</v>
      </c>
      <c r="E13" s="376">
        <v>8</v>
      </c>
      <c r="F13" s="251">
        <v>8000000</v>
      </c>
      <c r="G13" s="251">
        <v>8000000</v>
      </c>
      <c r="H13" s="82"/>
      <c r="I13" s="82"/>
      <c r="J13" s="82"/>
    </row>
    <row r="14" spans="2:10" ht="15" x14ac:dyDescent="0.25">
      <c r="B14" s="83"/>
      <c r="C14" s="252" t="s">
        <v>792</v>
      </c>
      <c r="D14" s="252" t="s">
        <v>496</v>
      </c>
      <c r="E14" s="376">
        <v>10720</v>
      </c>
      <c r="F14" s="251">
        <v>10720000000</v>
      </c>
      <c r="G14" s="251">
        <v>10720000000</v>
      </c>
      <c r="H14" s="82"/>
      <c r="I14" s="82"/>
      <c r="J14" s="82"/>
    </row>
    <row r="15" spans="2:10" ht="15" x14ac:dyDescent="0.25">
      <c r="B15" s="60"/>
      <c r="C15" s="252" t="s">
        <v>791</v>
      </c>
      <c r="D15" s="252" t="s">
        <v>496</v>
      </c>
      <c r="E15" s="376">
        <v>11395</v>
      </c>
      <c r="F15" s="251">
        <v>11395000000</v>
      </c>
      <c r="G15" s="251">
        <v>11395000000</v>
      </c>
      <c r="H15" s="82"/>
      <c r="I15" s="82"/>
      <c r="J15" s="82"/>
    </row>
    <row r="16" spans="2:10" ht="15" x14ac:dyDescent="0.25">
      <c r="C16" s="252" t="s">
        <v>807</v>
      </c>
      <c r="D16" s="252" t="s">
        <v>496</v>
      </c>
      <c r="E16" s="376">
        <v>15</v>
      </c>
      <c r="F16" s="251">
        <v>15000000</v>
      </c>
      <c r="G16" s="251">
        <v>15000000</v>
      </c>
      <c r="H16" s="82"/>
      <c r="I16" s="82"/>
      <c r="J16" s="82"/>
    </row>
    <row r="17" spans="3:10" ht="15" x14ac:dyDescent="0.25">
      <c r="C17" s="252" t="s">
        <v>808</v>
      </c>
      <c r="D17" s="252" t="s">
        <v>495</v>
      </c>
      <c r="E17" s="376">
        <v>62</v>
      </c>
      <c r="F17" s="251">
        <v>31408000000</v>
      </c>
      <c r="G17" s="251">
        <v>31408000000</v>
      </c>
      <c r="H17" s="82"/>
      <c r="I17" s="82"/>
      <c r="J17" s="82"/>
    </row>
    <row r="18" spans="3:10" ht="15" x14ac:dyDescent="0.25">
      <c r="C18" s="252" t="s">
        <v>809</v>
      </c>
      <c r="D18" s="252" t="s">
        <v>495</v>
      </c>
      <c r="E18" s="376">
        <v>2</v>
      </c>
      <c r="F18" s="251">
        <v>672254000</v>
      </c>
      <c r="G18" s="251">
        <v>672254000</v>
      </c>
      <c r="H18" s="82"/>
      <c r="I18" s="82"/>
      <c r="J18" s="82"/>
    </row>
    <row r="19" spans="3:10" ht="15" x14ac:dyDescent="0.25">
      <c r="C19" s="252" t="s">
        <v>810</v>
      </c>
      <c r="D19" s="252" t="s">
        <v>496</v>
      </c>
      <c r="E19" s="376">
        <v>1904</v>
      </c>
      <c r="F19" s="251">
        <v>11952436160</v>
      </c>
      <c r="G19" s="251">
        <v>11952436160</v>
      </c>
      <c r="H19" s="82"/>
      <c r="I19" s="82"/>
      <c r="J19" s="82"/>
    </row>
    <row r="20" spans="3:10" ht="15" x14ac:dyDescent="0.25">
      <c r="C20" s="252" t="s">
        <v>811</v>
      </c>
      <c r="D20" s="252" t="s">
        <v>496</v>
      </c>
      <c r="E20" s="376">
        <v>50</v>
      </c>
      <c r="F20" s="251">
        <v>313877000</v>
      </c>
      <c r="G20" s="251">
        <v>313877000</v>
      </c>
      <c r="H20" s="82"/>
      <c r="I20" s="82"/>
      <c r="J20" s="82"/>
    </row>
    <row r="21" spans="3:10" ht="15" x14ac:dyDescent="0.25">
      <c r="C21" s="252" t="s">
        <v>812</v>
      </c>
      <c r="D21" s="252" t="s">
        <v>496</v>
      </c>
      <c r="E21" s="376">
        <v>182</v>
      </c>
      <c r="F21" s="251">
        <v>1142512280</v>
      </c>
      <c r="G21" s="251">
        <v>1142512280</v>
      </c>
      <c r="H21" s="82"/>
      <c r="I21" s="82"/>
      <c r="J21" s="82"/>
    </row>
    <row r="22" spans="3:10" ht="15" x14ac:dyDescent="0.25">
      <c r="C22" s="252" t="s">
        <v>813</v>
      </c>
      <c r="D22" s="252" t="s">
        <v>496</v>
      </c>
      <c r="E22" s="376">
        <v>330</v>
      </c>
      <c r="F22" s="251">
        <v>2071588200</v>
      </c>
      <c r="G22" s="251">
        <v>2071588200</v>
      </c>
      <c r="H22" s="82"/>
      <c r="I22" s="82"/>
      <c r="J22" s="82"/>
    </row>
    <row r="23" spans="3:10" ht="15" x14ac:dyDescent="0.25">
      <c r="C23" s="252" t="s">
        <v>814</v>
      </c>
      <c r="D23" s="252" t="s">
        <v>496</v>
      </c>
      <c r="E23" s="376">
        <v>15</v>
      </c>
      <c r="F23" s="251">
        <v>94163100</v>
      </c>
      <c r="G23" s="251">
        <v>94163100</v>
      </c>
      <c r="H23" s="82"/>
      <c r="I23" s="82"/>
      <c r="J23" s="82"/>
    </row>
    <row r="24" spans="3:10" ht="15" x14ac:dyDescent="0.25">
      <c r="C24" s="252" t="s">
        <v>815</v>
      </c>
      <c r="D24" s="252" t="s">
        <v>496</v>
      </c>
      <c r="E24" s="376">
        <v>110</v>
      </c>
      <c r="F24" s="251">
        <v>690529400</v>
      </c>
      <c r="G24" s="251">
        <v>690529400</v>
      </c>
      <c r="H24" s="82"/>
      <c r="I24" s="82"/>
      <c r="J24" s="82"/>
    </row>
    <row r="25" spans="3:10" ht="15" x14ac:dyDescent="0.25">
      <c r="C25" s="252" t="s">
        <v>816</v>
      </c>
      <c r="D25" s="252" t="s">
        <v>496</v>
      </c>
      <c r="E25" s="376">
        <v>76</v>
      </c>
      <c r="F25" s="251">
        <v>477093040</v>
      </c>
      <c r="G25" s="251">
        <v>477093040</v>
      </c>
      <c r="H25" s="82"/>
      <c r="I25" s="82"/>
      <c r="J25" s="82"/>
    </row>
    <row r="26" spans="3:10" ht="15" x14ac:dyDescent="0.25">
      <c r="C26" s="252" t="s">
        <v>807</v>
      </c>
      <c r="D26" s="252" t="s">
        <v>496</v>
      </c>
      <c r="E26" s="376">
        <v>4</v>
      </c>
      <c r="F26" s="251">
        <v>25110160</v>
      </c>
      <c r="G26" s="251">
        <v>25110160</v>
      </c>
      <c r="H26" s="82"/>
      <c r="I26" s="82"/>
      <c r="J26" s="82"/>
    </row>
    <row r="27" spans="3:10" x14ac:dyDescent="0.2">
      <c r="C27" s="108" t="s">
        <v>768</v>
      </c>
      <c r="D27" s="108"/>
      <c r="E27" s="85"/>
      <c r="F27" s="86">
        <f>SUM(F10:F26)</f>
        <v>74537563340</v>
      </c>
      <c r="G27" s="86">
        <f>SUM(G10:G26)</f>
        <v>74537563340</v>
      </c>
      <c r="H27" s="84"/>
      <c r="I27" s="84"/>
      <c r="J27" s="84"/>
    </row>
    <row r="28" spans="3:10" x14ac:dyDescent="0.2">
      <c r="C28" s="87" t="s">
        <v>699</v>
      </c>
      <c r="D28" s="87"/>
      <c r="E28" s="88"/>
      <c r="F28" s="89">
        <v>25632660840</v>
      </c>
      <c r="G28" s="89">
        <v>25632660840</v>
      </c>
      <c r="H28" s="90"/>
      <c r="I28" s="90"/>
      <c r="J28" s="90"/>
    </row>
    <row r="29" spans="3:10" x14ac:dyDescent="0.2">
      <c r="C29" s="91"/>
      <c r="D29" s="92"/>
      <c r="E29" s="93"/>
      <c r="F29" s="94"/>
      <c r="G29" s="94"/>
      <c r="H29" s="95"/>
      <c r="I29" s="95"/>
      <c r="J29" s="95"/>
    </row>
    <row r="30" spans="3:10" x14ac:dyDescent="0.2">
      <c r="C30" s="96"/>
      <c r="D30" s="97"/>
      <c r="E30" s="98"/>
      <c r="F30" s="94"/>
      <c r="G30" s="98"/>
      <c r="H30" s="98"/>
      <c r="I30" s="98"/>
      <c r="J30" s="98"/>
    </row>
    <row r="31" spans="3:10" x14ac:dyDescent="0.2">
      <c r="C31" s="496" t="s">
        <v>483</v>
      </c>
      <c r="D31" s="497"/>
      <c r="E31" s="497"/>
      <c r="F31" s="501"/>
      <c r="G31" s="502" t="str">
        <f>+G6</f>
        <v xml:space="preserve"> INFORMACION SOBRE EL EMISOR AL 31/03/2021</v>
      </c>
      <c r="H31" s="497"/>
      <c r="I31" s="497"/>
      <c r="J31" s="498"/>
    </row>
    <row r="32" spans="3:10" x14ac:dyDescent="0.2">
      <c r="C32" s="496" t="s">
        <v>484</v>
      </c>
      <c r="D32" s="497"/>
      <c r="E32" s="497"/>
      <c r="F32" s="497"/>
      <c r="G32" s="497"/>
      <c r="H32" s="497"/>
      <c r="I32" s="497"/>
      <c r="J32" s="501"/>
    </row>
    <row r="33" spans="3:10" x14ac:dyDescent="0.2">
      <c r="C33" s="99"/>
      <c r="D33" s="100" t="s">
        <v>485</v>
      </c>
      <c r="E33" s="101" t="s">
        <v>486</v>
      </c>
      <c r="F33" s="101" t="s">
        <v>487</v>
      </c>
      <c r="G33" s="101" t="s">
        <v>487</v>
      </c>
      <c r="H33" s="101" t="s">
        <v>327</v>
      </c>
      <c r="I33" s="101" t="s">
        <v>488</v>
      </c>
      <c r="J33" s="101" t="s">
        <v>489</v>
      </c>
    </row>
    <row r="34" spans="3:10" x14ac:dyDescent="0.2">
      <c r="C34" s="102" t="s">
        <v>490</v>
      </c>
      <c r="D34" s="103" t="s">
        <v>491</v>
      </c>
      <c r="E34" s="104" t="s">
        <v>492</v>
      </c>
      <c r="F34" s="104" t="s">
        <v>493</v>
      </c>
      <c r="G34" s="104" t="s">
        <v>494</v>
      </c>
      <c r="H34" s="105"/>
      <c r="I34" s="105"/>
      <c r="J34" s="105"/>
    </row>
    <row r="35" spans="3:10" ht="15" x14ac:dyDescent="0.25">
      <c r="C35" s="252" t="s">
        <v>804</v>
      </c>
      <c r="D35" s="252" t="s">
        <v>790</v>
      </c>
      <c r="E35" s="376">
        <v>14174</v>
      </c>
      <c r="F35" s="251">
        <f>3724440000-314230000</f>
        <v>3410210000</v>
      </c>
      <c r="G35" s="251">
        <f>3724440000-314230000</f>
        <v>3410210000</v>
      </c>
      <c r="H35" s="106"/>
      <c r="I35" s="106"/>
      <c r="J35" s="106"/>
    </row>
    <row r="36" spans="3:10" ht="15" x14ac:dyDescent="0.25">
      <c r="C36" s="252" t="s">
        <v>805</v>
      </c>
      <c r="D36" s="252" t="s">
        <v>790</v>
      </c>
      <c r="E36" s="376">
        <v>42577</v>
      </c>
      <c r="F36" s="251">
        <v>425770000</v>
      </c>
      <c r="G36" s="251">
        <v>425770000</v>
      </c>
      <c r="H36" s="106"/>
      <c r="I36" s="106"/>
      <c r="J36" s="106"/>
    </row>
    <row r="37" spans="3:10" ht="14.25" customHeight="1" x14ac:dyDescent="0.25">
      <c r="C37" s="252" t="s">
        <v>809</v>
      </c>
      <c r="D37" s="252" t="s">
        <v>790</v>
      </c>
      <c r="E37" s="376">
        <v>4105</v>
      </c>
      <c r="F37" s="251">
        <v>653605000</v>
      </c>
      <c r="G37" s="251">
        <v>653605000</v>
      </c>
      <c r="H37" s="107"/>
      <c r="I37" s="107"/>
      <c r="J37" s="107"/>
    </row>
    <row r="38" spans="3:10" ht="14.25" customHeight="1" x14ac:dyDescent="0.25">
      <c r="C38" s="252" t="s">
        <v>817</v>
      </c>
      <c r="D38" s="252" t="s">
        <v>790</v>
      </c>
      <c r="E38" s="376">
        <v>10000</v>
      </c>
      <c r="F38" s="251">
        <v>10000000</v>
      </c>
      <c r="G38" s="251">
        <v>10000000</v>
      </c>
      <c r="H38" s="107"/>
      <c r="I38" s="107"/>
      <c r="J38" s="107"/>
    </row>
    <row r="39" spans="3:10" ht="15" x14ac:dyDescent="0.25">
      <c r="C39" s="252" t="s">
        <v>818</v>
      </c>
      <c r="D39" s="252" t="s">
        <v>790</v>
      </c>
      <c r="E39" s="376">
        <v>1750</v>
      </c>
      <c r="F39" s="251">
        <v>175000000</v>
      </c>
      <c r="G39" s="251">
        <v>175000000</v>
      </c>
      <c r="H39" s="107"/>
      <c r="I39" s="107"/>
      <c r="J39" s="107"/>
    </row>
    <row r="40" spans="3:10" x14ac:dyDescent="0.2">
      <c r="C40" s="108" t="str">
        <f>+C27</f>
        <v>Total al 31/03/2021</v>
      </c>
      <c r="D40" s="108"/>
      <c r="E40" s="109"/>
      <c r="F40" s="86">
        <f>SUM(F35:F39)</f>
        <v>4674585000</v>
      </c>
      <c r="G40" s="86">
        <f>SUM(G34:G39)</f>
        <v>4674585000</v>
      </c>
      <c r="H40" s="90"/>
      <c r="I40" s="90"/>
      <c r="J40" s="90"/>
    </row>
    <row r="41" spans="3:10" x14ac:dyDescent="0.2">
      <c r="C41" s="87" t="s">
        <v>699</v>
      </c>
      <c r="D41" s="87"/>
      <c r="E41" s="88"/>
      <c r="F41" s="89">
        <v>4674585000</v>
      </c>
      <c r="G41" s="89">
        <v>4674585000</v>
      </c>
      <c r="H41" s="90"/>
      <c r="I41" s="90"/>
      <c r="J41" s="90"/>
    </row>
    <row r="42" spans="3:10" x14ac:dyDescent="0.2">
      <c r="C42" s="96"/>
      <c r="D42" s="96"/>
      <c r="E42" s="98"/>
      <c r="F42" s="98">
        <f>+F41-F40</f>
        <v>0</v>
      </c>
      <c r="G42" s="98"/>
      <c r="H42" s="98"/>
      <c r="I42" s="98"/>
      <c r="J42" s="98"/>
    </row>
    <row r="43" spans="3:10" x14ac:dyDescent="0.2">
      <c r="C43" s="96"/>
      <c r="D43" s="96"/>
      <c r="E43" s="98"/>
      <c r="F43" s="98"/>
      <c r="G43" s="98"/>
      <c r="H43" s="98"/>
      <c r="I43" s="98"/>
      <c r="J43" s="98"/>
    </row>
    <row r="44" spans="3:10" x14ac:dyDescent="0.2">
      <c r="C44" s="496" t="s">
        <v>498</v>
      </c>
      <c r="D44" s="497"/>
      <c r="E44" s="497"/>
      <c r="F44" s="497"/>
      <c r="G44" s="497"/>
      <c r="H44" s="497"/>
      <c r="I44" s="498"/>
      <c r="J44" s="98"/>
    </row>
    <row r="45" spans="3:10" ht="24" x14ac:dyDescent="0.2">
      <c r="C45" s="262" t="s">
        <v>499</v>
      </c>
      <c r="D45" s="262" t="s">
        <v>500</v>
      </c>
      <c r="E45" s="258" t="s">
        <v>501</v>
      </c>
      <c r="F45" s="111" t="s">
        <v>502</v>
      </c>
      <c r="G45" s="258" t="s">
        <v>503</v>
      </c>
      <c r="H45" s="258" t="s">
        <v>488</v>
      </c>
      <c r="I45" s="258" t="s">
        <v>489</v>
      </c>
      <c r="J45" s="98"/>
    </row>
    <row r="46" spans="3:10" x14ac:dyDescent="0.2">
      <c r="C46" s="78" t="s">
        <v>504</v>
      </c>
      <c r="D46" s="78" t="s">
        <v>497</v>
      </c>
      <c r="E46" s="112">
        <v>200000000</v>
      </c>
      <c r="F46" s="113">
        <v>411930779</v>
      </c>
      <c r="G46" s="113">
        <v>851000000</v>
      </c>
      <c r="H46" s="112"/>
      <c r="I46" s="112"/>
      <c r="J46" s="98"/>
    </row>
    <row r="47" spans="3:10" x14ac:dyDescent="0.2">
      <c r="C47" s="87" t="str">
        <f>+C40</f>
        <v>Total al 31/03/2021</v>
      </c>
      <c r="D47" s="87"/>
      <c r="E47" s="114">
        <f>SUM(E46:E46)</f>
        <v>200000000</v>
      </c>
      <c r="F47" s="114">
        <f>SUM(F46:F46)</f>
        <v>411930779</v>
      </c>
      <c r="G47" s="114">
        <f>+G46</f>
        <v>851000000</v>
      </c>
      <c r="H47" s="114"/>
      <c r="I47" s="114"/>
      <c r="J47" s="98"/>
    </row>
    <row r="48" spans="3:10" x14ac:dyDescent="0.2">
      <c r="C48" s="87" t="s">
        <v>699</v>
      </c>
      <c r="D48" s="87"/>
      <c r="E48" s="89">
        <v>200000000</v>
      </c>
      <c r="F48" s="89">
        <v>411930779</v>
      </c>
      <c r="G48" s="114">
        <v>851000000</v>
      </c>
      <c r="H48" s="114"/>
      <c r="I48" s="114"/>
      <c r="J48" s="98"/>
    </row>
    <row r="49" spans="3:10" x14ac:dyDescent="0.2">
      <c r="C49" s="91"/>
      <c r="D49" s="91"/>
      <c r="E49" s="115"/>
      <c r="F49" s="115"/>
      <c r="G49" s="94"/>
      <c r="H49" s="94"/>
      <c r="I49" s="94"/>
      <c r="J49" s="98"/>
    </row>
    <row r="50" spans="3:10" x14ac:dyDescent="0.2">
      <c r="C50" s="91"/>
      <c r="D50" s="116"/>
      <c r="E50" s="117"/>
      <c r="F50" s="118"/>
      <c r="G50" s="118"/>
      <c r="H50" s="119"/>
      <c r="I50" s="119"/>
      <c r="J50" s="119"/>
    </row>
    <row r="51" spans="3:10" x14ac:dyDescent="0.2">
      <c r="C51" s="91"/>
      <c r="D51" s="116"/>
      <c r="E51" s="117"/>
      <c r="F51" s="118"/>
      <c r="G51" s="118"/>
      <c r="H51" s="119"/>
      <c r="I51" s="119"/>
      <c r="J51" s="119"/>
    </row>
    <row r="52" spans="3:10" x14ac:dyDescent="0.2">
      <c r="C52" s="91"/>
      <c r="D52" s="116"/>
      <c r="E52" s="117"/>
      <c r="F52" s="118"/>
      <c r="G52" s="118"/>
      <c r="H52" s="119"/>
      <c r="I52" s="119"/>
      <c r="J52" s="119"/>
    </row>
    <row r="53" spans="3:10" x14ac:dyDescent="0.2">
      <c r="C53" s="503" t="s">
        <v>505</v>
      </c>
      <c r="D53" s="504"/>
      <c r="E53" s="504"/>
      <c r="F53" s="504"/>
      <c r="G53" s="504"/>
      <c r="H53" s="504"/>
      <c r="I53" s="505"/>
      <c r="J53" s="98"/>
    </row>
    <row r="54" spans="3:10" ht="24" x14ac:dyDescent="0.2">
      <c r="C54" s="262" t="s">
        <v>499</v>
      </c>
      <c r="D54" s="262" t="s">
        <v>500</v>
      </c>
      <c r="E54" s="258" t="s">
        <v>501</v>
      </c>
      <c r="F54" s="258" t="s">
        <v>502</v>
      </c>
      <c r="G54" s="258" t="s">
        <v>503</v>
      </c>
      <c r="H54" s="258" t="s">
        <v>488</v>
      </c>
      <c r="I54" s="258" t="s">
        <v>489</v>
      </c>
      <c r="J54" s="98"/>
    </row>
    <row r="55" spans="3:10" ht="24" x14ac:dyDescent="0.2">
      <c r="C55" s="78" t="s">
        <v>506</v>
      </c>
      <c r="D55" s="120" t="s">
        <v>700</v>
      </c>
      <c r="E55" s="113">
        <v>644805500</v>
      </c>
      <c r="F55" s="113">
        <f>+E55</f>
        <v>644805500</v>
      </c>
      <c r="G55" s="121" t="s">
        <v>506</v>
      </c>
      <c r="H55" s="121" t="s">
        <v>507</v>
      </c>
      <c r="I55" s="121" t="s">
        <v>507</v>
      </c>
      <c r="J55" s="98"/>
    </row>
    <row r="56" spans="3:10" ht="24" x14ac:dyDescent="0.2">
      <c r="C56" s="78"/>
      <c r="D56" s="120" t="s">
        <v>789</v>
      </c>
      <c r="E56" s="113">
        <f>3495805500-E55</f>
        <v>2851000000</v>
      </c>
      <c r="F56" s="113">
        <f>+E56</f>
        <v>2851000000</v>
      </c>
      <c r="G56" s="121"/>
      <c r="H56" s="121"/>
      <c r="I56" s="121"/>
      <c r="J56" s="98"/>
    </row>
    <row r="57" spans="3:10" x14ac:dyDescent="0.2">
      <c r="C57" s="78">
        <v>15000</v>
      </c>
      <c r="D57" s="120" t="s">
        <v>788</v>
      </c>
      <c r="E57" s="113">
        <v>52056819178</v>
      </c>
      <c r="F57" s="113">
        <f>+E57</f>
        <v>52056819178</v>
      </c>
      <c r="G57" s="121" t="s">
        <v>506</v>
      </c>
      <c r="H57" s="121" t="s">
        <v>507</v>
      </c>
      <c r="I57" s="121" t="s">
        <v>507</v>
      </c>
      <c r="J57" s="98"/>
    </row>
    <row r="58" spans="3:10" ht="24" x14ac:dyDescent="0.2">
      <c r="C58" s="78"/>
      <c r="D58" s="120" t="s">
        <v>787</v>
      </c>
      <c r="E58" s="113">
        <v>491472295</v>
      </c>
      <c r="F58" s="113">
        <f>+E58</f>
        <v>491472295</v>
      </c>
      <c r="G58" s="121" t="s">
        <v>506</v>
      </c>
      <c r="H58" s="121" t="s">
        <v>507</v>
      </c>
      <c r="I58" s="121" t="s">
        <v>507</v>
      </c>
      <c r="J58" s="98"/>
    </row>
    <row r="59" spans="3:10" x14ac:dyDescent="0.2">
      <c r="C59" s="87" t="str">
        <f>+C47</f>
        <v>Total al 31/03/2021</v>
      </c>
      <c r="D59" s="87"/>
      <c r="E59" s="114">
        <f>SUM(E55:E58)</f>
        <v>56044096973</v>
      </c>
      <c r="F59" s="114">
        <f>SUM(F55:F58)</f>
        <v>56044096973</v>
      </c>
      <c r="G59" s="114"/>
      <c r="H59" s="122"/>
      <c r="I59" s="122"/>
      <c r="J59" s="119"/>
    </row>
    <row r="60" spans="3:10" x14ac:dyDescent="0.2">
      <c r="C60" s="87" t="s">
        <v>699</v>
      </c>
      <c r="D60" s="123"/>
      <c r="E60" s="90">
        <v>29657421380</v>
      </c>
      <c r="F60" s="114">
        <v>29657421380</v>
      </c>
      <c r="G60" s="114"/>
      <c r="H60" s="122"/>
      <c r="I60" s="122"/>
      <c r="J60" s="119"/>
    </row>
    <row r="61" spans="3:10" x14ac:dyDescent="0.2">
      <c r="C61" s="96"/>
      <c r="D61" s="96"/>
      <c r="E61" s="98"/>
      <c r="F61" s="98"/>
      <c r="G61" s="98"/>
      <c r="H61" s="98"/>
      <c r="I61" s="98"/>
      <c r="J61" s="98"/>
    </row>
    <row r="62" spans="3:10" x14ac:dyDescent="0.2">
      <c r="C62" s="96"/>
      <c r="D62" s="96"/>
      <c r="E62" s="98"/>
      <c r="F62" s="98"/>
      <c r="G62" s="98"/>
      <c r="H62" s="98"/>
      <c r="I62" s="98"/>
      <c r="J62" s="98"/>
    </row>
    <row r="63" spans="3:10" x14ac:dyDescent="0.2">
      <c r="C63" s="496" t="s">
        <v>508</v>
      </c>
      <c r="D63" s="497"/>
      <c r="E63" s="497"/>
      <c r="F63" s="498"/>
      <c r="G63" s="496" t="str">
        <f>+G31</f>
        <v xml:space="preserve"> INFORMACION SOBRE EL EMISOR AL 31/03/2021</v>
      </c>
      <c r="H63" s="497"/>
      <c r="I63" s="497"/>
      <c r="J63" s="498"/>
    </row>
    <row r="64" spans="3:10" x14ac:dyDescent="0.2">
      <c r="C64" s="496" t="s">
        <v>509</v>
      </c>
      <c r="D64" s="497"/>
      <c r="E64" s="497"/>
      <c r="F64" s="497"/>
      <c r="G64" s="497"/>
      <c r="H64" s="497"/>
      <c r="I64" s="497"/>
      <c r="J64" s="498"/>
    </row>
    <row r="65" spans="3:10" x14ac:dyDescent="0.2">
      <c r="C65" s="499" t="s">
        <v>490</v>
      </c>
      <c r="D65" s="506" t="s">
        <v>510</v>
      </c>
      <c r="E65" s="500" t="s">
        <v>511</v>
      </c>
      <c r="F65" s="500" t="s">
        <v>501</v>
      </c>
      <c r="G65" s="500" t="s">
        <v>512</v>
      </c>
      <c r="H65" s="507" t="s">
        <v>327</v>
      </c>
      <c r="I65" s="507" t="s">
        <v>488</v>
      </c>
      <c r="J65" s="507" t="s">
        <v>489</v>
      </c>
    </row>
    <row r="66" spans="3:10" x14ac:dyDescent="0.2">
      <c r="C66" s="499"/>
      <c r="D66" s="506"/>
      <c r="E66" s="500"/>
      <c r="F66" s="500"/>
      <c r="G66" s="500"/>
      <c r="H66" s="507"/>
      <c r="I66" s="507"/>
      <c r="J66" s="507"/>
    </row>
    <row r="67" spans="3:10" x14ac:dyDescent="0.2">
      <c r="C67" s="42" t="s">
        <v>819</v>
      </c>
      <c r="D67" s="42" t="s">
        <v>513</v>
      </c>
      <c r="E67" s="124">
        <v>2348</v>
      </c>
      <c r="F67" s="124">
        <v>2329691864</v>
      </c>
      <c r="G67" s="124">
        <v>2495451703</v>
      </c>
      <c r="H67" s="124">
        <v>2760000000</v>
      </c>
      <c r="I67" s="124">
        <v>112098826</v>
      </c>
      <c r="J67" s="124">
        <v>2789481337</v>
      </c>
    </row>
    <row r="68" spans="3:10" x14ac:dyDescent="0.2">
      <c r="C68" s="125" t="s">
        <v>820</v>
      </c>
      <c r="D68" s="42" t="s">
        <v>513</v>
      </c>
      <c r="E68" s="124">
        <v>251</v>
      </c>
      <c r="F68" s="124">
        <v>2203082495</v>
      </c>
      <c r="G68" s="124">
        <v>3243000000</v>
      </c>
      <c r="H68" s="124">
        <v>500000000</v>
      </c>
      <c r="I68" s="124"/>
      <c r="J68" s="124">
        <f>+H68</f>
        <v>500000000</v>
      </c>
    </row>
    <row r="69" spans="3:10" x14ac:dyDescent="0.2">
      <c r="C69" s="87" t="str">
        <f>+C59</f>
        <v>Total al 31/03/2021</v>
      </c>
      <c r="D69" s="87"/>
      <c r="E69" s="88"/>
      <c r="F69" s="114">
        <f>SUM(F67:F68)</f>
        <v>4532774359</v>
      </c>
      <c r="G69" s="114">
        <f>SUM(G67:G68)</f>
        <v>5738451703</v>
      </c>
      <c r="H69" s="122"/>
      <c r="I69" s="122"/>
      <c r="J69" s="122"/>
    </row>
    <row r="70" spans="3:10" x14ac:dyDescent="0.2">
      <c r="C70" s="87" t="s">
        <v>699</v>
      </c>
      <c r="D70" s="123"/>
      <c r="E70" s="90"/>
      <c r="F70" s="114">
        <v>7332774359</v>
      </c>
      <c r="G70" s="114">
        <v>5546451703</v>
      </c>
      <c r="H70" s="122"/>
      <c r="I70" s="122"/>
      <c r="J70" s="122"/>
    </row>
    <row r="71" spans="3:10" x14ac:dyDescent="0.2">
      <c r="C71" s="96"/>
      <c r="D71" s="96"/>
      <c r="E71" s="98"/>
      <c r="F71" s="98"/>
      <c r="G71" s="98"/>
      <c r="H71" s="98"/>
      <c r="I71" s="98"/>
      <c r="J71" s="98"/>
    </row>
    <row r="72" spans="3:10" ht="12.75" thickBot="1" x14ac:dyDescent="0.25">
      <c r="C72" s="126" t="s">
        <v>514</v>
      </c>
      <c r="D72" s="127"/>
      <c r="E72" s="128"/>
      <c r="F72" s="128"/>
      <c r="G72" s="128">
        <f>+G69+G47+G40+G27+F59</f>
        <v>141845697016</v>
      </c>
      <c r="H72" s="128"/>
      <c r="I72" s="128"/>
      <c r="J72" s="128"/>
    </row>
    <row r="73" spans="3:10" ht="12.75" thickTop="1" x14ac:dyDescent="0.2">
      <c r="G73" s="129"/>
    </row>
    <row r="75" spans="3:10" x14ac:dyDescent="0.2">
      <c r="C75" s="496" t="s">
        <v>515</v>
      </c>
      <c r="D75" s="497"/>
      <c r="E75" s="497"/>
      <c r="F75" s="498"/>
    </row>
    <row r="76" spans="3:10" x14ac:dyDescent="0.2">
      <c r="C76" s="30" t="s">
        <v>516</v>
      </c>
      <c r="F76" s="77">
        <f>+F27+F40+F59</f>
        <v>135256245313</v>
      </c>
    </row>
    <row r="77" spans="3:10" x14ac:dyDescent="0.2">
      <c r="C77" s="30" t="s">
        <v>517</v>
      </c>
      <c r="F77" s="77">
        <f>+G69+G47</f>
        <v>6589451703</v>
      </c>
    </row>
    <row r="78" spans="3:10" ht="12.75" thickBot="1" x14ac:dyDescent="0.25">
      <c r="C78" s="126" t="s">
        <v>518</v>
      </c>
      <c r="D78" s="130">
        <f>+D77+D76</f>
        <v>0</v>
      </c>
      <c r="E78" s="128">
        <f>+E77+E76</f>
        <v>0</v>
      </c>
      <c r="F78" s="128">
        <f>+F77+F76</f>
        <v>141845697016</v>
      </c>
    </row>
    <row r="79" spans="3:10" ht="12.75" thickTop="1" x14ac:dyDescent="0.2"/>
  </sheetData>
  <sortState xmlns:xlrd2="http://schemas.microsoft.com/office/spreadsheetml/2017/richdata2" ref="C57:I61">
    <sortCondition sortBy="cellColor" ref="E57:E61"/>
  </sortState>
  <mergeCells count="20">
    <mergeCell ref="C75:F75"/>
    <mergeCell ref="C44:I44"/>
    <mergeCell ref="C53:I53"/>
    <mergeCell ref="C63:F63"/>
    <mergeCell ref="G63:J63"/>
    <mergeCell ref="C64:J64"/>
    <mergeCell ref="C65:C66"/>
    <mergeCell ref="D65:D66"/>
    <mergeCell ref="E65:E66"/>
    <mergeCell ref="H65:H66"/>
    <mergeCell ref="I65:I66"/>
    <mergeCell ref="J65:J66"/>
    <mergeCell ref="C6:F6"/>
    <mergeCell ref="G6:J6"/>
    <mergeCell ref="C7:J7"/>
    <mergeCell ref="F65:F66"/>
    <mergeCell ref="G65:G66"/>
    <mergeCell ref="C32:J32"/>
    <mergeCell ref="C31:F31"/>
    <mergeCell ref="G31:J3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B1:H48"/>
  <sheetViews>
    <sheetView showGridLines="0" topLeftCell="A31" zoomScale="117" zoomScaleNormal="117" workbookViewId="0">
      <selection activeCell="B42" sqref="B42:H48"/>
    </sheetView>
  </sheetViews>
  <sheetFormatPr baseColWidth="10" defaultColWidth="67.42578125" defaultRowHeight="12" x14ac:dyDescent="0.2"/>
  <cols>
    <col min="1" max="1" width="5.140625" style="133" customWidth="1"/>
    <col min="2" max="2" width="44" style="133" customWidth="1"/>
    <col min="3" max="3" width="17.7109375" style="132" bestFit="1" customWidth="1"/>
    <col min="4" max="4" width="21.42578125" style="132" bestFit="1" customWidth="1"/>
    <col min="5" max="5" width="10.85546875" style="133" bestFit="1" customWidth="1"/>
    <col min="6" max="6" width="13.7109375" style="133" bestFit="1" customWidth="1"/>
    <col min="7" max="7" width="22.140625" style="133" bestFit="1" customWidth="1"/>
    <col min="8" max="8" width="26" style="133" customWidth="1"/>
    <col min="9" max="16384" width="67.42578125" style="133"/>
  </cols>
  <sheetData>
    <row r="1" spans="2:8" ht="31.35" customHeight="1" x14ac:dyDescent="0.2"/>
    <row r="3" spans="2:8" x14ac:dyDescent="0.2">
      <c r="B3" s="131" t="s">
        <v>745</v>
      </c>
    </row>
    <row r="4" spans="2:8" x14ac:dyDescent="0.2">
      <c r="B4" s="134"/>
    </row>
    <row r="5" spans="2:8" ht="45.75" customHeight="1" x14ac:dyDescent="0.2">
      <c r="B5" s="514" t="s">
        <v>769</v>
      </c>
      <c r="C5" s="514"/>
      <c r="D5" s="514"/>
    </row>
    <row r="8" spans="2:8" x14ac:dyDescent="0.2">
      <c r="B8" s="510" t="s">
        <v>519</v>
      </c>
      <c r="C8" s="510"/>
      <c r="D8" s="510"/>
    </row>
    <row r="9" spans="2:8" x14ac:dyDescent="0.2">
      <c r="B9" s="511" t="s">
        <v>520</v>
      </c>
      <c r="C9" s="512"/>
      <c r="D9" s="513"/>
    </row>
    <row r="10" spans="2:8" x14ac:dyDescent="0.2">
      <c r="B10" s="264" t="s">
        <v>422</v>
      </c>
      <c r="C10" s="265" t="s">
        <v>521</v>
      </c>
      <c r="D10" s="265" t="s">
        <v>522</v>
      </c>
      <c r="E10" s="135"/>
      <c r="F10" s="135"/>
      <c r="G10" s="135"/>
      <c r="H10" s="135"/>
    </row>
    <row r="11" spans="2:8" x14ac:dyDescent="0.2">
      <c r="B11" s="136" t="s">
        <v>705</v>
      </c>
      <c r="C11" s="137">
        <v>0</v>
      </c>
      <c r="D11" s="137">
        <v>0</v>
      </c>
    </row>
    <row r="12" spans="2:8" x14ac:dyDescent="0.2">
      <c r="B12" s="136" t="s">
        <v>701</v>
      </c>
      <c r="C12" s="137">
        <v>0</v>
      </c>
      <c r="D12" s="137">
        <v>0</v>
      </c>
    </row>
    <row r="13" spans="2:8" x14ac:dyDescent="0.2">
      <c r="B13" s="136" t="s">
        <v>706</v>
      </c>
      <c r="C13" s="137">
        <f>11549705844</f>
        <v>11549705844</v>
      </c>
      <c r="D13" s="137">
        <v>344541500</v>
      </c>
    </row>
    <row r="14" spans="2:8" x14ac:dyDescent="0.2">
      <c r="B14" s="138" t="s">
        <v>768</v>
      </c>
      <c r="C14" s="139">
        <f>SUM(C11:C13)</f>
        <v>11549705844</v>
      </c>
      <c r="D14" s="139">
        <f>SUM(D11:D13)</f>
        <v>344541500</v>
      </c>
      <c r="E14" s="140"/>
      <c r="F14" s="141"/>
    </row>
    <row r="15" spans="2:8" x14ac:dyDescent="0.2">
      <c r="B15" s="138" t="s">
        <v>699</v>
      </c>
      <c r="C15" s="139">
        <v>7820553857</v>
      </c>
      <c r="D15" s="139">
        <v>0</v>
      </c>
    </row>
    <row r="16" spans="2:8" x14ac:dyDescent="0.2">
      <c r="B16" s="142"/>
      <c r="C16" s="143"/>
      <c r="D16" s="143"/>
      <c r="F16" s="141"/>
    </row>
    <row r="17" spans="2:7" x14ac:dyDescent="0.2">
      <c r="B17" s="510" t="s">
        <v>98</v>
      </c>
      <c r="C17" s="510"/>
      <c r="D17" s="510"/>
    </row>
    <row r="18" spans="2:7" x14ac:dyDescent="0.2">
      <c r="B18" s="511" t="s">
        <v>520</v>
      </c>
      <c r="C18" s="512"/>
      <c r="D18" s="513"/>
    </row>
    <row r="19" spans="2:7" x14ac:dyDescent="0.2">
      <c r="B19" s="264" t="s">
        <v>422</v>
      </c>
      <c r="C19" s="265" t="s">
        <v>521</v>
      </c>
      <c r="D19" s="265" t="s">
        <v>522</v>
      </c>
    </row>
    <row r="20" spans="2:7" x14ac:dyDescent="0.2">
      <c r="B20" s="136" t="s">
        <v>523</v>
      </c>
      <c r="C20" s="137">
        <v>1378272144</v>
      </c>
      <c r="D20" s="137">
        <v>0</v>
      </c>
      <c r="E20" s="141"/>
    </row>
    <row r="21" spans="2:7" ht="15" x14ac:dyDescent="0.25">
      <c r="B21" s="136" t="s">
        <v>772</v>
      </c>
      <c r="C21" s="137">
        <v>1713665</v>
      </c>
      <c r="D21" s="137"/>
      <c r="E21" s="433"/>
    </row>
    <row r="22" spans="2:7" ht="15" x14ac:dyDescent="0.25">
      <c r="B22" s="136" t="s">
        <v>98</v>
      </c>
      <c r="C22" s="137">
        <v>0</v>
      </c>
      <c r="D22" s="137">
        <v>0</v>
      </c>
      <c r="E22" s="433"/>
    </row>
    <row r="23" spans="2:7" ht="15" x14ac:dyDescent="0.25">
      <c r="B23" s="136" t="s">
        <v>394</v>
      </c>
      <c r="C23" s="137">
        <v>298209331</v>
      </c>
      <c r="D23" s="137">
        <v>0</v>
      </c>
      <c r="E23" s="433"/>
    </row>
    <row r="24" spans="2:7" x14ac:dyDescent="0.2">
      <c r="B24" s="136" t="s">
        <v>524</v>
      </c>
      <c r="C24" s="137">
        <v>13596978</v>
      </c>
      <c r="D24" s="137">
        <v>0</v>
      </c>
      <c r="E24" s="141"/>
    </row>
    <row r="25" spans="2:7" x14ac:dyDescent="0.2">
      <c r="B25" s="144" t="s">
        <v>702</v>
      </c>
      <c r="C25" s="137">
        <v>0</v>
      </c>
      <c r="D25" s="137"/>
    </row>
    <row r="26" spans="2:7" x14ac:dyDescent="0.2">
      <c r="B26" s="136" t="s">
        <v>525</v>
      </c>
      <c r="C26" s="137">
        <v>0</v>
      </c>
      <c r="D26" s="137">
        <v>0</v>
      </c>
    </row>
    <row r="27" spans="2:7" x14ac:dyDescent="0.2">
      <c r="B27" s="136" t="s">
        <v>392</v>
      </c>
      <c r="C27" s="137">
        <v>220955728</v>
      </c>
      <c r="D27" s="137"/>
    </row>
    <row r="28" spans="2:7" x14ac:dyDescent="0.2">
      <c r="B28" s="138" t="str">
        <f>+B14</f>
        <v>Total al 31/03/2021</v>
      </c>
      <c r="C28" s="139">
        <f>SUM(C20:C27)</f>
        <v>1912747846</v>
      </c>
      <c r="D28" s="137">
        <v>0</v>
      </c>
      <c r="G28" s="145"/>
    </row>
    <row r="29" spans="2:7" x14ac:dyDescent="0.2">
      <c r="B29" s="138" t="str">
        <f>+B15</f>
        <v>Total al 31/12/2020</v>
      </c>
      <c r="C29" s="139">
        <v>2286612140</v>
      </c>
      <c r="D29" s="137">
        <v>0</v>
      </c>
    </row>
    <row r="30" spans="2:7" x14ac:dyDescent="0.2">
      <c r="B30" s="146"/>
      <c r="C30" s="132">
        <f>+'Balance Gral. Resol. 6'!D24-C28</f>
        <v>0</v>
      </c>
    </row>
    <row r="31" spans="2:7" x14ac:dyDescent="0.2">
      <c r="B31" s="510" t="s">
        <v>104</v>
      </c>
      <c r="C31" s="510"/>
      <c r="D31" s="510"/>
    </row>
    <row r="32" spans="2:7" x14ac:dyDescent="0.2">
      <c r="B32" s="511" t="s">
        <v>520</v>
      </c>
      <c r="C32" s="512"/>
      <c r="D32" s="513"/>
    </row>
    <row r="33" spans="2:8" x14ac:dyDescent="0.2">
      <c r="B33" s="264" t="s">
        <v>422</v>
      </c>
      <c r="C33" s="265" t="s">
        <v>521</v>
      </c>
      <c r="D33" s="265" t="s">
        <v>522</v>
      </c>
    </row>
    <row r="34" spans="2:8" x14ac:dyDescent="0.2">
      <c r="B34" s="136" t="s">
        <v>526</v>
      </c>
      <c r="C34" s="137">
        <v>1897436655</v>
      </c>
      <c r="D34" s="137">
        <v>0</v>
      </c>
    </row>
    <row r="35" spans="2:8" x14ac:dyDescent="0.2">
      <c r="B35" s="136" t="s">
        <v>527</v>
      </c>
      <c r="C35" s="137">
        <v>0</v>
      </c>
      <c r="D35" s="137">
        <v>0</v>
      </c>
    </row>
    <row r="36" spans="2:8" x14ac:dyDescent="0.2">
      <c r="B36" s="136" t="s">
        <v>528</v>
      </c>
      <c r="C36" s="137">
        <v>0</v>
      </c>
      <c r="D36" s="137">
        <v>0</v>
      </c>
    </row>
    <row r="37" spans="2:8" x14ac:dyDescent="0.2">
      <c r="B37" s="138" t="str">
        <f>+B14</f>
        <v>Total al 31/03/2021</v>
      </c>
      <c r="C37" s="139">
        <f>SUM(C34:C36)</f>
        <v>1897436655</v>
      </c>
      <c r="D37" s="137">
        <v>0</v>
      </c>
      <c r="F37" s="133" t="s">
        <v>529</v>
      </c>
    </row>
    <row r="38" spans="2:8" x14ac:dyDescent="0.2">
      <c r="B38" s="138" t="str">
        <f>+B29</f>
        <v>Total al 31/12/2020</v>
      </c>
      <c r="C38" s="139">
        <v>3753015489</v>
      </c>
      <c r="D38" s="137">
        <v>0</v>
      </c>
    </row>
    <row r="39" spans="2:8" x14ac:dyDescent="0.2">
      <c r="B39" s="146"/>
    </row>
    <row r="40" spans="2:8" x14ac:dyDescent="0.2">
      <c r="B40" s="146"/>
    </row>
    <row r="41" spans="2:8" x14ac:dyDescent="0.2">
      <c r="B41" s="146"/>
    </row>
    <row r="42" spans="2:8" x14ac:dyDescent="0.2">
      <c r="B42" s="146" t="s">
        <v>530</v>
      </c>
    </row>
    <row r="43" spans="2:8" x14ac:dyDescent="0.2">
      <c r="B43" s="508" t="s">
        <v>490</v>
      </c>
      <c r="C43" s="509" t="s">
        <v>531</v>
      </c>
      <c r="D43" s="509" t="s">
        <v>532</v>
      </c>
      <c r="E43" s="264" t="s">
        <v>487</v>
      </c>
      <c r="F43" s="264" t="s">
        <v>533</v>
      </c>
      <c r="G43" s="508" t="s">
        <v>534</v>
      </c>
      <c r="H43" s="508"/>
    </row>
    <row r="44" spans="2:8" x14ac:dyDescent="0.2">
      <c r="B44" s="508"/>
      <c r="C44" s="509"/>
      <c r="D44" s="509"/>
      <c r="E44" s="264" t="s">
        <v>535</v>
      </c>
      <c r="F44" s="264" t="s">
        <v>536</v>
      </c>
      <c r="G44" s="508"/>
      <c r="H44" s="508"/>
    </row>
    <row r="45" spans="2:8" x14ac:dyDescent="0.2">
      <c r="B45" s="508"/>
      <c r="C45" s="509"/>
      <c r="D45" s="509"/>
      <c r="E45" s="147"/>
      <c r="F45" s="264" t="s">
        <v>537</v>
      </c>
      <c r="G45" s="508"/>
      <c r="H45" s="508"/>
    </row>
    <row r="46" spans="2:8" x14ac:dyDescent="0.2">
      <c r="B46" s="148"/>
      <c r="C46" s="508" t="s">
        <v>538</v>
      </c>
      <c r="D46" s="508"/>
      <c r="E46" s="508"/>
      <c r="F46" s="508"/>
      <c r="G46" s="508"/>
      <c r="H46" s="264"/>
    </row>
    <row r="47" spans="2:8" x14ac:dyDescent="0.2">
      <c r="B47" s="148" t="s">
        <v>539</v>
      </c>
      <c r="C47" s="508"/>
      <c r="D47" s="508"/>
      <c r="E47" s="508"/>
      <c r="F47" s="508"/>
      <c r="G47" s="508"/>
      <c r="H47" s="148"/>
    </row>
    <row r="48" spans="2:8" x14ac:dyDescent="0.2">
      <c r="B48" s="148" t="s">
        <v>540</v>
      </c>
      <c r="C48" s="508"/>
      <c r="D48" s="508"/>
      <c r="E48" s="508"/>
      <c r="F48" s="508"/>
      <c r="G48" s="508"/>
      <c r="H48" s="148"/>
    </row>
  </sheetData>
  <mergeCells count="13">
    <mergeCell ref="B17:D17"/>
    <mergeCell ref="B18:D18"/>
    <mergeCell ref="B31:D31"/>
    <mergeCell ref="B5:D5"/>
    <mergeCell ref="G43:G45"/>
    <mergeCell ref="B32:D32"/>
    <mergeCell ref="B8:D8"/>
    <mergeCell ref="B9:D9"/>
    <mergeCell ref="H43:H45"/>
    <mergeCell ref="C46:G48"/>
    <mergeCell ref="B43:B45"/>
    <mergeCell ref="C43:C45"/>
    <mergeCell ref="D43:D4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</sheetPr>
  <dimension ref="B6:O22"/>
  <sheetViews>
    <sheetView showGridLines="0" zoomScaleNormal="100" workbookViewId="0">
      <selection activeCell="B6" sqref="B6:M22"/>
    </sheetView>
  </sheetViews>
  <sheetFormatPr baseColWidth="10" defaultColWidth="11.42578125" defaultRowHeight="12" x14ac:dyDescent="0.2"/>
  <cols>
    <col min="1" max="1" width="2.42578125" style="30" customWidth="1"/>
    <col min="2" max="2" width="23" style="149" customWidth="1"/>
    <col min="3" max="3" width="20.7109375" style="30" bestFit="1" customWidth="1"/>
    <col min="4" max="4" width="14.140625" style="30" bestFit="1" customWidth="1"/>
    <col min="5" max="5" width="5.42578125" style="30" bestFit="1" customWidth="1"/>
    <col min="6" max="6" width="10.28515625" style="30" bestFit="1" customWidth="1"/>
    <col min="7" max="7" width="14.42578125" style="30" bestFit="1" customWidth="1"/>
    <col min="8" max="8" width="13" style="30" bestFit="1" customWidth="1"/>
    <col min="9" max="9" width="10.7109375" style="30" bestFit="1" customWidth="1"/>
    <col min="10" max="10" width="5.42578125" style="30" bestFit="1" customWidth="1"/>
    <col min="11" max="11" width="7.42578125" style="30" bestFit="1" customWidth="1"/>
    <col min="12" max="12" width="13.140625" style="30" bestFit="1" customWidth="1"/>
    <col min="13" max="13" width="14.140625" style="30" bestFit="1" customWidth="1"/>
    <col min="14" max="14" width="10.28515625" style="30" customWidth="1"/>
    <col min="15" max="16384" width="11.42578125" style="30"/>
  </cols>
  <sheetData>
    <row r="6" spans="2:15" s="254" customFormat="1" ht="20.25" customHeight="1" x14ac:dyDescent="0.2">
      <c r="B6" s="149"/>
      <c r="C6" s="33"/>
      <c r="D6" s="30"/>
      <c r="E6" s="30"/>
      <c r="F6" s="30"/>
      <c r="G6" s="30"/>
      <c r="H6" s="30"/>
      <c r="I6" s="30"/>
      <c r="J6" s="30"/>
      <c r="K6" s="30"/>
      <c r="L6" s="30"/>
      <c r="M6" s="30"/>
      <c r="N6" s="151"/>
    </row>
    <row r="7" spans="2:15" x14ac:dyDescent="0.2">
      <c r="C7" s="150" t="s">
        <v>746</v>
      </c>
      <c r="N7" s="153"/>
    </row>
    <row r="8" spans="2:15" x14ac:dyDescent="0.2">
      <c r="C8" s="150"/>
      <c r="N8" s="155"/>
      <c r="O8" s="156"/>
    </row>
    <row r="9" spans="2:15" x14ac:dyDescent="0.2">
      <c r="C9" s="150"/>
      <c r="N9" s="153"/>
    </row>
    <row r="10" spans="2:15" x14ac:dyDescent="0.2">
      <c r="B10" s="48"/>
      <c r="C10" s="259" t="s">
        <v>541</v>
      </c>
      <c r="D10" s="260"/>
      <c r="E10" s="260"/>
      <c r="F10" s="260"/>
      <c r="G10" s="260"/>
      <c r="H10" s="259" t="s">
        <v>542</v>
      </c>
      <c r="I10" s="260"/>
      <c r="J10" s="260"/>
      <c r="K10" s="260"/>
      <c r="L10" s="260"/>
      <c r="M10" s="261"/>
      <c r="N10" s="153"/>
    </row>
    <row r="11" spans="2:15" ht="36" x14ac:dyDescent="0.2">
      <c r="B11" s="40" t="s">
        <v>331</v>
      </c>
      <c r="C11" s="152" t="s">
        <v>543</v>
      </c>
      <c r="D11" s="40" t="s">
        <v>544</v>
      </c>
      <c r="E11" s="40" t="s">
        <v>545</v>
      </c>
      <c r="F11" s="40" t="s">
        <v>546</v>
      </c>
      <c r="G11" s="40" t="s">
        <v>547</v>
      </c>
      <c r="H11" s="40" t="s">
        <v>548</v>
      </c>
      <c r="I11" s="40" t="s">
        <v>544</v>
      </c>
      <c r="J11" s="40" t="s">
        <v>545</v>
      </c>
      <c r="K11" s="40" t="s">
        <v>546</v>
      </c>
      <c r="L11" s="40" t="s">
        <v>549</v>
      </c>
      <c r="M11" s="40" t="s">
        <v>550</v>
      </c>
      <c r="N11" s="155"/>
    </row>
    <row r="12" spans="2:15" x14ac:dyDescent="0.2">
      <c r="B12" s="154" t="s">
        <v>551</v>
      </c>
      <c r="C12" s="137">
        <v>463921397</v>
      </c>
      <c r="D12" s="58">
        <f>+G12-C12</f>
        <v>0</v>
      </c>
      <c r="E12" s="58">
        <v>0</v>
      </c>
      <c r="F12" s="58">
        <v>0</v>
      </c>
      <c r="G12" s="58">
        <v>463921397</v>
      </c>
      <c r="H12" s="58">
        <v>0</v>
      </c>
      <c r="I12" s="137">
        <v>0</v>
      </c>
      <c r="J12" s="137">
        <v>0</v>
      </c>
      <c r="K12" s="137">
        <v>0</v>
      </c>
      <c r="L12" s="58">
        <v>133582971</v>
      </c>
      <c r="M12" s="58">
        <f>+G12-L12+1</f>
        <v>330338427</v>
      </c>
      <c r="N12" s="153"/>
    </row>
    <row r="13" spans="2:15" x14ac:dyDescent="0.2">
      <c r="B13" s="157" t="s">
        <v>552</v>
      </c>
      <c r="C13" s="137">
        <v>210957210</v>
      </c>
      <c r="D13" s="58">
        <f t="shared" ref="D13:D19" si="0">+G13-C13</f>
        <v>0</v>
      </c>
      <c r="E13" s="58">
        <v>0</v>
      </c>
      <c r="F13" s="58">
        <v>0</v>
      </c>
      <c r="G13" s="58">
        <v>210957210</v>
      </c>
      <c r="H13" s="137">
        <v>19490136.496434197</v>
      </c>
      <c r="I13" s="137">
        <v>0</v>
      </c>
      <c r="J13" s="137">
        <v>0</v>
      </c>
      <c r="K13" s="137">
        <v>0</v>
      </c>
      <c r="L13" s="137">
        <v>53243290</v>
      </c>
      <c r="M13" s="58">
        <f t="shared" ref="M13:M20" si="1">+G13-L13</f>
        <v>157713920</v>
      </c>
      <c r="N13" s="153"/>
    </row>
    <row r="14" spans="2:15" x14ac:dyDescent="0.2">
      <c r="B14" s="157" t="s">
        <v>553</v>
      </c>
      <c r="C14" s="137">
        <v>7058431</v>
      </c>
      <c r="D14" s="58">
        <f t="shared" si="0"/>
        <v>0</v>
      </c>
      <c r="E14" s="58">
        <v>0</v>
      </c>
      <c r="F14" s="58">
        <v>0</v>
      </c>
      <c r="G14" s="58">
        <v>7058431</v>
      </c>
      <c r="H14" s="58">
        <v>3731237.8583492143</v>
      </c>
      <c r="I14" s="137">
        <v>0</v>
      </c>
      <c r="J14" s="137">
        <v>0</v>
      </c>
      <c r="K14" s="137">
        <v>0</v>
      </c>
      <c r="L14" s="58">
        <v>3999976</v>
      </c>
      <c r="M14" s="58">
        <f t="shared" si="1"/>
        <v>3058455</v>
      </c>
      <c r="N14" s="153"/>
    </row>
    <row r="15" spans="2:15" x14ac:dyDescent="0.2">
      <c r="B15" s="157" t="s">
        <v>554</v>
      </c>
      <c r="C15" s="137">
        <v>31158573</v>
      </c>
      <c r="D15" s="58">
        <f t="shared" si="0"/>
        <v>0</v>
      </c>
      <c r="E15" s="58">
        <v>0</v>
      </c>
      <c r="F15" s="58">
        <v>0</v>
      </c>
      <c r="G15" s="58">
        <v>31158573</v>
      </c>
      <c r="H15" s="58">
        <v>8635807.3087511994</v>
      </c>
      <c r="I15" s="137">
        <v>0</v>
      </c>
      <c r="J15" s="137">
        <v>0</v>
      </c>
      <c r="K15" s="137">
        <v>0</v>
      </c>
      <c r="L15" s="58">
        <v>11397645</v>
      </c>
      <c r="M15" s="58">
        <f t="shared" si="1"/>
        <v>19760928</v>
      </c>
      <c r="N15" s="153"/>
    </row>
    <row r="16" spans="2:15" x14ac:dyDescent="0.2">
      <c r="B16" s="157" t="s">
        <v>555</v>
      </c>
      <c r="C16" s="137">
        <v>288301652</v>
      </c>
      <c r="D16" s="58">
        <f t="shared" si="0"/>
        <v>5397510</v>
      </c>
      <c r="E16" s="58"/>
      <c r="F16" s="58">
        <v>0</v>
      </c>
      <c r="G16" s="58">
        <v>293699162</v>
      </c>
      <c r="H16" s="58">
        <v>166982949.2368944</v>
      </c>
      <c r="I16" s="137">
        <v>0</v>
      </c>
      <c r="J16" s="137">
        <v>0</v>
      </c>
      <c r="K16" s="137">
        <v>0</v>
      </c>
      <c r="L16" s="58">
        <v>186021489</v>
      </c>
      <c r="M16" s="58">
        <f t="shared" si="1"/>
        <v>107677673</v>
      </c>
      <c r="N16" s="153"/>
    </row>
    <row r="17" spans="2:15" x14ac:dyDescent="0.2">
      <c r="B17" s="157" t="s">
        <v>556</v>
      </c>
      <c r="C17" s="137">
        <v>1953391900</v>
      </c>
      <c r="D17" s="58">
        <f>+G17-C17</f>
        <v>0</v>
      </c>
      <c r="E17" s="137">
        <v>0</v>
      </c>
      <c r="F17" s="137">
        <v>0</v>
      </c>
      <c r="G17" s="58">
        <v>1953391900</v>
      </c>
      <c r="H17" s="137">
        <v>31867918</v>
      </c>
      <c r="I17" s="137">
        <v>0</v>
      </c>
      <c r="J17" s="137">
        <v>0</v>
      </c>
      <c r="K17" s="137">
        <v>0</v>
      </c>
      <c r="L17" s="58">
        <v>227319227</v>
      </c>
      <c r="M17" s="58">
        <f t="shared" si="1"/>
        <v>1726072673</v>
      </c>
      <c r="N17" s="155"/>
      <c r="O17" s="156"/>
    </row>
    <row r="18" spans="2:15" x14ac:dyDescent="0.2">
      <c r="B18" s="157" t="s">
        <v>557</v>
      </c>
      <c r="C18" s="58">
        <v>10148820543</v>
      </c>
      <c r="D18" s="58">
        <f t="shared" si="0"/>
        <v>0</v>
      </c>
      <c r="E18" s="137"/>
      <c r="F18" s="137"/>
      <c r="G18" s="58">
        <v>10148820543</v>
      </c>
      <c r="H18" s="137"/>
      <c r="I18" s="137">
        <v>0</v>
      </c>
      <c r="J18" s="137">
        <v>0</v>
      </c>
      <c r="K18" s="137">
        <v>0</v>
      </c>
      <c r="L18" s="58">
        <v>0</v>
      </c>
      <c r="M18" s="58">
        <f>+G18+L18</f>
        <v>10148820543</v>
      </c>
      <c r="N18" s="155"/>
    </row>
    <row r="19" spans="2:15" x14ac:dyDescent="0.2">
      <c r="B19" s="157" t="s">
        <v>558</v>
      </c>
      <c r="C19" s="58">
        <v>0</v>
      </c>
      <c r="D19" s="58">
        <f t="shared" si="0"/>
        <v>0</v>
      </c>
      <c r="E19" s="137">
        <v>0</v>
      </c>
      <c r="F19" s="137">
        <v>0</v>
      </c>
      <c r="G19" s="58">
        <v>0</v>
      </c>
      <c r="H19" s="58"/>
      <c r="I19" s="137">
        <v>0</v>
      </c>
      <c r="J19" s="137">
        <f>+H19</f>
        <v>0</v>
      </c>
      <c r="K19" s="137">
        <v>0</v>
      </c>
      <c r="L19" s="137">
        <v>0</v>
      </c>
      <c r="M19" s="58">
        <f>+G19+L19</f>
        <v>0</v>
      </c>
      <c r="N19" s="153"/>
    </row>
    <row r="20" spans="2:15" x14ac:dyDescent="0.2">
      <c r="B20" s="157" t="s">
        <v>559</v>
      </c>
      <c r="C20" s="137">
        <v>11010456</v>
      </c>
      <c r="D20" s="58"/>
      <c r="E20" s="137"/>
      <c r="F20" s="137"/>
      <c r="G20" s="58">
        <v>11010456</v>
      </c>
      <c r="H20" s="137">
        <v>0</v>
      </c>
      <c r="I20" s="137">
        <v>0</v>
      </c>
      <c r="J20" s="137">
        <v>0</v>
      </c>
      <c r="K20" s="137">
        <v>0</v>
      </c>
      <c r="L20" s="137">
        <v>628707</v>
      </c>
      <c r="M20" s="58">
        <f t="shared" si="1"/>
        <v>10381749</v>
      </c>
    </row>
    <row r="21" spans="2:15" x14ac:dyDescent="0.2">
      <c r="B21" s="158" t="str">
        <f>+'NOTA F - CREDITOS'!B28</f>
        <v>Total al 31/03/2021</v>
      </c>
      <c r="C21" s="159">
        <f>SUM(C12:C20)</f>
        <v>13114620162</v>
      </c>
      <c r="D21" s="159">
        <f>SUM(D12:D20)</f>
        <v>5397510</v>
      </c>
      <c r="E21" s="137">
        <v>0</v>
      </c>
      <c r="F21" s="137">
        <v>0</v>
      </c>
      <c r="G21" s="159">
        <f>SUM(G12:G20)</f>
        <v>13120017672</v>
      </c>
      <c r="H21" s="159">
        <f>SUM(H12:H20)</f>
        <v>230708048.90042901</v>
      </c>
      <c r="I21" s="159">
        <f>SUM(I12:I20)</f>
        <v>0</v>
      </c>
      <c r="J21" s="137">
        <v>0</v>
      </c>
      <c r="K21" s="137">
        <v>0</v>
      </c>
      <c r="L21" s="159">
        <f>SUM(L12:L20)</f>
        <v>616193305</v>
      </c>
      <c r="M21" s="159">
        <f>SUM(M12:M20)</f>
        <v>12503824368</v>
      </c>
    </row>
    <row r="22" spans="2:15" x14ac:dyDescent="0.2">
      <c r="B22" s="158" t="str">
        <f>+'NOTA F - CREDITOS'!B38</f>
        <v>Total al 31/12/2020</v>
      </c>
      <c r="C22" s="159">
        <v>12721001483</v>
      </c>
      <c r="D22" s="159">
        <v>389593861</v>
      </c>
      <c r="E22" s="137">
        <v>0</v>
      </c>
      <c r="F22" s="159">
        <v>0</v>
      </c>
      <c r="G22" s="159">
        <v>13114620162</v>
      </c>
      <c r="H22" s="159">
        <v>322801959.00756049</v>
      </c>
      <c r="I22" s="159">
        <v>0</v>
      </c>
      <c r="J22" s="137">
        <v>0</v>
      </c>
      <c r="K22" s="137">
        <v>0</v>
      </c>
      <c r="L22" s="159">
        <v>616193305</v>
      </c>
      <c r="M22" s="159">
        <v>12498426858</v>
      </c>
    </row>
  </sheetData>
  <pageMargins left="0.7" right="0.7" top="0.75" bottom="0.75" header="0.3" footer="0.3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</sheetPr>
  <dimension ref="B1:H14"/>
  <sheetViews>
    <sheetView showGridLines="0" zoomScale="134" workbookViewId="0">
      <selection activeCell="B2" sqref="B2:F9"/>
    </sheetView>
  </sheetViews>
  <sheetFormatPr baseColWidth="10" defaultColWidth="20.140625" defaultRowHeight="12" x14ac:dyDescent="0.2"/>
  <cols>
    <col min="1" max="1" width="6.140625" style="30" customWidth="1"/>
    <col min="2" max="2" width="23.42578125" style="30" bestFit="1" customWidth="1"/>
    <col min="3" max="3" width="13.42578125" style="30" bestFit="1" customWidth="1"/>
    <col min="4" max="4" width="12.28515625" style="30" bestFit="1" customWidth="1"/>
    <col min="5" max="5" width="16.28515625" style="30" bestFit="1" customWidth="1"/>
    <col min="6" max="6" width="17.7109375" style="30" bestFit="1" customWidth="1"/>
    <col min="7" max="16384" width="20.140625" style="30"/>
  </cols>
  <sheetData>
    <row r="1" spans="2:8" ht="41.45" customHeight="1" x14ac:dyDescent="0.2"/>
    <row r="2" spans="2:8" x14ac:dyDescent="0.2">
      <c r="B2" s="150" t="s">
        <v>747</v>
      </c>
    </row>
    <row r="5" spans="2:8" x14ac:dyDescent="0.2">
      <c r="B5" s="255" t="s">
        <v>422</v>
      </c>
      <c r="C5" s="255" t="s">
        <v>560</v>
      </c>
      <c r="D5" s="255" t="s">
        <v>561</v>
      </c>
      <c r="E5" s="255" t="s">
        <v>562</v>
      </c>
      <c r="F5" s="255" t="s">
        <v>563</v>
      </c>
    </row>
    <row r="6" spans="2:8" x14ac:dyDescent="0.2">
      <c r="B6" s="38" t="s">
        <v>397</v>
      </c>
      <c r="C6" s="58">
        <v>6313088</v>
      </c>
      <c r="D6" s="58">
        <v>17046820</v>
      </c>
      <c r="E6" s="137">
        <v>7103770</v>
      </c>
      <c r="F6" s="58">
        <f>+C6+D6-E6</f>
        <v>16256138</v>
      </c>
      <c r="G6" s="60"/>
      <c r="H6" s="156"/>
    </row>
    <row r="7" spans="2:8" x14ac:dyDescent="0.2">
      <c r="B7" s="38" t="s">
        <v>396</v>
      </c>
      <c r="C7" s="58">
        <v>748414347</v>
      </c>
      <c r="D7" s="58">
        <v>113310738</v>
      </c>
      <c r="E7" s="137">
        <v>511661494</v>
      </c>
      <c r="F7" s="58">
        <f>+C7+D7-E7</f>
        <v>350063591</v>
      </c>
      <c r="G7" s="161"/>
      <c r="H7" s="83"/>
    </row>
    <row r="8" spans="2:8" x14ac:dyDescent="0.2">
      <c r="B8" s="162" t="str">
        <f>+'NOTA G BIENES DE USO'!B21</f>
        <v>Total al 31/03/2021</v>
      </c>
      <c r="C8" s="159">
        <f>SUM(C6:C7)</f>
        <v>754727435</v>
      </c>
      <c r="D8" s="159">
        <f>SUM(D6:D7)</f>
        <v>130357558</v>
      </c>
      <c r="E8" s="139">
        <f>SUM(E6:E7)</f>
        <v>518765264</v>
      </c>
      <c r="F8" s="159">
        <f>SUM(F6:F7)</f>
        <v>366319729</v>
      </c>
      <c r="G8" s="156"/>
      <c r="H8" s="156"/>
    </row>
    <row r="9" spans="2:8" x14ac:dyDescent="0.2">
      <c r="B9" s="162" t="str">
        <f>+'NOTA G BIENES DE USO'!B22</f>
        <v>Total al 31/12/2020</v>
      </c>
      <c r="C9" s="159">
        <v>244281801</v>
      </c>
      <c r="D9" s="159">
        <v>1313398854</v>
      </c>
      <c r="E9" s="159">
        <v>802953220</v>
      </c>
      <c r="F9" s="159">
        <v>754727435</v>
      </c>
      <c r="G9" s="156"/>
    </row>
    <row r="11" spans="2:8" ht="12.75" x14ac:dyDescent="0.2">
      <c r="E11" s="377"/>
    </row>
    <row r="12" spans="2:8" ht="12.75" x14ac:dyDescent="0.2">
      <c r="E12" s="378"/>
    </row>
    <row r="13" spans="2:8" ht="12.75" x14ac:dyDescent="0.2">
      <c r="E13" s="378"/>
    </row>
    <row r="14" spans="2:8" x14ac:dyDescent="0.2">
      <c r="E14" s="156"/>
    </row>
  </sheetData>
  <pageMargins left="0.7" right="0.7" top="0.75" bottom="0.75" header="0.3" footer="0.3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2060"/>
  </sheetPr>
  <dimension ref="B1:N27"/>
  <sheetViews>
    <sheetView showGridLines="0" workbookViewId="0">
      <selection activeCell="B3" sqref="B3:D13"/>
    </sheetView>
  </sheetViews>
  <sheetFormatPr baseColWidth="10" defaultColWidth="11.42578125" defaultRowHeight="12" x14ac:dyDescent="0.2"/>
  <cols>
    <col min="1" max="1" width="6.85546875" style="30" customWidth="1"/>
    <col min="2" max="2" width="29.42578125" style="30" customWidth="1"/>
    <col min="3" max="3" width="41.28515625" style="30" customWidth="1"/>
    <col min="4" max="4" width="22" style="30" customWidth="1"/>
    <col min="5" max="5" width="11.42578125" style="30"/>
    <col min="6" max="7" width="13.42578125" style="30" bestFit="1" customWidth="1"/>
    <col min="8" max="8" width="12" style="30" bestFit="1" customWidth="1"/>
    <col min="9" max="16384" width="11.42578125" style="30"/>
  </cols>
  <sheetData>
    <row r="1" spans="2:6" ht="33.6" customHeight="1" x14ac:dyDescent="0.2"/>
    <row r="3" spans="2:6" x14ac:dyDescent="0.2">
      <c r="B3" s="163" t="s">
        <v>709</v>
      </c>
    </row>
    <row r="6" spans="2:6" x14ac:dyDescent="0.2">
      <c r="B6" s="40" t="s">
        <v>564</v>
      </c>
      <c r="C6" s="40" t="s">
        <v>422</v>
      </c>
      <c r="D6" s="164" t="s">
        <v>773</v>
      </c>
    </row>
    <row r="7" spans="2:6" x14ac:dyDescent="0.2">
      <c r="B7" s="157" t="s">
        <v>565</v>
      </c>
      <c r="C7" s="157" t="s">
        <v>566</v>
      </c>
      <c r="D7" s="165">
        <v>900000</v>
      </c>
    </row>
    <row r="8" spans="2:6" x14ac:dyDescent="0.2">
      <c r="B8" s="157" t="s">
        <v>567</v>
      </c>
      <c r="C8" s="157" t="s">
        <v>568</v>
      </c>
      <c r="D8" s="166">
        <v>104084949</v>
      </c>
    </row>
    <row r="9" spans="2:6" x14ac:dyDescent="0.2">
      <c r="B9" s="157" t="s">
        <v>569</v>
      </c>
      <c r="C9" s="157" t="s">
        <v>570</v>
      </c>
      <c r="D9" s="166">
        <v>1912364278</v>
      </c>
      <c r="E9" s="156"/>
      <c r="F9" s="156"/>
    </row>
    <row r="10" spans="2:6" x14ac:dyDescent="0.2">
      <c r="B10" s="157" t="s">
        <v>167</v>
      </c>
      <c r="C10" s="157" t="s">
        <v>167</v>
      </c>
      <c r="D10" s="166">
        <v>27866433</v>
      </c>
    </row>
    <row r="11" spans="2:6" x14ac:dyDescent="0.2">
      <c r="B11" s="157" t="s">
        <v>571</v>
      </c>
      <c r="C11" s="157" t="s">
        <v>571</v>
      </c>
      <c r="D11" s="166">
        <v>76495056</v>
      </c>
    </row>
    <row r="12" spans="2:6" x14ac:dyDescent="0.2">
      <c r="B12" s="162" t="str">
        <f>+'NOTA H CARGOS DIFERIDOS'!B8</f>
        <v>Total al 31/03/2021</v>
      </c>
      <c r="C12" s="162"/>
      <c r="D12" s="167">
        <f>SUM(D7:D11)</f>
        <v>2121710716</v>
      </c>
      <c r="E12" s="156"/>
      <c r="F12" s="156"/>
    </row>
    <row r="13" spans="2:6" x14ac:dyDescent="0.2">
      <c r="B13" s="162" t="str">
        <f>+'NOTA H CARGOS DIFERIDOS'!B9</f>
        <v>Total al 31/12/2020</v>
      </c>
      <c r="C13" s="167"/>
      <c r="D13" s="167">
        <v>1218844177</v>
      </c>
      <c r="E13" s="156"/>
    </row>
    <row r="17" spans="7:14" x14ac:dyDescent="0.2">
      <c r="G17" s="44"/>
      <c r="K17" s="30" t="s">
        <v>482</v>
      </c>
      <c r="N17" s="30" t="s">
        <v>482</v>
      </c>
    </row>
    <row r="18" spans="7:14" x14ac:dyDescent="0.2">
      <c r="G18" s="44"/>
      <c r="K18" s="30" t="s">
        <v>482</v>
      </c>
      <c r="N18" s="30" t="s">
        <v>482</v>
      </c>
    </row>
    <row r="19" spans="7:14" x14ac:dyDescent="0.2">
      <c r="G19" s="44"/>
      <c r="K19" s="30" t="s">
        <v>482</v>
      </c>
      <c r="N19" s="30" t="s">
        <v>482</v>
      </c>
    </row>
    <row r="20" spans="7:14" x14ac:dyDescent="0.2">
      <c r="G20" s="44"/>
      <c r="K20" s="30" t="s">
        <v>482</v>
      </c>
      <c r="N20" s="30" t="s">
        <v>482</v>
      </c>
    </row>
    <row r="21" spans="7:14" x14ac:dyDescent="0.2">
      <c r="G21" s="44"/>
      <c r="H21" s="60"/>
      <c r="K21" s="30" t="s">
        <v>482</v>
      </c>
      <c r="N21" s="30" t="s">
        <v>482</v>
      </c>
    </row>
    <row r="22" spans="7:14" x14ac:dyDescent="0.2">
      <c r="G22" s="44"/>
      <c r="K22" s="30" t="s">
        <v>482</v>
      </c>
      <c r="N22" s="30" t="s">
        <v>482</v>
      </c>
    </row>
    <row r="23" spans="7:14" x14ac:dyDescent="0.2">
      <c r="G23" s="44"/>
      <c r="H23" s="60"/>
      <c r="K23" s="30" t="s">
        <v>482</v>
      </c>
      <c r="N23" s="30" t="s">
        <v>482</v>
      </c>
    </row>
    <row r="24" spans="7:14" x14ac:dyDescent="0.2">
      <c r="G24" s="44"/>
      <c r="K24" s="30" t="s">
        <v>482</v>
      </c>
      <c r="N24" s="30" t="s">
        <v>482</v>
      </c>
    </row>
    <row r="25" spans="7:14" x14ac:dyDescent="0.2">
      <c r="G25" s="44"/>
      <c r="H25" s="60"/>
      <c r="K25" s="30" t="s">
        <v>482</v>
      </c>
      <c r="N25" s="30" t="s">
        <v>482</v>
      </c>
    </row>
    <row r="26" spans="7:14" x14ac:dyDescent="0.2">
      <c r="G26" s="44"/>
      <c r="K26" s="30" t="s">
        <v>482</v>
      </c>
      <c r="N26" s="30" t="s">
        <v>482</v>
      </c>
    </row>
    <row r="27" spans="7:14" x14ac:dyDescent="0.2">
      <c r="G27" s="44"/>
      <c r="H27" s="60"/>
      <c r="K27" s="30" t="s">
        <v>482</v>
      </c>
      <c r="N27" s="30" t="s">
        <v>482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2060"/>
  </sheetPr>
  <dimension ref="B1:G11"/>
  <sheetViews>
    <sheetView showGridLines="0" workbookViewId="0">
      <selection activeCell="B2" sqref="B2:F11"/>
    </sheetView>
  </sheetViews>
  <sheetFormatPr baseColWidth="10" defaultColWidth="11.42578125" defaultRowHeight="12" x14ac:dyDescent="0.2"/>
  <cols>
    <col min="1" max="1" width="8.140625" style="30" customWidth="1"/>
    <col min="2" max="2" width="37.85546875" style="30" bestFit="1" customWidth="1"/>
    <col min="3" max="3" width="11.28515625" style="30" bestFit="1" customWidth="1"/>
    <col min="4" max="4" width="10.28515625" style="30" bestFit="1" customWidth="1"/>
    <col min="5" max="5" width="14" style="30" bestFit="1" customWidth="1"/>
    <col min="6" max="6" width="14.85546875" style="30" bestFit="1" customWidth="1"/>
    <col min="7" max="7" width="8.140625" style="30" customWidth="1"/>
    <col min="8" max="16384" width="11.42578125" style="30"/>
  </cols>
  <sheetData>
    <row r="1" spans="2:7" ht="42" customHeight="1" x14ac:dyDescent="0.2">
      <c r="B1" s="150"/>
    </row>
    <row r="2" spans="2:7" x14ac:dyDescent="0.2">
      <c r="B2" s="150" t="s">
        <v>748</v>
      </c>
    </row>
    <row r="4" spans="2:7" x14ac:dyDescent="0.2">
      <c r="B4" s="160" t="s">
        <v>422</v>
      </c>
      <c r="C4" s="160" t="s">
        <v>560</v>
      </c>
      <c r="D4" s="160" t="s">
        <v>561</v>
      </c>
      <c r="E4" s="160" t="s">
        <v>562</v>
      </c>
      <c r="F4" s="160" t="s">
        <v>563</v>
      </c>
    </row>
    <row r="5" spans="2:7" x14ac:dyDescent="0.2">
      <c r="B5" s="38" t="s">
        <v>408</v>
      </c>
      <c r="C5" s="168">
        <v>0</v>
      </c>
      <c r="D5" s="168">
        <v>0</v>
      </c>
      <c r="E5" s="168">
        <v>0</v>
      </c>
      <c r="F5" s="168">
        <f t="shared" ref="F5:F10" si="0">+C5+D5-E5</f>
        <v>0</v>
      </c>
    </row>
    <row r="6" spans="2:7" x14ac:dyDescent="0.2">
      <c r="B6" s="38" t="s">
        <v>572</v>
      </c>
      <c r="C6" s="168">
        <v>0</v>
      </c>
      <c r="D6" s="168">
        <v>0</v>
      </c>
      <c r="E6" s="168">
        <v>0</v>
      </c>
      <c r="F6" s="168">
        <f t="shared" si="0"/>
        <v>0</v>
      </c>
    </row>
    <row r="7" spans="2:7" x14ac:dyDescent="0.2">
      <c r="B7" s="38" t="s">
        <v>573</v>
      </c>
      <c r="C7" s="168">
        <v>0</v>
      </c>
      <c r="D7" s="168">
        <v>0</v>
      </c>
      <c r="E7" s="168">
        <v>0</v>
      </c>
      <c r="F7" s="168">
        <f t="shared" si="0"/>
        <v>0</v>
      </c>
    </row>
    <row r="8" spans="2:7" x14ac:dyDescent="0.2">
      <c r="B8" s="38" t="s">
        <v>574</v>
      </c>
      <c r="C8" s="168">
        <v>0</v>
      </c>
      <c r="D8" s="168">
        <v>0</v>
      </c>
      <c r="E8" s="168">
        <v>0</v>
      </c>
      <c r="F8" s="168">
        <f t="shared" si="0"/>
        <v>0</v>
      </c>
    </row>
    <row r="9" spans="2:7" x14ac:dyDescent="0.2">
      <c r="B9" s="38" t="s">
        <v>575</v>
      </c>
      <c r="C9" s="168">
        <v>0</v>
      </c>
      <c r="D9" s="168">
        <v>0</v>
      </c>
      <c r="E9" s="168">
        <v>0</v>
      </c>
      <c r="F9" s="168">
        <f t="shared" si="0"/>
        <v>0</v>
      </c>
    </row>
    <row r="10" spans="2:7" x14ac:dyDescent="0.2">
      <c r="B10" s="162" t="str">
        <f>+' NOTA I INTANGIBLES'!B12</f>
        <v>Total al 31/03/2021</v>
      </c>
      <c r="C10" s="169">
        <f>SUM(C5:C9)</f>
        <v>0</v>
      </c>
      <c r="D10" s="169">
        <f>SUM(D5:D9)</f>
        <v>0</v>
      </c>
      <c r="E10" s="169">
        <f>SUM(E5:E9)</f>
        <v>0</v>
      </c>
      <c r="F10" s="169">
        <f t="shared" si="0"/>
        <v>0</v>
      </c>
      <c r="G10" s="170"/>
    </row>
    <row r="11" spans="2:7" x14ac:dyDescent="0.2">
      <c r="B11" s="162" t="str">
        <f>+'NOTA H CARGOS DIFERIDOS'!B9</f>
        <v>Total al 31/12/2020</v>
      </c>
      <c r="C11" s="169">
        <v>0</v>
      </c>
      <c r="D11" s="169">
        <v>0</v>
      </c>
      <c r="E11" s="169">
        <v>0</v>
      </c>
      <c r="F11" s="169">
        <v>0</v>
      </c>
      <c r="G11" s="170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2060"/>
  </sheetPr>
  <dimension ref="C1:F14"/>
  <sheetViews>
    <sheetView showGridLines="0" topLeftCell="B1" zoomScale="125" workbookViewId="0">
      <selection activeCell="C3" sqref="C3:E13"/>
    </sheetView>
  </sheetViews>
  <sheetFormatPr baseColWidth="10" defaultColWidth="11.42578125" defaultRowHeight="12" x14ac:dyDescent="0.2"/>
  <cols>
    <col min="1" max="1" width="11.42578125" style="30"/>
    <col min="2" max="2" width="7.140625" style="30" customWidth="1"/>
    <col min="3" max="3" width="42.42578125" style="30" bestFit="1" customWidth="1"/>
    <col min="4" max="5" width="13.85546875" style="30" bestFit="1" customWidth="1"/>
    <col min="6" max="6" width="2.42578125" style="30" bestFit="1" customWidth="1"/>
    <col min="7" max="16384" width="11.42578125" style="30"/>
  </cols>
  <sheetData>
    <row r="1" spans="3:6" ht="27.6" customHeight="1" x14ac:dyDescent="0.2"/>
    <row r="3" spans="3:6" x14ac:dyDescent="0.2">
      <c r="C3" s="150" t="s">
        <v>749</v>
      </c>
    </row>
    <row r="5" spans="3:6" x14ac:dyDescent="0.2">
      <c r="C5" s="34" t="s">
        <v>576</v>
      </c>
      <c r="D5" s="250" t="s">
        <v>577</v>
      </c>
      <c r="E5" s="34" t="s">
        <v>578</v>
      </c>
    </row>
    <row r="6" spans="3:6" x14ac:dyDescent="0.2">
      <c r="C6" s="38" t="s">
        <v>579</v>
      </c>
      <c r="D6" s="227">
        <f>1230000000+3150000000</f>
        <v>4380000000</v>
      </c>
      <c r="E6" s="137">
        <v>0</v>
      </c>
    </row>
    <row r="7" spans="3:6" x14ac:dyDescent="0.2">
      <c r="C7" s="38" t="s">
        <v>580</v>
      </c>
      <c r="D7" s="227">
        <f>2851000000+1440000000+1250000000</f>
        <v>5541000000</v>
      </c>
      <c r="E7" s="137">
        <v>0</v>
      </c>
    </row>
    <row r="8" spans="3:6" x14ac:dyDescent="0.2">
      <c r="C8" s="38" t="s">
        <v>581</v>
      </c>
      <c r="D8" s="227">
        <f>5000000000+5000000000</f>
        <v>10000000000</v>
      </c>
      <c r="E8" s="137">
        <v>0</v>
      </c>
    </row>
    <row r="9" spans="3:6" x14ac:dyDescent="0.2">
      <c r="C9" s="38" t="s">
        <v>704</v>
      </c>
      <c r="D9" s="227">
        <f>2000000000+2350000000</f>
        <v>4350000000</v>
      </c>
      <c r="E9" s="137"/>
    </row>
    <row r="10" spans="3:6" x14ac:dyDescent="0.2">
      <c r="C10" s="38" t="s">
        <v>415</v>
      </c>
      <c r="D10" s="227">
        <v>548085295</v>
      </c>
      <c r="E10" s="137">
        <v>0</v>
      </c>
    </row>
    <row r="11" spans="3:6" x14ac:dyDescent="0.2">
      <c r="C11" s="38" t="s">
        <v>582</v>
      </c>
      <c r="D11" s="227">
        <v>52056819178</v>
      </c>
      <c r="E11" s="137"/>
    </row>
    <row r="12" spans="3:6" x14ac:dyDescent="0.2">
      <c r="C12" s="162" t="str">
        <f>+'NOTA J OTROS ACTIVOS CTES y NO '!B10</f>
        <v>Total al 31/03/2021</v>
      </c>
      <c r="D12" s="379">
        <f>SUM(D6:D11)</f>
        <v>76875904473</v>
      </c>
      <c r="E12" s="165">
        <v>0</v>
      </c>
      <c r="F12" s="44"/>
    </row>
    <row r="13" spans="3:6" x14ac:dyDescent="0.2">
      <c r="C13" s="162" t="str">
        <f>+'NOTA J OTROS ACTIVOS CTES y NO '!B11</f>
        <v>Total al 31/12/2020</v>
      </c>
      <c r="D13" s="379">
        <v>51531019826</v>
      </c>
      <c r="E13" s="165">
        <v>0</v>
      </c>
      <c r="F13" s="44"/>
    </row>
    <row r="14" spans="3:6" x14ac:dyDescent="0.2">
      <c r="D14" s="44">
        <f>+D12-'Balance Gral. Resol. 6'!G21</f>
        <v>0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2060"/>
  </sheetPr>
  <dimension ref="C1:I13"/>
  <sheetViews>
    <sheetView showGridLines="0" zoomScale="112" zoomScaleNormal="112" workbookViewId="0">
      <selection activeCell="C2" sqref="C2:E11"/>
    </sheetView>
  </sheetViews>
  <sheetFormatPr baseColWidth="10" defaultColWidth="11.42578125" defaultRowHeight="12" x14ac:dyDescent="0.2"/>
  <cols>
    <col min="1" max="1" width="4.140625" style="30" customWidth="1"/>
    <col min="2" max="2" width="2.42578125" style="30" customWidth="1"/>
    <col min="3" max="3" width="28" style="30" bestFit="1" customWidth="1"/>
    <col min="4" max="4" width="15" style="30" customWidth="1"/>
    <col min="5" max="5" width="15" style="153" customWidth="1"/>
    <col min="6" max="6" width="13.42578125" style="30" customWidth="1"/>
    <col min="7" max="7" width="14" style="30" customWidth="1"/>
    <col min="8" max="8" width="23.28515625" style="30" customWidth="1"/>
    <col min="9" max="10" width="14.28515625" style="30" customWidth="1"/>
    <col min="11" max="16384" width="11.42578125" style="30"/>
  </cols>
  <sheetData>
    <row r="1" spans="3:9" ht="37.35" customHeight="1" x14ac:dyDescent="0.25">
      <c r="D1" s="269"/>
    </row>
    <row r="2" spans="3:9" x14ac:dyDescent="0.2">
      <c r="C2" s="150" t="s">
        <v>750</v>
      </c>
    </row>
    <row r="4" spans="3:9" ht="34.5" customHeight="1" x14ac:dyDescent="0.2">
      <c r="C4" s="34" t="s">
        <v>422</v>
      </c>
      <c r="D4" s="171" t="s">
        <v>577</v>
      </c>
      <c r="E4" s="171" t="s">
        <v>578</v>
      </c>
    </row>
    <row r="5" spans="3:9" x14ac:dyDescent="0.2">
      <c r="C5" s="38" t="s">
        <v>583</v>
      </c>
      <c r="D5" s="58">
        <v>267893533</v>
      </c>
      <c r="E5" s="58"/>
      <c r="I5" s="172"/>
    </row>
    <row r="6" spans="3:9" x14ac:dyDescent="0.2">
      <c r="C6" s="38" t="s">
        <v>584</v>
      </c>
      <c r="D6" s="58">
        <f>73411616353-D5-D8</f>
        <v>73128261661</v>
      </c>
      <c r="E6" s="58">
        <v>0</v>
      </c>
      <c r="I6" s="172"/>
    </row>
    <row r="7" spans="3:9" x14ac:dyDescent="0.2">
      <c r="C7" s="38" t="s">
        <v>418</v>
      </c>
      <c r="D7" s="58">
        <v>0</v>
      </c>
      <c r="E7" s="58">
        <v>0</v>
      </c>
      <c r="I7" s="172"/>
    </row>
    <row r="8" spans="3:9" x14ac:dyDescent="0.2">
      <c r="C8" s="38" t="s">
        <v>585</v>
      </c>
      <c r="D8" s="58">
        <v>15461159</v>
      </c>
      <c r="E8" s="58"/>
      <c r="F8" s="156"/>
      <c r="G8" s="156"/>
      <c r="I8" s="172"/>
    </row>
    <row r="9" spans="3:9" x14ac:dyDescent="0.2">
      <c r="C9" s="38" t="s">
        <v>93</v>
      </c>
      <c r="D9" s="58">
        <v>0</v>
      </c>
      <c r="E9" s="58"/>
      <c r="I9" s="172"/>
    </row>
    <row r="10" spans="3:9" x14ac:dyDescent="0.2">
      <c r="C10" s="162" t="str">
        <f>+'NOTA K PRESTAMOS'!C12</f>
        <v>Total al 31/03/2021</v>
      </c>
      <c r="D10" s="159">
        <f>SUM(D5:D9)</f>
        <v>73411616353</v>
      </c>
      <c r="E10" s="58">
        <v>0</v>
      </c>
      <c r="F10" s="44">
        <v>0</v>
      </c>
      <c r="G10" s="173"/>
      <c r="H10" s="60"/>
    </row>
    <row r="11" spans="3:9" x14ac:dyDescent="0.2">
      <c r="C11" s="162" t="str">
        <f>+'NOTA K PRESTAMOS'!C13</f>
        <v>Total al 31/12/2020</v>
      </c>
      <c r="D11" s="159">
        <v>11861121838</v>
      </c>
      <c r="E11" s="159">
        <v>0</v>
      </c>
      <c r="F11" s="44"/>
    </row>
    <row r="12" spans="3:9" x14ac:dyDescent="0.2">
      <c r="D12" s="153"/>
    </row>
    <row r="13" spans="3:9" x14ac:dyDescent="0.2">
      <c r="D13" s="60"/>
    </row>
  </sheetData>
  <pageMargins left="0.7" right="0.7" top="0.75" bottom="0.75" header="0.3" footer="0.3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2060"/>
  </sheetPr>
  <dimension ref="B1:D30"/>
  <sheetViews>
    <sheetView showGridLines="0" topLeftCell="A2" zoomScale="125" zoomScaleNormal="85" workbookViewId="0">
      <selection activeCell="B2" sqref="B2:D30"/>
    </sheetView>
  </sheetViews>
  <sheetFormatPr baseColWidth="10" defaultColWidth="11.42578125" defaultRowHeight="12" x14ac:dyDescent="0.2"/>
  <cols>
    <col min="1" max="1" width="5" style="174" customWidth="1"/>
    <col min="2" max="2" width="47.140625" style="174" customWidth="1"/>
    <col min="3" max="3" width="21.42578125" style="174" bestFit="1" customWidth="1"/>
    <col min="4" max="4" width="16.42578125" style="174" bestFit="1" customWidth="1"/>
    <col min="5" max="16384" width="11.42578125" style="174"/>
  </cols>
  <sheetData>
    <row r="1" spans="2:4" ht="49.7" customHeight="1" x14ac:dyDescent="0.25">
      <c r="C1" s="269"/>
    </row>
    <row r="2" spans="2:4" x14ac:dyDescent="0.2">
      <c r="B2" s="175" t="s">
        <v>751</v>
      </c>
    </row>
    <row r="4" spans="2:4" x14ac:dyDescent="0.2">
      <c r="B4" s="164" t="s">
        <v>422</v>
      </c>
      <c r="C4" s="164" t="s">
        <v>586</v>
      </c>
      <c r="D4" s="164" t="s">
        <v>587</v>
      </c>
    </row>
    <row r="5" spans="2:4" x14ac:dyDescent="0.2">
      <c r="B5" s="176" t="s">
        <v>588</v>
      </c>
      <c r="C5" s="177">
        <v>7804469733</v>
      </c>
      <c r="D5" s="178">
        <v>0</v>
      </c>
    </row>
    <row r="6" spans="2:4" x14ac:dyDescent="0.2">
      <c r="B6" s="179" t="str">
        <f>+'NOTA L DOCUM y CTAS A PAG'!C10</f>
        <v>Total al 31/03/2021</v>
      </c>
      <c r="C6" s="180">
        <f>SUM(C5:C5)</f>
        <v>7804469733</v>
      </c>
      <c r="D6" s="178">
        <v>0</v>
      </c>
    </row>
    <row r="7" spans="2:4" x14ac:dyDescent="0.2">
      <c r="B7" s="179" t="str">
        <f>+'NOTA L DOCUM y CTAS A PAG'!C11</f>
        <v>Total al 31/12/2020</v>
      </c>
      <c r="C7" s="181">
        <v>5810989127</v>
      </c>
      <c r="D7" s="178">
        <v>0</v>
      </c>
    </row>
    <row r="9" spans="2:4" x14ac:dyDescent="0.2">
      <c r="B9" s="175" t="s">
        <v>752</v>
      </c>
    </row>
    <row r="10" spans="2:4" ht="24" x14ac:dyDescent="0.2">
      <c r="B10" s="182" t="s">
        <v>589</v>
      </c>
    </row>
    <row r="11" spans="2:4" x14ac:dyDescent="0.2">
      <c r="B11" s="182"/>
    </row>
    <row r="12" spans="2:4" ht="24" x14ac:dyDescent="0.2">
      <c r="B12" s="175" t="s">
        <v>753</v>
      </c>
    </row>
    <row r="13" spans="2:4" x14ac:dyDescent="0.2">
      <c r="B13" s="175"/>
    </row>
    <row r="14" spans="2:4" x14ac:dyDescent="0.2">
      <c r="B14" s="164" t="s">
        <v>422</v>
      </c>
      <c r="C14" s="164" t="s">
        <v>586</v>
      </c>
      <c r="D14" s="164" t="s">
        <v>587</v>
      </c>
    </row>
    <row r="15" spans="2:4" x14ac:dyDescent="0.2">
      <c r="B15" s="176" t="s">
        <v>590</v>
      </c>
      <c r="C15" s="177">
        <v>10000000</v>
      </c>
      <c r="D15" s="178">
        <v>0</v>
      </c>
    </row>
    <row r="16" spans="2:4" x14ac:dyDescent="0.2">
      <c r="B16" s="176" t="s">
        <v>591</v>
      </c>
      <c r="C16" s="177">
        <v>366491</v>
      </c>
      <c r="D16" s="178">
        <v>0</v>
      </c>
    </row>
    <row r="17" spans="2:4" x14ac:dyDescent="0.2">
      <c r="B17" s="179" t="str">
        <f>+B6</f>
        <v>Total al 31/03/2021</v>
      </c>
      <c r="C17" s="180">
        <f>SUM(C15:C16)</f>
        <v>10366491</v>
      </c>
      <c r="D17" s="178">
        <v>0</v>
      </c>
    </row>
    <row r="18" spans="2:4" x14ac:dyDescent="0.2">
      <c r="B18" s="179" t="str">
        <f>+B7</f>
        <v>Total al 31/12/2020</v>
      </c>
      <c r="C18" s="181">
        <v>48353641</v>
      </c>
      <c r="D18" s="178">
        <v>0</v>
      </c>
    </row>
    <row r="19" spans="2:4" x14ac:dyDescent="0.2">
      <c r="B19" s="183"/>
      <c r="C19" s="184"/>
      <c r="D19" s="185"/>
    </row>
    <row r="20" spans="2:4" ht="24" x14ac:dyDescent="0.2">
      <c r="B20" s="175" t="s">
        <v>754</v>
      </c>
    </row>
    <row r="21" spans="2:4" x14ac:dyDescent="0.2">
      <c r="B21" s="182" t="s">
        <v>592</v>
      </c>
    </row>
    <row r="23" spans="2:4" x14ac:dyDescent="0.2">
      <c r="B23" s="175" t="s">
        <v>755</v>
      </c>
    </row>
    <row r="25" spans="2:4" x14ac:dyDescent="0.2">
      <c r="B25" s="40" t="s">
        <v>422</v>
      </c>
      <c r="C25" s="171" t="s">
        <v>593</v>
      </c>
      <c r="D25" s="171" t="s">
        <v>594</v>
      </c>
    </row>
    <row r="26" spans="2:4" x14ac:dyDescent="0.2">
      <c r="B26" s="186" t="s">
        <v>595</v>
      </c>
      <c r="C26" s="187">
        <f>44920514+7394320+1</f>
        <v>52314835</v>
      </c>
      <c r="D26" s="188">
        <v>0</v>
      </c>
    </row>
    <row r="27" spans="2:4" x14ac:dyDescent="0.2">
      <c r="B27" s="186" t="s">
        <v>824</v>
      </c>
      <c r="C27" s="189">
        <v>16985495</v>
      </c>
      <c r="D27" s="188">
        <v>0</v>
      </c>
    </row>
    <row r="28" spans="2:4" x14ac:dyDescent="0.2">
      <c r="B28" s="186" t="s">
        <v>416</v>
      </c>
      <c r="C28" s="190">
        <v>175946880</v>
      </c>
      <c r="D28" s="188">
        <v>0</v>
      </c>
    </row>
    <row r="29" spans="2:4" x14ac:dyDescent="0.2">
      <c r="B29" s="179" t="str">
        <f>+B17</f>
        <v>Total al 31/03/2021</v>
      </c>
      <c r="C29" s="180">
        <f>SUM(C26:C28)</f>
        <v>245247210</v>
      </c>
      <c r="D29" s="188">
        <v>0</v>
      </c>
    </row>
    <row r="30" spans="2:4" x14ac:dyDescent="0.2">
      <c r="B30" s="179" t="str">
        <f>+B18</f>
        <v>Total al 31/12/2020</v>
      </c>
      <c r="C30" s="191">
        <v>35305818</v>
      </c>
      <c r="D30" s="188">
        <v>0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2060"/>
  </sheetPr>
  <dimension ref="B1:I27"/>
  <sheetViews>
    <sheetView showGridLines="0" zoomScale="106" zoomScaleNormal="80" workbookViewId="0">
      <selection activeCell="J22" sqref="J22"/>
    </sheetView>
  </sheetViews>
  <sheetFormatPr baseColWidth="10" defaultColWidth="11.42578125" defaultRowHeight="12" x14ac:dyDescent="0.2"/>
  <cols>
    <col min="1" max="1" width="2.42578125" style="174" customWidth="1"/>
    <col min="2" max="2" width="37.7109375" style="174" customWidth="1"/>
    <col min="3" max="3" width="27" style="174" bestFit="1" customWidth="1"/>
    <col min="4" max="4" width="23.28515625" style="174" bestFit="1" customWidth="1"/>
    <col min="5" max="5" width="18.140625" style="192" customWidth="1"/>
    <col min="6" max="6" width="14.140625" style="192" bestFit="1" customWidth="1"/>
    <col min="7" max="7" width="14.28515625" style="174" bestFit="1" customWidth="1"/>
    <col min="8" max="8" width="14" style="193" bestFit="1" customWidth="1"/>
    <col min="9" max="16384" width="11.42578125" style="174"/>
  </cols>
  <sheetData>
    <row r="1" spans="2:6" ht="44.1" customHeight="1" x14ac:dyDescent="0.25">
      <c r="C1" s="269"/>
    </row>
    <row r="3" spans="2:6" ht="36" customHeight="1" x14ac:dyDescent="0.2">
      <c r="B3" s="517" t="s">
        <v>596</v>
      </c>
      <c r="C3" s="517"/>
      <c r="D3" s="517"/>
      <c r="E3" s="517"/>
      <c r="F3" s="517"/>
    </row>
    <row r="4" spans="2:6" ht="12.75" thickBot="1" x14ac:dyDescent="0.25"/>
    <row r="5" spans="2:6" ht="35.25" customHeight="1" thickBot="1" x14ac:dyDescent="0.25">
      <c r="B5" s="194"/>
      <c r="C5" s="195"/>
      <c r="D5" s="196"/>
      <c r="E5" s="515" t="s">
        <v>597</v>
      </c>
      <c r="F5" s="516"/>
    </row>
    <row r="6" spans="2:6" ht="24" x14ac:dyDescent="0.2">
      <c r="B6" s="197" t="s">
        <v>598</v>
      </c>
      <c r="C6" s="197" t="s">
        <v>599</v>
      </c>
      <c r="D6" s="197" t="s">
        <v>600</v>
      </c>
      <c r="E6" s="198" t="s">
        <v>773</v>
      </c>
      <c r="F6" s="198" t="s">
        <v>703</v>
      </c>
    </row>
    <row r="7" spans="2:6" x14ac:dyDescent="0.2">
      <c r="B7" s="199" t="s">
        <v>616</v>
      </c>
      <c r="C7" s="199" t="s">
        <v>601</v>
      </c>
      <c r="D7" s="199" t="s">
        <v>684</v>
      </c>
      <c r="E7" s="200">
        <v>113350111.62159997</v>
      </c>
      <c r="F7" s="200">
        <v>107025112</v>
      </c>
    </row>
    <row r="8" spans="2:6" x14ac:dyDescent="0.2">
      <c r="B8" s="199" t="s">
        <v>825</v>
      </c>
      <c r="C8" s="199" t="s">
        <v>601</v>
      </c>
      <c r="D8" s="199" t="s">
        <v>602</v>
      </c>
      <c r="E8" s="200">
        <v>10288206.964</v>
      </c>
      <c r="F8" s="200">
        <v>10905379</v>
      </c>
    </row>
    <row r="9" spans="2:6" x14ac:dyDescent="0.2">
      <c r="B9" s="199" t="s">
        <v>826</v>
      </c>
      <c r="C9" s="199" t="s">
        <v>601</v>
      </c>
      <c r="D9" s="199" t="s">
        <v>602</v>
      </c>
      <c r="E9" s="200">
        <v>265009257.926</v>
      </c>
      <c r="F9" s="200">
        <v>268217258</v>
      </c>
    </row>
    <row r="10" spans="2:6" x14ac:dyDescent="0.2">
      <c r="B10" s="199" t="s">
        <v>827</v>
      </c>
      <c r="C10" s="199" t="s">
        <v>603</v>
      </c>
      <c r="D10" s="199" t="s">
        <v>684</v>
      </c>
      <c r="E10" s="200">
        <v>904574284</v>
      </c>
      <c r="F10" s="200">
        <v>534179697</v>
      </c>
    </row>
    <row r="11" spans="2:6" x14ac:dyDescent="0.2">
      <c r="B11" s="199" t="s">
        <v>685</v>
      </c>
      <c r="C11" s="199" t="s">
        <v>603</v>
      </c>
      <c r="D11" s="199" t="s">
        <v>602</v>
      </c>
      <c r="E11" s="200">
        <f>+F11</f>
        <v>5326230</v>
      </c>
      <c r="F11" s="200">
        <v>5326230</v>
      </c>
    </row>
    <row r="12" spans="2:6" x14ac:dyDescent="0.2">
      <c r="B12" s="199" t="s">
        <v>828</v>
      </c>
      <c r="C12" s="199" t="s">
        <v>601</v>
      </c>
      <c r="D12" s="199" t="s">
        <v>602</v>
      </c>
      <c r="E12" s="200">
        <v>59860685</v>
      </c>
      <c r="F12" s="200">
        <v>59860685</v>
      </c>
    </row>
    <row r="13" spans="2:6" x14ac:dyDescent="0.2">
      <c r="B13" s="186" t="s">
        <v>617</v>
      </c>
      <c r="C13" s="186" t="s">
        <v>601</v>
      </c>
      <c r="D13" s="199" t="s">
        <v>602</v>
      </c>
      <c r="E13" s="200">
        <v>385490810.22139996</v>
      </c>
      <c r="F13" s="200">
        <v>404376988</v>
      </c>
    </row>
    <row r="14" spans="2:6" x14ac:dyDescent="0.2">
      <c r="B14" s="199" t="s">
        <v>829</v>
      </c>
      <c r="C14" s="199" t="s">
        <v>603</v>
      </c>
      <c r="D14" s="199" t="s">
        <v>602</v>
      </c>
      <c r="E14" s="200">
        <v>0</v>
      </c>
      <c r="F14" s="200">
        <v>1020000000</v>
      </c>
    </row>
    <row r="15" spans="2:6" x14ac:dyDescent="0.2">
      <c r="B15" s="201" t="s">
        <v>830</v>
      </c>
      <c r="C15" s="199" t="s">
        <v>604</v>
      </c>
      <c r="D15" s="199" t="s">
        <v>602</v>
      </c>
      <c r="E15" s="200">
        <v>46185063.769999996</v>
      </c>
      <c r="F15" s="200">
        <v>46185064</v>
      </c>
    </row>
    <row r="16" spans="2:6" x14ac:dyDescent="0.2">
      <c r="B16" s="201" t="s">
        <v>831</v>
      </c>
      <c r="C16" s="199" t="s">
        <v>604</v>
      </c>
      <c r="D16" s="199" t="s">
        <v>602</v>
      </c>
      <c r="E16" s="200">
        <v>10939076.34</v>
      </c>
      <c r="F16" s="200">
        <v>10939076</v>
      </c>
    </row>
    <row r="17" spans="2:9" x14ac:dyDescent="0.2">
      <c r="B17" s="201" t="s">
        <v>832</v>
      </c>
      <c r="C17" s="199" t="s">
        <v>603</v>
      </c>
      <c r="D17" s="199" t="s">
        <v>602</v>
      </c>
      <c r="E17" s="200">
        <v>0</v>
      </c>
      <c r="F17" s="200">
        <v>1020000000</v>
      </c>
      <c r="G17" s="193"/>
    </row>
    <row r="18" spans="2:9" x14ac:dyDescent="0.2">
      <c r="B18" s="201" t="s">
        <v>686</v>
      </c>
      <c r="C18" s="199" t="s">
        <v>603</v>
      </c>
      <c r="D18" s="199" t="s">
        <v>602</v>
      </c>
      <c r="E18" s="200">
        <v>0</v>
      </c>
      <c r="F18" s="200">
        <v>266000000</v>
      </c>
      <c r="G18" s="193"/>
    </row>
    <row r="19" spans="2:9" x14ac:dyDescent="0.2">
      <c r="B19" s="201" t="s">
        <v>833</v>
      </c>
      <c r="C19" s="199" t="s">
        <v>601</v>
      </c>
      <c r="D19" s="199" t="s">
        <v>602</v>
      </c>
      <c r="E19" s="200">
        <v>96412929</v>
      </c>
      <c r="F19" s="200">
        <v>0</v>
      </c>
      <c r="G19" s="193"/>
    </row>
    <row r="20" spans="2:9" x14ac:dyDescent="0.2">
      <c r="B20" s="179" t="str">
        <f>+'NOTAS M-Q ACREED y CTAS A PAG'!B29</f>
        <v>Total al 31/03/2021</v>
      </c>
      <c r="C20" s="56"/>
      <c r="D20" s="199"/>
      <c r="E20" s="202">
        <f>SUM(E7:E19)</f>
        <v>1897436654.8429999</v>
      </c>
      <c r="F20" s="203">
        <v>0</v>
      </c>
      <c r="I20" s="204"/>
    </row>
    <row r="21" spans="2:9" x14ac:dyDescent="0.2">
      <c r="B21" s="179" t="str">
        <f>+'NOTAS M-Q ACREED y CTAS A PAG'!B18</f>
        <v>Total al 31/12/2020</v>
      </c>
      <c r="C21" s="56"/>
      <c r="D21" s="56"/>
      <c r="E21" s="202"/>
      <c r="F21" s="202">
        <f>SUM(F7:F20)</f>
        <v>3753015489</v>
      </c>
      <c r="I21" s="204"/>
    </row>
    <row r="24" spans="2:9" ht="24" x14ac:dyDescent="0.2">
      <c r="B24" s="40" t="s">
        <v>598</v>
      </c>
      <c r="C24" s="171" t="s">
        <v>599</v>
      </c>
      <c r="D24" s="171" t="s">
        <v>600</v>
      </c>
      <c r="E24" s="171" t="s">
        <v>605</v>
      </c>
      <c r="F24" s="171" t="s">
        <v>536</v>
      </c>
      <c r="G24" s="171" t="s">
        <v>606</v>
      </c>
    </row>
    <row r="25" spans="2:9" x14ac:dyDescent="0.2">
      <c r="B25" s="186" t="s">
        <v>607</v>
      </c>
      <c r="C25" s="205" t="s">
        <v>608</v>
      </c>
      <c r="D25" s="205" t="s">
        <v>609</v>
      </c>
      <c r="E25" s="178">
        <v>0</v>
      </c>
      <c r="F25" s="206"/>
      <c r="G25" s="187">
        <v>0</v>
      </c>
    </row>
    <row r="26" spans="2:9" x14ac:dyDescent="0.2">
      <c r="B26" s="179" t="str">
        <f>+B20</f>
        <v>Total al 31/03/2021</v>
      </c>
      <c r="C26" s="178">
        <v>0</v>
      </c>
      <c r="D26" s="178">
        <v>0</v>
      </c>
      <c r="E26" s="178">
        <v>0</v>
      </c>
      <c r="F26" s="178">
        <v>0</v>
      </c>
      <c r="G26" s="180">
        <v>0</v>
      </c>
    </row>
    <row r="27" spans="2:9" x14ac:dyDescent="0.2">
      <c r="B27" s="179" t="str">
        <f>+B21</f>
        <v>Total al 31/12/2020</v>
      </c>
      <c r="C27" s="178">
        <v>0</v>
      </c>
      <c r="D27" s="178">
        <v>0</v>
      </c>
      <c r="E27" s="178">
        <v>0</v>
      </c>
      <c r="F27" s="178">
        <v>0</v>
      </c>
      <c r="G27" s="180">
        <v>0</v>
      </c>
      <c r="H27" s="193">
        <v>0</v>
      </c>
    </row>
  </sheetData>
  <autoFilter ref="B6:F21" xr:uid="{00000000-0009-0000-0000-000011000000}"/>
  <mergeCells count="2">
    <mergeCell ref="E5:F5"/>
    <mergeCell ref="B3:F3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06BF8-57EF-42BC-9BD9-138242237D99}">
  <sheetPr>
    <tabColor rgb="FF002060"/>
  </sheetPr>
  <dimension ref="A1:E271"/>
  <sheetViews>
    <sheetView topLeftCell="A87" workbookViewId="0">
      <selection activeCell="E88" sqref="E88"/>
    </sheetView>
  </sheetViews>
  <sheetFormatPr baseColWidth="10" defaultColWidth="11.42578125" defaultRowHeight="15" x14ac:dyDescent="0.25"/>
  <cols>
    <col min="1" max="1" width="29.42578125" style="441" customWidth="1"/>
    <col min="2" max="2" width="24.28515625" style="441" customWidth="1"/>
    <col min="3" max="4" width="11.42578125" style="441"/>
    <col min="5" max="5" width="69.7109375" style="441" customWidth="1"/>
    <col min="6" max="16384" width="11.42578125" style="437"/>
  </cols>
  <sheetData>
    <row r="1" spans="1:5" ht="70.349999999999994" customHeight="1" x14ac:dyDescent="0.25">
      <c r="A1" s="440"/>
    </row>
    <row r="2" spans="1:5" ht="21" x14ac:dyDescent="0.25">
      <c r="A2" s="442" t="s">
        <v>870</v>
      </c>
    </row>
    <row r="3" spans="1:5" ht="15.75" thickBot="1" x14ac:dyDescent="0.3">
      <c r="A3" s="443"/>
      <c r="B3" s="149"/>
      <c r="C3" s="149"/>
      <c r="D3" s="149"/>
      <c r="E3" s="149"/>
    </row>
    <row r="4" spans="1:5" ht="20.45" customHeight="1" x14ac:dyDescent="0.25">
      <c r="A4" s="453" t="s">
        <v>839</v>
      </c>
      <c r="B4" s="454"/>
      <c r="C4" s="453" t="s">
        <v>840</v>
      </c>
      <c r="D4" s="459"/>
      <c r="E4" s="454"/>
    </row>
    <row r="5" spans="1:5" ht="20.45" customHeight="1" x14ac:dyDescent="0.25">
      <c r="A5" s="455"/>
      <c r="B5" s="456"/>
      <c r="C5" s="455" t="s">
        <v>871</v>
      </c>
      <c r="D5" s="460"/>
      <c r="E5" s="456"/>
    </row>
    <row r="6" spans="1:5" ht="20.45" customHeight="1" x14ac:dyDescent="0.25">
      <c r="A6" s="455"/>
      <c r="B6" s="456"/>
      <c r="C6" s="455" t="s">
        <v>872</v>
      </c>
      <c r="D6" s="460"/>
      <c r="E6" s="456"/>
    </row>
    <row r="7" spans="1:5" ht="20.45" customHeight="1" x14ac:dyDescent="0.25">
      <c r="A7" s="455"/>
      <c r="B7" s="456"/>
      <c r="C7" s="455" t="s">
        <v>873</v>
      </c>
      <c r="D7" s="460"/>
      <c r="E7" s="456"/>
    </row>
    <row r="8" spans="1:5" ht="20.45" customHeight="1" x14ac:dyDescent="0.25">
      <c r="A8" s="455"/>
      <c r="B8" s="456"/>
      <c r="C8" s="455" t="s">
        <v>874</v>
      </c>
      <c r="D8" s="460"/>
      <c r="E8" s="456"/>
    </row>
    <row r="9" spans="1:5" x14ac:dyDescent="0.25">
      <c r="A9" s="455"/>
      <c r="B9" s="456"/>
      <c r="C9" s="455" t="s">
        <v>875</v>
      </c>
      <c r="D9" s="460"/>
      <c r="E9" s="456"/>
    </row>
    <row r="10" spans="1:5" ht="14.45" customHeight="1" x14ac:dyDescent="0.25">
      <c r="A10" s="455"/>
      <c r="B10" s="456"/>
      <c r="C10" s="461" t="s">
        <v>841</v>
      </c>
      <c r="D10" s="462"/>
      <c r="E10" s="463"/>
    </row>
    <row r="11" spans="1:5" x14ac:dyDescent="0.25">
      <c r="A11" s="455"/>
      <c r="B11" s="456"/>
      <c r="C11" s="455" t="s">
        <v>876</v>
      </c>
      <c r="D11" s="460"/>
      <c r="E11" s="456"/>
    </row>
    <row r="12" spans="1:5" ht="15.75" thickBot="1" x14ac:dyDescent="0.3">
      <c r="A12" s="457"/>
      <c r="B12" s="458"/>
      <c r="C12" s="457" t="s">
        <v>877</v>
      </c>
      <c r="D12" s="464"/>
      <c r="E12" s="458"/>
    </row>
    <row r="13" spans="1:5" ht="20.45" customHeight="1" x14ac:dyDescent="0.25">
      <c r="A13" s="453" t="s">
        <v>842</v>
      </c>
      <c r="B13" s="454"/>
      <c r="C13" s="453" t="s">
        <v>878</v>
      </c>
      <c r="D13" s="459"/>
      <c r="E13" s="454"/>
    </row>
    <row r="14" spans="1:5" ht="20.45" customHeight="1" x14ac:dyDescent="0.25">
      <c r="A14" s="455"/>
      <c r="B14" s="456"/>
      <c r="C14" s="455" t="s">
        <v>879</v>
      </c>
      <c r="D14" s="460"/>
      <c r="E14" s="456"/>
    </row>
    <row r="15" spans="1:5" ht="40.700000000000003" customHeight="1" thickBot="1" x14ac:dyDescent="0.3">
      <c r="A15" s="457"/>
      <c r="B15" s="458"/>
      <c r="C15" s="457" t="s">
        <v>880</v>
      </c>
      <c r="D15" s="464"/>
      <c r="E15" s="458"/>
    </row>
    <row r="16" spans="1:5" x14ac:dyDescent="0.25">
      <c r="A16" s="453" t="s">
        <v>843</v>
      </c>
      <c r="B16" s="454"/>
      <c r="C16" s="453" t="s">
        <v>881</v>
      </c>
      <c r="D16" s="459"/>
      <c r="E16" s="454"/>
    </row>
    <row r="17" spans="1:5" x14ac:dyDescent="0.25">
      <c r="A17" s="455"/>
      <c r="B17" s="456"/>
      <c r="C17" s="455" t="s">
        <v>882</v>
      </c>
      <c r="D17" s="460"/>
      <c r="E17" s="456"/>
    </row>
    <row r="18" spans="1:5" x14ac:dyDescent="0.25">
      <c r="A18" s="455"/>
      <c r="B18" s="456"/>
      <c r="C18" s="455" t="s">
        <v>883</v>
      </c>
      <c r="D18" s="460"/>
      <c r="E18" s="456"/>
    </row>
    <row r="19" spans="1:5" x14ac:dyDescent="0.25">
      <c r="A19" s="455"/>
      <c r="B19" s="456"/>
      <c r="C19" s="455" t="s">
        <v>884</v>
      </c>
      <c r="D19" s="460"/>
      <c r="E19" s="456"/>
    </row>
    <row r="20" spans="1:5" x14ac:dyDescent="0.25">
      <c r="A20" s="455"/>
      <c r="B20" s="456"/>
      <c r="C20" s="455" t="s">
        <v>885</v>
      </c>
      <c r="D20" s="460"/>
      <c r="E20" s="456"/>
    </row>
    <row r="21" spans="1:5" x14ac:dyDescent="0.25">
      <c r="A21" s="455"/>
      <c r="B21" s="456"/>
      <c r="C21" s="455" t="s">
        <v>886</v>
      </c>
      <c r="D21" s="460"/>
      <c r="E21" s="456"/>
    </row>
    <row r="22" spans="1:5" ht="15.75" thickBot="1" x14ac:dyDescent="0.3">
      <c r="A22" s="457"/>
      <c r="B22" s="458"/>
      <c r="C22" s="465"/>
      <c r="D22" s="466"/>
      <c r="E22" s="467"/>
    </row>
    <row r="23" spans="1:5" ht="20.45" customHeight="1" x14ac:dyDescent="0.25">
      <c r="A23" s="453" t="s">
        <v>844</v>
      </c>
      <c r="B23" s="454"/>
      <c r="C23" s="453" t="s">
        <v>887</v>
      </c>
      <c r="D23" s="459"/>
      <c r="E23" s="454"/>
    </row>
    <row r="24" spans="1:5" ht="20.45" customHeight="1" thickBot="1" x14ac:dyDescent="0.3">
      <c r="A24" s="457"/>
      <c r="B24" s="458"/>
      <c r="C24" s="457" t="s">
        <v>888</v>
      </c>
      <c r="D24" s="464"/>
      <c r="E24" s="458"/>
    </row>
    <row r="25" spans="1:5" ht="15.75" thickBot="1" x14ac:dyDescent="0.3">
      <c r="A25" s="453"/>
      <c r="B25" s="454"/>
      <c r="C25" s="472"/>
      <c r="D25" s="473"/>
      <c r="E25" s="474"/>
    </row>
    <row r="26" spans="1:5" ht="15.75" thickBot="1" x14ac:dyDescent="0.3">
      <c r="A26" s="455" t="s">
        <v>845</v>
      </c>
      <c r="B26" s="456"/>
      <c r="C26" s="444" t="s">
        <v>846</v>
      </c>
      <c r="D26" s="444" t="s">
        <v>847</v>
      </c>
      <c r="E26" s="444" t="s">
        <v>848</v>
      </c>
    </row>
    <row r="27" spans="1:5" ht="15.75" thickBot="1" x14ac:dyDescent="0.3">
      <c r="A27" s="468"/>
      <c r="B27" s="469"/>
      <c r="C27" s="445" t="s">
        <v>849</v>
      </c>
      <c r="D27" s="445" t="s">
        <v>850</v>
      </c>
      <c r="E27" s="446">
        <v>7173993</v>
      </c>
    </row>
    <row r="28" spans="1:5" ht="15.75" thickBot="1" x14ac:dyDescent="0.3">
      <c r="A28" s="468"/>
      <c r="B28" s="469"/>
      <c r="C28" s="445" t="s">
        <v>832</v>
      </c>
      <c r="D28" s="445" t="s">
        <v>851</v>
      </c>
      <c r="E28" s="446">
        <v>2034661</v>
      </c>
    </row>
    <row r="29" spans="1:5" ht="15.75" thickBot="1" x14ac:dyDescent="0.3">
      <c r="A29" s="468"/>
      <c r="B29" s="469"/>
      <c r="C29" s="445" t="s">
        <v>852</v>
      </c>
      <c r="D29" s="445" t="s">
        <v>853</v>
      </c>
      <c r="E29" s="446">
        <v>2040166</v>
      </c>
    </row>
    <row r="30" spans="1:5" ht="15.75" thickBot="1" x14ac:dyDescent="0.3">
      <c r="A30" s="468"/>
      <c r="B30" s="469"/>
      <c r="C30" s="445" t="s">
        <v>854</v>
      </c>
      <c r="D30" s="445" t="s">
        <v>855</v>
      </c>
      <c r="E30" s="446">
        <v>1488472</v>
      </c>
    </row>
    <row r="31" spans="1:5" ht="15.75" thickBot="1" x14ac:dyDescent="0.3">
      <c r="A31" s="468"/>
      <c r="B31" s="469"/>
      <c r="C31" s="445" t="s">
        <v>856</v>
      </c>
      <c r="D31" s="445" t="s">
        <v>855</v>
      </c>
      <c r="E31" s="446">
        <v>3357156</v>
      </c>
    </row>
    <row r="32" spans="1:5" ht="15.75" thickBot="1" x14ac:dyDescent="0.3">
      <c r="A32" s="468"/>
      <c r="B32" s="469"/>
      <c r="C32" s="445" t="s">
        <v>857</v>
      </c>
      <c r="D32" s="445" t="s">
        <v>858</v>
      </c>
      <c r="E32" s="446">
        <v>1246577</v>
      </c>
    </row>
    <row r="33" spans="1:5" ht="15.75" thickBot="1" x14ac:dyDescent="0.3">
      <c r="A33" s="468"/>
      <c r="B33" s="469"/>
      <c r="C33" s="445" t="s">
        <v>854</v>
      </c>
      <c r="D33" s="445" t="s">
        <v>859</v>
      </c>
      <c r="E33" s="446">
        <v>1488472</v>
      </c>
    </row>
    <row r="34" spans="1:5" ht="15.75" thickBot="1" x14ac:dyDescent="0.3">
      <c r="A34" s="468"/>
      <c r="B34" s="469"/>
      <c r="C34" s="445" t="s">
        <v>832</v>
      </c>
      <c r="D34" s="445" t="s">
        <v>860</v>
      </c>
      <c r="E34" s="446">
        <v>2034661</v>
      </c>
    </row>
    <row r="35" spans="1:5" ht="15.75" thickBot="1" x14ac:dyDescent="0.3">
      <c r="A35" s="468"/>
      <c r="B35" s="469"/>
      <c r="C35" s="445" t="s">
        <v>861</v>
      </c>
      <c r="D35" s="445" t="s">
        <v>862</v>
      </c>
      <c r="E35" s="446">
        <v>4662153</v>
      </c>
    </row>
    <row r="36" spans="1:5" ht="15.75" thickBot="1" x14ac:dyDescent="0.3">
      <c r="A36" s="468"/>
      <c r="B36" s="469"/>
      <c r="C36" s="475"/>
      <c r="D36" s="476"/>
      <c r="E36" s="477"/>
    </row>
    <row r="37" spans="1:5" ht="15.75" thickBot="1" x14ac:dyDescent="0.3">
      <c r="A37" s="468"/>
      <c r="B37" s="469"/>
      <c r="C37" s="444" t="s">
        <v>863</v>
      </c>
      <c r="D37" s="444" t="s">
        <v>864</v>
      </c>
      <c r="E37" s="447"/>
    </row>
    <row r="38" spans="1:5" ht="15.75" thickBot="1" x14ac:dyDescent="0.3">
      <c r="A38" s="468"/>
      <c r="B38" s="469"/>
      <c r="C38" s="445" t="s">
        <v>865</v>
      </c>
      <c r="D38" s="448">
        <v>0.85</v>
      </c>
      <c r="E38" s="447"/>
    </row>
    <row r="39" spans="1:5" ht="15.75" thickBot="1" x14ac:dyDescent="0.3">
      <c r="A39" s="468"/>
      <c r="B39" s="469"/>
      <c r="C39" s="445" t="s">
        <v>820</v>
      </c>
      <c r="D39" s="448">
        <v>0.41</v>
      </c>
      <c r="E39" s="447"/>
    </row>
    <row r="40" spans="1:5" ht="15.75" thickBot="1" x14ac:dyDescent="0.3">
      <c r="A40" s="468"/>
      <c r="B40" s="469"/>
      <c r="C40" s="445" t="s">
        <v>866</v>
      </c>
      <c r="D40" s="448">
        <v>0.95</v>
      </c>
      <c r="E40" s="447"/>
    </row>
    <row r="41" spans="1:5" x14ac:dyDescent="0.25">
      <c r="A41" s="468"/>
      <c r="B41" s="469"/>
      <c r="C41" s="478"/>
      <c r="D41" s="479"/>
      <c r="E41" s="480"/>
    </row>
    <row r="42" spans="1:5" x14ac:dyDescent="0.25">
      <c r="A42" s="468"/>
      <c r="B42" s="469"/>
      <c r="C42" s="478"/>
      <c r="D42" s="479"/>
      <c r="E42" s="480"/>
    </row>
    <row r="43" spans="1:5" x14ac:dyDescent="0.25">
      <c r="A43" s="468"/>
      <c r="B43" s="469"/>
      <c r="C43" s="478"/>
      <c r="D43" s="479"/>
      <c r="E43" s="480"/>
    </row>
    <row r="44" spans="1:5" ht="15.75" thickBot="1" x14ac:dyDescent="0.3">
      <c r="A44" s="470"/>
      <c r="B44" s="471"/>
      <c r="C44" s="465"/>
      <c r="D44" s="466"/>
      <c r="E44" s="467"/>
    </row>
    <row r="45" spans="1:5" x14ac:dyDescent="0.25">
      <c r="A45" s="449"/>
      <c r="B45" s="475"/>
      <c r="C45" s="476"/>
      <c r="D45" s="476"/>
      <c r="E45" s="477"/>
    </row>
    <row r="46" spans="1:5" ht="66" customHeight="1" x14ac:dyDescent="0.25">
      <c r="A46" s="449" t="s">
        <v>867</v>
      </c>
      <c r="B46" s="481" t="s">
        <v>889</v>
      </c>
      <c r="C46" s="482"/>
      <c r="D46" s="482"/>
      <c r="E46" s="483"/>
    </row>
    <row r="47" spans="1:5" ht="26.45" customHeight="1" x14ac:dyDescent="0.25">
      <c r="A47" s="449"/>
      <c r="B47" s="455" t="s">
        <v>890</v>
      </c>
      <c r="C47" s="460"/>
      <c r="D47" s="460"/>
      <c r="E47" s="456"/>
    </row>
    <row r="48" spans="1:5" ht="26.45" customHeight="1" x14ac:dyDescent="0.25">
      <c r="A48" s="450"/>
      <c r="B48" s="455" t="s">
        <v>891</v>
      </c>
      <c r="C48" s="460"/>
      <c r="D48" s="460"/>
      <c r="E48" s="456"/>
    </row>
    <row r="49" spans="1:5" ht="26.45" customHeight="1" x14ac:dyDescent="0.25">
      <c r="A49" s="450"/>
      <c r="B49" s="455" t="s">
        <v>892</v>
      </c>
      <c r="C49" s="460"/>
      <c r="D49" s="460"/>
      <c r="E49" s="456"/>
    </row>
    <row r="50" spans="1:5" ht="26.45" customHeight="1" x14ac:dyDescent="0.25">
      <c r="A50" s="450"/>
      <c r="B50" s="455" t="s">
        <v>893</v>
      </c>
      <c r="C50" s="460"/>
      <c r="D50" s="460"/>
      <c r="E50" s="456"/>
    </row>
    <row r="51" spans="1:5" x14ac:dyDescent="0.25">
      <c r="A51" s="450"/>
      <c r="B51" s="481"/>
      <c r="C51" s="482"/>
      <c r="D51" s="482"/>
      <c r="E51" s="483"/>
    </row>
    <row r="52" spans="1:5" ht="15.75" thickBot="1" x14ac:dyDescent="0.3">
      <c r="A52" s="451"/>
      <c r="B52" s="457"/>
      <c r="C52" s="464"/>
      <c r="D52" s="464"/>
      <c r="E52" s="458"/>
    </row>
    <row r="53" spans="1:5" x14ac:dyDescent="0.25">
      <c r="A53" s="443"/>
      <c r="B53" s="443"/>
      <c r="C53" s="476"/>
      <c r="D53" s="476"/>
      <c r="E53" s="476"/>
    </row>
    <row r="54" spans="1:5" x14ac:dyDescent="0.25">
      <c r="A54" s="443"/>
      <c r="B54" s="149"/>
      <c r="C54" s="149"/>
      <c r="D54" s="149"/>
      <c r="E54" s="149"/>
    </row>
    <row r="55" spans="1:5" x14ac:dyDescent="0.25">
      <c r="A55" s="438" t="s">
        <v>868</v>
      </c>
      <c r="B55" s="149"/>
      <c r="C55" s="149"/>
      <c r="D55" s="149"/>
      <c r="E55" s="149"/>
    </row>
    <row r="56" spans="1:5" x14ac:dyDescent="0.25">
      <c r="A56" s="149"/>
      <c r="B56" s="149"/>
      <c r="C56" s="149"/>
      <c r="D56" s="149"/>
      <c r="E56" s="149"/>
    </row>
    <row r="57" spans="1:5" x14ac:dyDescent="0.25">
      <c r="A57" s="443"/>
      <c r="B57" s="149"/>
      <c r="C57" s="149"/>
      <c r="D57" s="149"/>
      <c r="E57" s="149"/>
    </row>
    <row r="58" spans="1:5" x14ac:dyDescent="0.25">
      <c r="A58" s="443"/>
      <c r="B58" s="149"/>
      <c r="C58" s="149"/>
      <c r="D58" s="149"/>
      <c r="E58" s="149"/>
    </row>
    <row r="59" spans="1:5" x14ac:dyDescent="0.25">
      <c r="A59" s="443"/>
      <c r="B59" s="149"/>
      <c r="C59" s="149"/>
      <c r="D59" s="149"/>
      <c r="E59" s="149"/>
    </row>
    <row r="60" spans="1:5" x14ac:dyDescent="0.25">
      <c r="A60" s="443"/>
      <c r="B60" s="149"/>
      <c r="C60" s="149"/>
      <c r="D60" s="149"/>
      <c r="E60" s="149"/>
    </row>
    <row r="61" spans="1:5" x14ac:dyDescent="0.25">
      <c r="A61" s="443"/>
      <c r="B61" s="149"/>
      <c r="C61" s="149"/>
      <c r="D61" s="149"/>
      <c r="E61" s="149"/>
    </row>
    <row r="62" spans="1:5" x14ac:dyDescent="0.25">
      <c r="A62" s="443"/>
      <c r="B62" s="149"/>
      <c r="C62" s="149"/>
      <c r="D62" s="149"/>
      <c r="E62" s="149"/>
    </row>
    <row r="63" spans="1:5" x14ac:dyDescent="0.25">
      <c r="A63" s="443"/>
      <c r="B63" s="149"/>
      <c r="C63" s="149"/>
      <c r="D63" s="149"/>
      <c r="E63" s="149"/>
    </row>
    <row r="64" spans="1:5" x14ac:dyDescent="0.25">
      <c r="A64" s="438" t="s">
        <v>869</v>
      </c>
      <c r="B64" s="149"/>
      <c r="C64" s="149"/>
      <c r="D64" s="149"/>
      <c r="E64" s="149"/>
    </row>
    <row r="65" spans="1:5" x14ac:dyDescent="0.25">
      <c r="A65" s="439"/>
      <c r="B65" s="149"/>
      <c r="C65" s="149"/>
      <c r="D65" s="149"/>
      <c r="E65" s="149"/>
    </row>
    <row r="66" spans="1:5" x14ac:dyDescent="0.25">
      <c r="A66" s="149"/>
      <c r="B66" s="149"/>
      <c r="C66" s="149"/>
      <c r="D66" s="149"/>
      <c r="E66" s="149"/>
    </row>
    <row r="67" spans="1:5" x14ac:dyDescent="0.25">
      <c r="A67" s="439"/>
      <c r="B67" s="149"/>
      <c r="C67" s="149"/>
      <c r="D67" s="149"/>
      <c r="E67" s="149"/>
    </row>
    <row r="68" spans="1:5" x14ac:dyDescent="0.25">
      <c r="A68" s="439"/>
      <c r="B68" s="149"/>
      <c r="C68" s="149"/>
      <c r="D68" s="149"/>
      <c r="E68" s="149"/>
    </row>
    <row r="69" spans="1:5" x14ac:dyDescent="0.25">
      <c r="A69" s="439"/>
      <c r="B69" s="149"/>
      <c r="C69" s="149"/>
      <c r="D69" s="149"/>
      <c r="E69" s="149"/>
    </row>
    <row r="70" spans="1:5" x14ac:dyDescent="0.25">
      <c r="A70" s="439"/>
      <c r="B70" s="149"/>
      <c r="C70" s="149"/>
      <c r="D70" s="149"/>
      <c r="E70" s="149"/>
    </row>
    <row r="71" spans="1:5" x14ac:dyDescent="0.25">
      <c r="A71" s="439"/>
      <c r="B71" s="149"/>
      <c r="C71" s="149"/>
      <c r="D71" s="149"/>
      <c r="E71" s="149"/>
    </row>
    <row r="72" spans="1:5" x14ac:dyDescent="0.25">
      <c r="A72" s="439"/>
      <c r="B72" s="149"/>
      <c r="C72" s="149"/>
      <c r="D72" s="149"/>
      <c r="E72" s="149"/>
    </row>
    <row r="73" spans="1:5" x14ac:dyDescent="0.25">
      <c r="A73" s="439"/>
      <c r="B73" s="149"/>
      <c r="C73" s="149"/>
      <c r="D73" s="149"/>
      <c r="E73" s="149"/>
    </row>
    <row r="74" spans="1:5" x14ac:dyDescent="0.25">
      <c r="A74" s="439"/>
      <c r="B74" s="149"/>
      <c r="C74" s="149"/>
      <c r="D74" s="149"/>
      <c r="E74" s="149"/>
    </row>
    <row r="75" spans="1:5" x14ac:dyDescent="0.25">
      <c r="A75" s="439"/>
      <c r="B75" s="149"/>
      <c r="C75" s="149"/>
      <c r="D75" s="149"/>
      <c r="E75" s="149"/>
    </row>
    <row r="76" spans="1:5" x14ac:dyDescent="0.25">
      <c r="A76" s="439"/>
      <c r="B76" s="149"/>
      <c r="C76" s="149"/>
      <c r="D76" s="149"/>
      <c r="E76" s="149"/>
    </row>
    <row r="77" spans="1:5" x14ac:dyDescent="0.25">
      <c r="A77" s="439"/>
      <c r="B77" s="149"/>
      <c r="C77" s="149"/>
      <c r="D77" s="149"/>
      <c r="E77" s="149"/>
    </row>
    <row r="78" spans="1:5" x14ac:dyDescent="0.25">
      <c r="A78" s="439"/>
      <c r="B78" s="149"/>
      <c r="C78" s="149"/>
      <c r="D78" s="149"/>
      <c r="E78" s="149"/>
    </row>
    <row r="79" spans="1:5" x14ac:dyDescent="0.25">
      <c r="A79" s="439"/>
      <c r="B79" s="149"/>
      <c r="C79" s="149"/>
      <c r="D79" s="149"/>
      <c r="E79" s="149"/>
    </row>
    <row r="80" spans="1:5" x14ac:dyDescent="0.25">
      <c r="A80" s="439"/>
      <c r="B80" s="149"/>
      <c r="C80" s="149"/>
      <c r="D80" s="149"/>
      <c r="E80" s="149"/>
    </row>
    <row r="81" spans="1:5" x14ac:dyDescent="0.25">
      <c r="A81" s="439"/>
      <c r="B81" s="149"/>
      <c r="C81" s="149"/>
      <c r="D81" s="149"/>
      <c r="E81" s="149"/>
    </row>
    <row r="82" spans="1:5" x14ac:dyDescent="0.25">
      <c r="A82" s="439"/>
      <c r="B82" s="149"/>
      <c r="C82" s="149"/>
      <c r="D82" s="149"/>
      <c r="E82" s="149"/>
    </row>
    <row r="83" spans="1:5" x14ac:dyDescent="0.25">
      <c r="A83" s="439"/>
      <c r="B83" s="149"/>
      <c r="C83" s="149"/>
      <c r="D83" s="149"/>
      <c r="E83" s="149"/>
    </row>
    <row r="84" spans="1:5" x14ac:dyDescent="0.25">
      <c r="A84" s="439"/>
      <c r="B84" s="149"/>
      <c r="C84" s="149"/>
      <c r="D84" s="149"/>
      <c r="E84" s="149"/>
    </row>
    <row r="85" spans="1:5" x14ac:dyDescent="0.25">
      <c r="A85" s="149"/>
      <c r="B85" s="149"/>
      <c r="C85" s="149"/>
      <c r="D85" s="149"/>
      <c r="E85" s="149"/>
    </row>
    <row r="86" spans="1:5" x14ac:dyDescent="0.25">
      <c r="A86" s="149"/>
      <c r="B86" s="149"/>
      <c r="C86" s="149"/>
      <c r="D86" s="149"/>
      <c r="E86" s="149"/>
    </row>
    <row r="87" spans="1:5" x14ac:dyDescent="0.25">
      <c r="A87" s="149"/>
      <c r="B87" s="149"/>
      <c r="C87" s="149"/>
      <c r="D87" s="149"/>
      <c r="E87" s="149"/>
    </row>
    <row r="88" spans="1:5" x14ac:dyDescent="0.25">
      <c r="A88" s="149"/>
      <c r="B88" s="149"/>
      <c r="C88" s="149"/>
      <c r="D88" s="149"/>
      <c r="E88" s="149"/>
    </row>
    <row r="89" spans="1:5" x14ac:dyDescent="0.25">
      <c r="A89" s="149"/>
      <c r="B89" s="149"/>
      <c r="C89" s="149"/>
      <c r="D89" s="149"/>
      <c r="E89" s="149"/>
    </row>
    <row r="90" spans="1:5" x14ac:dyDescent="0.25">
      <c r="A90" s="149"/>
      <c r="B90" s="149"/>
      <c r="C90" s="149"/>
      <c r="D90" s="149"/>
      <c r="E90" s="149"/>
    </row>
    <row r="91" spans="1:5" x14ac:dyDescent="0.25">
      <c r="A91" s="149"/>
      <c r="B91" s="149"/>
      <c r="C91" s="149"/>
      <c r="D91" s="149"/>
      <c r="E91" s="149"/>
    </row>
    <row r="92" spans="1:5" x14ac:dyDescent="0.25">
      <c r="A92" s="149"/>
      <c r="B92" s="149"/>
      <c r="C92" s="149"/>
      <c r="D92" s="149"/>
      <c r="E92" s="149"/>
    </row>
    <row r="93" spans="1:5" x14ac:dyDescent="0.25">
      <c r="A93" s="149"/>
      <c r="B93" s="149"/>
      <c r="C93" s="149"/>
      <c r="D93" s="149"/>
      <c r="E93" s="149"/>
    </row>
    <row r="94" spans="1:5" x14ac:dyDescent="0.25">
      <c r="A94" s="149"/>
      <c r="B94" s="149"/>
      <c r="C94" s="149"/>
      <c r="D94" s="149"/>
      <c r="E94" s="149"/>
    </row>
    <row r="95" spans="1:5" x14ac:dyDescent="0.25">
      <c r="A95" s="149"/>
      <c r="B95" s="149"/>
      <c r="C95" s="149"/>
      <c r="D95" s="149"/>
      <c r="E95" s="149"/>
    </row>
    <row r="96" spans="1:5" x14ac:dyDescent="0.25">
      <c r="A96" s="149"/>
      <c r="B96" s="149"/>
      <c r="C96" s="149"/>
      <c r="D96" s="149"/>
      <c r="E96" s="149"/>
    </row>
    <row r="97" spans="1:5" x14ac:dyDescent="0.25">
      <c r="A97" s="149"/>
      <c r="B97" s="149"/>
      <c r="C97" s="149"/>
      <c r="D97" s="149"/>
      <c r="E97" s="149"/>
    </row>
    <row r="98" spans="1:5" x14ac:dyDescent="0.25">
      <c r="A98" s="149"/>
      <c r="B98" s="149"/>
      <c r="C98" s="149"/>
      <c r="D98" s="149"/>
      <c r="E98" s="149"/>
    </row>
    <row r="99" spans="1:5" x14ac:dyDescent="0.25">
      <c r="A99" s="149"/>
      <c r="B99" s="149"/>
      <c r="C99" s="149"/>
      <c r="D99" s="149"/>
      <c r="E99" s="149"/>
    </row>
    <row r="100" spans="1:5" x14ac:dyDescent="0.25">
      <c r="A100" s="149"/>
      <c r="B100" s="149"/>
      <c r="C100" s="149"/>
      <c r="D100" s="149"/>
      <c r="E100" s="149"/>
    </row>
    <row r="101" spans="1:5" x14ac:dyDescent="0.25">
      <c r="A101" s="149"/>
      <c r="B101" s="149"/>
      <c r="C101" s="149"/>
      <c r="D101" s="149"/>
      <c r="E101" s="149"/>
    </row>
    <row r="102" spans="1:5" x14ac:dyDescent="0.25">
      <c r="A102" s="149"/>
      <c r="B102" s="149"/>
      <c r="C102" s="149"/>
      <c r="D102" s="149"/>
      <c r="E102" s="149"/>
    </row>
    <row r="103" spans="1:5" x14ac:dyDescent="0.25">
      <c r="A103" s="149"/>
      <c r="B103" s="149"/>
      <c r="C103" s="149"/>
      <c r="D103" s="149"/>
      <c r="E103" s="149"/>
    </row>
    <row r="104" spans="1:5" x14ac:dyDescent="0.25">
      <c r="A104" s="149"/>
      <c r="B104" s="149"/>
      <c r="C104" s="149"/>
      <c r="D104" s="149"/>
      <c r="E104" s="149"/>
    </row>
    <row r="105" spans="1:5" x14ac:dyDescent="0.25">
      <c r="A105" s="149"/>
      <c r="B105" s="149"/>
      <c r="C105" s="149"/>
      <c r="D105" s="149"/>
      <c r="E105" s="149"/>
    </row>
    <row r="106" spans="1:5" x14ac:dyDescent="0.25">
      <c r="A106" s="149"/>
      <c r="B106" s="149"/>
      <c r="C106" s="149"/>
      <c r="D106" s="149"/>
      <c r="E106" s="149"/>
    </row>
    <row r="107" spans="1:5" x14ac:dyDescent="0.25">
      <c r="A107" s="149"/>
      <c r="B107" s="149"/>
      <c r="C107" s="149"/>
      <c r="D107" s="149"/>
      <c r="E107" s="149"/>
    </row>
    <row r="108" spans="1:5" x14ac:dyDescent="0.25">
      <c r="A108" s="149"/>
      <c r="B108" s="149"/>
      <c r="C108" s="149"/>
      <c r="D108" s="149"/>
      <c r="E108" s="149"/>
    </row>
    <row r="109" spans="1:5" x14ac:dyDescent="0.25">
      <c r="A109" s="149"/>
      <c r="B109" s="149"/>
      <c r="C109" s="149"/>
      <c r="D109" s="149"/>
      <c r="E109" s="149"/>
    </row>
    <row r="110" spans="1:5" x14ac:dyDescent="0.25">
      <c r="A110" s="149"/>
      <c r="B110" s="149"/>
      <c r="C110" s="149"/>
      <c r="D110" s="149"/>
      <c r="E110" s="149"/>
    </row>
    <row r="111" spans="1:5" x14ac:dyDescent="0.25">
      <c r="A111" s="149"/>
      <c r="B111" s="149"/>
      <c r="C111" s="149"/>
      <c r="D111" s="149"/>
      <c r="E111" s="149"/>
    </row>
    <row r="112" spans="1:5" x14ac:dyDescent="0.25">
      <c r="A112" s="149"/>
      <c r="B112" s="149"/>
      <c r="C112" s="149"/>
      <c r="D112" s="149"/>
      <c r="E112" s="149"/>
    </row>
    <row r="113" spans="1:5" x14ac:dyDescent="0.25">
      <c r="A113" s="149"/>
      <c r="B113" s="149"/>
      <c r="C113" s="149"/>
      <c r="D113" s="149"/>
      <c r="E113" s="149"/>
    </row>
    <row r="114" spans="1:5" x14ac:dyDescent="0.25">
      <c r="A114" s="149"/>
      <c r="B114" s="149"/>
      <c r="C114" s="149"/>
      <c r="D114" s="149"/>
      <c r="E114" s="149"/>
    </row>
    <row r="115" spans="1:5" x14ac:dyDescent="0.25">
      <c r="A115" s="149"/>
      <c r="B115" s="149"/>
      <c r="C115" s="149"/>
      <c r="D115" s="149"/>
      <c r="E115" s="149"/>
    </row>
    <row r="116" spans="1:5" x14ac:dyDescent="0.25">
      <c r="A116" s="149"/>
      <c r="B116" s="149"/>
      <c r="C116" s="149"/>
      <c r="D116" s="149"/>
      <c r="E116" s="149"/>
    </row>
    <row r="117" spans="1:5" x14ac:dyDescent="0.25">
      <c r="A117" s="149"/>
      <c r="B117" s="149"/>
      <c r="C117" s="149"/>
      <c r="D117" s="149"/>
      <c r="E117" s="149"/>
    </row>
    <row r="118" spans="1:5" x14ac:dyDescent="0.25">
      <c r="A118" s="149"/>
      <c r="B118" s="149"/>
      <c r="C118" s="149"/>
      <c r="D118" s="149"/>
      <c r="E118" s="149"/>
    </row>
    <row r="119" spans="1:5" x14ac:dyDescent="0.25">
      <c r="A119" s="149"/>
      <c r="B119" s="149"/>
      <c r="C119" s="149"/>
      <c r="D119" s="149"/>
      <c r="E119" s="149"/>
    </row>
    <row r="120" spans="1:5" x14ac:dyDescent="0.25">
      <c r="A120" s="149"/>
      <c r="B120" s="149"/>
      <c r="C120" s="149"/>
      <c r="D120" s="149"/>
      <c r="E120" s="149"/>
    </row>
    <row r="121" spans="1:5" x14ac:dyDescent="0.25">
      <c r="A121" s="149"/>
      <c r="B121" s="149"/>
      <c r="C121" s="149"/>
      <c r="D121" s="149"/>
      <c r="E121" s="149"/>
    </row>
    <row r="122" spans="1:5" x14ac:dyDescent="0.25">
      <c r="A122" s="149"/>
      <c r="B122" s="149"/>
      <c r="C122" s="149"/>
      <c r="D122" s="149"/>
      <c r="E122" s="149"/>
    </row>
    <row r="123" spans="1:5" x14ac:dyDescent="0.25">
      <c r="A123" s="149"/>
      <c r="B123" s="149"/>
      <c r="C123" s="149"/>
      <c r="D123" s="149"/>
      <c r="E123" s="149"/>
    </row>
    <row r="124" spans="1:5" x14ac:dyDescent="0.25">
      <c r="A124" s="149"/>
      <c r="B124" s="149"/>
      <c r="C124" s="149"/>
      <c r="D124" s="149"/>
      <c r="E124" s="149"/>
    </row>
    <row r="125" spans="1:5" x14ac:dyDescent="0.25">
      <c r="A125" s="149"/>
      <c r="B125" s="149"/>
      <c r="C125" s="149"/>
      <c r="D125" s="149"/>
      <c r="E125" s="149"/>
    </row>
    <row r="126" spans="1:5" x14ac:dyDescent="0.25">
      <c r="A126" s="149"/>
      <c r="B126" s="149"/>
      <c r="C126" s="149"/>
      <c r="D126" s="149"/>
      <c r="E126" s="149"/>
    </row>
    <row r="127" spans="1:5" x14ac:dyDescent="0.25">
      <c r="A127" s="149"/>
      <c r="B127" s="149"/>
      <c r="C127" s="149"/>
      <c r="D127" s="149"/>
      <c r="E127" s="149"/>
    </row>
    <row r="128" spans="1:5" x14ac:dyDescent="0.25">
      <c r="A128" s="149"/>
      <c r="B128" s="149"/>
      <c r="C128" s="149"/>
      <c r="D128" s="149"/>
      <c r="E128" s="149"/>
    </row>
    <row r="129" spans="1:5" x14ac:dyDescent="0.25">
      <c r="A129" s="149"/>
      <c r="B129" s="149"/>
      <c r="C129" s="149"/>
      <c r="D129" s="149"/>
      <c r="E129" s="149"/>
    </row>
    <row r="130" spans="1:5" x14ac:dyDescent="0.25">
      <c r="A130" s="149"/>
      <c r="B130" s="149"/>
      <c r="C130" s="149"/>
      <c r="D130" s="149"/>
      <c r="E130" s="149"/>
    </row>
    <row r="131" spans="1:5" x14ac:dyDescent="0.25">
      <c r="A131" s="149"/>
      <c r="B131" s="149"/>
      <c r="C131" s="149"/>
      <c r="D131" s="149"/>
      <c r="E131" s="149"/>
    </row>
    <row r="132" spans="1:5" x14ac:dyDescent="0.25">
      <c r="A132" s="149"/>
      <c r="B132" s="149"/>
      <c r="C132" s="149"/>
      <c r="D132" s="149"/>
      <c r="E132" s="149"/>
    </row>
    <row r="133" spans="1:5" x14ac:dyDescent="0.25">
      <c r="A133" s="149"/>
      <c r="B133" s="149"/>
      <c r="C133" s="149"/>
      <c r="D133" s="149"/>
      <c r="E133" s="149"/>
    </row>
    <row r="134" spans="1:5" x14ac:dyDescent="0.25">
      <c r="A134" s="149"/>
      <c r="B134" s="149"/>
      <c r="C134" s="149"/>
      <c r="D134" s="149"/>
      <c r="E134" s="149"/>
    </row>
    <row r="135" spans="1:5" x14ac:dyDescent="0.25">
      <c r="A135" s="149"/>
      <c r="B135" s="149"/>
      <c r="C135" s="149"/>
      <c r="D135" s="149"/>
      <c r="E135" s="149"/>
    </row>
    <row r="136" spans="1:5" x14ac:dyDescent="0.25">
      <c r="A136" s="149"/>
      <c r="B136" s="149"/>
      <c r="C136" s="149"/>
      <c r="D136" s="149"/>
      <c r="E136" s="149"/>
    </row>
    <row r="137" spans="1:5" x14ac:dyDescent="0.25">
      <c r="A137" s="149"/>
      <c r="B137" s="149"/>
      <c r="C137" s="149"/>
      <c r="D137" s="149"/>
      <c r="E137" s="149"/>
    </row>
    <row r="138" spans="1:5" x14ac:dyDescent="0.25">
      <c r="A138" s="149"/>
      <c r="B138" s="149"/>
      <c r="C138" s="149"/>
      <c r="D138" s="149"/>
      <c r="E138" s="149"/>
    </row>
    <row r="139" spans="1:5" x14ac:dyDescent="0.25">
      <c r="A139" s="149"/>
      <c r="B139" s="149"/>
      <c r="C139" s="149"/>
      <c r="D139" s="149"/>
      <c r="E139" s="149"/>
    </row>
    <row r="140" spans="1:5" x14ac:dyDescent="0.25">
      <c r="A140" s="149"/>
      <c r="B140" s="149"/>
      <c r="C140" s="149"/>
      <c r="D140" s="149"/>
      <c r="E140" s="149"/>
    </row>
    <row r="141" spans="1:5" x14ac:dyDescent="0.25">
      <c r="A141" s="149"/>
      <c r="B141" s="149"/>
      <c r="C141" s="149"/>
      <c r="D141" s="149"/>
      <c r="E141" s="149"/>
    </row>
    <row r="142" spans="1:5" x14ac:dyDescent="0.25">
      <c r="A142" s="149"/>
      <c r="B142" s="149"/>
      <c r="C142" s="149"/>
      <c r="D142" s="149"/>
      <c r="E142" s="149"/>
    </row>
    <row r="143" spans="1:5" x14ac:dyDescent="0.25">
      <c r="A143" s="149"/>
      <c r="B143" s="149"/>
      <c r="C143" s="149"/>
      <c r="D143" s="149"/>
      <c r="E143" s="149"/>
    </row>
    <row r="144" spans="1:5" x14ac:dyDescent="0.25">
      <c r="A144" s="149"/>
      <c r="B144" s="149"/>
      <c r="C144" s="149"/>
      <c r="D144" s="149"/>
      <c r="E144" s="149"/>
    </row>
    <row r="145" spans="1:5" x14ac:dyDescent="0.25">
      <c r="A145" s="149"/>
      <c r="B145" s="149"/>
      <c r="C145" s="149"/>
      <c r="D145" s="149"/>
      <c r="E145" s="149"/>
    </row>
    <row r="146" spans="1:5" x14ac:dyDescent="0.25">
      <c r="A146" s="149"/>
      <c r="B146" s="149"/>
      <c r="C146" s="149"/>
      <c r="D146" s="149"/>
      <c r="E146" s="149"/>
    </row>
    <row r="147" spans="1:5" x14ac:dyDescent="0.25">
      <c r="A147" s="149"/>
      <c r="B147" s="149"/>
      <c r="C147" s="149"/>
      <c r="D147" s="149"/>
      <c r="E147" s="149"/>
    </row>
    <row r="148" spans="1:5" x14ac:dyDescent="0.25">
      <c r="A148" s="149"/>
      <c r="B148" s="149"/>
      <c r="C148" s="149"/>
      <c r="D148" s="149"/>
      <c r="E148" s="149"/>
    </row>
    <row r="149" spans="1:5" x14ac:dyDescent="0.25">
      <c r="A149" s="149"/>
      <c r="B149" s="149"/>
      <c r="C149" s="149"/>
      <c r="D149" s="149"/>
      <c r="E149" s="149"/>
    </row>
    <row r="150" spans="1:5" x14ac:dyDescent="0.25">
      <c r="A150" s="149"/>
      <c r="B150" s="149"/>
      <c r="C150" s="149"/>
      <c r="D150" s="149"/>
      <c r="E150" s="149"/>
    </row>
    <row r="151" spans="1:5" x14ac:dyDescent="0.25">
      <c r="A151" s="149"/>
      <c r="B151" s="149"/>
      <c r="C151" s="149"/>
      <c r="D151" s="149"/>
      <c r="E151" s="149"/>
    </row>
    <row r="152" spans="1:5" x14ac:dyDescent="0.25">
      <c r="A152" s="149"/>
      <c r="B152" s="149"/>
      <c r="C152" s="149"/>
      <c r="D152" s="149"/>
      <c r="E152" s="149"/>
    </row>
    <row r="153" spans="1:5" x14ac:dyDescent="0.25">
      <c r="A153" s="149"/>
      <c r="B153" s="149"/>
      <c r="C153" s="149"/>
      <c r="D153" s="149"/>
      <c r="E153" s="149"/>
    </row>
    <row r="154" spans="1:5" x14ac:dyDescent="0.25">
      <c r="A154" s="149"/>
      <c r="B154" s="149"/>
      <c r="C154" s="149"/>
      <c r="D154" s="149"/>
      <c r="E154" s="149"/>
    </row>
    <row r="155" spans="1:5" x14ac:dyDescent="0.25">
      <c r="A155" s="149"/>
      <c r="B155" s="149"/>
      <c r="C155" s="149"/>
      <c r="D155" s="149"/>
      <c r="E155" s="149"/>
    </row>
    <row r="156" spans="1:5" x14ac:dyDescent="0.25">
      <c r="A156" s="149"/>
      <c r="B156" s="149"/>
      <c r="C156" s="149"/>
      <c r="D156" s="149"/>
      <c r="E156" s="149"/>
    </row>
    <row r="157" spans="1:5" x14ac:dyDescent="0.25">
      <c r="A157" s="149"/>
      <c r="B157" s="149"/>
      <c r="C157" s="149"/>
      <c r="D157" s="149"/>
      <c r="E157" s="149"/>
    </row>
    <row r="158" spans="1:5" x14ac:dyDescent="0.25">
      <c r="A158" s="149"/>
      <c r="B158" s="149"/>
      <c r="C158" s="149"/>
      <c r="D158" s="149"/>
      <c r="E158" s="149"/>
    </row>
    <row r="159" spans="1:5" x14ac:dyDescent="0.25">
      <c r="A159" s="149"/>
      <c r="B159" s="149"/>
      <c r="C159" s="149"/>
      <c r="D159" s="149"/>
      <c r="E159" s="149"/>
    </row>
    <row r="160" spans="1:5" x14ac:dyDescent="0.25">
      <c r="A160" s="149"/>
      <c r="B160" s="149"/>
      <c r="C160" s="149"/>
      <c r="D160" s="149"/>
      <c r="E160" s="149"/>
    </row>
    <row r="161" spans="1:5" x14ac:dyDescent="0.25">
      <c r="A161" s="149"/>
      <c r="B161" s="149"/>
      <c r="C161" s="149"/>
      <c r="D161" s="149"/>
      <c r="E161" s="149"/>
    </row>
    <row r="162" spans="1:5" x14ac:dyDescent="0.25">
      <c r="A162" s="149"/>
      <c r="B162" s="149"/>
      <c r="C162" s="149"/>
      <c r="D162" s="149"/>
      <c r="E162" s="149"/>
    </row>
    <row r="163" spans="1:5" x14ac:dyDescent="0.25">
      <c r="A163" s="149"/>
      <c r="B163" s="149"/>
      <c r="C163" s="149"/>
      <c r="D163" s="149"/>
      <c r="E163" s="149"/>
    </row>
    <row r="164" spans="1:5" x14ac:dyDescent="0.25">
      <c r="A164" s="149"/>
      <c r="B164" s="149"/>
      <c r="C164" s="149"/>
      <c r="D164" s="149"/>
      <c r="E164" s="149"/>
    </row>
    <row r="165" spans="1:5" x14ac:dyDescent="0.25">
      <c r="A165" s="149"/>
      <c r="B165" s="149"/>
      <c r="C165" s="149"/>
      <c r="D165" s="149"/>
      <c r="E165" s="149"/>
    </row>
    <row r="166" spans="1:5" x14ac:dyDescent="0.25">
      <c r="A166" s="149"/>
      <c r="B166" s="149"/>
      <c r="C166" s="149"/>
      <c r="D166" s="149"/>
      <c r="E166" s="149"/>
    </row>
    <row r="167" spans="1:5" x14ac:dyDescent="0.25">
      <c r="A167" s="149"/>
      <c r="B167" s="149"/>
      <c r="C167" s="149"/>
      <c r="D167" s="149"/>
      <c r="E167" s="149"/>
    </row>
    <row r="168" spans="1:5" x14ac:dyDescent="0.25">
      <c r="A168" s="149"/>
      <c r="B168" s="149"/>
      <c r="C168" s="149"/>
      <c r="D168" s="149"/>
      <c r="E168" s="149"/>
    </row>
    <row r="169" spans="1:5" x14ac:dyDescent="0.25">
      <c r="A169" s="149"/>
      <c r="B169" s="149"/>
      <c r="C169" s="149"/>
      <c r="D169" s="149"/>
      <c r="E169" s="149"/>
    </row>
    <row r="170" spans="1:5" x14ac:dyDescent="0.25">
      <c r="A170" s="149"/>
      <c r="B170" s="149"/>
      <c r="C170" s="149"/>
      <c r="D170" s="149"/>
      <c r="E170" s="149"/>
    </row>
    <row r="171" spans="1:5" x14ac:dyDescent="0.25">
      <c r="A171" s="149"/>
      <c r="B171" s="149"/>
      <c r="C171" s="149"/>
      <c r="D171" s="149"/>
      <c r="E171" s="149"/>
    </row>
    <row r="172" spans="1:5" x14ac:dyDescent="0.25">
      <c r="A172" s="149"/>
      <c r="B172" s="149"/>
      <c r="C172" s="149"/>
      <c r="D172" s="149"/>
      <c r="E172" s="149"/>
    </row>
    <row r="173" spans="1:5" x14ac:dyDescent="0.25">
      <c r="A173" s="149"/>
      <c r="B173" s="149"/>
      <c r="C173" s="149"/>
      <c r="D173" s="149"/>
      <c r="E173" s="149"/>
    </row>
    <row r="174" spans="1:5" x14ac:dyDescent="0.25">
      <c r="A174" s="149"/>
      <c r="B174" s="149"/>
      <c r="C174" s="149"/>
      <c r="D174" s="149"/>
      <c r="E174" s="149"/>
    </row>
    <row r="175" spans="1:5" x14ac:dyDescent="0.25">
      <c r="A175" s="149"/>
      <c r="B175" s="149"/>
      <c r="C175" s="149"/>
      <c r="D175" s="149"/>
      <c r="E175" s="149"/>
    </row>
    <row r="176" spans="1:5" x14ac:dyDescent="0.25">
      <c r="A176" s="149"/>
      <c r="B176" s="149"/>
      <c r="C176" s="149"/>
      <c r="D176" s="149"/>
      <c r="E176" s="149"/>
    </row>
    <row r="177" spans="1:5" x14ac:dyDescent="0.25">
      <c r="A177" s="149"/>
      <c r="B177" s="149"/>
      <c r="C177" s="149"/>
      <c r="D177" s="149"/>
      <c r="E177" s="149"/>
    </row>
    <row r="178" spans="1:5" x14ac:dyDescent="0.25">
      <c r="A178" s="149"/>
      <c r="B178" s="149"/>
      <c r="C178" s="149"/>
      <c r="D178" s="149"/>
      <c r="E178" s="149"/>
    </row>
    <row r="179" spans="1:5" x14ac:dyDescent="0.25">
      <c r="A179" s="149"/>
      <c r="B179" s="149"/>
      <c r="C179" s="149"/>
      <c r="D179" s="149"/>
      <c r="E179" s="149"/>
    </row>
    <row r="180" spans="1:5" x14ac:dyDescent="0.25">
      <c r="A180" s="149"/>
      <c r="B180" s="149"/>
      <c r="C180" s="149"/>
      <c r="D180" s="149"/>
      <c r="E180" s="149"/>
    </row>
    <row r="181" spans="1:5" x14ac:dyDescent="0.25">
      <c r="A181" s="149"/>
      <c r="B181" s="149"/>
      <c r="C181" s="149"/>
      <c r="D181" s="149"/>
      <c r="E181" s="149"/>
    </row>
    <row r="182" spans="1:5" x14ac:dyDescent="0.25">
      <c r="A182" s="149"/>
      <c r="B182" s="149"/>
      <c r="C182" s="149"/>
      <c r="D182" s="149"/>
      <c r="E182" s="149"/>
    </row>
    <row r="183" spans="1:5" x14ac:dyDescent="0.25">
      <c r="A183" s="149"/>
      <c r="B183" s="149"/>
      <c r="C183" s="149"/>
      <c r="D183" s="149"/>
      <c r="E183" s="149"/>
    </row>
    <row r="184" spans="1:5" x14ac:dyDescent="0.25">
      <c r="A184" s="149"/>
      <c r="B184" s="149"/>
      <c r="C184" s="149"/>
      <c r="D184" s="149"/>
      <c r="E184" s="149"/>
    </row>
    <row r="185" spans="1:5" x14ac:dyDescent="0.25">
      <c r="A185" s="149"/>
      <c r="B185" s="149"/>
      <c r="C185" s="149"/>
      <c r="D185" s="149"/>
      <c r="E185" s="149"/>
    </row>
    <row r="186" spans="1:5" x14ac:dyDescent="0.25">
      <c r="A186" s="149"/>
      <c r="B186" s="149"/>
      <c r="C186" s="149"/>
      <c r="D186" s="149"/>
      <c r="E186" s="149"/>
    </row>
    <row r="187" spans="1:5" x14ac:dyDescent="0.25">
      <c r="A187" s="149"/>
      <c r="B187" s="149"/>
      <c r="C187" s="149"/>
      <c r="D187" s="149"/>
      <c r="E187" s="149"/>
    </row>
    <row r="188" spans="1:5" x14ac:dyDescent="0.25">
      <c r="A188" s="149"/>
      <c r="B188" s="149"/>
      <c r="C188" s="149"/>
      <c r="D188" s="149"/>
      <c r="E188" s="149"/>
    </row>
    <row r="189" spans="1:5" x14ac:dyDescent="0.25">
      <c r="A189" s="149"/>
      <c r="B189" s="149"/>
      <c r="C189" s="149"/>
      <c r="D189" s="149"/>
      <c r="E189" s="149"/>
    </row>
    <row r="190" spans="1:5" x14ac:dyDescent="0.25">
      <c r="A190" s="149"/>
      <c r="B190" s="149"/>
      <c r="C190" s="149"/>
      <c r="D190" s="149"/>
      <c r="E190" s="149"/>
    </row>
    <row r="191" spans="1:5" x14ac:dyDescent="0.25">
      <c r="A191" s="149"/>
      <c r="B191" s="149"/>
      <c r="C191" s="149"/>
      <c r="D191" s="149"/>
      <c r="E191" s="149"/>
    </row>
    <row r="192" spans="1:5" x14ac:dyDescent="0.25">
      <c r="A192" s="149"/>
      <c r="B192" s="149"/>
      <c r="C192" s="149"/>
      <c r="D192" s="149"/>
      <c r="E192" s="149"/>
    </row>
    <row r="193" spans="1:5" x14ac:dyDescent="0.25">
      <c r="A193" s="149"/>
      <c r="B193" s="149"/>
      <c r="C193" s="149"/>
      <c r="D193" s="149"/>
      <c r="E193" s="149"/>
    </row>
    <row r="194" spans="1:5" x14ac:dyDescent="0.25">
      <c r="A194" s="149"/>
      <c r="B194" s="149"/>
      <c r="C194" s="149"/>
      <c r="D194" s="149"/>
      <c r="E194" s="149"/>
    </row>
    <row r="195" spans="1:5" x14ac:dyDescent="0.25">
      <c r="A195" s="149"/>
      <c r="B195" s="149"/>
      <c r="C195" s="149"/>
      <c r="D195" s="149"/>
      <c r="E195" s="149"/>
    </row>
    <row r="196" spans="1:5" x14ac:dyDescent="0.25">
      <c r="A196" s="149"/>
      <c r="B196" s="149"/>
      <c r="C196" s="149"/>
      <c r="D196" s="149"/>
      <c r="E196" s="149"/>
    </row>
    <row r="197" spans="1:5" x14ac:dyDescent="0.25">
      <c r="A197" s="149"/>
      <c r="B197" s="149"/>
      <c r="C197" s="149"/>
      <c r="D197" s="149"/>
      <c r="E197" s="149"/>
    </row>
    <row r="198" spans="1:5" x14ac:dyDescent="0.25">
      <c r="A198" s="149"/>
      <c r="B198" s="149"/>
      <c r="C198" s="149"/>
      <c r="D198" s="149"/>
      <c r="E198" s="149"/>
    </row>
    <row r="199" spans="1:5" x14ac:dyDescent="0.25">
      <c r="A199" s="149"/>
      <c r="B199" s="149"/>
      <c r="C199" s="149"/>
      <c r="D199" s="149"/>
      <c r="E199" s="149"/>
    </row>
    <row r="200" spans="1:5" x14ac:dyDescent="0.25">
      <c r="A200" s="149"/>
      <c r="B200" s="149"/>
      <c r="C200" s="149"/>
      <c r="D200" s="149"/>
      <c r="E200" s="149"/>
    </row>
    <row r="201" spans="1:5" x14ac:dyDescent="0.25">
      <c r="A201" s="149"/>
      <c r="B201" s="149"/>
      <c r="C201" s="149"/>
      <c r="D201" s="149"/>
      <c r="E201" s="149"/>
    </row>
    <row r="202" spans="1:5" x14ac:dyDescent="0.25">
      <c r="A202" s="149"/>
      <c r="B202" s="149"/>
      <c r="C202" s="149"/>
      <c r="D202" s="149"/>
      <c r="E202" s="149"/>
    </row>
    <row r="203" spans="1:5" x14ac:dyDescent="0.25">
      <c r="A203" s="149"/>
      <c r="B203" s="149"/>
      <c r="C203" s="149"/>
      <c r="D203" s="149"/>
      <c r="E203" s="149"/>
    </row>
    <row r="204" spans="1:5" x14ac:dyDescent="0.25">
      <c r="A204" s="149"/>
      <c r="B204" s="149"/>
      <c r="C204" s="149"/>
      <c r="D204" s="149"/>
      <c r="E204" s="149"/>
    </row>
    <row r="205" spans="1:5" x14ac:dyDescent="0.25">
      <c r="A205" s="149"/>
      <c r="B205" s="149"/>
      <c r="C205" s="149"/>
      <c r="D205" s="149"/>
      <c r="E205" s="149"/>
    </row>
    <row r="206" spans="1:5" x14ac:dyDescent="0.25">
      <c r="A206" s="149"/>
      <c r="B206" s="149"/>
      <c r="C206" s="149"/>
      <c r="D206" s="149"/>
      <c r="E206" s="149"/>
    </row>
    <row r="207" spans="1:5" x14ac:dyDescent="0.25">
      <c r="A207" s="149"/>
      <c r="B207" s="149"/>
      <c r="C207" s="149"/>
      <c r="D207" s="149"/>
      <c r="E207" s="149"/>
    </row>
    <row r="208" spans="1:5" x14ac:dyDescent="0.25">
      <c r="A208" s="149"/>
      <c r="B208" s="149"/>
      <c r="C208" s="149"/>
      <c r="D208" s="149"/>
      <c r="E208" s="149"/>
    </row>
    <row r="209" spans="1:5" x14ac:dyDescent="0.25">
      <c r="A209" s="149"/>
      <c r="B209" s="149"/>
      <c r="C209" s="149"/>
      <c r="D209" s="149"/>
      <c r="E209" s="149"/>
    </row>
    <row r="210" spans="1:5" x14ac:dyDescent="0.25">
      <c r="A210" s="149"/>
      <c r="B210" s="149"/>
      <c r="C210" s="149"/>
      <c r="D210" s="149"/>
      <c r="E210" s="149"/>
    </row>
    <row r="211" spans="1:5" x14ac:dyDescent="0.25">
      <c r="A211" s="149"/>
      <c r="B211" s="149"/>
      <c r="C211" s="149"/>
      <c r="D211" s="149"/>
      <c r="E211" s="149"/>
    </row>
    <row r="212" spans="1:5" x14ac:dyDescent="0.25">
      <c r="A212" s="149"/>
      <c r="B212" s="149"/>
      <c r="C212" s="149"/>
      <c r="D212" s="149"/>
      <c r="E212" s="149"/>
    </row>
    <row r="213" spans="1:5" x14ac:dyDescent="0.25">
      <c r="A213" s="149"/>
      <c r="B213" s="149"/>
      <c r="C213" s="149"/>
      <c r="D213" s="149"/>
      <c r="E213" s="149"/>
    </row>
    <row r="214" spans="1:5" x14ac:dyDescent="0.25">
      <c r="A214" s="149"/>
      <c r="B214" s="149"/>
      <c r="C214" s="149"/>
      <c r="D214" s="149"/>
      <c r="E214" s="149"/>
    </row>
    <row r="215" spans="1:5" x14ac:dyDescent="0.25">
      <c r="A215" s="149"/>
      <c r="B215" s="149"/>
      <c r="C215" s="149"/>
      <c r="D215" s="149"/>
      <c r="E215" s="149"/>
    </row>
    <row r="216" spans="1:5" x14ac:dyDescent="0.25">
      <c r="A216" s="149"/>
      <c r="B216" s="149"/>
      <c r="C216" s="149"/>
      <c r="D216" s="149"/>
      <c r="E216" s="149"/>
    </row>
    <row r="217" spans="1:5" x14ac:dyDescent="0.25">
      <c r="A217" s="149"/>
      <c r="B217" s="149"/>
      <c r="C217" s="149"/>
      <c r="D217" s="149"/>
      <c r="E217" s="149"/>
    </row>
    <row r="218" spans="1:5" x14ac:dyDescent="0.25">
      <c r="A218" s="149"/>
      <c r="B218" s="149"/>
      <c r="C218" s="149"/>
      <c r="D218" s="149"/>
      <c r="E218" s="149"/>
    </row>
    <row r="219" spans="1:5" x14ac:dyDescent="0.25">
      <c r="A219" s="149"/>
      <c r="B219" s="149"/>
      <c r="C219" s="149"/>
      <c r="D219" s="149"/>
      <c r="E219" s="149"/>
    </row>
    <row r="220" spans="1:5" x14ac:dyDescent="0.25">
      <c r="A220" s="149"/>
      <c r="B220" s="149"/>
      <c r="C220" s="149"/>
      <c r="D220" s="149"/>
      <c r="E220" s="149"/>
    </row>
    <row r="221" spans="1:5" x14ac:dyDescent="0.25">
      <c r="A221" s="149"/>
      <c r="B221" s="149"/>
      <c r="C221" s="149"/>
      <c r="D221" s="149"/>
      <c r="E221" s="149"/>
    </row>
    <row r="222" spans="1:5" x14ac:dyDescent="0.25">
      <c r="A222" s="149"/>
      <c r="B222" s="149"/>
      <c r="C222" s="149"/>
      <c r="D222" s="149"/>
      <c r="E222" s="149"/>
    </row>
    <row r="223" spans="1:5" x14ac:dyDescent="0.25">
      <c r="A223" s="149"/>
      <c r="B223" s="149"/>
      <c r="C223" s="149"/>
      <c r="D223" s="149"/>
      <c r="E223" s="149"/>
    </row>
    <row r="224" spans="1:5" x14ac:dyDescent="0.25">
      <c r="A224" s="149"/>
      <c r="B224" s="149"/>
      <c r="C224" s="149"/>
      <c r="D224" s="149"/>
      <c r="E224" s="149"/>
    </row>
    <row r="225" spans="1:5" x14ac:dyDescent="0.25">
      <c r="A225" s="149"/>
      <c r="B225" s="149"/>
      <c r="C225" s="149"/>
      <c r="D225" s="149"/>
      <c r="E225" s="149"/>
    </row>
    <row r="226" spans="1:5" x14ac:dyDescent="0.25">
      <c r="A226" s="149"/>
      <c r="B226" s="149"/>
      <c r="C226" s="149"/>
      <c r="D226" s="149"/>
      <c r="E226" s="149"/>
    </row>
    <row r="227" spans="1:5" x14ac:dyDescent="0.25">
      <c r="A227" s="149"/>
      <c r="B227" s="149"/>
      <c r="C227" s="149"/>
      <c r="D227" s="149"/>
      <c r="E227" s="149"/>
    </row>
    <row r="228" spans="1:5" x14ac:dyDescent="0.25">
      <c r="A228" s="149"/>
      <c r="B228" s="149"/>
      <c r="C228" s="149"/>
      <c r="D228" s="149"/>
      <c r="E228" s="149"/>
    </row>
    <row r="229" spans="1:5" x14ac:dyDescent="0.25">
      <c r="A229" s="149"/>
      <c r="B229" s="149"/>
      <c r="C229" s="149"/>
      <c r="D229" s="149"/>
      <c r="E229" s="149"/>
    </row>
    <row r="230" spans="1:5" x14ac:dyDescent="0.25">
      <c r="A230" s="149"/>
      <c r="B230" s="149"/>
      <c r="C230" s="149"/>
      <c r="D230" s="149"/>
      <c r="E230" s="149"/>
    </row>
    <row r="231" spans="1:5" x14ac:dyDescent="0.25">
      <c r="A231" s="149"/>
      <c r="B231" s="149"/>
      <c r="C231" s="149"/>
      <c r="D231" s="149"/>
      <c r="E231" s="149"/>
    </row>
    <row r="232" spans="1:5" x14ac:dyDescent="0.25">
      <c r="A232" s="149"/>
      <c r="B232" s="149"/>
      <c r="C232" s="149"/>
      <c r="D232" s="149"/>
      <c r="E232" s="149"/>
    </row>
    <row r="233" spans="1:5" x14ac:dyDescent="0.25">
      <c r="A233" s="149"/>
      <c r="B233" s="149"/>
      <c r="C233" s="149"/>
      <c r="D233" s="149"/>
      <c r="E233" s="149"/>
    </row>
    <row r="234" spans="1:5" x14ac:dyDescent="0.25">
      <c r="A234" s="149"/>
      <c r="B234" s="149"/>
      <c r="C234" s="149"/>
      <c r="D234" s="149"/>
      <c r="E234" s="149"/>
    </row>
    <row r="235" spans="1:5" x14ac:dyDescent="0.25">
      <c r="A235" s="149"/>
      <c r="B235" s="149"/>
      <c r="C235" s="149"/>
      <c r="D235" s="149"/>
      <c r="E235" s="149"/>
    </row>
    <row r="236" spans="1:5" x14ac:dyDescent="0.25">
      <c r="A236" s="149"/>
      <c r="B236" s="149"/>
      <c r="C236" s="149"/>
      <c r="D236" s="149"/>
      <c r="E236" s="149"/>
    </row>
    <row r="237" spans="1:5" x14ac:dyDescent="0.25">
      <c r="A237" s="149"/>
      <c r="B237" s="149"/>
      <c r="C237" s="149"/>
      <c r="D237" s="149"/>
      <c r="E237" s="149"/>
    </row>
    <row r="238" spans="1:5" x14ac:dyDescent="0.25">
      <c r="A238" s="149"/>
      <c r="B238" s="149"/>
      <c r="C238" s="149"/>
      <c r="D238" s="149"/>
      <c r="E238" s="149"/>
    </row>
    <row r="239" spans="1:5" x14ac:dyDescent="0.25">
      <c r="A239" s="149"/>
      <c r="B239" s="149"/>
      <c r="C239" s="149"/>
      <c r="D239" s="149"/>
      <c r="E239" s="149"/>
    </row>
    <row r="240" spans="1:5" x14ac:dyDescent="0.25">
      <c r="A240" s="149"/>
      <c r="B240" s="149"/>
      <c r="C240" s="149"/>
      <c r="D240" s="149"/>
      <c r="E240" s="149"/>
    </row>
    <row r="241" spans="1:5" x14ac:dyDescent="0.25">
      <c r="A241" s="149"/>
      <c r="B241" s="149"/>
      <c r="C241" s="149"/>
      <c r="D241" s="149"/>
      <c r="E241" s="149"/>
    </row>
    <row r="242" spans="1:5" x14ac:dyDescent="0.25">
      <c r="A242" s="149"/>
      <c r="B242" s="149"/>
      <c r="C242" s="149"/>
      <c r="D242" s="149"/>
      <c r="E242" s="149"/>
    </row>
    <row r="243" spans="1:5" x14ac:dyDescent="0.25">
      <c r="A243" s="149"/>
      <c r="B243" s="149"/>
      <c r="C243" s="149"/>
      <c r="D243" s="149"/>
      <c r="E243" s="149"/>
    </row>
    <row r="244" spans="1:5" x14ac:dyDescent="0.25">
      <c r="A244" s="149"/>
      <c r="B244" s="149"/>
      <c r="C244" s="149"/>
      <c r="D244" s="149"/>
      <c r="E244" s="149"/>
    </row>
    <row r="245" spans="1:5" x14ac:dyDescent="0.25">
      <c r="A245" s="149"/>
      <c r="B245" s="149"/>
      <c r="C245" s="149"/>
      <c r="D245" s="149"/>
      <c r="E245" s="149"/>
    </row>
    <row r="246" spans="1:5" x14ac:dyDescent="0.25">
      <c r="A246" s="149"/>
      <c r="B246" s="149"/>
      <c r="C246" s="149"/>
      <c r="D246" s="149"/>
      <c r="E246" s="149"/>
    </row>
    <row r="247" spans="1:5" x14ac:dyDescent="0.25">
      <c r="A247" s="149"/>
      <c r="B247" s="149"/>
      <c r="C247" s="149"/>
      <c r="D247" s="149"/>
      <c r="E247" s="149"/>
    </row>
    <row r="248" spans="1:5" x14ac:dyDescent="0.25">
      <c r="A248" s="149"/>
      <c r="B248" s="149"/>
      <c r="C248" s="149"/>
      <c r="D248" s="149"/>
      <c r="E248" s="149"/>
    </row>
    <row r="249" spans="1:5" x14ac:dyDescent="0.25">
      <c r="A249" s="149"/>
      <c r="B249" s="149"/>
      <c r="C249" s="149"/>
      <c r="D249" s="149"/>
      <c r="E249" s="149"/>
    </row>
    <row r="250" spans="1:5" x14ac:dyDescent="0.25">
      <c r="A250" s="149"/>
      <c r="B250" s="149"/>
      <c r="C250" s="149"/>
      <c r="D250" s="149"/>
      <c r="E250" s="149"/>
    </row>
    <row r="251" spans="1:5" x14ac:dyDescent="0.25">
      <c r="A251" s="149"/>
      <c r="B251" s="149"/>
      <c r="C251" s="149"/>
      <c r="D251" s="149"/>
      <c r="E251" s="149"/>
    </row>
    <row r="252" spans="1:5" x14ac:dyDescent="0.25">
      <c r="A252" s="149"/>
      <c r="B252" s="149"/>
      <c r="C252" s="149"/>
      <c r="D252" s="149"/>
      <c r="E252" s="149"/>
    </row>
    <row r="253" spans="1:5" x14ac:dyDescent="0.25">
      <c r="A253" s="149"/>
      <c r="B253" s="149"/>
      <c r="C253" s="149"/>
      <c r="D253" s="149"/>
      <c r="E253" s="149"/>
    </row>
    <row r="254" spans="1:5" x14ac:dyDescent="0.25">
      <c r="A254" s="149"/>
      <c r="B254" s="149"/>
      <c r="C254" s="149"/>
      <c r="D254" s="149"/>
      <c r="E254" s="149"/>
    </row>
    <row r="255" spans="1:5" x14ac:dyDescent="0.25">
      <c r="A255" s="149"/>
      <c r="B255" s="149"/>
      <c r="C255" s="149"/>
      <c r="D255" s="149"/>
      <c r="E255" s="149"/>
    </row>
    <row r="256" spans="1:5" x14ac:dyDescent="0.25">
      <c r="A256" s="149"/>
      <c r="B256" s="149"/>
      <c r="C256" s="149"/>
      <c r="D256" s="149"/>
      <c r="E256" s="149"/>
    </row>
    <row r="257" spans="1:5" x14ac:dyDescent="0.25">
      <c r="A257" s="149"/>
      <c r="B257" s="149"/>
      <c r="C257" s="149"/>
      <c r="D257" s="149"/>
      <c r="E257" s="149"/>
    </row>
    <row r="258" spans="1:5" x14ac:dyDescent="0.25">
      <c r="A258" s="149"/>
      <c r="B258" s="149"/>
      <c r="C258" s="149"/>
      <c r="D258" s="149"/>
      <c r="E258" s="149"/>
    </row>
    <row r="259" spans="1:5" x14ac:dyDescent="0.25">
      <c r="A259" s="149"/>
      <c r="B259" s="149"/>
      <c r="C259" s="149"/>
      <c r="D259" s="149"/>
      <c r="E259" s="149"/>
    </row>
    <row r="260" spans="1:5" x14ac:dyDescent="0.25">
      <c r="A260" s="149"/>
      <c r="B260" s="149"/>
      <c r="C260" s="149"/>
      <c r="D260" s="149"/>
      <c r="E260" s="149"/>
    </row>
    <row r="261" spans="1:5" x14ac:dyDescent="0.25">
      <c r="A261" s="149"/>
      <c r="B261" s="149"/>
      <c r="C261" s="149"/>
      <c r="D261" s="149"/>
      <c r="E261" s="149"/>
    </row>
    <row r="262" spans="1:5" x14ac:dyDescent="0.25">
      <c r="A262" s="149"/>
      <c r="B262" s="149"/>
      <c r="C262" s="149"/>
      <c r="D262" s="149"/>
      <c r="E262" s="149"/>
    </row>
    <row r="263" spans="1:5" x14ac:dyDescent="0.25">
      <c r="A263" s="149"/>
      <c r="B263" s="149"/>
      <c r="C263" s="149"/>
      <c r="D263" s="149"/>
      <c r="E263" s="149"/>
    </row>
    <row r="264" spans="1:5" x14ac:dyDescent="0.25">
      <c r="A264" s="149"/>
      <c r="B264" s="149"/>
      <c r="C264" s="149"/>
      <c r="D264" s="149"/>
      <c r="E264" s="149"/>
    </row>
    <row r="265" spans="1:5" x14ac:dyDescent="0.25">
      <c r="A265" s="149"/>
      <c r="B265" s="149"/>
      <c r="C265" s="149"/>
      <c r="D265" s="149"/>
      <c r="E265" s="149"/>
    </row>
    <row r="266" spans="1:5" x14ac:dyDescent="0.25">
      <c r="A266" s="149"/>
      <c r="B266" s="149"/>
      <c r="C266" s="149"/>
      <c r="D266" s="149"/>
      <c r="E266" s="149"/>
    </row>
    <row r="267" spans="1:5" x14ac:dyDescent="0.25">
      <c r="A267" s="149"/>
      <c r="B267" s="149"/>
      <c r="C267" s="149"/>
      <c r="D267" s="149"/>
      <c r="E267" s="149"/>
    </row>
    <row r="268" spans="1:5" x14ac:dyDescent="0.25">
      <c r="A268" s="149"/>
      <c r="B268" s="149"/>
      <c r="C268" s="149"/>
      <c r="D268" s="149"/>
      <c r="E268" s="149"/>
    </row>
    <row r="269" spans="1:5" x14ac:dyDescent="0.25">
      <c r="A269" s="149"/>
      <c r="B269" s="149"/>
      <c r="C269" s="149"/>
      <c r="D269" s="149"/>
      <c r="E269" s="149"/>
    </row>
    <row r="270" spans="1:5" x14ac:dyDescent="0.25">
      <c r="A270" s="149"/>
      <c r="B270" s="149"/>
      <c r="C270" s="149"/>
      <c r="D270" s="149"/>
      <c r="E270" s="149"/>
    </row>
    <row r="271" spans="1:5" x14ac:dyDescent="0.25">
      <c r="A271" s="149"/>
      <c r="B271" s="149"/>
      <c r="C271" s="149"/>
      <c r="D271" s="149"/>
      <c r="E271" s="149"/>
    </row>
  </sheetData>
  <mergeCells count="60">
    <mergeCell ref="B51:E51"/>
    <mergeCell ref="B52:E52"/>
    <mergeCell ref="C53:E53"/>
    <mergeCell ref="B45:E45"/>
    <mergeCell ref="B46:E46"/>
    <mergeCell ref="B47:E47"/>
    <mergeCell ref="B48:E48"/>
    <mergeCell ref="B49:E49"/>
    <mergeCell ref="B50:E50"/>
    <mergeCell ref="A44:B44"/>
    <mergeCell ref="C25:E25"/>
    <mergeCell ref="C36:E36"/>
    <mergeCell ref="C41:E41"/>
    <mergeCell ref="C42:E42"/>
    <mergeCell ref="C43:E43"/>
    <mergeCell ref="C44:E44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5:B25"/>
    <mergeCell ref="A13:B15"/>
    <mergeCell ref="C13:E13"/>
    <mergeCell ref="C14:E14"/>
    <mergeCell ref="C15:E15"/>
    <mergeCell ref="A16:B22"/>
    <mergeCell ref="C16:E16"/>
    <mergeCell ref="C17:E17"/>
    <mergeCell ref="C18:E18"/>
    <mergeCell ref="C19:E19"/>
    <mergeCell ref="C20:E20"/>
    <mergeCell ref="C21:E21"/>
    <mergeCell ref="C22:E22"/>
    <mergeCell ref="A23:B24"/>
    <mergeCell ref="C23:E23"/>
    <mergeCell ref="C24:E24"/>
    <mergeCell ref="A4:B12"/>
    <mergeCell ref="C4:E4"/>
    <mergeCell ref="C5:E5"/>
    <mergeCell ref="C6:E6"/>
    <mergeCell ref="C7:E7"/>
    <mergeCell ref="C8:E8"/>
    <mergeCell ref="C9:E9"/>
    <mergeCell ref="C10:E10"/>
    <mergeCell ref="C11:E11"/>
    <mergeCell ref="C12:E12"/>
  </mergeCells>
  <hyperlinks>
    <hyperlink ref="C10" r:id="rId1" display="mailto:aacosta@investor.com.py" xr:uid="{A93F1D3C-0B89-444B-9580-31AD9B179C4D}"/>
  </hyperlinks>
  <pageMargins left="0.7" right="0.7" top="0.75" bottom="0.75" header="0.3" footer="0.3"/>
  <pageSetup paperSize="9"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2060"/>
  </sheetPr>
  <dimension ref="B1:O29"/>
  <sheetViews>
    <sheetView showGridLines="0" workbookViewId="0">
      <selection activeCell="B2" sqref="B2:D19"/>
    </sheetView>
  </sheetViews>
  <sheetFormatPr baseColWidth="10" defaultColWidth="11.42578125" defaultRowHeight="12" x14ac:dyDescent="0.2"/>
  <cols>
    <col min="1" max="1" width="6.85546875" style="30" customWidth="1"/>
    <col min="2" max="2" width="50.85546875" style="30" bestFit="1" customWidth="1"/>
    <col min="3" max="3" width="13" style="44" bestFit="1" customWidth="1"/>
    <col min="4" max="4" width="13" style="30" bestFit="1" customWidth="1"/>
    <col min="5" max="5" width="11.42578125" style="30"/>
    <col min="6" max="6" width="12" style="30" bestFit="1" customWidth="1"/>
    <col min="7" max="8" width="11.42578125" style="30"/>
    <col min="9" max="9" width="12.42578125" style="30" bestFit="1" customWidth="1"/>
    <col min="10" max="16384" width="11.42578125" style="30"/>
  </cols>
  <sheetData>
    <row r="1" spans="2:8" ht="40.35" customHeight="1" x14ac:dyDescent="0.25">
      <c r="B1" s="269"/>
    </row>
    <row r="2" spans="2:8" ht="30.6" customHeight="1" x14ac:dyDescent="0.2">
      <c r="B2" s="150" t="s">
        <v>756</v>
      </c>
    </row>
    <row r="3" spans="2:8" x14ac:dyDescent="0.2">
      <c r="B3" s="150"/>
    </row>
    <row r="4" spans="2:8" x14ac:dyDescent="0.2">
      <c r="B4" s="110" t="s">
        <v>610</v>
      </c>
      <c r="C4" s="207" t="s">
        <v>611</v>
      </c>
      <c r="D4" s="110" t="s">
        <v>612</v>
      </c>
    </row>
    <row r="5" spans="2:8" x14ac:dyDescent="0.2">
      <c r="B5" s="208" t="s">
        <v>613</v>
      </c>
      <c r="C5" s="209">
        <v>2406358363.6500001</v>
      </c>
      <c r="D5" s="210">
        <v>408836029.08999997</v>
      </c>
      <c r="F5" s="44"/>
      <c r="G5" s="44"/>
    </row>
    <row r="6" spans="2:8" x14ac:dyDescent="0.2">
      <c r="B6" s="208" t="s">
        <v>614</v>
      </c>
      <c r="C6" s="210">
        <v>371658897</v>
      </c>
      <c r="D6" s="210">
        <v>365913128.18000001</v>
      </c>
      <c r="F6" s="44"/>
      <c r="G6" s="44"/>
    </row>
    <row r="7" spans="2:8" x14ac:dyDescent="0.2">
      <c r="B7" s="208" t="s">
        <v>615</v>
      </c>
      <c r="C7" s="210">
        <v>370759322</v>
      </c>
      <c r="D7" s="137">
        <v>384955512.73000002</v>
      </c>
      <c r="F7" s="44"/>
      <c r="G7" s="44"/>
    </row>
    <row r="8" spans="2:8" x14ac:dyDescent="0.2">
      <c r="B8" s="208" t="s">
        <v>685</v>
      </c>
      <c r="C8" s="210">
        <v>1202811000</v>
      </c>
      <c r="D8" s="137">
        <v>0</v>
      </c>
      <c r="F8" s="44"/>
      <c r="G8" s="44"/>
      <c r="H8" s="60"/>
    </row>
    <row r="9" spans="2:8" x14ac:dyDescent="0.2">
      <c r="B9" s="208" t="s">
        <v>686</v>
      </c>
      <c r="C9" s="210">
        <v>1202811000</v>
      </c>
      <c r="D9" s="137">
        <v>0</v>
      </c>
      <c r="F9" s="44"/>
      <c r="G9" s="44"/>
    </row>
    <row r="10" spans="2:8" x14ac:dyDescent="0.2">
      <c r="B10" s="208" t="s">
        <v>687</v>
      </c>
      <c r="C10" s="210">
        <v>0</v>
      </c>
      <c r="D10" s="137">
        <v>21000000</v>
      </c>
      <c r="F10" s="44"/>
      <c r="G10" s="44"/>
    </row>
    <row r="11" spans="2:8" x14ac:dyDescent="0.2">
      <c r="B11" s="208" t="s">
        <v>616</v>
      </c>
      <c r="C11" s="137">
        <v>58266693.549999997</v>
      </c>
      <c r="D11" s="210">
        <v>18528854.550000001</v>
      </c>
      <c r="E11" s="156"/>
      <c r="F11" s="44"/>
      <c r="G11" s="44"/>
    </row>
    <row r="12" spans="2:8" x14ac:dyDescent="0.2">
      <c r="B12" s="208" t="s">
        <v>617</v>
      </c>
      <c r="C12" s="137">
        <v>53164791.206700005</v>
      </c>
      <c r="D12" s="210">
        <v>0</v>
      </c>
      <c r="E12" s="156"/>
      <c r="F12" s="44"/>
      <c r="G12" s="44"/>
    </row>
    <row r="13" spans="2:8" x14ac:dyDescent="0.2">
      <c r="B13" s="208" t="s">
        <v>618</v>
      </c>
      <c r="C13" s="137">
        <v>3616808460.7101998</v>
      </c>
      <c r="D13" s="210">
        <v>6796890.3399999999</v>
      </c>
      <c r="F13" s="44"/>
      <c r="G13" s="44"/>
    </row>
    <row r="14" spans="2:8" x14ac:dyDescent="0.2">
      <c r="B14" s="208" t="s">
        <v>619</v>
      </c>
      <c r="C14" s="137">
        <v>54221663.719999991</v>
      </c>
      <c r="D14" s="210">
        <v>19203297.27</v>
      </c>
      <c r="F14" s="44"/>
      <c r="G14" s="44"/>
    </row>
    <row r="15" spans="2:8" x14ac:dyDescent="0.2">
      <c r="B15" s="208" t="s">
        <v>688</v>
      </c>
      <c r="C15" s="137">
        <v>0</v>
      </c>
      <c r="D15" s="210">
        <v>20045454.539999999</v>
      </c>
      <c r="F15" s="44"/>
      <c r="G15" s="44"/>
    </row>
    <row r="16" spans="2:8" x14ac:dyDescent="0.2">
      <c r="B16" s="208" t="s">
        <v>707</v>
      </c>
      <c r="C16" s="137">
        <v>0</v>
      </c>
      <c r="D16" s="210">
        <v>0</v>
      </c>
      <c r="F16" s="44"/>
      <c r="G16" s="44"/>
    </row>
    <row r="17" spans="2:15" x14ac:dyDescent="0.2">
      <c r="B17" s="208" t="s">
        <v>708</v>
      </c>
      <c r="C17" s="137">
        <v>5371777.2800000003</v>
      </c>
      <c r="D17" s="210">
        <v>0</v>
      </c>
      <c r="F17" s="44"/>
      <c r="G17" s="44"/>
    </row>
    <row r="18" spans="2:15" x14ac:dyDescent="0.2">
      <c r="B18" s="162" t="str">
        <f>+'NOTA R SALDOS Y TRANSACC'!B26</f>
        <v>Total al 31/03/2021</v>
      </c>
      <c r="C18" s="211">
        <f>SUM(C5:C17)</f>
        <v>9342231969.1168995</v>
      </c>
      <c r="D18" s="211">
        <f>SUM(D5:D17)</f>
        <v>1245279166.6999998</v>
      </c>
    </row>
    <row r="19" spans="2:15" x14ac:dyDescent="0.2">
      <c r="B19" s="162" t="str">
        <f>+'NOTA R SALDOS Y TRANSACC'!B27</f>
        <v>Total al 31/12/2020</v>
      </c>
      <c r="C19" s="212">
        <v>711902317</v>
      </c>
      <c r="D19" s="211">
        <v>1665966928</v>
      </c>
    </row>
    <row r="22" spans="2:15" x14ac:dyDescent="0.2">
      <c r="K22" s="213"/>
      <c r="M22" s="214"/>
      <c r="O22" s="214"/>
    </row>
    <row r="23" spans="2:15" x14ac:dyDescent="0.2">
      <c r="K23" s="213"/>
      <c r="M23" s="214"/>
      <c r="O23" s="214"/>
    </row>
    <row r="24" spans="2:15" x14ac:dyDescent="0.2">
      <c r="K24" s="213"/>
      <c r="M24" s="214"/>
      <c r="O24" s="215"/>
    </row>
    <row r="29" spans="2:15" x14ac:dyDescent="0.2">
      <c r="G29" s="214"/>
    </row>
  </sheetData>
  <pageMargins left="0.7" right="0.7" top="0.75" bottom="0.75" header="0.3" footer="0.3"/>
  <pageSetup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2060"/>
  </sheetPr>
  <dimension ref="B1:H15"/>
  <sheetViews>
    <sheetView showGridLines="0" zoomScale="113" zoomScaleNormal="85" workbookViewId="0">
      <selection activeCell="B2" sqref="B2:F15"/>
    </sheetView>
  </sheetViews>
  <sheetFormatPr baseColWidth="10" defaultColWidth="11.42578125" defaultRowHeight="12" x14ac:dyDescent="0.25"/>
  <cols>
    <col min="1" max="1" width="7" style="96" customWidth="1"/>
    <col min="2" max="2" width="32.42578125" style="96" customWidth="1"/>
    <col min="3" max="3" width="22.140625" style="96" bestFit="1" customWidth="1"/>
    <col min="4" max="4" width="14.42578125" style="96" bestFit="1" customWidth="1"/>
    <col min="5" max="5" width="14.140625" style="96" bestFit="1" customWidth="1"/>
    <col min="6" max="6" width="14.42578125" style="96" bestFit="1" customWidth="1"/>
    <col min="7" max="7" width="14.140625" style="96" bestFit="1" customWidth="1"/>
    <col min="8" max="9" width="12.140625" style="96" bestFit="1" customWidth="1"/>
    <col min="10" max="16384" width="11.42578125" style="96"/>
  </cols>
  <sheetData>
    <row r="1" spans="2:8" ht="37.700000000000003" customHeight="1" x14ac:dyDescent="0.25">
      <c r="C1" s="269"/>
    </row>
    <row r="2" spans="2:8" x14ac:dyDescent="0.2">
      <c r="B2" s="216" t="s">
        <v>620</v>
      </c>
    </row>
    <row r="4" spans="2:8" ht="24" x14ac:dyDescent="0.25">
      <c r="B4" s="40" t="s">
        <v>422</v>
      </c>
      <c r="C4" s="40" t="s">
        <v>621</v>
      </c>
      <c r="D4" s="40" t="s">
        <v>561</v>
      </c>
      <c r="E4" s="40" t="s">
        <v>622</v>
      </c>
      <c r="F4" s="40" t="s">
        <v>834</v>
      </c>
    </row>
    <row r="5" spans="2:8" x14ac:dyDescent="0.25">
      <c r="B5" s="125" t="s">
        <v>623</v>
      </c>
      <c r="C5" s="217">
        <v>24288000001</v>
      </c>
      <c r="D5" s="218">
        <f>+F5-C5</f>
        <v>0</v>
      </c>
      <c r="E5" s="218">
        <v>0</v>
      </c>
      <c r="F5" s="217">
        <v>24288000001</v>
      </c>
      <c r="G5" s="219"/>
    </row>
    <row r="6" spans="2:8" x14ac:dyDescent="0.25">
      <c r="B6" s="125" t="s">
        <v>624</v>
      </c>
      <c r="C6" s="218">
        <v>0</v>
      </c>
      <c r="D6" s="218">
        <v>0</v>
      </c>
      <c r="E6" s="218">
        <f>+C6</f>
        <v>0</v>
      </c>
      <c r="F6" s="217">
        <v>0</v>
      </c>
      <c r="G6" s="219"/>
    </row>
    <row r="7" spans="2:8" x14ac:dyDescent="0.25">
      <c r="B7" s="125" t="s">
        <v>158</v>
      </c>
      <c r="C7" s="217">
        <v>1648520013</v>
      </c>
      <c r="D7" s="220">
        <v>0</v>
      </c>
      <c r="E7" s="218">
        <v>0</v>
      </c>
      <c r="F7" s="217">
        <f>+C7+D7-E7</f>
        <v>1648520013</v>
      </c>
      <c r="G7" s="219"/>
      <c r="H7" s="221"/>
    </row>
    <row r="8" spans="2:8" x14ac:dyDescent="0.25">
      <c r="B8" s="125" t="s">
        <v>170</v>
      </c>
      <c r="C8" s="218">
        <v>8062247026</v>
      </c>
      <c r="D8" s="218">
        <v>0</v>
      </c>
      <c r="E8" s="218">
        <f>+C8-F8</f>
        <v>5434782609</v>
      </c>
      <c r="F8" s="218">
        <v>2627464417</v>
      </c>
      <c r="G8" s="219"/>
    </row>
    <row r="9" spans="2:8" x14ac:dyDescent="0.25">
      <c r="B9" s="125" t="s">
        <v>172</v>
      </c>
      <c r="C9" s="217">
        <v>0</v>
      </c>
      <c r="D9" s="218">
        <v>3589856959</v>
      </c>
      <c r="E9" s="218">
        <f>+C9</f>
        <v>0</v>
      </c>
      <c r="F9" s="217">
        <f>+D9</f>
        <v>3589856959</v>
      </c>
      <c r="G9" s="219"/>
    </row>
    <row r="10" spans="2:8" x14ac:dyDescent="0.2">
      <c r="B10" s="162" t="str">
        <f>+'NOTA S RESULTADOS CON PERS'!B18</f>
        <v>Total al 31/03/2021</v>
      </c>
      <c r="C10" s="222">
        <f>SUM(C5:C9)</f>
        <v>33998767040</v>
      </c>
      <c r="D10" s="222">
        <f>SUM(D5:D9)</f>
        <v>3589856959</v>
      </c>
      <c r="E10" s="222">
        <f>SUM(E5:E9)</f>
        <v>5434782609</v>
      </c>
      <c r="F10" s="222">
        <f>SUM(F5:F9)</f>
        <v>32153841390</v>
      </c>
      <c r="G10" s="219"/>
    </row>
    <row r="11" spans="2:8" x14ac:dyDescent="0.2">
      <c r="B11" s="162" t="str">
        <f>+'NOTA S RESULTADOS CON PERS'!B19</f>
        <v>Total al 31/12/2020</v>
      </c>
      <c r="C11" s="222">
        <v>26371191313</v>
      </c>
      <c r="D11" s="222">
        <v>14475575818</v>
      </c>
      <c r="E11" s="223">
        <v>6848000091</v>
      </c>
      <c r="F11" s="222">
        <v>33998767040</v>
      </c>
    </row>
    <row r="12" spans="2:8" x14ac:dyDescent="0.25">
      <c r="D12" s="221"/>
      <c r="F12" s="219"/>
    </row>
    <row r="13" spans="2:8" x14ac:dyDescent="0.25">
      <c r="D13" s="221"/>
      <c r="E13" s="97"/>
      <c r="F13" s="224"/>
    </row>
    <row r="14" spans="2:8" x14ac:dyDescent="0.25">
      <c r="B14" s="150" t="s">
        <v>757</v>
      </c>
      <c r="E14" s="221"/>
      <c r="F14" s="219"/>
    </row>
    <row r="15" spans="2:8" x14ac:dyDescent="0.25">
      <c r="B15" s="225" t="s">
        <v>625</v>
      </c>
      <c r="E15" s="97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2060"/>
  </sheetPr>
  <dimension ref="B1:D23"/>
  <sheetViews>
    <sheetView showGridLines="0" zoomScale="119" zoomScaleNormal="85" workbookViewId="0">
      <selection activeCell="B3" sqref="B3:D20"/>
    </sheetView>
  </sheetViews>
  <sheetFormatPr baseColWidth="10" defaultColWidth="20.28515625" defaultRowHeight="12" x14ac:dyDescent="0.2"/>
  <cols>
    <col min="1" max="1" width="6.85546875" style="30" customWidth="1"/>
    <col min="2" max="2" width="35" style="30" bestFit="1" customWidth="1"/>
    <col min="3" max="16384" width="20.28515625" style="30"/>
  </cols>
  <sheetData>
    <row r="1" spans="2:4" ht="28.35" customHeight="1" x14ac:dyDescent="0.25">
      <c r="B1" s="269"/>
    </row>
    <row r="3" spans="2:4" x14ac:dyDescent="0.2">
      <c r="B3" s="150" t="s">
        <v>758</v>
      </c>
    </row>
    <row r="6" spans="2:4" x14ac:dyDescent="0.2">
      <c r="B6" s="226" t="s">
        <v>626</v>
      </c>
    </row>
    <row r="7" spans="2:4" x14ac:dyDescent="0.2">
      <c r="B7" s="160" t="s">
        <v>422</v>
      </c>
      <c r="C7" s="247" t="s">
        <v>775</v>
      </c>
      <c r="D7" s="160" t="s">
        <v>774</v>
      </c>
    </row>
    <row r="8" spans="2:4" x14ac:dyDescent="0.2">
      <c r="B8" s="38" t="s">
        <v>627</v>
      </c>
      <c r="C8" s="227"/>
      <c r="D8" s="227">
        <v>1659069</v>
      </c>
    </row>
    <row r="9" spans="2:4" x14ac:dyDescent="0.2">
      <c r="B9" s="38" t="s">
        <v>628</v>
      </c>
      <c r="C9" s="168">
        <v>138608315</v>
      </c>
      <c r="D9" s="168">
        <v>12674657</v>
      </c>
    </row>
    <row r="10" spans="2:4" x14ac:dyDescent="0.2">
      <c r="B10" s="38" t="s">
        <v>629</v>
      </c>
      <c r="C10" s="168">
        <v>404885272</v>
      </c>
      <c r="D10" s="168">
        <v>918582933</v>
      </c>
    </row>
    <row r="11" spans="2:4" x14ac:dyDescent="0.2">
      <c r="B11" s="38" t="s">
        <v>630</v>
      </c>
      <c r="C11" s="168">
        <v>149608760119</v>
      </c>
      <c r="D11" s="227">
        <v>2002970315</v>
      </c>
    </row>
    <row r="12" spans="2:4" x14ac:dyDescent="0.2">
      <c r="B12" s="38" t="s">
        <v>631</v>
      </c>
      <c r="C12" s="168">
        <v>0</v>
      </c>
      <c r="D12" s="227">
        <v>406792968</v>
      </c>
    </row>
    <row r="13" spans="2:4" x14ac:dyDescent="0.2">
      <c r="B13" s="54" t="s">
        <v>632</v>
      </c>
      <c r="C13" s="169">
        <f>SUM(C8:C12)</f>
        <v>150152253706</v>
      </c>
      <c r="D13" s="169">
        <v>3342679942</v>
      </c>
    </row>
    <row r="15" spans="2:4" x14ac:dyDescent="0.2">
      <c r="B15" s="226" t="s">
        <v>241</v>
      </c>
    </row>
    <row r="16" spans="2:4" x14ac:dyDescent="0.2">
      <c r="B16" s="160" t="s">
        <v>422</v>
      </c>
      <c r="C16" s="160" t="str">
        <f>+C7</f>
        <v>AL 31/03/2021</v>
      </c>
      <c r="D16" s="160" t="s">
        <v>774</v>
      </c>
    </row>
    <row r="17" spans="2:4" x14ac:dyDescent="0.2">
      <c r="B17" s="38" t="s">
        <v>633</v>
      </c>
      <c r="C17" s="137">
        <f>+'Estado de Resultado Resol. 6'!E35</f>
        <v>0</v>
      </c>
      <c r="D17" s="58">
        <v>0</v>
      </c>
    </row>
    <row r="18" spans="2:4" x14ac:dyDescent="0.2">
      <c r="B18" s="38" t="s">
        <v>634</v>
      </c>
      <c r="C18" s="137">
        <f>+'Estado de Resultado Resol. 6'!E36</f>
        <v>1392107318</v>
      </c>
      <c r="D18" s="137"/>
    </row>
    <row r="19" spans="2:4" x14ac:dyDescent="0.2">
      <c r="B19" s="38" t="s">
        <v>635</v>
      </c>
      <c r="C19" s="137">
        <v>1392107318</v>
      </c>
      <c r="D19" s="137">
        <v>207931795</v>
      </c>
    </row>
    <row r="20" spans="2:4" x14ac:dyDescent="0.2">
      <c r="B20" s="54" t="s">
        <v>636</v>
      </c>
      <c r="C20" s="159">
        <f>SUM(C17:C19)</f>
        <v>2784214636</v>
      </c>
      <c r="D20" s="159">
        <v>207931795</v>
      </c>
    </row>
    <row r="22" spans="2:4" x14ac:dyDescent="0.2">
      <c r="C22" s="156"/>
      <c r="D22" s="156"/>
    </row>
    <row r="23" spans="2:4" x14ac:dyDescent="0.2">
      <c r="C23" s="156"/>
    </row>
  </sheetData>
  <pageMargins left="0.7" right="0.7" top="0.75" bottom="0.75" header="0.3" footer="0.3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2060"/>
  </sheetPr>
  <dimension ref="A1:P42"/>
  <sheetViews>
    <sheetView showGridLines="0" topLeftCell="L1" zoomScale="133" zoomScaleNormal="100" workbookViewId="0">
      <selection activeCell="M3" sqref="M3:O39"/>
    </sheetView>
  </sheetViews>
  <sheetFormatPr baseColWidth="10" defaultColWidth="11.42578125" defaultRowHeight="12" x14ac:dyDescent="0.2"/>
  <cols>
    <col min="1" max="1" width="32.140625" style="30" hidden="1" customWidth="1"/>
    <col min="2" max="3" width="13.140625" style="30" hidden="1" customWidth="1"/>
    <col min="4" max="4" width="2" style="231" hidden="1" customWidth="1"/>
    <col min="5" max="5" width="32.140625" style="30" hidden="1" customWidth="1"/>
    <col min="6" max="6" width="13.140625" style="242" hidden="1" customWidth="1"/>
    <col min="7" max="7" width="13.140625" style="30" hidden="1" customWidth="1"/>
    <col min="8" max="8" width="2" style="30" hidden="1" customWidth="1"/>
    <col min="9" max="9" width="32.140625" style="30" hidden="1" customWidth="1"/>
    <col min="10" max="11" width="13.140625" style="30" hidden="1" customWidth="1"/>
    <col min="12" max="12" width="21.7109375" style="30" customWidth="1"/>
    <col min="13" max="13" width="37.42578125" style="30" customWidth="1"/>
    <col min="14" max="14" width="13.42578125" style="30" bestFit="1" customWidth="1"/>
    <col min="15" max="15" width="12" style="30" bestFit="1" customWidth="1"/>
    <col min="16" max="16" width="15.140625" style="30" bestFit="1" customWidth="1"/>
    <col min="17" max="16384" width="11.42578125" style="30"/>
  </cols>
  <sheetData>
    <row r="1" spans="1:16" s="64" customFormat="1" ht="15" x14ac:dyDescent="0.25">
      <c r="A1" s="518" t="s">
        <v>637</v>
      </c>
      <c r="B1" s="518"/>
      <c r="C1" s="518"/>
      <c r="D1" s="228"/>
      <c r="E1" s="519" t="s">
        <v>638</v>
      </c>
      <c r="F1" s="519"/>
      <c r="G1" s="519"/>
      <c r="I1" s="520" t="s">
        <v>639</v>
      </c>
      <c r="J1" s="520"/>
      <c r="K1" s="520"/>
      <c r="M1" s="521"/>
      <c r="N1" s="522"/>
      <c r="O1" s="522"/>
    </row>
    <row r="2" spans="1:16" s="64" customFormat="1" x14ac:dyDescent="0.2">
      <c r="A2" s="266"/>
      <c r="B2" s="266"/>
      <c r="C2" s="266"/>
      <c r="D2" s="228"/>
      <c r="E2" s="267"/>
      <c r="F2" s="267"/>
      <c r="G2" s="267"/>
      <c r="I2" s="268"/>
      <c r="J2" s="268"/>
      <c r="K2" s="268"/>
      <c r="M2" s="229"/>
      <c r="N2" s="229"/>
      <c r="O2" s="229"/>
    </row>
    <row r="3" spans="1:16" s="64" customFormat="1" x14ac:dyDescent="0.2">
      <c r="A3" s="266"/>
      <c r="B3" s="266"/>
      <c r="C3" s="266"/>
      <c r="D3" s="228"/>
      <c r="E3" s="267"/>
      <c r="F3" s="267"/>
      <c r="G3" s="267"/>
      <c r="I3" s="268"/>
      <c r="J3" s="268"/>
      <c r="K3" s="268"/>
      <c r="M3" s="216" t="s">
        <v>640</v>
      </c>
      <c r="N3" s="229"/>
      <c r="O3" s="229"/>
    </row>
    <row r="4" spans="1:16" s="64" customFormat="1" x14ac:dyDescent="0.2">
      <c r="A4" s="266"/>
      <c r="B4" s="266"/>
      <c r="C4" s="266"/>
      <c r="D4" s="228"/>
      <c r="E4" s="267"/>
      <c r="F4" s="267"/>
      <c r="G4" s="267"/>
      <c r="I4" s="268"/>
      <c r="J4" s="268"/>
      <c r="K4" s="268"/>
      <c r="M4" s="229"/>
      <c r="N4" s="229"/>
      <c r="O4" s="229"/>
    </row>
    <row r="5" spans="1:16" x14ac:dyDescent="0.2">
      <c r="A5" s="230"/>
      <c r="B5" s="230"/>
      <c r="C5" s="230"/>
      <c r="E5" s="232"/>
      <c r="F5" s="232"/>
      <c r="G5" s="232"/>
      <c r="I5" s="233"/>
      <c r="J5" s="233"/>
      <c r="K5" s="233"/>
      <c r="M5" s="234"/>
      <c r="N5" s="234"/>
      <c r="O5" s="234"/>
    </row>
    <row r="6" spans="1:16" x14ac:dyDescent="0.2">
      <c r="A6" s="255" t="s">
        <v>422</v>
      </c>
      <c r="B6" s="255" t="s">
        <v>641</v>
      </c>
      <c r="C6" s="255" t="s">
        <v>642</v>
      </c>
      <c r="E6" s="255" t="s">
        <v>422</v>
      </c>
      <c r="F6" s="255" t="s">
        <v>641</v>
      </c>
      <c r="G6" s="255" t="s">
        <v>642</v>
      </c>
      <c r="H6" s="231"/>
      <c r="I6" s="255" t="s">
        <v>422</v>
      </c>
      <c r="J6" s="255" t="s">
        <v>641</v>
      </c>
      <c r="K6" s="255" t="s">
        <v>642</v>
      </c>
      <c r="M6" s="255" t="s">
        <v>422</v>
      </c>
      <c r="N6" s="255" t="s">
        <v>775</v>
      </c>
      <c r="O6" s="255" t="s">
        <v>774</v>
      </c>
    </row>
    <row r="7" spans="1:16" x14ac:dyDescent="0.2">
      <c r="A7" s="54" t="s">
        <v>643</v>
      </c>
      <c r="B7" s="235"/>
      <c r="C7" s="235"/>
      <c r="E7" s="54" t="s">
        <v>643</v>
      </c>
      <c r="F7" s="235"/>
      <c r="G7" s="235"/>
      <c r="H7" s="231"/>
      <c r="I7" s="54" t="s">
        <v>643</v>
      </c>
      <c r="J7" s="235"/>
      <c r="K7" s="235"/>
      <c r="M7" s="54" t="s">
        <v>643</v>
      </c>
      <c r="N7" s="1">
        <v>146860924861</v>
      </c>
      <c r="O7" s="1">
        <v>918100428</v>
      </c>
      <c r="P7" s="60"/>
    </row>
    <row r="8" spans="1:16" x14ac:dyDescent="0.2">
      <c r="A8" s="38" t="s">
        <v>644</v>
      </c>
      <c r="B8" s="235">
        <v>1304116</v>
      </c>
      <c r="C8" s="235">
        <v>3834483</v>
      </c>
      <c r="D8" s="231">
        <v>1</v>
      </c>
      <c r="E8" s="38" t="s">
        <v>644</v>
      </c>
      <c r="F8" s="235">
        <v>0</v>
      </c>
      <c r="G8" s="235">
        <v>3834483</v>
      </c>
      <c r="H8" s="231">
        <v>1</v>
      </c>
      <c r="I8" s="38" t="s">
        <v>644</v>
      </c>
      <c r="J8" s="235">
        <f>+B8+F8</f>
        <v>1304116</v>
      </c>
      <c r="K8" s="235">
        <v>3834483</v>
      </c>
      <c r="M8" s="38" t="s">
        <v>246</v>
      </c>
      <c r="N8" s="236">
        <v>119624031</v>
      </c>
      <c r="O8" s="236">
        <v>587913683</v>
      </c>
    </row>
    <row r="9" spans="1:16" x14ac:dyDescent="0.2">
      <c r="A9" s="38" t="s">
        <v>645</v>
      </c>
      <c r="B9" s="235">
        <f>10055005+3727833</f>
        <v>13782838</v>
      </c>
      <c r="C9" s="235">
        <v>32784404</v>
      </c>
      <c r="D9" s="231">
        <v>2</v>
      </c>
      <c r="E9" s="38" t="s">
        <v>645</v>
      </c>
      <c r="F9" s="235">
        <f>6917265+3714900</f>
        <v>10632165</v>
      </c>
      <c r="G9" s="235">
        <v>32784404</v>
      </c>
      <c r="H9" s="231">
        <v>2</v>
      </c>
      <c r="I9" s="38" t="s">
        <v>645</v>
      </c>
      <c r="J9" s="235">
        <f>+B9+F9</f>
        <v>24415003</v>
      </c>
      <c r="K9" s="235">
        <v>32784404</v>
      </c>
      <c r="M9" s="38" t="s">
        <v>247</v>
      </c>
      <c r="N9" s="236">
        <v>117067438</v>
      </c>
      <c r="O9" s="236">
        <v>330186745</v>
      </c>
    </row>
    <row r="10" spans="1:16" x14ac:dyDescent="0.2">
      <c r="A10" s="38"/>
      <c r="B10" s="235"/>
      <c r="C10" s="235"/>
      <c r="E10" s="38"/>
      <c r="F10" s="235"/>
      <c r="G10" s="235"/>
      <c r="H10" s="231"/>
      <c r="I10" s="38"/>
      <c r="J10" s="235"/>
      <c r="K10" s="235"/>
      <c r="M10" s="38" t="s">
        <v>646</v>
      </c>
      <c r="N10" s="236">
        <v>0</v>
      </c>
      <c r="O10" s="236" t="s">
        <v>770</v>
      </c>
    </row>
    <row r="11" spans="1:16" x14ac:dyDescent="0.2">
      <c r="A11" s="38" t="s">
        <v>647</v>
      </c>
      <c r="B11" s="235">
        <f>2081449</f>
        <v>2081449</v>
      </c>
      <c r="C11" s="235">
        <v>23502676</v>
      </c>
      <c r="D11" s="231">
        <v>3</v>
      </c>
      <c r="E11" s="38" t="s">
        <v>647</v>
      </c>
      <c r="F11" s="235">
        <f>1578053+2600000</f>
        <v>4178053</v>
      </c>
      <c r="G11" s="235">
        <v>23502676</v>
      </c>
      <c r="H11" s="231">
        <v>3</v>
      </c>
      <c r="I11" s="38" t="s">
        <v>647</v>
      </c>
      <c r="J11" s="235">
        <f>+B11+F11</f>
        <v>6259502</v>
      </c>
      <c r="K11" s="235">
        <v>23502676</v>
      </c>
      <c r="M11" s="237" t="s">
        <v>643</v>
      </c>
      <c r="N11" s="236">
        <v>146624233392</v>
      </c>
      <c r="O11" s="238"/>
    </row>
    <row r="12" spans="1:16" x14ac:dyDescent="0.2">
      <c r="A12" s="54" t="s">
        <v>636</v>
      </c>
      <c r="B12" s="239">
        <f>SUM(B8:B11)</f>
        <v>17168403</v>
      </c>
      <c r="C12" s="239">
        <f>SUM(C8:C11)</f>
        <v>60121563</v>
      </c>
      <c r="E12" s="54" t="s">
        <v>636</v>
      </c>
      <c r="F12" s="239">
        <f>SUM(F8:F11)</f>
        <v>14810218</v>
      </c>
      <c r="G12" s="239">
        <f>SUM(G8:G11)</f>
        <v>60121563</v>
      </c>
      <c r="H12" s="231"/>
      <c r="I12" s="54" t="s">
        <v>636</v>
      </c>
      <c r="J12" s="239">
        <f>SUM(J8:J11)</f>
        <v>31978621</v>
      </c>
      <c r="K12" s="239">
        <f>SUM(K8:K11)</f>
        <v>60121563</v>
      </c>
      <c r="M12" s="54"/>
      <c r="N12" s="240"/>
      <c r="O12" s="240"/>
    </row>
    <row r="13" spans="1:16" x14ac:dyDescent="0.2">
      <c r="A13" s="54" t="s">
        <v>648</v>
      </c>
      <c r="B13" s="235"/>
      <c r="C13" s="235"/>
      <c r="E13" s="54" t="s">
        <v>648</v>
      </c>
      <c r="F13" s="235"/>
      <c r="G13" s="235"/>
      <c r="H13" s="231"/>
      <c r="I13" s="54" t="s">
        <v>648</v>
      </c>
      <c r="J13" s="235"/>
      <c r="K13" s="235"/>
      <c r="M13" s="54" t="s">
        <v>250</v>
      </c>
      <c r="N13" s="1">
        <v>22253635</v>
      </c>
      <c r="O13" s="1">
        <v>3310164</v>
      </c>
    </row>
    <row r="14" spans="1:16" x14ac:dyDescent="0.2">
      <c r="A14" s="38" t="s">
        <v>649</v>
      </c>
      <c r="B14" s="235">
        <v>30130273</v>
      </c>
      <c r="C14" s="235">
        <v>9325455</v>
      </c>
      <c r="E14" s="38" t="s">
        <v>649</v>
      </c>
      <c r="F14" s="235">
        <v>0</v>
      </c>
      <c r="G14" s="235">
        <v>9325455</v>
      </c>
      <c r="H14" s="231"/>
      <c r="I14" s="38" t="s">
        <v>649</v>
      </c>
      <c r="J14" s="235">
        <v>118735091</v>
      </c>
      <c r="K14" s="235">
        <v>9325455</v>
      </c>
      <c r="M14" s="38" t="s">
        <v>251</v>
      </c>
      <c r="N14" s="236">
        <v>22253635</v>
      </c>
      <c r="O14" s="236">
        <v>3310164</v>
      </c>
    </row>
    <row r="15" spans="1:16" x14ac:dyDescent="0.2">
      <c r="A15" s="38" t="s">
        <v>650</v>
      </c>
      <c r="B15" s="235">
        <v>3202315</v>
      </c>
      <c r="C15" s="235">
        <v>12225897</v>
      </c>
      <c r="E15" s="38" t="s">
        <v>650</v>
      </c>
      <c r="F15" s="235">
        <v>4373014</v>
      </c>
      <c r="G15" s="235">
        <v>12225897</v>
      </c>
      <c r="H15" s="231"/>
      <c r="I15" s="38" t="s">
        <v>650</v>
      </c>
      <c r="J15" s="235">
        <v>17074877</v>
      </c>
      <c r="K15" s="235">
        <v>12225897</v>
      </c>
      <c r="M15" s="38" t="s">
        <v>252</v>
      </c>
      <c r="N15" s="236">
        <v>0</v>
      </c>
      <c r="O15" s="236" t="s">
        <v>770</v>
      </c>
    </row>
    <row r="16" spans="1:16" x14ac:dyDescent="0.2">
      <c r="A16" s="38" t="s">
        <v>651</v>
      </c>
      <c r="B16" s="235">
        <f>2963306+847400</f>
        <v>3810706</v>
      </c>
      <c r="C16" s="235">
        <v>2196794</v>
      </c>
      <c r="D16" s="231">
        <v>4</v>
      </c>
      <c r="E16" s="38" t="s">
        <v>651</v>
      </c>
      <c r="F16" s="235">
        <f>1057700+462235</f>
        <v>1519935</v>
      </c>
      <c r="G16" s="235">
        <v>2196794</v>
      </c>
      <c r="H16" s="231">
        <v>4</v>
      </c>
      <c r="I16" s="38" t="s">
        <v>651</v>
      </c>
      <c r="J16" s="235">
        <f>+B16+F16</f>
        <v>5330641</v>
      </c>
      <c r="K16" s="235">
        <v>2196794</v>
      </c>
      <c r="M16" s="38" t="s">
        <v>253</v>
      </c>
      <c r="N16" s="236">
        <v>0</v>
      </c>
      <c r="O16" s="236" t="s">
        <v>770</v>
      </c>
    </row>
    <row r="17" spans="1:15" x14ac:dyDescent="0.2">
      <c r="A17" s="54" t="s">
        <v>636</v>
      </c>
      <c r="B17" s="239">
        <f>SUM(B14:B16)</f>
        <v>37143294</v>
      </c>
      <c r="C17" s="239">
        <f>SUM(C14:C16)</f>
        <v>23748146</v>
      </c>
      <c r="E17" s="54" t="s">
        <v>636</v>
      </c>
      <c r="F17" s="239">
        <f>SUM(F14:F16)</f>
        <v>5892949</v>
      </c>
      <c r="G17" s="239">
        <f>SUM(G14:G16)</f>
        <v>23748146</v>
      </c>
      <c r="H17" s="231"/>
      <c r="I17" s="54" t="s">
        <v>636</v>
      </c>
      <c r="J17" s="239">
        <f>SUM(J14:J16)</f>
        <v>141140609</v>
      </c>
      <c r="K17" s="239">
        <f>SUM(K14:K16)</f>
        <v>23748146</v>
      </c>
      <c r="M17" s="54"/>
      <c r="N17" s="240"/>
      <c r="O17" s="240"/>
    </row>
    <row r="18" spans="1:15" x14ac:dyDescent="0.2">
      <c r="A18" s="54" t="s">
        <v>266</v>
      </c>
      <c r="B18" s="235"/>
      <c r="C18" s="235"/>
      <c r="E18" s="54" t="s">
        <v>266</v>
      </c>
      <c r="F18" s="235"/>
      <c r="G18" s="235"/>
      <c r="H18" s="231"/>
      <c r="I18" s="54" t="s">
        <v>266</v>
      </c>
      <c r="J18" s="235"/>
      <c r="K18" s="235"/>
      <c r="M18" s="54" t="s">
        <v>254</v>
      </c>
      <c r="N18" s="1">
        <v>1408131266</v>
      </c>
      <c r="O18" s="1">
        <v>2266225728</v>
      </c>
    </row>
    <row r="19" spans="1:15" x14ac:dyDescent="0.2">
      <c r="A19" s="38" t="s">
        <v>652</v>
      </c>
      <c r="B19" s="235">
        <v>42111493</v>
      </c>
      <c r="C19" s="235">
        <v>176537423</v>
      </c>
      <c r="E19" s="38" t="s">
        <v>652</v>
      </c>
      <c r="F19" s="235">
        <v>54072165</v>
      </c>
      <c r="G19" s="235">
        <v>176537423</v>
      </c>
      <c r="H19" s="231"/>
      <c r="I19" s="38" t="s">
        <v>652</v>
      </c>
      <c r="J19" s="235">
        <f>+B19+F19</f>
        <v>96183658</v>
      </c>
      <c r="K19" s="235">
        <v>176537423</v>
      </c>
      <c r="M19" s="38" t="s">
        <v>255</v>
      </c>
      <c r="N19" s="236">
        <v>504084149</v>
      </c>
      <c r="O19" s="236">
        <v>907067570</v>
      </c>
    </row>
    <row r="20" spans="1:15" x14ac:dyDescent="0.2">
      <c r="A20" s="38" t="s">
        <v>653</v>
      </c>
      <c r="B20" s="235">
        <v>6948396</v>
      </c>
      <c r="C20" s="235">
        <v>29805924</v>
      </c>
      <c r="E20" s="38" t="s">
        <v>653</v>
      </c>
      <c r="F20" s="235">
        <v>8921907</v>
      </c>
      <c r="G20" s="235">
        <v>29805924</v>
      </c>
      <c r="H20" s="231"/>
      <c r="I20" s="38" t="s">
        <v>653</v>
      </c>
      <c r="J20" s="235">
        <f t="shared" ref="J20:J37" si="0">+B20+F20</f>
        <v>15870303</v>
      </c>
      <c r="K20" s="235">
        <v>29805924</v>
      </c>
      <c r="M20" s="38" t="s">
        <v>256</v>
      </c>
      <c r="N20" s="236">
        <v>83173886</v>
      </c>
      <c r="O20" s="236">
        <v>149666149</v>
      </c>
    </row>
    <row r="21" spans="1:15" x14ac:dyDescent="0.2">
      <c r="A21" s="38"/>
      <c r="B21" s="235"/>
      <c r="C21" s="235"/>
      <c r="E21" s="38"/>
      <c r="F21" s="235"/>
      <c r="G21" s="235"/>
      <c r="H21" s="231"/>
      <c r="I21" s="38"/>
      <c r="J21" s="235"/>
      <c r="K21" s="235"/>
      <c r="M21" s="38" t="s">
        <v>257</v>
      </c>
      <c r="N21" s="236">
        <v>0</v>
      </c>
      <c r="O21" s="236">
        <v>48730</v>
      </c>
    </row>
    <row r="22" spans="1:15" x14ac:dyDescent="0.2">
      <c r="A22" s="38" t="s">
        <v>654</v>
      </c>
      <c r="B22" s="235">
        <v>2180000</v>
      </c>
      <c r="C22" s="235">
        <v>13977537</v>
      </c>
      <c r="E22" s="38" t="s">
        <v>654</v>
      </c>
      <c r="F22" s="235">
        <v>0</v>
      </c>
      <c r="G22" s="235">
        <v>13977537</v>
      </c>
      <c r="H22" s="231"/>
      <c r="I22" s="38" t="s">
        <v>654</v>
      </c>
      <c r="J22" s="235">
        <f t="shared" si="0"/>
        <v>2180000</v>
      </c>
      <c r="K22" s="235">
        <v>13977537</v>
      </c>
      <c r="M22" s="38" t="s">
        <v>258</v>
      </c>
      <c r="N22" s="236">
        <v>1973556</v>
      </c>
      <c r="O22" s="236">
        <v>3947112</v>
      </c>
    </row>
    <row r="23" spans="1:15" x14ac:dyDescent="0.2">
      <c r="A23" s="38" t="s">
        <v>655</v>
      </c>
      <c r="B23" s="235">
        <v>37329636</v>
      </c>
      <c r="C23" s="235">
        <v>153231429</v>
      </c>
      <c r="E23" s="38" t="s">
        <v>655</v>
      </c>
      <c r="F23" s="235">
        <v>37184415</v>
      </c>
      <c r="G23" s="235">
        <v>153231429</v>
      </c>
      <c r="H23" s="231"/>
      <c r="I23" s="38" t="s">
        <v>655</v>
      </c>
      <c r="J23" s="235">
        <f t="shared" si="0"/>
        <v>74514051</v>
      </c>
      <c r="K23" s="235">
        <v>153231429</v>
      </c>
      <c r="M23" s="38" t="s">
        <v>259</v>
      </c>
      <c r="N23" s="236">
        <v>0</v>
      </c>
      <c r="O23" s="236" t="s">
        <v>770</v>
      </c>
    </row>
    <row r="24" spans="1:15" x14ac:dyDescent="0.2">
      <c r="A24" s="38"/>
      <c r="B24" s="235"/>
      <c r="C24" s="235"/>
      <c r="E24" s="38"/>
      <c r="F24" s="235"/>
      <c r="G24" s="235"/>
      <c r="H24" s="231"/>
      <c r="I24" s="38"/>
      <c r="J24" s="235"/>
      <c r="K24" s="235"/>
      <c r="M24" s="38" t="s">
        <v>260</v>
      </c>
      <c r="N24" s="236">
        <v>0</v>
      </c>
      <c r="O24" s="236" t="s">
        <v>770</v>
      </c>
    </row>
    <row r="25" spans="1:15" x14ac:dyDescent="0.2">
      <c r="A25" s="38" t="s">
        <v>656</v>
      </c>
      <c r="B25" s="235"/>
      <c r="C25" s="235">
        <v>57608294</v>
      </c>
      <c r="E25" s="38" t="s">
        <v>656</v>
      </c>
      <c r="F25" s="235"/>
      <c r="G25" s="235">
        <v>57608294</v>
      </c>
      <c r="H25" s="231"/>
      <c r="I25" s="38" t="s">
        <v>656</v>
      </c>
      <c r="J25" s="235">
        <f t="shared" si="0"/>
        <v>0</v>
      </c>
      <c r="K25" s="235">
        <v>57608294</v>
      </c>
      <c r="M25" s="38" t="s">
        <v>261</v>
      </c>
      <c r="N25" s="236">
        <v>11748224</v>
      </c>
      <c r="O25" s="236">
        <v>22308316</v>
      </c>
    </row>
    <row r="26" spans="1:15" x14ac:dyDescent="0.2">
      <c r="A26" s="38" t="s">
        <v>657</v>
      </c>
      <c r="B26" s="235">
        <v>5034443</v>
      </c>
      <c r="C26" s="235">
        <v>9660910</v>
      </c>
      <c r="E26" s="38" t="s">
        <v>657</v>
      </c>
      <c r="F26" s="235">
        <v>0</v>
      </c>
      <c r="G26" s="235">
        <v>9660910</v>
      </c>
      <c r="H26" s="231"/>
      <c r="I26" s="38" t="s">
        <v>657</v>
      </c>
      <c r="J26" s="235">
        <f t="shared" si="0"/>
        <v>5034443</v>
      </c>
      <c r="K26" s="235">
        <v>9660910</v>
      </c>
      <c r="M26" s="38" t="s">
        <v>262</v>
      </c>
      <c r="N26" s="236">
        <v>0</v>
      </c>
      <c r="O26" s="236" t="s">
        <v>770</v>
      </c>
    </row>
    <row r="27" spans="1:15" x14ac:dyDescent="0.2">
      <c r="A27" s="38" t="s">
        <v>658</v>
      </c>
      <c r="B27" s="235">
        <v>183846</v>
      </c>
      <c r="C27" s="235">
        <v>5328452</v>
      </c>
      <c r="E27" s="38" t="s">
        <v>658</v>
      </c>
      <c r="F27" s="235">
        <v>11830139</v>
      </c>
      <c r="G27" s="235">
        <v>5328452</v>
      </c>
      <c r="H27" s="231"/>
      <c r="I27" s="38" t="s">
        <v>658</v>
      </c>
      <c r="J27" s="235">
        <v>18126480</v>
      </c>
      <c r="K27" s="235">
        <v>5328452</v>
      </c>
      <c r="M27" s="38" t="s">
        <v>263</v>
      </c>
      <c r="N27" s="236">
        <v>0</v>
      </c>
      <c r="O27" s="241" t="s">
        <v>770</v>
      </c>
    </row>
    <row r="28" spans="1:15" x14ac:dyDescent="0.2">
      <c r="A28" s="38" t="s">
        <v>659</v>
      </c>
      <c r="B28" s="235">
        <v>2631100</v>
      </c>
      <c r="C28" s="235">
        <v>4946956</v>
      </c>
      <c r="E28" s="38" t="s">
        <v>659</v>
      </c>
      <c r="F28" s="235">
        <v>0</v>
      </c>
      <c r="G28" s="235">
        <v>4946956</v>
      </c>
      <c r="H28" s="231"/>
      <c r="I28" s="38" t="s">
        <v>659</v>
      </c>
      <c r="J28" s="235">
        <f t="shared" si="0"/>
        <v>2631100</v>
      </c>
      <c r="K28" s="235">
        <v>4946956</v>
      </c>
      <c r="M28" s="38" t="s">
        <v>264</v>
      </c>
      <c r="N28" s="236">
        <v>7103770</v>
      </c>
      <c r="O28" s="236">
        <v>13459234</v>
      </c>
    </row>
    <row r="29" spans="1:15" x14ac:dyDescent="0.2">
      <c r="A29" s="38" t="s">
        <v>660</v>
      </c>
      <c r="B29" s="235">
        <f>2557240+5144442+6537619+8994085+420000+4551013+18126480+3723731+4016787+11605205+3051734</f>
        <v>68728336</v>
      </c>
      <c r="C29" s="235">
        <v>178982976</v>
      </c>
      <c r="D29" s="231">
        <v>5</v>
      </c>
      <c r="E29" s="38" t="s">
        <v>660</v>
      </c>
      <c r="F29" s="235">
        <f>2979582+21944658+520173+866500+6899046+689091+551636+24801036+2545205+1257988+71000+11801324+145+1045455+4629798+363636</f>
        <v>80966273</v>
      </c>
      <c r="G29" s="235">
        <v>178982976</v>
      </c>
      <c r="H29" s="231">
        <v>5</v>
      </c>
      <c r="I29" s="38" t="s">
        <v>660</v>
      </c>
      <c r="J29" s="235">
        <v>112381988</v>
      </c>
      <c r="K29" s="235">
        <v>178982976</v>
      </c>
      <c r="M29" s="38" t="s">
        <v>265</v>
      </c>
      <c r="N29" s="236">
        <v>43376047</v>
      </c>
      <c r="O29" s="236">
        <v>33610585</v>
      </c>
    </row>
    <row r="30" spans="1:15" x14ac:dyDescent="0.2">
      <c r="A30" s="38" t="s">
        <v>661</v>
      </c>
      <c r="B30" s="235">
        <v>45865609</v>
      </c>
      <c r="C30" s="235">
        <v>226442873</v>
      </c>
      <c r="E30" s="38" t="s">
        <v>661</v>
      </c>
      <c r="F30" s="235">
        <v>29976971</v>
      </c>
      <c r="G30" s="235">
        <v>226442873</v>
      </c>
      <c r="H30" s="231"/>
      <c r="I30" s="38" t="s">
        <v>661</v>
      </c>
      <c r="J30" s="235">
        <v>79266320</v>
      </c>
      <c r="K30" s="235">
        <v>226442873</v>
      </c>
      <c r="M30" s="38" t="s">
        <v>266</v>
      </c>
      <c r="N30" s="236">
        <v>99809416</v>
      </c>
      <c r="O30" s="241">
        <v>249861637</v>
      </c>
    </row>
    <row r="31" spans="1:15" x14ac:dyDescent="0.2">
      <c r="A31" s="38" t="s">
        <v>662</v>
      </c>
      <c r="B31" s="235">
        <v>120000000</v>
      </c>
      <c r="C31" s="235">
        <v>395433334</v>
      </c>
      <c r="E31" s="38" t="s">
        <v>662</v>
      </c>
      <c r="F31" s="235">
        <v>120000000</v>
      </c>
      <c r="G31" s="235">
        <v>395433334</v>
      </c>
      <c r="H31" s="231"/>
      <c r="I31" s="38" t="s">
        <v>662</v>
      </c>
      <c r="J31" s="235">
        <f t="shared" si="0"/>
        <v>240000000</v>
      </c>
      <c r="K31" s="235">
        <v>395433334</v>
      </c>
      <c r="M31" s="38" t="s">
        <v>267</v>
      </c>
      <c r="N31" s="236"/>
      <c r="O31" s="236">
        <v>38751818</v>
      </c>
    </row>
    <row r="32" spans="1:15" x14ac:dyDescent="0.2">
      <c r="A32" s="38" t="s">
        <v>663</v>
      </c>
      <c r="B32" s="235">
        <v>48727274</v>
      </c>
      <c r="C32" s="235">
        <v>123333334</v>
      </c>
      <c r="E32" s="38" t="s">
        <v>663</v>
      </c>
      <c r="F32" s="235">
        <v>19636364</v>
      </c>
      <c r="G32" s="235">
        <v>123333334</v>
      </c>
      <c r="H32" s="231"/>
      <c r="I32" s="38" t="s">
        <v>663</v>
      </c>
      <c r="J32" s="235">
        <f t="shared" si="0"/>
        <v>68363638</v>
      </c>
      <c r="K32" s="235">
        <v>123333334</v>
      </c>
      <c r="M32" s="38" t="s">
        <v>268</v>
      </c>
      <c r="N32" s="236">
        <v>354440683</v>
      </c>
      <c r="O32" s="236">
        <v>358545454</v>
      </c>
    </row>
    <row r="33" spans="1:15" x14ac:dyDescent="0.2">
      <c r="A33" s="38" t="s">
        <v>664</v>
      </c>
      <c r="B33" s="235">
        <v>5788050</v>
      </c>
      <c r="C33" s="235">
        <v>1154545</v>
      </c>
      <c r="E33" s="38" t="s">
        <v>664</v>
      </c>
      <c r="F33" s="235">
        <v>172727</v>
      </c>
      <c r="G33" s="235">
        <v>1154545</v>
      </c>
      <c r="H33" s="231"/>
      <c r="I33" s="38" t="s">
        <v>664</v>
      </c>
      <c r="J33" s="235">
        <f t="shared" si="0"/>
        <v>5960777</v>
      </c>
      <c r="K33" s="235">
        <v>1154545</v>
      </c>
      <c r="M33" s="38" t="s">
        <v>269</v>
      </c>
      <c r="N33" s="236">
        <v>173676204</v>
      </c>
      <c r="O33" s="236">
        <v>274679666</v>
      </c>
    </row>
    <row r="34" spans="1:15" x14ac:dyDescent="0.2">
      <c r="A34" s="38" t="s">
        <v>665</v>
      </c>
      <c r="B34" s="235">
        <v>1747200</v>
      </c>
      <c r="C34" s="235">
        <v>1234487</v>
      </c>
      <c r="E34" s="38" t="s">
        <v>665</v>
      </c>
      <c r="F34" s="235">
        <v>0</v>
      </c>
      <c r="G34" s="235">
        <v>1234487</v>
      </c>
      <c r="H34" s="231"/>
      <c r="I34" s="38" t="s">
        <v>665</v>
      </c>
      <c r="J34" s="235">
        <f t="shared" si="0"/>
        <v>1747200</v>
      </c>
      <c r="K34" s="235">
        <v>1234487</v>
      </c>
      <c r="M34" s="38" t="s">
        <v>270</v>
      </c>
      <c r="N34" s="236">
        <v>19659208</v>
      </c>
      <c r="O34" s="236">
        <v>863636</v>
      </c>
    </row>
    <row r="35" spans="1:15" x14ac:dyDescent="0.2">
      <c r="A35" s="38"/>
      <c r="B35" s="235"/>
      <c r="C35" s="235"/>
      <c r="E35" s="38"/>
      <c r="F35" s="235"/>
      <c r="G35" s="235"/>
      <c r="H35" s="231"/>
      <c r="I35" s="38"/>
      <c r="J35" s="235"/>
      <c r="K35" s="235"/>
      <c r="M35" s="38" t="s">
        <v>271</v>
      </c>
      <c r="N35" s="236">
        <v>109086123</v>
      </c>
      <c r="O35" s="236">
        <v>213415821</v>
      </c>
    </row>
    <row r="36" spans="1:15" x14ac:dyDescent="0.2">
      <c r="A36" s="38"/>
      <c r="B36" s="235"/>
      <c r="C36" s="235"/>
      <c r="E36" s="38"/>
      <c r="F36" s="235"/>
      <c r="G36" s="235"/>
      <c r="H36" s="231"/>
      <c r="I36" s="38"/>
      <c r="J36" s="235"/>
      <c r="K36" s="235"/>
      <c r="M36" s="38" t="s">
        <v>272</v>
      </c>
      <c r="N36" s="236">
        <v>0</v>
      </c>
      <c r="O36" s="236"/>
    </row>
    <row r="37" spans="1:15" x14ac:dyDescent="0.2">
      <c r="A37" s="38" t="s">
        <v>666</v>
      </c>
      <c r="B37" s="235"/>
      <c r="C37" s="235">
        <v>1000000</v>
      </c>
      <c r="E37" s="38" t="s">
        <v>666</v>
      </c>
      <c r="F37" s="235">
        <v>0</v>
      </c>
      <c r="G37" s="235">
        <v>1000000</v>
      </c>
      <c r="H37" s="231"/>
      <c r="I37" s="38" t="s">
        <v>666</v>
      </c>
      <c r="J37" s="235">
        <f t="shared" si="0"/>
        <v>0</v>
      </c>
      <c r="K37" s="235">
        <v>1000000</v>
      </c>
      <c r="M37" s="38" t="s">
        <v>273</v>
      </c>
      <c r="N37" s="236">
        <v>0</v>
      </c>
      <c r="O37" s="236" t="s">
        <v>770</v>
      </c>
    </row>
    <row r="38" spans="1:15" x14ac:dyDescent="0.2">
      <c r="A38" s="38"/>
      <c r="B38" s="235"/>
      <c r="C38" s="235"/>
      <c r="E38" s="38"/>
      <c r="F38" s="235"/>
      <c r="G38" s="235"/>
      <c r="H38" s="231"/>
      <c r="I38" s="38"/>
      <c r="J38" s="235"/>
      <c r="K38" s="235"/>
      <c r="M38" s="38" t="s">
        <v>274</v>
      </c>
      <c r="N38" s="236">
        <v>0</v>
      </c>
      <c r="O38" s="236">
        <v>0</v>
      </c>
    </row>
    <row r="39" spans="1:15" x14ac:dyDescent="0.2">
      <c r="A39" s="38"/>
      <c r="B39" s="235"/>
      <c r="C39" s="235"/>
      <c r="E39" s="38"/>
      <c r="F39" s="235"/>
      <c r="G39" s="235"/>
      <c r="H39" s="231"/>
      <c r="I39" s="38"/>
      <c r="J39" s="235"/>
      <c r="K39" s="235"/>
      <c r="M39" s="38" t="s">
        <v>275</v>
      </c>
      <c r="N39" s="236">
        <v>0</v>
      </c>
      <c r="O39" s="236">
        <v>0</v>
      </c>
    </row>
    <row r="40" spans="1:15" x14ac:dyDescent="0.2">
      <c r="N40" s="60"/>
    </row>
    <row r="41" spans="1:15" x14ac:dyDescent="0.2">
      <c r="N41" s="242"/>
    </row>
    <row r="42" spans="1:15" x14ac:dyDescent="0.2">
      <c r="N42" s="60"/>
    </row>
  </sheetData>
  <mergeCells count="4">
    <mergeCell ref="A1:C1"/>
    <mergeCell ref="E1:G1"/>
    <mergeCell ref="I1:K1"/>
    <mergeCell ref="M1:O1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2060"/>
  </sheetPr>
  <dimension ref="B1:D10"/>
  <sheetViews>
    <sheetView showGridLines="0" zoomScaleNormal="100" workbookViewId="0">
      <selection activeCell="B2" sqref="B2:D10"/>
    </sheetView>
  </sheetViews>
  <sheetFormatPr baseColWidth="10" defaultColWidth="11.42578125" defaultRowHeight="12" x14ac:dyDescent="0.2"/>
  <cols>
    <col min="1" max="1" width="20" style="30" customWidth="1"/>
    <col min="2" max="2" width="37.7109375" style="30" bestFit="1" customWidth="1"/>
    <col min="3" max="3" width="13.7109375" style="30" bestFit="1" customWidth="1"/>
    <col min="4" max="4" width="13.28515625" style="30" bestFit="1" customWidth="1"/>
    <col min="5" max="16384" width="11.42578125" style="30"/>
  </cols>
  <sheetData>
    <row r="1" spans="2:4" ht="48" customHeight="1" x14ac:dyDescent="0.25">
      <c r="B1" s="269"/>
    </row>
    <row r="2" spans="2:4" x14ac:dyDescent="0.2">
      <c r="B2" s="150" t="s">
        <v>759</v>
      </c>
    </row>
    <row r="5" spans="2:4" x14ac:dyDescent="0.2">
      <c r="B5" s="255" t="s">
        <v>422</v>
      </c>
      <c r="C5" s="255" t="s">
        <v>775</v>
      </c>
      <c r="D5" s="255" t="s">
        <v>774</v>
      </c>
    </row>
    <row r="6" spans="2:4" x14ac:dyDescent="0.2">
      <c r="B6" s="54" t="s">
        <v>279</v>
      </c>
      <c r="C6" s="243">
        <v>112117967</v>
      </c>
      <c r="D6" s="159">
        <v>702695828</v>
      </c>
    </row>
    <row r="7" spans="2:4" x14ac:dyDescent="0.2">
      <c r="B7" s="38" t="s">
        <v>279</v>
      </c>
      <c r="C7" s="244">
        <v>112117967</v>
      </c>
      <c r="D7" s="58">
        <v>702695828</v>
      </c>
    </row>
    <row r="8" spans="2:4" x14ac:dyDescent="0.2">
      <c r="B8" s="54" t="s">
        <v>278</v>
      </c>
      <c r="C8" s="243">
        <v>0</v>
      </c>
      <c r="D8" s="159"/>
    </row>
    <row r="9" spans="2:4" x14ac:dyDescent="0.2">
      <c r="B9" s="38" t="s">
        <v>278</v>
      </c>
      <c r="C9" s="244">
        <v>0</v>
      </c>
      <c r="D9" s="58">
        <v>0</v>
      </c>
    </row>
    <row r="10" spans="2:4" x14ac:dyDescent="0.2">
      <c r="B10" s="54" t="s">
        <v>636</v>
      </c>
      <c r="C10" s="243">
        <v>0</v>
      </c>
      <c r="D10" s="159">
        <v>0</v>
      </c>
    </row>
  </sheetData>
  <pageMargins left="0.7" right="0.7" top="0.75" bottom="0.75" header="0.3" footer="0.3"/>
  <pageSetup paperSize="9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2060"/>
  </sheetPr>
  <dimension ref="B1:D13"/>
  <sheetViews>
    <sheetView showGridLines="0" zoomScale="115" zoomScaleNormal="115" workbookViewId="0">
      <selection activeCell="B3" sqref="B3:D13"/>
    </sheetView>
  </sheetViews>
  <sheetFormatPr baseColWidth="10" defaultColWidth="11.42578125" defaultRowHeight="12" x14ac:dyDescent="0.2"/>
  <cols>
    <col min="1" max="1" width="17.7109375" style="30" customWidth="1"/>
    <col min="2" max="2" width="37.7109375" style="30" bestFit="1" customWidth="1"/>
    <col min="3" max="4" width="14.28515625" style="30" bestFit="1" customWidth="1"/>
    <col min="5" max="16384" width="11.42578125" style="30"/>
  </cols>
  <sheetData>
    <row r="1" spans="2:4" ht="30" customHeight="1" x14ac:dyDescent="0.25">
      <c r="B1" s="269"/>
    </row>
    <row r="2" spans="2:4" ht="17.45" customHeight="1" x14ac:dyDescent="0.2"/>
    <row r="3" spans="2:4" x14ac:dyDescent="0.2">
      <c r="B3" s="150" t="s">
        <v>760</v>
      </c>
    </row>
    <row r="5" spans="2:4" x14ac:dyDescent="0.2">
      <c r="B5" s="160" t="s">
        <v>422</v>
      </c>
      <c r="C5" s="160" t="s">
        <v>775</v>
      </c>
      <c r="D5" s="160" t="s">
        <v>774</v>
      </c>
    </row>
    <row r="6" spans="2:4" x14ac:dyDescent="0.2">
      <c r="B6" s="54" t="s">
        <v>667</v>
      </c>
      <c r="C6" s="58"/>
      <c r="D6" s="58"/>
    </row>
    <row r="7" spans="2:4" x14ac:dyDescent="0.2">
      <c r="B7" s="38" t="s">
        <v>668</v>
      </c>
      <c r="C7" s="58">
        <v>1323438977</v>
      </c>
      <c r="D7" s="58">
        <v>1790794779</v>
      </c>
    </row>
    <row r="8" spans="2:4" x14ac:dyDescent="0.2">
      <c r="B8" s="38" t="s">
        <v>283</v>
      </c>
      <c r="C8" s="58">
        <v>679115605</v>
      </c>
      <c r="D8" s="58">
        <v>620243209</v>
      </c>
    </row>
    <row r="9" spans="2:4" x14ac:dyDescent="0.2">
      <c r="B9" s="54" t="s">
        <v>636</v>
      </c>
      <c r="C9" s="159">
        <v>2002554582</v>
      </c>
      <c r="D9" s="159">
        <v>2411037988</v>
      </c>
    </row>
    <row r="10" spans="2:4" x14ac:dyDescent="0.2">
      <c r="B10" s="54" t="s">
        <v>669</v>
      </c>
      <c r="C10" s="58"/>
      <c r="D10" s="58"/>
    </row>
    <row r="11" spans="2:4" x14ac:dyDescent="0.2">
      <c r="B11" s="38" t="s">
        <v>670</v>
      </c>
      <c r="C11" s="137">
        <v>-1098751247</v>
      </c>
      <c r="D11" s="137">
        <v>-670712006</v>
      </c>
    </row>
    <row r="12" spans="2:4" x14ac:dyDescent="0.2">
      <c r="B12" s="38" t="s">
        <v>283</v>
      </c>
      <c r="C12" s="137">
        <v>427798592</v>
      </c>
      <c r="D12" s="137">
        <v>336498990</v>
      </c>
    </row>
    <row r="13" spans="2:4" x14ac:dyDescent="0.2">
      <c r="B13" s="54" t="s">
        <v>636</v>
      </c>
      <c r="C13" s="240">
        <v>-670952655</v>
      </c>
      <c r="D13" s="159">
        <v>-334213016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2060"/>
  </sheetPr>
  <dimension ref="B1:D11"/>
  <sheetViews>
    <sheetView showGridLines="0" zoomScaleNormal="100" workbookViewId="0">
      <selection activeCell="C31" sqref="C30:C31"/>
    </sheetView>
  </sheetViews>
  <sheetFormatPr baseColWidth="10" defaultColWidth="11.42578125" defaultRowHeight="12" x14ac:dyDescent="0.2"/>
  <cols>
    <col min="1" max="1" width="23.85546875" style="30" customWidth="1"/>
    <col min="2" max="2" width="37.7109375" style="30" bestFit="1" customWidth="1"/>
    <col min="3" max="3" width="13.7109375" style="30" bestFit="1" customWidth="1"/>
    <col min="4" max="4" width="13.28515625" style="30" bestFit="1" customWidth="1"/>
    <col min="5" max="16384" width="11.42578125" style="30"/>
  </cols>
  <sheetData>
    <row r="1" spans="2:4" ht="34.35" customHeight="1" x14ac:dyDescent="0.25">
      <c r="B1" s="269"/>
    </row>
    <row r="3" spans="2:4" x14ac:dyDescent="0.2">
      <c r="B3" s="30" t="s">
        <v>761</v>
      </c>
    </row>
    <row r="5" spans="2:4" x14ac:dyDescent="0.2">
      <c r="B5" s="255" t="s">
        <v>422</v>
      </c>
      <c r="C5" s="255" t="str">
        <f>+'NOTA Y RESULTADOS FINANC'!C5</f>
        <v>AL 31/03/2021</v>
      </c>
      <c r="D5" s="255" t="str">
        <f>+'NOTA Y RESULTADOS FINANC'!D5</f>
        <v>AL 31/03/2020</v>
      </c>
    </row>
    <row r="6" spans="2:4" x14ac:dyDescent="0.2">
      <c r="B6" s="54" t="s">
        <v>671</v>
      </c>
      <c r="C6" s="54"/>
      <c r="D6" s="54"/>
    </row>
    <row r="7" spans="2:4" x14ac:dyDescent="0.2">
      <c r="B7" s="38" t="s">
        <v>672</v>
      </c>
      <c r="C7" s="245">
        <v>0</v>
      </c>
      <c r="D7" s="244">
        <v>0</v>
      </c>
    </row>
    <row r="8" spans="2:4" x14ac:dyDescent="0.2">
      <c r="B8" s="54" t="s">
        <v>636</v>
      </c>
      <c r="C8" s="246">
        <f>SUM(C7)</f>
        <v>0</v>
      </c>
      <c r="D8" s="246">
        <f>SUM(D7)</f>
        <v>0</v>
      </c>
    </row>
    <row r="9" spans="2:4" x14ac:dyDescent="0.2">
      <c r="B9" s="54" t="s">
        <v>673</v>
      </c>
      <c r="C9" s="54"/>
      <c r="D9" s="54"/>
    </row>
    <row r="10" spans="2:4" x14ac:dyDescent="0.2">
      <c r="B10" s="38" t="s">
        <v>674</v>
      </c>
      <c r="C10" s="245">
        <v>0</v>
      </c>
      <c r="D10" s="245">
        <v>0</v>
      </c>
    </row>
    <row r="11" spans="2:4" x14ac:dyDescent="0.2">
      <c r="B11" s="54" t="s">
        <v>636</v>
      </c>
      <c r="C11" s="246">
        <f>SUM(C10)</f>
        <v>0</v>
      </c>
      <c r="D11" s="246">
        <f>SUM(D10)</f>
        <v>0</v>
      </c>
    </row>
  </sheetData>
  <pageMargins left="0.7" right="0.7" top="0.75" bottom="0.75" header="0.3" footer="0.3"/>
  <pageSetup paperSize="9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2060"/>
  </sheetPr>
  <dimension ref="C1:C21"/>
  <sheetViews>
    <sheetView showGridLines="0" zoomScaleNormal="100" workbookViewId="0">
      <selection activeCell="F17" sqref="F17"/>
    </sheetView>
  </sheetViews>
  <sheetFormatPr baseColWidth="10" defaultColWidth="9.140625" defaultRowHeight="12" x14ac:dyDescent="0.2"/>
  <cols>
    <col min="1" max="1" width="5.140625" style="30" customWidth="1"/>
    <col min="2" max="2" width="5.7109375" style="30" customWidth="1"/>
    <col min="3" max="3" width="93.140625" style="436" customWidth="1"/>
    <col min="4" max="256" width="11.42578125" style="30" customWidth="1"/>
    <col min="257" max="16384" width="9.140625" style="30"/>
  </cols>
  <sheetData>
    <row r="1" spans="3:3" ht="42" customHeight="1" x14ac:dyDescent="0.25">
      <c r="C1" s="269"/>
    </row>
    <row r="3" spans="3:3" x14ac:dyDescent="0.2">
      <c r="C3" s="31" t="s">
        <v>675</v>
      </c>
    </row>
    <row r="4" spans="3:3" x14ac:dyDescent="0.2">
      <c r="C4" s="31" t="s">
        <v>835</v>
      </c>
    </row>
    <row r="5" spans="3:3" x14ac:dyDescent="0.2">
      <c r="C5" s="96" t="s">
        <v>676</v>
      </c>
    </row>
    <row r="6" spans="3:3" x14ac:dyDescent="0.2">
      <c r="C6" s="31" t="s">
        <v>836</v>
      </c>
    </row>
    <row r="7" spans="3:3" x14ac:dyDescent="0.2">
      <c r="C7" s="96" t="s">
        <v>676</v>
      </c>
    </row>
    <row r="8" spans="3:3" x14ac:dyDescent="0.2">
      <c r="C8" s="31" t="s">
        <v>837</v>
      </c>
    </row>
    <row r="9" spans="3:3" ht="54.75" customHeight="1" x14ac:dyDescent="0.2">
      <c r="C9" s="434" t="s">
        <v>710</v>
      </c>
    </row>
    <row r="10" spans="3:3" ht="54.75" customHeight="1" x14ac:dyDescent="0.2">
      <c r="C10" s="434" t="s">
        <v>786</v>
      </c>
    </row>
    <row r="11" spans="3:3" x14ac:dyDescent="0.2">
      <c r="C11" s="31" t="s">
        <v>677</v>
      </c>
    </row>
    <row r="12" spans="3:3" x14ac:dyDescent="0.2">
      <c r="C12" s="96" t="s">
        <v>678</v>
      </c>
    </row>
    <row r="13" spans="3:3" ht="28.35" customHeight="1" x14ac:dyDescent="0.2">
      <c r="C13" s="435" t="s">
        <v>838</v>
      </c>
    </row>
    <row r="14" spans="3:3" x14ac:dyDescent="0.2">
      <c r="C14" s="96" t="s">
        <v>679</v>
      </c>
    </row>
    <row r="15" spans="3:3" x14ac:dyDescent="0.2">
      <c r="C15" s="31" t="s">
        <v>680</v>
      </c>
    </row>
    <row r="16" spans="3:3" x14ac:dyDescent="0.2">
      <c r="C16" s="96" t="s">
        <v>679</v>
      </c>
    </row>
    <row r="17" spans="3:3" x14ac:dyDescent="0.2">
      <c r="C17" s="31" t="s">
        <v>681</v>
      </c>
    </row>
    <row r="18" spans="3:3" x14ac:dyDescent="0.2">
      <c r="C18" s="96" t="s">
        <v>679</v>
      </c>
    </row>
    <row r="19" spans="3:3" x14ac:dyDescent="0.2">
      <c r="C19" s="96"/>
    </row>
    <row r="20" spans="3:3" x14ac:dyDescent="0.2">
      <c r="C20" s="31" t="s">
        <v>682</v>
      </c>
    </row>
    <row r="21" spans="3:3" x14ac:dyDescent="0.2">
      <c r="C21" s="96" t="s">
        <v>683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2:L146"/>
  <sheetViews>
    <sheetView showGridLines="0" tabSelected="1" topLeftCell="A52" zoomScaleNormal="100" workbookViewId="0">
      <selection activeCell="F13" sqref="F13"/>
    </sheetView>
  </sheetViews>
  <sheetFormatPr baseColWidth="10" defaultColWidth="11.42578125" defaultRowHeight="12" x14ac:dyDescent="0.2"/>
  <cols>
    <col min="1" max="1" width="3.85546875" style="270" customWidth="1"/>
    <col min="2" max="2" width="20.85546875" style="270" hidden="1" customWidth="1"/>
    <col min="3" max="3" width="42.85546875" style="270" customWidth="1"/>
    <col min="4" max="5" width="13.85546875" style="270" customWidth="1"/>
    <col min="6" max="6" width="42.85546875" style="270" customWidth="1"/>
    <col min="7" max="7" width="13.85546875" style="270" customWidth="1"/>
    <col min="8" max="8" width="15.7109375" style="270" customWidth="1"/>
    <col min="9" max="9" width="11.42578125" style="270"/>
    <col min="10" max="10" width="11.85546875" style="270" bestFit="1" customWidth="1"/>
    <col min="11" max="16384" width="11.42578125" style="270"/>
  </cols>
  <sheetData>
    <row r="2" spans="2:8" x14ac:dyDescent="0.2">
      <c r="E2" s="253"/>
    </row>
    <row r="3" spans="2:8" ht="21.95" customHeight="1" x14ac:dyDescent="0.2">
      <c r="E3" s="253"/>
    </row>
    <row r="4" spans="2:8" s="272" customFormat="1" x14ac:dyDescent="0.2">
      <c r="B4" s="271">
        <v>1</v>
      </c>
      <c r="C4" s="484" t="s">
        <v>0</v>
      </c>
      <c r="D4" s="484"/>
      <c r="E4" s="484"/>
      <c r="F4" s="484"/>
      <c r="G4" s="484"/>
      <c r="H4" s="484"/>
    </row>
    <row r="5" spans="2:8" s="272" customFormat="1" ht="11.25" customHeight="1" x14ac:dyDescent="0.2">
      <c r="C5" s="484" t="s">
        <v>690</v>
      </c>
      <c r="D5" s="484"/>
      <c r="E5" s="484"/>
      <c r="F5" s="484"/>
      <c r="G5" s="484"/>
      <c r="H5" s="484"/>
    </row>
    <row r="6" spans="2:8" s="272" customFormat="1" ht="27" customHeight="1" x14ac:dyDescent="0.2">
      <c r="B6" s="273" t="s">
        <v>69</v>
      </c>
      <c r="C6" s="485" t="s">
        <v>771</v>
      </c>
      <c r="D6" s="485"/>
      <c r="E6" s="485"/>
      <c r="F6" s="485"/>
      <c r="G6" s="485"/>
      <c r="H6" s="485"/>
    </row>
    <row r="7" spans="2:8" s="272" customFormat="1" ht="12" customHeight="1" x14ac:dyDescent="0.2">
      <c r="B7" s="274" t="s">
        <v>70</v>
      </c>
      <c r="C7" s="486" t="s">
        <v>71</v>
      </c>
      <c r="D7" s="486"/>
      <c r="E7" s="486"/>
      <c r="F7" s="486"/>
      <c r="G7" s="486"/>
      <c r="H7" s="486"/>
    </row>
    <row r="8" spans="2:8" s="272" customFormat="1" ht="32.450000000000003" customHeight="1" x14ac:dyDescent="0.2">
      <c r="B8" s="274"/>
      <c r="C8" s="275" t="s">
        <v>72</v>
      </c>
      <c r="D8" s="276" t="s">
        <v>894</v>
      </c>
      <c r="E8" s="277" t="s">
        <v>794</v>
      </c>
      <c r="F8" s="275" t="s">
        <v>73</v>
      </c>
      <c r="G8" s="276" t="str">
        <f>+D8</f>
        <v>PERIODO ACTUAL 31/03/ 2021</v>
      </c>
      <c r="H8" s="276" t="s">
        <v>794</v>
      </c>
    </row>
    <row r="9" spans="2:8" s="272" customFormat="1" ht="11.25" customHeight="1" x14ac:dyDescent="0.2">
      <c r="B9" s="274" t="s">
        <v>74</v>
      </c>
      <c r="C9" s="278" t="s">
        <v>75</v>
      </c>
      <c r="D9" s="279"/>
      <c r="E9" s="280"/>
      <c r="F9" s="281" t="s">
        <v>76</v>
      </c>
      <c r="G9" s="282"/>
      <c r="H9" s="283"/>
    </row>
    <row r="10" spans="2:8" s="272" customFormat="1" ht="11.25" customHeight="1" x14ac:dyDescent="0.2">
      <c r="B10" s="274" t="s">
        <v>77</v>
      </c>
      <c r="C10" s="278" t="s">
        <v>78</v>
      </c>
      <c r="D10" s="284"/>
      <c r="E10" s="283"/>
      <c r="F10" s="281" t="s">
        <v>79</v>
      </c>
      <c r="G10" s="282"/>
      <c r="H10" s="283"/>
    </row>
    <row r="11" spans="2:8" s="272" customFormat="1" ht="11.25" customHeight="1" x14ac:dyDescent="0.2">
      <c r="B11" s="274"/>
      <c r="C11" s="285" t="s">
        <v>80</v>
      </c>
      <c r="D11" s="284">
        <v>0</v>
      </c>
      <c r="E11" s="283">
        <v>0</v>
      </c>
      <c r="F11" s="286" t="s">
        <v>821</v>
      </c>
      <c r="G11" s="282">
        <v>7804469733</v>
      </c>
      <c r="H11" s="283">
        <v>5810989127</v>
      </c>
    </row>
    <row r="12" spans="2:8" s="272" customFormat="1" ht="11.25" customHeight="1" x14ac:dyDescent="0.2">
      <c r="B12" s="274"/>
      <c r="C12" s="285" t="s">
        <v>81</v>
      </c>
      <c r="D12" s="284">
        <v>54329712</v>
      </c>
      <c r="E12" s="283">
        <v>0</v>
      </c>
      <c r="F12" s="286" t="s">
        <v>82</v>
      </c>
      <c r="G12" s="282">
        <f>73128261661+267893533+2305597+7435384+2502192+3217986</f>
        <v>73411616353</v>
      </c>
      <c r="H12" s="283">
        <v>11861121838</v>
      </c>
    </row>
    <row r="13" spans="2:8" s="272" customFormat="1" ht="11.25" customHeight="1" x14ac:dyDescent="0.2">
      <c r="B13" s="274"/>
      <c r="C13" s="285" t="s">
        <v>83</v>
      </c>
      <c r="D13" s="284">
        <v>17769798746</v>
      </c>
      <c r="E13" s="283">
        <v>3899258412</v>
      </c>
      <c r="F13" s="286" t="s">
        <v>822</v>
      </c>
      <c r="G13" s="283">
        <v>10366491</v>
      </c>
      <c r="H13" s="287">
        <v>48353641</v>
      </c>
    </row>
    <row r="14" spans="2:8" s="272" customFormat="1" ht="11.25" customHeight="1" x14ac:dyDescent="0.2">
      <c r="B14" s="274"/>
      <c r="C14" s="288"/>
      <c r="D14" s="289">
        <f>+D13+D12</f>
        <v>17824128458</v>
      </c>
      <c r="E14" s="289">
        <v>3899258412</v>
      </c>
      <c r="F14" s="286" t="s">
        <v>777</v>
      </c>
      <c r="G14" s="282">
        <v>0</v>
      </c>
      <c r="H14" s="283">
        <v>0</v>
      </c>
    </row>
    <row r="15" spans="2:8" s="272" customFormat="1" ht="11.25" customHeight="1" x14ac:dyDescent="0.2">
      <c r="B15" s="274"/>
      <c r="C15" s="288"/>
      <c r="D15" s="284"/>
      <c r="E15" s="283"/>
      <c r="F15" s="286" t="s">
        <v>84</v>
      </c>
      <c r="G15" s="282">
        <v>0</v>
      </c>
      <c r="H15" s="283">
        <v>0</v>
      </c>
    </row>
    <row r="16" spans="2:8" s="272" customFormat="1" ht="11.25" customHeight="1" x14ac:dyDescent="0.2">
      <c r="B16" s="274"/>
      <c r="C16" s="288"/>
      <c r="D16" s="284"/>
      <c r="E16" s="283"/>
      <c r="F16" s="281"/>
      <c r="G16" s="289">
        <f>SUM(G11:G15)</f>
        <v>81226452577</v>
      </c>
      <c r="H16" s="289">
        <v>17720464606</v>
      </c>
    </row>
    <row r="17" spans="2:12" s="272" customFormat="1" ht="11.25" customHeight="1" x14ac:dyDescent="0.2">
      <c r="B17" s="274" t="s">
        <v>85</v>
      </c>
      <c r="C17" s="278" t="s">
        <v>776</v>
      </c>
      <c r="D17" s="284">
        <v>0</v>
      </c>
      <c r="E17" s="283">
        <v>0</v>
      </c>
      <c r="F17" s="281" t="s">
        <v>86</v>
      </c>
      <c r="G17" s="282"/>
      <c r="H17" s="283"/>
    </row>
    <row r="18" spans="2:12" s="272" customFormat="1" ht="11.25" customHeight="1" x14ac:dyDescent="0.2">
      <c r="B18" s="274" t="s">
        <v>87</v>
      </c>
      <c r="C18" s="288" t="s">
        <v>88</v>
      </c>
      <c r="D18" s="284">
        <v>4674585000</v>
      </c>
      <c r="E18" s="283">
        <v>4674585000</v>
      </c>
      <c r="F18" s="286" t="s">
        <v>89</v>
      </c>
      <c r="G18" s="282">
        <v>0</v>
      </c>
      <c r="H18" s="283">
        <v>0</v>
      </c>
    </row>
    <row r="19" spans="2:12" s="272" customFormat="1" ht="11.25" customHeight="1" x14ac:dyDescent="0.2">
      <c r="B19" s="274"/>
      <c r="C19" s="288" t="s">
        <v>90</v>
      </c>
      <c r="D19" s="284">
        <f>135211745313-D18</f>
        <v>130537160313</v>
      </c>
      <c r="E19" s="283">
        <v>25632660840</v>
      </c>
      <c r="F19" s="286" t="s">
        <v>91</v>
      </c>
      <c r="G19" s="282">
        <v>76327819178</v>
      </c>
      <c r="H19" s="283">
        <v>50651839120</v>
      </c>
    </row>
    <row r="20" spans="2:12" s="272" customFormat="1" ht="11.25" customHeight="1" x14ac:dyDescent="0.2">
      <c r="B20" s="274"/>
      <c r="C20" s="290" t="s">
        <v>92</v>
      </c>
      <c r="D20" s="284">
        <v>0</v>
      </c>
      <c r="E20" s="283">
        <v>0</v>
      </c>
      <c r="F20" s="286" t="s">
        <v>93</v>
      </c>
      <c r="G20" s="291">
        <v>548085295</v>
      </c>
      <c r="H20" s="292">
        <v>879180706</v>
      </c>
    </row>
    <row r="21" spans="2:12" s="272" customFormat="1" ht="11.25" customHeight="1" x14ac:dyDescent="0.2">
      <c r="B21" s="274"/>
      <c r="C21" s="288"/>
      <c r="D21" s="293">
        <f>+D19+D18</f>
        <v>135211745313</v>
      </c>
      <c r="E21" s="293">
        <v>30307245840</v>
      </c>
      <c r="F21" s="294"/>
      <c r="G21" s="295">
        <f>SUM(G18:G20)</f>
        <v>76875904473</v>
      </c>
      <c r="H21" s="295">
        <v>51531019826</v>
      </c>
    </row>
    <row r="22" spans="2:12" s="272" customFormat="1" ht="11.25" customHeight="1" x14ac:dyDescent="0.2">
      <c r="B22" s="274"/>
      <c r="C22" s="278" t="s">
        <v>94</v>
      </c>
      <c r="D22" s="284"/>
      <c r="E22" s="283"/>
      <c r="F22" s="281" t="s">
        <v>823</v>
      </c>
      <c r="G22" s="282"/>
      <c r="H22" s="283"/>
    </row>
    <row r="23" spans="2:12" s="272" customFormat="1" ht="11.25" customHeight="1" x14ac:dyDescent="0.2">
      <c r="B23" s="274"/>
      <c r="C23" s="285" t="s">
        <v>96</v>
      </c>
      <c r="D23" s="284">
        <v>11549705844</v>
      </c>
      <c r="E23" s="287">
        <v>7820553857</v>
      </c>
      <c r="F23" s="286" t="s">
        <v>97</v>
      </c>
      <c r="G23" s="282"/>
      <c r="H23" s="283"/>
    </row>
    <row r="24" spans="2:12" s="272" customFormat="1" ht="11.25" customHeight="1" x14ac:dyDescent="0.2">
      <c r="B24" s="274"/>
      <c r="C24" s="285" t="s">
        <v>98</v>
      </c>
      <c r="D24" s="284">
        <v>1912747846</v>
      </c>
      <c r="E24" s="283">
        <v>2286612140</v>
      </c>
      <c r="F24" s="286" t="s">
        <v>99</v>
      </c>
      <c r="G24" s="282">
        <v>175946880</v>
      </c>
      <c r="H24" s="283">
        <v>0</v>
      </c>
    </row>
    <row r="25" spans="2:12" s="272" customFormat="1" ht="14.1" customHeight="1" x14ac:dyDescent="0.2">
      <c r="B25" s="274"/>
      <c r="C25" s="285" t="s">
        <v>100</v>
      </c>
      <c r="D25" s="284">
        <v>0</v>
      </c>
      <c r="E25" s="283">
        <v>0</v>
      </c>
      <c r="F25" s="286" t="s">
        <v>101</v>
      </c>
      <c r="G25" s="282">
        <v>7394320</v>
      </c>
      <c r="H25" s="283">
        <v>0</v>
      </c>
    </row>
    <row r="26" spans="2:12" s="272" customFormat="1" ht="11.25" customHeight="1" x14ac:dyDescent="0.2">
      <c r="B26" s="274"/>
      <c r="C26" s="290" t="s">
        <v>102</v>
      </c>
      <c r="D26" s="284">
        <v>0</v>
      </c>
      <c r="E26" s="283">
        <v>0</v>
      </c>
      <c r="F26" s="286" t="s">
        <v>103</v>
      </c>
      <c r="G26" s="282">
        <v>44920515</v>
      </c>
      <c r="H26" s="283">
        <v>35305818</v>
      </c>
    </row>
    <row r="27" spans="2:12" s="272" customFormat="1" ht="11.25" customHeight="1" x14ac:dyDescent="0.2">
      <c r="B27" s="274"/>
      <c r="C27" s="285" t="s">
        <v>104</v>
      </c>
      <c r="D27" s="284">
        <v>1897436655</v>
      </c>
      <c r="E27" s="283">
        <v>3753015489</v>
      </c>
      <c r="F27" s="286" t="s">
        <v>105</v>
      </c>
      <c r="G27" s="291">
        <v>16985495</v>
      </c>
      <c r="H27" s="292">
        <v>0</v>
      </c>
    </row>
    <row r="28" spans="2:12" s="272" customFormat="1" ht="11.25" customHeight="1" x14ac:dyDescent="0.2">
      <c r="B28" s="274" t="s">
        <v>106</v>
      </c>
      <c r="C28" s="290" t="s">
        <v>107</v>
      </c>
      <c r="D28" s="284">
        <v>0</v>
      </c>
      <c r="E28" s="283">
        <v>0</v>
      </c>
      <c r="F28" s="286"/>
      <c r="G28" s="295">
        <f>SUM(G24:G27)</f>
        <v>245247210</v>
      </c>
      <c r="H28" s="295">
        <v>35305818</v>
      </c>
    </row>
    <row r="29" spans="2:12" s="272" customFormat="1" ht="11.25" customHeight="1" x14ac:dyDescent="0.2">
      <c r="B29" s="274" t="s">
        <v>108</v>
      </c>
      <c r="C29" s="285" t="s">
        <v>109</v>
      </c>
      <c r="D29" s="284">
        <v>0</v>
      </c>
      <c r="E29" s="283">
        <v>0</v>
      </c>
      <c r="F29" s="286"/>
      <c r="G29" s="282"/>
      <c r="H29" s="283"/>
      <c r="J29" s="296"/>
      <c r="K29" s="296"/>
      <c r="L29" s="296"/>
    </row>
    <row r="30" spans="2:12" s="272" customFormat="1" ht="11.25" customHeight="1" x14ac:dyDescent="0.2">
      <c r="B30" s="274" t="s">
        <v>110</v>
      </c>
      <c r="C30" s="285"/>
      <c r="D30" s="289">
        <f>+D23+D24+D27</f>
        <v>15359890345</v>
      </c>
      <c r="E30" s="289">
        <v>13860181486</v>
      </c>
      <c r="F30" s="286"/>
      <c r="G30" s="282"/>
      <c r="H30" s="283"/>
      <c r="I30" s="296"/>
      <c r="J30" s="296"/>
      <c r="K30" s="296"/>
      <c r="L30" s="296"/>
    </row>
    <row r="31" spans="2:12" s="272" customFormat="1" ht="11.25" customHeight="1" x14ac:dyDescent="0.2">
      <c r="B31" s="274"/>
      <c r="C31" s="278" t="s">
        <v>111</v>
      </c>
      <c r="D31" s="284"/>
      <c r="E31" s="283"/>
      <c r="F31" s="281" t="s">
        <v>112</v>
      </c>
      <c r="G31" s="282"/>
      <c r="H31" s="283"/>
      <c r="I31" s="297"/>
      <c r="J31" s="297"/>
    </row>
    <row r="32" spans="2:12" s="272" customFormat="1" ht="11.25" customHeight="1" x14ac:dyDescent="0.2">
      <c r="B32" s="274" t="s">
        <v>113</v>
      </c>
      <c r="C32" s="298" t="s">
        <v>114</v>
      </c>
      <c r="D32" s="279"/>
      <c r="E32" s="280"/>
      <c r="F32" s="299"/>
      <c r="G32" s="300"/>
      <c r="H32" s="280"/>
    </row>
    <row r="33" spans="2:9" s="272" customFormat="1" ht="11.25" customHeight="1" x14ac:dyDescent="0.2">
      <c r="B33" s="274" t="s">
        <v>115</v>
      </c>
      <c r="C33" s="285" t="s">
        <v>116</v>
      </c>
      <c r="D33" s="284">
        <v>350063591</v>
      </c>
      <c r="E33" s="283">
        <v>748414347</v>
      </c>
      <c r="F33" s="286" t="s">
        <v>117</v>
      </c>
      <c r="G33" s="282">
        <v>0</v>
      </c>
      <c r="H33" s="283">
        <v>0</v>
      </c>
    </row>
    <row r="34" spans="2:9" s="272" customFormat="1" ht="11.25" customHeight="1" x14ac:dyDescent="0.2">
      <c r="B34" s="274" t="s">
        <v>118</v>
      </c>
      <c r="C34" s="285" t="s">
        <v>119</v>
      </c>
      <c r="D34" s="284">
        <v>16256138</v>
      </c>
      <c r="E34" s="283">
        <v>6313088</v>
      </c>
      <c r="F34" s="286" t="s">
        <v>120</v>
      </c>
      <c r="G34" s="282">
        <v>0</v>
      </c>
      <c r="H34" s="283">
        <v>0</v>
      </c>
      <c r="I34" s="297">
        <v>0</v>
      </c>
    </row>
    <row r="35" spans="2:9" s="272" customFormat="1" ht="11.25" customHeight="1" x14ac:dyDescent="0.2">
      <c r="B35" s="274" t="s">
        <v>121</v>
      </c>
      <c r="C35" s="285"/>
      <c r="D35" s="284"/>
      <c r="E35" s="283"/>
      <c r="F35" s="286" t="s">
        <v>122</v>
      </c>
      <c r="G35" s="282">
        <v>0</v>
      </c>
      <c r="H35" s="283">
        <v>0</v>
      </c>
    </row>
    <row r="36" spans="2:9" s="272" customFormat="1" ht="11.25" customHeight="1" x14ac:dyDescent="0.2">
      <c r="B36" s="274"/>
      <c r="C36" s="285"/>
      <c r="D36" s="284"/>
      <c r="E36" s="283"/>
      <c r="F36" s="286"/>
      <c r="G36" s="282"/>
      <c r="H36" s="292"/>
    </row>
    <row r="37" spans="2:9" s="272" customFormat="1" ht="11.25" customHeight="1" x14ac:dyDescent="0.2">
      <c r="B37" s="274"/>
      <c r="C37" s="278"/>
      <c r="D37" s="289">
        <f>+D33+D34</f>
        <v>366319729</v>
      </c>
      <c r="E37" s="289">
        <v>754727435</v>
      </c>
      <c r="F37" s="286"/>
      <c r="G37" s="301">
        <v>0</v>
      </c>
      <c r="H37" s="295">
        <v>0</v>
      </c>
    </row>
    <row r="38" spans="2:9" s="272" customFormat="1" ht="11.25" customHeight="1" thickBot="1" x14ac:dyDescent="0.25">
      <c r="B38" s="274" t="s">
        <v>123</v>
      </c>
      <c r="C38" s="302" t="s">
        <v>124</v>
      </c>
      <c r="D38" s="303">
        <f>+D37+D30+D21+D14</f>
        <v>168762083845</v>
      </c>
      <c r="E38" s="303">
        <v>48821413173</v>
      </c>
      <c r="F38" s="304" t="s">
        <v>125</v>
      </c>
      <c r="G38" s="305">
        <f>+G37+G28+G21+G16</f>
        <v>158347604260</v>
      </c>
      <c r="H38" s="306">
        <v>69286790250</v>
      </c>
    </row>
    <row r="39" spans="2:9" s="272" customFormat="1" ht="11.25" customHeight="1" thickTop="1" x14ac:dyDescent="0.2">
      <c r="B39" s="274"/>
      <c r="C39" s="285"/>
      <c r="D39" s="307"/>
      <c r="E39" s="283"/>
      <c r="F39" s="294"/>
      <c r="G39" s="282"/>
      <c r="H39" s="283"/>
    </row>
    <row r="40" spans="2:9" s="272" customFormat="1" ht="11.25" customHeight="1" x14ac:dyDescent="0.2">
      <c r="B40" s="274" t="s">
        <v>126</v>
      </c>
      <c r="C40" s="278" t="s">
        <v>127</v>
      </c>
      <c r="D40" s="284"/>
      <c r="E40" s="283"/>
      <c r="F40" s="281" t="s">
        <v>128</v>
      </c>
      <c r="G40" s="282"/>
      <c r="H40" s="283"/>
    </row>
    <row r="41" spans="2:9" s="272" customFormat="1" ht="11.25" customHeight="1" x14ac:dyDescent="0.2">
      <c r="B41" s="274" t="s">
        <v>129</v>
      </c>
      <c r="C41" s="278" t="s">
        <v>130</v>
      </c>
      <c r="D41" s="284"/>
      <c r="E41" s="283"/>
      <c r="F41" s="281" t="s">
        <v>131</v>
      </c>
      <c r="G41" s="282"/>
      <c r="H41" s="283"/>
    </row>
    <row r="42" spans="2:9" s="272" customFormat="1" ht="11.25" customHeight="1" x14ac:dyDescent="0.2">
      <c r="B42" s="274"/>
      <c r="C42" s="285" t="s">
        <v>88</v>
      </c>
      <c r="D42" s="284">
        <v>5738451703</v>
      </c>
      <c r="E42" s="283">
        <v>10238451703</v>
      </c>
      <c r="F42" s="286" t="s">
        <v>132</v>
      </c>
      <c r="G42" s="282">
        <v>0</v>
      </c>
      <c r="H42" s="283">
        <v>0</v>
      </c>
    </row>
    <row r="43" spans="2:9" s="272" customFormat="1" ht="11.25" customHeight="1" x14ac:dyDescent="0.2">
      <c r="B43" s="274"/>
      <c r="C43" s="285" t="s">
        <v>133</v>
      </c>
      <c r="D43" s="284"/>
      <c r="E43" s="283">
        <v>0</v>
      </c>
      <c r="F43" s="286" t="s">
        <v>93</v>
      </c>
      <c r="G43" s="282">
        <v>0</v>
      </c>
      <c r="H43" s="283">
        <v>0</v>
      </c>
    </row>
    <row r="44" spans="2:9" s="272" customFormat="1" ht="11.25" customHeight="1" x14ac:dyDescent="0.2">
      <c r="B44" s="274"/>
      <c r="C44" s="285" t="s">
        <v>134</v>
      </c>
      <c r="D44" s="284">
        <v>851000000</v>
      </c>
      <c r="E44" s="283">
        <v>851000000</v>
      </c>
      <c r="F44" s="308"/>
      <c r="G44" s="289">
        <v>0</v>
      </c>
      <c r="H44" s="293">
        <v>0</v>
      </c>
    </row>
    <row r="45" spans="2:9" s="272" customFormat="1" ht="11.25" customHeight="1" x14ac:dyDescent="0.2">
      <c r="B45" s="274"/>
      <c r="C45" s="285" t="s">
        <v>135</v>
      </c>
      <c r="D45" s="284">
        <v>0</v>
      </c>
      <c r="E45" s="283">
        <v>0</v>
      </c>
      <c r="F45" s="281" t="s">
        <v>136</v>
      </c>
      <c r="G45" s="282"/>
      <c r="H45" s="283"/>
    </row>
    <row r="46" spans="2:9" s="272" customFormat="1" ht="11.25" customHeight="1" x14ac:dyDescent="0.2">
      <c r="B46" s="309" t="s">
        <v>137</v>
      </c>
      <c r="C46" s="285" t="s">
        <v>138</v>
      </c>
      <c r="D46" s="284">
        <v>0</v>
      </c>
      <c r="E46" s="283">
        <v>29657421380</v>
      </c>
      <c r="F46" s="281"/>
      <c r="G46" s="282"/>
      <c r="H46" s="283"/>
    </row>
    <row r="47" spans="2:9" s="272" customFormat="1" ht="11.25" customHeight="1" x14ac:dyDescent="0.2">
      <c r="B47" s="274" t="s">
        <v>139</v>
      </c>
      <c r="C47" s="290" t="s">
        <v>102</v>
      </c>
      <c r="D47" s="284">
        <v>0</v>
      </c>
      <c r="E47" s="283">
        <v>0</v>
      </c>
      <c r="F47" s="286" t="s">
        <v>140</v>
      </c>
      <c r="G47" s="282">
        <v>0</v>
      </c>
      <c r="H47" s="283">
        <v>0</v>
      </c>
    </row>
    <row r="48" spans="2:9" s="272" customFormat="1" ht="11.25" customHeight="1" x14ac:dyDescent="0.2">
      <c r="B48" s="274" t="s">
        <v>141</v>
      </c>
      <c r="C48" s="288"/>
      <c r="D48" s="289">
        <f>+D42+D44</f>
        <v>6589451703</v>
      </c>
      <c r="E48" s="289">
        <v>40746873083</v>
      </c>
      <c r="F48" s="286" t="s">
        <v>142</v>
      </c>
      <c r="G48" s="282">
        <v>0</v>
      </c>
      <c r="H48" s="283">
        <v>0</v>
      </c>
    </row>
    <row r="49" spans="2:8" s="272" customFormat="1" ht="11.25" customHeight="1" x14ac:dyDescent="0.2">
      <c r="B49" s="274"/>
      <c r="C49" s="278" t="s">
        <v>143</v>
      </c>
      <c r="D49" s="284"/>
      <c r="E49" s="283"/>
      <c r="F49" s="286" t="s">
        <v>144</v>
      </c>
      <c r="G49" s="282"/>
      <c r="H49" s="283"/>
    </row>
    <row r="50" spans="2:8" s="272" customFormat="1" ht="11.25" customHeight="1" x14ac:dyDescent="0.2">
      <c r="B50" s="274"/>
      <c r="C50" s="285" t="s">
        <v>96</v>
      </c>
      <c r="D50" s="284">
        <v>344541500</v>
      </c>
      <c r="E50" s="284">
        <v>0</v>
      </c>
      <c r="F50" s="294"/>
      <c r="G50" s="282">
        <v>0</v>
      </c>
      <c r="H50" s="283">
        <v>0</v>
      </c>
    </row>
    <row r="51" spans="2:8" s="272" customFormat="1" ht="11.25" customHeight="1" x14ac:dyDescent="0.2">
      <c r="B51" s="274" t="s">
        <v>145</v>
      </c>
      <c r="C51" s="285" t="s">
        <v>100</v>
      </c>
      <c r="D51" s="284">
        <f>179723517+110002</f>
        <v>179833519</v>
      </c>
      <c r="E51" s="284">
        <v>0</v>
      </c>
      <c r="F51" s="294"/>
      <c r="G51" s="300"/>
      <c r="H51" s="280"/>
    </row>
    <row r="52" spans="2:8" s="272" customFormat="1" ht="11.25" customHeight="1" thickBot="1" x14ac:dyDescent="0.25">
      <c r="B52" s="274" t="s">
        <v>146</v>
      </c>
      <c r="C52" s="285" t="s">
        <v>147</v>
      </c>
      <c r="D52" s="284"/>
      <c r="E52" s="284">
        <v>0</v>
      </c>
      <c r="F52" s="304" t="s">
        <v>148</v>
      </c>
      <c r="G52" s="303">
        <v>0</v>
      </c>
      <c r="H52" s="303">
        <v>0</v>
      </c>
    </row>
    <row r="53" spans="2:8" s="272" customFormat="1" ht="11.25" customHeight="1" thickTop="1" x14ac:dyDescent="0.2">
      <c r="B53" s="274" t="s">
        <v>149</v>
      </c>
      <c r="C53" s="290" t="s">
        <v>102</v>
      </c>
      <c r="D53" s="284"/>
      <c r="E53" s="284">
        <v>0</v>
      </c>
      <c r="F53" s="310" t="s">
        <v>150</v>
      </c>
      <c r="G53" s="311">
        <v>158347604260</v>
      </c>
      <c r="H53" s="311">
        <v>69286790250</v>
      </c>
    </row>
    <row r="54" spans="2:8" s="272" customFormat="1" ht="11.25" customHeight="1" x14ac:dyDescent="0.2">
      <c r="B54" s="274" t="s">
        <v>151</v>
      </c>
      <c r="C54" s="285" t="s">
        <v>104</v>
      </c>
      <c r="D54" s="284"/>
      <c r="E54" s="284">
        <v>0</v>
      </c>
      <c r="F54" s="281" t="s">
        <v>152</v>
      </c>
      <c r="G54" s="282"/>
      <c r="H54" s="283"/>
    </row>
    <row r="55" spans="2:8" s="272" customFormat="1" ht="11.25" customHeight="1" x14ac:dyDescent="0.2">
      <c r="B55" s="274"/>
      <c r="C55" s="290" t="s">
        <v>107</v>
      </c>
      <c r="D55" s="284"/>
      <c r="E55" s="284">
        <v>0</v>
      </c>
      <c r="F55" s="281" t="s">
        <v>153</v>
      </c>
      <c r="G55" s="282"/>
      <c r="H55" s="283"/>
    </row>
    <row r="56" spans="2:8" s="272" customFormat="1" ht="11.25" customHeight="1" x14ac:dyDescent="0.2">
      <c r="B56" s="274"/>
      <c r="C56" s="285" t="s">
        <v>109</v>
      </c>
      <c r="D56" s="284"/>
      <c r="E56" s="284">
        <v>0</v>
      </c>
      <c r="F56" s="286" t="s">
        <v>154</v>
      </c>
      <c r="G56" s="282">
        <v>24288000000</v>
      </c>
      <c r="H56" s="283">
        <v>24288000001</v>
      </c>
    </row>
    <row r="57" spans="2:8" s="272" customFormat="1" ht="11.25" customHeight="1" x14ac:dyDescent="0.2">
      <c r="B57" s="274"/>
      <c r="C57" s="285"/>
      <c r="D57" s="284"/>
      <c r="E57" s="283"/>
      <c r="F57" s="286" t="s">
        <v>155</v>
      </c>
      <c r="G57" s="291">
        <v>0</v>
      </c>
      <c r="H57" s="292">
        <v>0</v>
      </c>
    </row>
    <row r="58" spans="2:8" s="272" customFormat="1" ht="11.25" customHeight="1" x14ac:dyDescent="0.2">
      <c r="B58" s="274" t="s">
        <v>156</v>
      </c>
      <c r="C58" s="288"/>
      <c r="D58" s="289">
        <f>+D50+D51</f>
        <v>524375019</v>
      </c>
      <c r="E58" s="289">
        <v>0</v>
      </c>
      <c r="F58" s="294"/>
      <c r="G58" s="289">
        <v>24288000001</v>
      </c>
      <c r="H58" s="289">
        <v>24288000001</v>
      </c>
    </row>
    <row r="59" spans="2:8" s="272" customFormat="1" ht="11.25" customHeight="1" x14ac:dyDescent="0.2">
      <c r="B59" s="274"/>
      <c r="C59" s="278" t="s">
        <v>157</v>
      </c>
      <c r="D59" s="284"/>
      <c r="E59" s="283"/>
      <c r="F59" s="281" t="s">
        <v>158</v>
      </c>
      <c r="G59" s="282"/>
      <c r="H59" s="283"/>
    </row>
    <row r="60" spans="2:8" s="272" customFormat="1" ht="11.25" customHeight="1" x14ac:dyDescent="0.2">
      <c r="B60" s="274"/>
      <c r="C60" s="285" t="s">
        <v>159</v>
      </c>
      <c r="D60" s="284">
        <v>13120017672</v>
      </c>
      <c r="E60" s="283">
        <v>13114620162</v>
      </c>
      <c r="F60" s="286" t="s">
        <v>160</v>
      </c>
      <c r="G60" s="282">
        <v>1546573343</v>
      </c>
      <c r="H60" s="283">
        <v>1546573343</v>
      </c>
    </row>
    <row r="61" spans="2:8" s="272" customFormat="1" ht="11.25" customHeight="1" x14ac:dyDescent="0.2">
      <c r="B61" s="274"/>
      <c r="C61" s="285" t="s">
        <v>161</v>
      </c>
      <c r="D61" s="284">
        <v>-616193305</v>
      </c>
      <c r="E61" s="283">
        <v>-616193305</v>
      </c>
      <c r="F61" s="286" t="s">
        <v>162</v>
      </c>
      <c r="G61" s="282">
        <v>946670</v>
      </c>
      <c r="H61" s="284">
        <v>946670</v>
      </c>
    </row>
    <row r="62" spans="2:8" s="272" customFormat="1" ht="11.25" customHeight="1" x14ac:dyDescent="0.2">
      <c r="B62" s="274"/>
      <c r="C62" s="285"/>
      <c r="D62" s="289">
        <f>+D60+D61</f>
        <v>12503824367</v>
      </c>
      <c r="E62" s="289">
        <v>12498426857</v>
      </c>
      <c r="F62" s="286" t="s">
        <v>163</v>
      </c>
      <c r="G62" s="282">
        <v>101000000</v>
      </c>
      <c r="H62" s="283">
        <v>101000000</v>
      </c>
    </row>
    <row r="63" spans="2:8" s="272" customFormat="1" ht="11.25" customHeight="1" x14ac:dyDescent="0.2">
      <c r="B63" s="274"/>
      <c r="C63" s="278" t="s">
        <v>164</v>
      </c>
      <c r="D63" s="284"/>
      <c r="E63" s="283"/>
      <c r="F63" s="286"/>
      <c r="G63" s="282"/>
      <c r="H63" s="283"/>
    </row>
    <row r="64" spans="2:8" s="272" customFormat="1" ht="11.25" customHeight="1" x14ac:dyDescent="0.2">
      <c r="B64" s="274"/>
      <c r="C64" s="285" t="s">
        <v>165</v>
      </c>
      <c r="D64" s="284">
        <v>180580005</v>
      </c>
      <c r="E64" s="283">
        <v>180580005</v>
      </c>
      <c r="F64" s="286"/>
      <c r="G64" s="289">
        <v>1648520013</v>
      </c>
      <c r="H64" s="289">
        <v>1648520013</v>
      </c>
    </row>
    <row r="65" spans="2:8" s="272" customFormat="1" ht="11.25" customHeight="1" x14ac:dyDescent="0.2">
      <c r="B65" s="274"/>
      <c r="C65" s="285" t="s">
        <v>166</v>
      </c>
      <c r="D65" s="284">
        <v>900000</v>
      </c>
      <c r="E65" s="283">
        <v>900000</v>
      </c>
      <c r="F65" s="281"/>
      <c r="G65" s="300"/>
      <c r="H65" s="280"/>
    </row>
    <row r="66" spans="2:8" s="272" customFormat="1" ht="11.25" customHeight="1" x14ac:dyDescent="0.2">
      <c r="B66" s="274"/>
      <c r="C66" s="285" t="s">
        <v>167</v>
      </c>
      <c r="D66" s="284">
        <v>27866433</v>
      </c>
      <c r="E66" s="283">
        <v>27866433</v>
      </c>
      <c r="F66" s="281" t="s">
        <v>168</v>
      </c>
      <c r="G66" s="300"/>
      <c r="H66" s="280"/>
    </row>
    <row r="67" spans="2:8" s="272" customFormat="1" ht="11.25" customHeight="1" x14ac:dyDescent="0.2">
      <c r="B67" s="274"/>
      <c r="C67" s="285" t="s">
        <v>169</v>
      </c>
      <c r="D67" s="284">
        <v>3161387093</v>
      </c>
      <c r="E67" s="283">
        <v>2258520554</v>
      </c>
      <c r="F67" s="294" t="s">
        <v>170</v>
      </c>
      <c r="G67" s="282">
        <v>2627464417</v>
      </c>
      <c r="H67" s="283">
        <v>0</v>
      </c>
    </row>
    <row r="68" spans="2:8" s="272" customFormat="1" ht="11.25" customHeight="1" x14ac:dyDescent="0.2">
      <c r="B68" s="274"/>
      <c r="C68" s="285" t="s">
        <v>171</v>
      </c>
      <c r="D68" s="312">
        <v>-1249022815</v>
      </c>
      <c r="E68" s="292">
        <v>-1249022815</v>
      </c>
      <c r="F68" s="294" t="s">
        <v>172</v>
      </c>
      <c r="G68" s="313">
        <v>3589856958.6799998</v>
      </c>
      <c r="H68" s="313">
        <v>8062247026</v>
      </c>
    </row>
    <row r="69" spans="2:8" s="272" customFormat="1" ht="11.25" customHeight="1" x14ac:dyDescent="0.2">
      <c r="B69" s="274"/>
      <c r="C69" s="288"/>
      <c r="D69" s="289">
        <f>SUM(D64:D68)</f>
        <v>2121710716</v>
      </c>
      <c r="E69" s="289">
        <v>1218844177</v>
      </c>
      <c r="F69" s="294"/>
      <c r="G69" s="314">
        <v>6217321375.6800003</v>
      </c>
      <c r="H69" s="314">
        <v>8062247026</v>
      </c>
    </row>
    <row r="70" spans="2:8" s="272" customFormat="1" ht="11.25" customHeight="1" x14ac:dyDescent="0.2">
      <c r="B70" s="274" t="s">
        <v>173</v>
      </c>
      <c r="C70" s="278" t="s">
        <v>111</v>
      </c>
      <c r="D70" s="284"/>
      <c r="E70" s="283"/>
      <c r="F70" s="315" t="s">
        <v>174</v>
      </c>
      <c r="G70" s="316">
        <v>32153841389.68</v>
      </c>
      <c r="H70" s="316">
        <v>33998767040</v>
      </c>
    </row>
    <row r="71" spans="2:8" s="272" customFormat="1" ht="11.25" customHeight="1" x14ac:dyDescent="0.2">
      <c r="B71" s="274" t="s">
        <v>175</v>
      </c>
      <c r="C71" s="278" t="s">
        <v>114</v>
      </c>
      <c r="D71" s="284"/>
      <c r="E71" s="283"/>
      <c r="F71" s="315" t="s">
        <v>176</v>
      </c>
      <c r="G71" s="317">
        <v>190501445649.67999</v>
      </c>
      <c r="H71" s="317">
        <v>103285557290</v>
      </c>
    </row>
    <row r="72" spans="2:8" s="272" customFormat="1" ht="11.25" customHeight="1" x14ac:dyDescent="0.2">
      <c r="B72" s="274"/>
      <c r="C72" s="285" t="s">
        <v>177</v>
      </c>
      <c r="D72" s="284">
        <v>0</v>
      </c>
      <c r="E72" s="283">
        <v>0</v>
      </c>
      <c r="F72" s="270"/>
      <c r="G72" s="410"/>
      <c r="H72" s="411"/>
    </row>
    <row r="73" spans="2:8" s="272" customFormat="1" ht="11.25" customHeight="1" x14ac:dyDescent="0.2">
      <c r="B73" s="274" t="s">
        <v>178</v>
      </c>
      <c r="C73" s="285" t="s">
        <v>179</v>
      </c>
      <c r="D73" s="284">
        <v>0</v>
      </c>
      <c r="E73" s="283">
        <v>0</v>
      </c>
      <c r="F73" s="270"/>
      <c r="G73" s="410"/>
      <c r="H73" s="412"/>
    </row>
    <row r="74" spans="2:8" ht="11.25" customHeight="1" x14ac:dyDescent="0.2">
      <c r="B74" s="318" t="s">
        <v>180</v>
      </c>
      <c r="C74" s="285" t="s">
        <v>181</v>
      </c>
      <c r="D74" s="284">
        <v>0</v>
      </c>
      <c r="E74" s="283">
        <v>0</v>
      </c>
      <c r="G74" s="410"/>
      <c r="H74" s="412"/>
    </row>
    <row r="75" spans="2:8" ht="11.25" customHeight="1" x14ac:dyDescent="0.2">
      <c r="B75" s="318" t="s">
        <v>182</v>
      </c>
      <c r="C75" s="288"/>
      <c r="D75" s="319">
        <v>0</v>
      </c>
      <c r="E75" s="319">
        <v>0</v>
      </c>
      <c r="G75" s="410"/>
      <c r="H75" s="412"/>
    </row>
    <row r="76" spans="2:8" ht="11.25" customHeight="1" x14ac:dyDescent="0.2">
      <c r="B76" s="318" t="s">
        <v>183</v>
      </c>
      <c r="C76" s="320" t="s">
        <v>184</v>
      </c>
      <c r="D76" s="316">
        <f>+D69+D75+D62+D58+D48</f>
        <v>21739361805</v>
      </c>
      <c r="E76" s="316">
        <v>54464144117</v>
      </c>
      <c r="G76" s="410"/>
      <c r="H76" s="412"/>
    </row>
    <row r="77" spans="2:8" ht="11.25" customHeight="1" x14ac:dyDescent="0.2">
      <c r="B77" s="318" t="s">
        <v>185</v>
      </c>
      <c r="C77" s="320" t="s">
        <v>186</v>
      </c>
      <c r="D77" s="317">
        <f>+D38+D76</f>
        <v>190501445650</v>
      </c>
      <c r="E77" s="317">
        <v>103285557290</v>
      </c>
      <c r="F77" s="413"/>
      <c r="G77" s="414"/>
      <c r="H77" s="415"/>
    </row>
    <row r="78" spans="2:8" ht="11.25" customHeight="1" x14ac:dyDescent="0.2">
      <c r="B78" s="318"/>
      <c r="C78" s="30"/>
      <c r="D78" s="416"/>
      <c r="E78" s="416"/>
      <c r="F78" s="30"/>
      <c r="G78" s="30"/>
      <c r="H78" s="30"/>
    </row>
    <row r="79" spans="2:8" ht="11.25" customHeight="1" x14ac:dyDescent="0.2">
      <c r="B79" s="318" t="s">
        <v>187</v>
      </c>
      <c r="D79" s="321"/>
    </row>
    <row r="80" spans="2:8" ht="11.25" customHeight="1" x14ac:dyDescent="0.2">
      <c r="B80" s="318" t="s">
        <v>188</v>
      </c>
    </row>
    <row r="81" spans="1:7" ht="11.25" customHeight="1" x14ac:dyDescent="0.2">
      <c r="B81" s="318" t="s">
        <v>189</v>
      </c>
      <c r="D81" s="322"/>
    </row>
    <row r="82" spans="1:7" ht="11.25" customHeight="1" x14ac:dyDescent="0.2">
      <c r="B82" s="318"/>
    </row>
    <row r="83" spans="1:7" ht="11.25" customHeight="1" x14ac:dyDescent="0.2">
      <c r="B83" s="318" t="s">
        <v>190</v>
      </c>
    </row>
    <row r="84" spans="1:7" ht="11.25" customHeight="1" x14ac:dyDescent="0.2">
      <c r="B84" s="318"/>
    </row>
    <row r="85" spans="1:7" ht="11.25" customHeight="1" x14ac:dyDescent="0.2">
      <c r="B85" s="318"/>
    </row>
    <row r="86" spans="1:7" ht="11.25" customHeight="1" x14ac:dyDescent="0.2">
      <c r="B86" s="318"/>
    </row>
    <row r="87" spans="1:7" ht="11.25" customHeight="1" x14ac:dyDescent="0.2">
      <c r="B87" s="318"/>
    </row>
    <row r="88" spans="1:7" ht="11.25" customHeight="1" x14ac:dyDescent="0.2">
      <c r="A88" s="323"/>
      <c r="B88" s="324">
        <v>2</v>
      </c>
    </row>
    <row r="89" spans="1:7" ht="11.25" customHeight="1" x14ac:dyDescent="0.2">
      <c r="B89" s="325" t="s">
        <v>191</v>
      </c>
      <c r="C89" s="326"/>
      <c r="D89" s="327"/>
      <c r="E89" s="327"/>
      <c r="G89" s="328"/>
    </row>
    <row r="90" spans="1:7" ht="11.25" customHeight="1" x14ac:dyDescent="0.2">
      <c r="B90" s="318" t="s">
        <v>192</v>
      </c>
    </row>
    <row r="91" spans="1:7" ht="11.25" customHeight="1" x14ac:dyDescent="0.2">
      <c r="B91" s="318" t="s">
        <v>193</v>
      </c>
    </row>
    <row r="92" spans="1:7" ht="11.25" customHeight="1" x14ac:dyDescent="0.2">
      <c r="B92" s="318" t="s">
        <v>194</v>
      </c>
    </row>
    <row r="93" spans="1:7" ht="11.25" customHeight="1" x14ac:dyDescent="0.2">
      <c r="B93" s="318"/>
    </row>
    <row r="94" spans="1:7" ht="11.25" customHeight="1" x14ac:dyDescent="0.2">
      <c r="B94" s="318" t="s">
        <v>195</v>
      </c>
    </row>
    <row r="95" spans="1:7" ht="11.25" customHeight="1" x14ac:dyDescent="0.2">
      <c r="B95" s="318" t="s">
        <v>196</v>
      </c>
    </row>
    <row r="96" spans="1:7" ht="11.25" customHeight="1" x14ac:dyDescent="0.2">
      <c r="B96" s="318" t="s">
        <v>197</v>
      </c>
    </row>
    <row r="97" spans="2:2" ht="11.25" customHeight="1" x14ac:dyDescent="0.2">
      <c r="B97" s="318" t="s">
        <v>198</v>
      </c>
    </row>
    <row r="98" spans="2:2" ht="11.25" customHeight="1" x14ac:dyDescent="0.2">
      <c r="B98" s="318"/>
    </row>
    <row r="99" spans="2:2" ht="11.25" customHeight="1" x14ac:dyDescent="0.2">
      <c r="B99" s="318" t="s">
        <v>199</v>
      </c>
    </row>
    <row r="100" spans="2:2" ht="11.25" customHeight="1" x14ac:dyDescent="0.2">
      <c r="B100" s="318" t="s">
        <v>200</v>
      </c>
    </row>
    <row r="101" spans="2:2" ht="11.25" customHeight="1" x14ac:dyDescent="0.2">
      <c r="B101" s="318" t="s">
        <v>201</v>
      </c>
    </row>
    <row r="102" spans="2:2" ht="11.25" customHeight="1" x14ac:dyDescent="0.2">
      <c r="B102" s="318" t="s">
        <v>202</v>
      </c>
    </row>
    <row r="103" spans="2:2" ht="11.25" customHeight="1" x14ac:dyDescent="0.2">
      <c r="B103" s="318"/>
    </row>
    <row r="104" spans="2:2" ht="11.25" customHeight="1" x14ac:dyDescent="0.2">
      <c r="B104" s="318" t="s">
        <v>203</v>
      </c>
    </row>
    <row r="105" spans="2:2" ht="11.25" customHeight="1" x14ac:dyDescent="0.2">
      <c r="B105" s="318" t="s">
        <v>204</v>
      </c>
    </row>
    <row r="106" spans="2:2" ht="11.25" customHeight="1" x14ac:dyDescent="0.2">
      <c r="B106" s="318"/>
    </row>
    <row r="107" spans="2:2" ht="11.25" customHeight="1" x14ac:dyDescent="0.2">
      <c r="B107" s="318"/>
    </row>
    <row r="108" spans="2:2" ht="11.25" customHeight="1" x14ac:dyDescent="0.2">
      <c r="B108" s="318"/>
    </row>
    <row r="109" spans="2:2" ht="11.25" customHeight="1" x14ac:dyDescent="0.2">
      <c r="B109" s="318" t="s">
        <v>205</v>
      </c>
    </row>
    <row r="110" spans="2:2" ht="11.25" customHeight="1" x14ac:dyDescent="0.2">
      <c r="B110" s="318"/>
    </row>
    <row r="111" spans="2:2" ht="11.25" customHeight="1" x14ac:dyDescent="0.2">
      <c r="B111" s="318" t="s">
        <v>206</v>
      </c>
    </row>
    <row r="112" spans="2:2" ht="11.25" customHeight="1" x14ac:dyDescent="0.2">
      <c r="B112" s="318" t="s">
        <v>207</v>
      </c>
    </row>
    <row r="113" spans="2:2" ht="11.25" customHeight="1" x14ac:dyDescent="0.2">
      <c r="B113" s="318" t="s">
        <v>208</v>
      </c>
    </row>
    <row r="114" spans="2:2" ht="11.25" customHeight="1" x14ac:dyDescent="0.2">
      <c r="B114" s="318"/>
    </row>
    <row r="115" spans="2:2" ht="11.25" customHeight="1" x14ac:dyDescent="0.2">
      <c r="B115" s="318" t="s">
        <v>209</v>
      </c>
    </row>
    <row r="116" spans="2:2" ht="11.25" customHeight="1" x14ac:dyDescent="0.2">
      <c r="B116" s="318" t="s">
        <v>210</v>
      </c>
    </row>
    <row r="117" spans="2:2" ht="11.25" customHeight="1" x14ac:dyDescent="0.2">
      <c r="B117" s="318" t="s">
        <v>211</v>
      </c>
    </row>
    <row r="118" spans="2:2" ht="11.25" customHeight="1" x14ac:dyDescent="0.2">
      <c r="B118" s="318"/>
    </row>
    <row r="119" spans="2:2" ht="11.25" customHeight="1" x14ac:dyDescent="0.2">
      <c r="B119" s="318"/>
    </row>
    <row r="120" spans="2:2" ht="11.25" customHeight="1" x14ac:dyDescent="0.2">
      <c r="B120" s="318"/>
    </row>
    <row r="121" spans="2:2" ht="11.25" customHeight="1" x14ac:dyDescent="0.2">
      <c r="B121" s="318"/>
    </row>
    <row r="122" spans="2:2" ht="11.25" customHeight="1" x14ac:dyDescent="0.2">
      <c r="B122" s="318"/>
    </row>
    <row r="123" spans="2:2" ht="11.25" customHeight="1" x14ac:dyDescent="0.2">
      <c r="B123" s="318" t="s">
        <v>212</v>
      </c>
    </row>
    <row r="124" spans="2:2" ht="11.25" customHeight="1" x14ac:dyDescent="0.2">
      <c r="B124" s="318" t="s">
        <v>213</v>
      </c>
    </row>
    <row r="125" spans="2:2" ht="11.25" customHeight="1" x14ac:dyDescent="0.2">
      <c r="B125" s="318" t="s">
        <v>214</v>
      </c>
    </row>
    <row r="126" spans="2:2" ht="11.25" customHeight="1" x14ac:dyDescent="0.2">
      <c r="B126" s="318" t="s">
        <v>215</v>
      </c>
    </row>
    <row r="127" spans="2:2" ht="11.25" customHeight="1" x14ac:dyDescent="0.2">
      <c r="B127" s="318"/>
    </row>
    <row r="128" spans="2:2" ht="11.25" customHeight="1" x14ac:dyDescent="0.2">
      <c r="B128" s="318" t="s">
        <v>216</v>
      </c>
    </row>
    <row r="129" spans="2:5" ht="11.25" customHeight="1" x14ac:dyDescent="0.2">
      <c r="B129" s="318" t="s">
        <v>217</v>
      </c>
    </row>
    <row r="130" spans="2:5" ht="11.25" customHeight="1" x14ac:dyDescent="0.2">
      <c r="B130" s="318" t="s">
        <v>218</v>
      </c>
    </row>
    <row r="131" spans="2:5" ht="11.25" customHeight="1" x14ac:dyDescent="0.2">
      <c r="B131" s="318" t="s">
        <v>219</v>
      </c>
    </row>
    <row r="132" spans="2:5" ht="11.25" customHeight="1" x14ac:dyDescent="0.2">
      <c r="B132" s="318" t="s">
        <v>220</v>
      </c>
    </row>
    <row r="133" spans="2:5" ht="11.25" customHeight="1" x14ac:dyDescent="0.2">
      <c r="B133" s="318"/>
    </row>
    <row r="134" spans="2:5" ht="11.25" customHeight="1" x14ac:dyDescent="0.2">
      <c r="B134" s="318" t="s">
        <v>221</v>
      </c>
    </row>
    <row r="135" spans="2:5" ht="11.25" customHeight="1" x14ac:dyDescent="0.2">
      <c r="B135" s="318" t="s">
        <v>222</v>
      </c>
    </row>
    <row r="136" spans="2:5" ht="11.25" customHeight="1" x14ac:dyDescent="0.2">
      <c r="B136" s="318" t="s">
        <v>223</v>
      </c>
    </row>
    <row r="137" spans="2:5" ht="11.25" customHeight="1" x14ac:dyDescent="0.2">
      <c r="B137" s="318"/>
    </row>
    <row r="138" spans="2:5" ht="11.25" customHeight="1" x14ac:dyDescent="0.2">
      <c r="B138" s="318"/>
    </row>
    <row r="139" spans="2:5" ht="11.25" customHeight="1" x14ac:dyDescent="0.2">
      <c r="B139" s="318"/>
    </row>
    <row r="142" spans="2:5" ht="11.25" customHeight="1" x14ac:dyDescent="0.2">
      <c r="D142" s="329"/>
      <c r="E142" s="329"/>
    </row>
    <row r="143" spans="2:5" ht="11.25" customHeight="1" x14ac:dyDescent="0.2">
      <c r="D143" s="330">
        <v>0</v>
      </c>
      <c r="E143" s="329">
        <v>0</v>
      </c>
    </row>
    <row r="146" spans="4:4" ht="11.25" customHeight="1" x14ac:dyDescent="0.2">
      <c r="D146" s="331"/>
    </row>
  </sheetData>
  <mergeCells count="4">
    <mergeCell ref="C4:H4"/>
    <mergeCell ref="C5:H5"/>
    <mergeCell ref="C6:H6"/>
    <mergeCell ref="C7:H7"/>
  </mergeCells>
  <pageMargins left="0.25" right="0.25" top="0.75" bottom="0.75" header="0.3" footer="0.3"/>
  <pageSetup paperSize="9" scale="68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  <pageSetUpPr fitToPage="1"/>
  </sheetPr>
  <dimension ref="C3:J100"/>
  <sheetViews>
    <sheetView showGridLines="0" zoomScale="156" zoomScaleNormal="130" workbookViewId="0">
      <selection activeCell="G70" sqref="G70"/>
    </sheetView>
  </sheetViews>
  <sheetFormatPr baseColWidth="10" defaultColWidth="11.42578125" defaultRowHeight="12" x14ac:dyDescent="0.2"/>
  <cols>
    <col min="1" max="2" width="2.28515625" style="270" customWidth="1"/>
    <col min="3" max="3" width="50.85546875" style="270" customWidth="1"/>
    <col min="4" max="4" width="0.28515625" style="270" customWidth="1"/>
    <col min="5" max="5" width="14.140625" style="270" bestFit="1" customWidth="1"/>
    <col min="6" max="6" width="14.42578125" style="270" customWidth="1"/>
    <col min="7" max="7" width="14.28515625" style="270" bestFit="1" customWidth="1"/>
    <col min="8" max="8" width="15.140625" style="329" bestFit="1" customWidth="1"/>
    <col min="9" max="9" width="12.28515625" style="270" bestFit="1" customWidth="1"/>
    <col min="10" max="16384" width="11.42578125" style="270"/>
  </cols>
  <sheetData>
    <row r="3" spans="3:6" ht="15" customHeight="1" x14ac:dyDescent="0.2">
      <c r="C3" s="484"/>
      <c r="D3" s="484"/>
      <c r="E3" s="484"/>
      <c r="F3" s="484"/>
    </row>
    <row r="4" spans="3:6" ht="15" customHeight="1" x14ac:dyDescent="0.2">
      <c r="C4" s="484"/>
      <c r="D4" s="484"/>
      <c r="E4" s="484"/>
      <c r="F4" s="484"/>
    </row>
    <row r="5" spans="3:6" ht="9.75" customHeight="1" x14ac:dyDescent="0.2">
      <c r="C5" s="484" t="s">
        <v>0</v>
      </c>
      <c r="D5" s="484"/>
      <c r="E5" s="484"/>
      <c r="F5" s="484"/>
    </row>
    <row r="6" spans="3:6" x14ac:dyDescent="0.2">
      <c r="C6" s="484" t="s">
        <v>224</v>
      </c>
      <c r="D6" s="484"/>
      <c r="E6" s="484"/>
      <c r="F6" s="484"/>
    </row>
    <row r="7" spans="3:6" ht="26.25" customHeight="1" x14ac:dyDescent="0.2">
      <c r="C7" s="485" t="s">
        <v>785</v>
      </c>
      <c r="D7" s="485"/>
      <c r="E7" s="485"/>
      <c r="F7" s="485"/>
    </row>
    <row r="8" spans="3:6" x14ac:dyDescent="0.2">
      <c r="C8" s="486" t="s">
        <v>225</v>
      </c>
      <c r="D8" s="486"/>
      <c r="E8" s="486"/>
      <c r="F8" s="486"/>
    </row>
    <row r="9" spans="3:6" ht="12.75" thickBot="1" x14ac:dyDescent="0.25">
      <c r="C9" s="487"/>
      <c r="D9" s="487"/>
      <c r="E9" s="487"/>
      <c r="F9" s="487"/>
    </row>
    <row r="10" spans="3:6" ht="24.75" thickBot="1" x14ac:dyDescent="0.25">
      <c r="C10" s="380"/>
      <c r="D10" s="381"/>
      <c r="E10" s="382" t="s">
        <v>779</v>
      </c>
      <c r="F10" s="382" t="s">
        <v>795</v>
      </c>
    </row>
    <row r="11" spans="3:6" x14ac:dyDescent="0.2">
      <c r="C11" s="383" t="s">
        <v>226</v>
      </c>
      <c r="D11" s="384"/>
      <c r="E11" s="385"/>
      <c r="F11" s="386"/>
    </row>
    <row r="12" spans="3:6" ht="9.75" customHeight="1" x14ac:dyDescent="0.2">
      <c r="C12" s="383" t="s">
        <v>227</v>
      </c>
      <c r="D12" s="336"/>
      <c r="E12" s="387">
        <v>138608315</v>
      </c>
      <c r="F12" s="388">
        <f>SUM(F13:F14)</f>
        <v>14333726</v>
      </c>
    </row>
    <row r="13" spans="3:6" ht="9.75" customHeight="1" x14ac:dyDescent="0.2">
      <c r="C13" s="389" t="s">
        <v>228</v>
      </c>
      <c r="D13" s="336"/>
      <c r="E13" s="390">
        <v>138608315</v>
      </c>
      <c r="F13" s="391">
        <v>1659069</v>
      </c>
    </row>
    <row r="14" spans="3:6" ht="9.75" customHeight="1" x14ac:dyDescent="0.2">
      <c r="C14" s="389" t="s">
        <v>229</v>
      </c>
      <c r="D14" s="336"/>
      <c r="E14" s="390"/>
      <c r="F14" s="391">
        <v>12674657</v>
      </c>
    </row>
    <row r="15" spans="3:6" ht="9.75" customHeight="1" x14ac:dyDescent="0.2">
      <c r="C15" s="389"/>
      <c r="D15" s="336"/>
      <c r="E15" s="390"/>
      <c r="F15" s="391"/>
    </row>
    <row r="16" spans="3:6" ht="9.75" customHeight="1" x14ac:dyDescent="0.2">
      <c r="C16" s="383" t="s">
        <v>230</v>
      </c>
      <c r="D16" s="336"/>
      <c r="E16" s="390">
        <v>0</v>
      </c>
      <c r="F16" s="391"/>
    </row>
    <row r="17" spans="3:9" ht="9.75" customHeight="1" x14ac:dyDescent="0.2">
      <c r="C17" s="389" t="s">
        <v>231</v>
      </c>
      <c r="D17" s="336"/>
      <c r="E17" s="390">
        <v>0</v>
      </c>
      <c r="F17" s="391">
        <v>0</v>
      </c>
    </row>
    <row r="18" spans="3:9" ht="9.75" customHeight="1" x14ac:dyDescent="0.2">
      <c r="C18" s="389" t="s">
        <v>232</v>
      </c>
      <c r="D18" s="336"/>
      <c r="E18" s="390"/>
      <c r="F18" s="391">
        <v>0</v>
      </c>
    </row>
    <row r="19" spans="3:9" ht="9.75" customHeight="1" x14ac:dyDescent="0.2">
      <c r="C19" s="389"/>
      <c r="D19" s="336"/>
      <c r="E19" s="390"/>
      <c r="F19" s="391"/>
    </row>
    <row r="20" spans="3:9" ht="9.75" customHeight="1" x14ac:dyDescent="0.2">
      <c r="C20" s="383" t="s">
        <v>233</v>
      </c>
      <c r="D20" s="336"/>
      <c r="E20" s="390">
        <v>0</v>
      </c>
      <c r="F20" s="391"/>
    </row>
    <row r="21" spans="3:9" ht="9.75" customHeight="1" x14ac:dyDescent="0.2">
      <c r="C21" s="389" t="s">
        <v>234</v>
      </c>
      <c r="D21" s="336"/>
      <c r="E21" s="390">
        <v>0</v>
      </c>
      <c r="F21" s="391">
        <v>0</v>
      </c>
    </row>
    <row r="22" spans="3:9" ht="9.75" customHeight="1" x14ac:dyDescent="0.2">
      <c r="C22" s="389" t="s">
        <v>235</v>
      </c>
      <c r="D22" s="336"/>
      <c r="E22" s="390"/>
      <c r="F22" s="391">
        <v>0</v>
      </c>
    </row>
    <row r="23" spans="3:9" ht="9.75" customHeight="1" x14ac:dyDescent="0.2">
      <c r="C23" s="389"/>
      <c r="D23" s="336"/>
      <c r="E23" s="390">
        <v>0</v>
      </c>
      <c r="F23" s="391"/>
    </row>
    <row r="24" spans="3:9" ht="9.75" customHeight="1" x14ac:dyDescent="0.2">
      <c r="C24" s="383" t="s">
        <v>780</v>
      </c>
      <c r="D24" s="336"/>
      <c r="E24" s="390">
        <v>0</v>
      </c>
      <c r="F24" s="391">
        <v>0</v>
      </c>
    </row>
    <row r="25" spans="3:9" ht="9.75" customHeight="1" x14ac:dyDescent="0.2">
      <c r="C25" s="383" t="s">
        <v>781</v>
      </c>
      <c r="D25" s="336"/>
      <c r="E25" s="387">
        <v>0</v>
      </c>
      <c r="F25" s="391">
        <v>0</v>
      </c>
    </row>
    <row r="26" spans="3:9" ht="9.75" customHeight="1" x14ac:dyDescent="0.2">
      <c r="C26" s="383" t="s">
        <v>236</v>
      </c>
      <c r="D26" s="336"/>
      <c r="E26" s="387">
        <v>404885272</v>
      </c>
      <c r="F26" s="388">
        <v>918582933</v>
      </c>
    </row>
    <row r="27" spans="3:9" ht="9.75" customHeight="1" x14ac:dyDescent="0.2">
      <c r="C27" s="383" t="s">
        <v>237</v>
      </c>
      <c r="D27" s="336"/>
      <c r="E27" s="387">
        <v>0</v>
      </c>
      <c r="F27" s="388">
        <v>406792968</v>
      </c>
    </row>
    <row r="28" spans="3:9" ht="9.75" customHeight="1" x14ac:dyDescent="0.2">
      <c r="C28" s="383" t="s">
        <v>238</v>
      </c>
      <c r="D28" s="336"/>
      <c r="E28" s="387">
        <f>5498595000+144110165119-146624233392</f>
        <v>2984526727</v>
      </c>
      <c r="F28" s="388">
        <v>2030878315</v>
      </c>
      <c r="G28" s="328"/>
      <c r="I28" s="328"/>
    </row>
    <row r="29" spans="3:9" ht="9.75" customHeight="1" x14ac:dyDescent="0.2">
      <c r="C29" s="383" t="s">
        <v>239</v>
      </c>
      <c r="D29" s="336"/>
      <c r="E29" s="390">
        <v>0</v>
      </c>
      <c r="F29" s="391" t="s">
        <v>770</v>
      </c>
    </row>
    <row r="30" spans="3:9" ht="9.75" customHeight="1" x14ac:dyDescent="0.2">
      <c r="C30" s="383" t="s">
        <v>240</v>
      </c>
      <c r="D30" s="336"/>
      <c r="E30" s="390"/>
      <c r="F30" s="391">
        <v>0</v>
      </c>
    </row>
    <row r="31" spans="3:9" ht="9.75" customHeight="1" x14ac:dyDescent="0.2">
      <c r="C31" s="389"/>
      <c r="E31" s="390">
        <v>0</v>
      </c>
      <c r="F31" s="391"/>
      <c r="G31" s="329"/>
    </row>
    <row r="32" spans="3:9" ht="9.75" customHeight="1" x14ac:dyDescent="0.2">
      <c r="C32" s="383" t="s">
        <v>689</v>
      </c>
      <c r="D32" s="336"/>
      <c r="F32" s="391">
        <v>0</v>
      </c>
      <c r="I32" s="329"/>
    </row>
    <row r="33" spans="3:10" ht="9.75" customHeight="1" x14ac:dyDescent="0.2">
      <c r="C33" s="383"/>
      <c r="D33" s="336"/>
      <c r="F33" s="391"/>
      <c r="I33" s="329"/>
    </row>
    <row r="34" spans="3:10" ht="9.75" customHeight="1" x14ac:dyDescent="0.2">
      <c r="C34" s="383" t="s">
        <v>241</v>
      </c>
      <c r="D34" s="336"/>
      <c r="E34" s="387">
        <v>1392107318</v>
      </c>
      <c r="F34" s="388">
        <f>SUM(F35:F37)</f>
        <v>207931795</v>
      </c>
    </row>
    <row r="35" spans="3:10" ht="9.75" customHeight="1" x14ac:dyDescent="0.2">
      <c r="C35" s="389" t="s">
        <v>242</v>
      </c>
      <c r="D35" s="336"/>
      <c r="E35" s="387">
        <v>0</v>
      </c>
      <c r="F35" s="388">
        <v>0</v>
      </c>
    </row>
    <row r="36" spans="3:10" ht="9.75" customHeight="1" x14ac:dyDescent="0.2">
      <c r="C36" s="392" t="s">
        <v>243</v>
      </c>
      <c r="D36" s="331"/>
      <c r="E36" s="390">
        <v>1392107318</v>
      </c>
      <c r="F36" s="391">
        <v>0</v>
      </c>
    </row>
    <row r="37" spans="3:10" ht="9.75" customHeight="1" x14ac:dyDescent="0.2">
      <c r="C37" s="392" t="s">
        <v>244</v>
      </c>
      <c r="D37" s="331"/>
      <c r="E37" s="390"/>
      <c r="F37" s="391">
        <v>207931795</v>
      </c>
    </row>
    <row r="38" spans="3:10" ht="15.95" customHeight="1" x14ac:dyDescent="0.2">
      <c r="C38" s="389"/>
      <c r="D38" s="331"/>
      <c r="E38" s="390"/>
      <c r="F38" s="391"/>
    </row>
    <row r="39" spans="3:10" ht="9.75" customHeight="1" x14ac:dyDescent="0.2">
      <c r="C39" s="383" t="s">
        <v>245</v>
      </c>
      <c r="D39" s="331"/>
      <c r="E39" s="387">
        <f>SUM(E40:E41)</f>
        <v>236691469</v>
      </c>
      <c r="F39" s="388">
        <f>SUM(F40:F41)</f>
        <v>702965098</v>
      </c>
    </row>
    <row r="40" spans="3:10" ht="9.75" customHeight="1" x14ac:dyDescent="0.2">
      <c r="C40" s="389" t="s">
        <v>246</v>
      </c>
      <c r="D40" s="331"/>
      <c r="E40" s="390">
        <v>119624031</v>
      </c>
      <c r="F40" s="391">
        <v>572832098</v>
      </c>
    </row>
    <row r="41" spans="3:10" ht="9.75" customHeight="1" x14ac:dyDescent="0.2">
      <c r="C41" s="389" t="s">
        <v>247</v>
      </c>
      <c r="D41" s="331"/>
      <c r="E41" s="390">
        <v>117067438</v>
      </c>
      <c r="F41" s="391">
        <v>130133000</v>
      </c>
    </row>
    <row r="42" spans="3:10" ht="9.75" customHeight="1" x14ac:dyDescent="0.2">
      <c r="C42" s="389" t="s">
        <v>248</v>
      </c>
      <c r="D42" s="331"/>
      <c r="E42" s="390">
        <v>0</v>
      </c>
      <c r="F42" s="391" t="s">
        <v>770</v>
      </c>
    </row>
    <row r="43" spans="3:10" ht="9.75" customHeight="1" x14ac:dyDescent="0.2">
      <c r="C43" s="393" t="s">
        <v>249</v>
      </c>
      <c r="D43" s="394"/>
      <c r="E43" s="395">
        <f>+E12+E26+E28+E34-E39</f>
        <v>4683436163</v>
      </c>
      <c r="F43" s="396">
        <v>2875574639</v>
      </c>
    </row>
    <row r="44" spans="3:10" ht="9.75" customHeight="1" x14ac:dyDescent="0.2">
      <c r="C44" s="389"/>
      <c r="D44" s="331"/>
      <c r="E44" s="390"/>
      <c r="F44" s="391"/>
      <c r="G44" s="331"/>
      <c r="I44" s="328"/>
      <c r="J44" s="335"/>
    </row>
    <row r="45" spans="3:10" ht="9.75" customHeight="1" x14ac:dyDescent="0.2">
      <c r="C45" s="397" t="s">
        <v>250</v>
      </c>
      <c r="D45" s="336"/>
      <c r="E45" s="387">
        <v>22253635</v>
      </c>
      <c r="F45" s="388">
        <v>905619</v>
      </c>
      <c r="G45" s="328"/>
    </row>
    <row r="46" spans="3:10" ht="9.75" customHeight="1" x14ac:dyDescent="0.2">
      <c r="C46" s="392" t="s">
        <v>251</v>
      </c>
      <c r="D46" s="336"/>
      <c r="E46" s="390">
        <v>22253635</v>
      </c>
      <c r="F46" s="391">
        <v>905619</v>
      </c>
      <c r="G46" s="328"/>
    </row>
    <row r="47" spans="3:10" ht="9.75" customHeight="1" x14ac:dyDescent="0.2">
      <c r="C47" s="392" t="s">
        <v>252</v>
      </c>
      <c r="D47" s="336"/>
      <c r="E47" s="390">
        <v>0</v>
      </c>
      <c r="F47" s="391">
        <v>0</v>
      </c>
      <c r="G47" s="328"/>
    </row>
    <row r="48" spans="3:10" ht="9.75" customHeight="1" x14ac:dyDescent="0.2">
      <c r="C48" s="392" t="s">
        <v>253</v>
      </c>
      <c r="D48" s="336"/>
      <c r="E48" s="390">
        <v>0</v>
      </c>
      <c r="F48" s="391">
        <v>0</v>
      </c>
      <c r="G48" s="328"/>
    </row>
    <row r="49" spans="3:7" ht="9.75" customHeight="1" x14ac:dyDescent="0.2">
      <c r="C49" s="392"/>
      <c r="D49" s="331"/>
      <c r="E49" s="390"/>
      <c r="F49" s="391"/>
      <c r="G49" s="328"/>
    </row>
    <row r="50" spans="3:7" ht="9.75" customHeight="1" x14ac:dyDescent="0.2">
      <c r="C50" s="397" t="s">
        <v>254</v>
      </c>
      <c r="D50" s="331"/>
      <c r="E50" s="387">
        <v>1408131266</v>
      </c>
      <c r="F50" s="388">
        <v>1141572994</v>
      </c>
      <c r="G50" s="331"/>
    </row>
    <row r="51" spans="3:7" ht="9.75" customHeight="1" x14ac:dyDescent="0.2">
      <c r="C51" s="392" t="s">
        <v>255</v>
      </c>
      <c r="D51" s="331"/>
      <c r="E51" s="390">
        <v>504084149</v>
      </c>
      <c r="F51" s="391">
        <v>440015406</v>
      </c>
      <c r="G51" s="331"/>
    </row>
    <row r="52" spans="3:7" ht="9.75" customHeight="1" x14ac:dyDescent="0.2">
      <c r="C52" s="392" t="s">
        <v>256</v>
      </c>
      <c r="D52" s="331"/>
      <c r="E52" s="390">
        <v>83173886</v>
      </c>
      <c r="F52" s="391">
        <v>72602542</v>
      </c>
      <c r="G52" s="331"/>
    </row>
    <row r="53" spans="3:7" ht="9.75" customHeight="1" x14ac:dyDescent="0.2">
      <c r="C53" s="392" t="s">
        <v>257</v>
      </c>
      <c r="D53" s="331"/>
      <c r="E53" s="390">
        <v>0</v>
      </c>
      <c r="F53" s="391">
        <v>48730</v>
      </c>
      <c r="G53" s="331"/>
    </row>
    <row r="54" spans="3:7" ht="9.75" customHeight="1" x14ac:dyDescent="0.2">
      <c r="C54" s="392" t="s">
        <v>258</v>
      </c>
      <c r="D54" s="331"/>
      <c r="E54" s="390">
        <v>1973556</v>
      </c>
      <c r="F54" s="391">
        <v>1973556</v>
      </c>
      <c r="G54" s="331"/>
    </row>
    <row r="55" spans="3:7" ht="9.75" customHeight="1" x14ac:dyDescent="0.2">
      <c r="C55" s="392" t="s">
        <v>259</v>
      </c>
      <c r="D55" s="331"/>
      <c r="E55" s="390">
        <v>0</v>
      </c>
      <c r="F55" s="391">
        <v>0</v>
      </c>
      <c r="G55" s="331"/>
    </row>
    <row r="56" spans="3:7" ht="9.75" customHeight="1" x14ac:dyDescent="0.2">
      <c r="C56" s="392" t="s">
        <v>260</v>
      </c>
      <c r="D56" s="331"/>
      <c r="E56" s="390">
        <v>0</v>
      </c>
      <c r="F56" s="391">
        <v>0</v>
      </c>
      <c r="G56" s="331"/>
    </row>
    <row r="57" spans="3:7" ht="9.75" customHeight="1" x14ac:dyDescent="0.2">
      <c r="C57" s="392" t="s">
        <v>261</v>
      </c>
      <c r="D57" s="331"/>
      <c r="E57" s="390">
        <v>11748224</v>
      </c>
      <c r="F57" s="391">
        <v>3047227</v>
      </c>
      <c r="G57" s="331"/>
    </row>
    <row r="58" spans="3:7" ht="9.75" customHeight="1" x14ac:dyDescent="0.2">
      <c r="C58" s="392" t="s">
        <v>262</v>
      </c>
      <c r="D58" s="331"/>
      <c r="E58" s="390">
        <v>0</v>
      </c>
      <c r="F58" s="391">
        <v>0</v>
      </c>
      <c r="G58" s="331"/>
    </row>
    <row r="59" spans="3:7" ht="9.75" customHeight="1" x14ac:dyDescent="0.2">
      <c r="C59" s="392" t="s">
        <v>263</v>
      </c>
      <c r="D59" s="331"/>
      <c r="E59" s="390">
        <v>0</v>
      </c>
      <c r="F59" s="391">
        <v>0</v>
      </c>
      <c r="G59" s="331"/>
    </row>
    <row r="60" spans="3:7" ht="9.75" customHeight="1" x14ac:dyDescent="0.2">
      <c r="C60" s="392" t="s">
        <v>264</v>
      </c>
      <c r="D60" s="331"/>
      <c r="E60" s="390">
        <v>7103770</v>
      </c>
      <c r="F60" s="391">
        <v>0</v>
      </c>
      <c r="G60" s="331"/>
    </row>
    <row r="61" spans="3:7" ht="9.75" customHeight="1" x14ac:dyDescent="0.2">
      <c r="C61" s="392" t="s">
        <v>265</v>
      </c>
      <c r="D61" s="331"/>
      <c r="E61" s="390">
        <v>43376047</v>
      </c>
      <c r="F61" s="391">
        <v>29896200</v>
      </c>
      <c r="G61" s="331"/>
    </row>
    <row r="62" spans="3:7" ht="9.75" customHeight="1" x14ac:dyDescent="0.2">
      <c r="C62" s="392" t="s">
        <v>266</v>
      </c>
      <c r="D62" s="331"/>
      <c r="E62" s="390">
        <v>99809416</v>
      </c>
      <c r="F62" s="391">
        <v>144122087</v>
      </c>
      <c r="G62" s="331"/>
    </row>
    <row r="63" spans="3:7" ht="9.75" customHeight="1" x14ac:dyDescent="0.2">
      <c r="C63" s="392" t="s">
        <v>267</v>
      </c>
      <c r="D63" s="331"/>
      <c r="E63" s="390"/>
      <c r="F63" s="391">
        <v>34887000</v>
      </c>
      <c r="G63" s="331"/>
    </row>
    <row r="64" spans="3:7" ht="9.75" customHeight="1" x14ac:dyDescent="0.2">
      <c r="C64" s="392" t="s">
        <v>268</v>
      </c>
      <c r="D64" s="331"/>
      <c r="E64" s="390">
        <v>354440683</v>
      </c>
      <c r="F64" s="391">
        <v>186272727</v>
      </c>
      <c r="G64" s="331"/>
    </row>
    <row r="65" spans="3:9" ht="9.75" customHeight="1" x14ac:dyDescent="0.2">
      <c r="C65" s="392" t="s">
        <v>269</v>
      </c>
      <c r="D65" s="331"/>
      <c r="E65" s="390">
        <v>173676204</v>
      </c>
      <c r="F65" s="391">
        <v>109248481</v>
      </c>
      <c r="G65" s="331"/>
    </row>
    <row r="66" spans="3:9" ht="15" customHeight="1" x14ac:dyDescent="0.2">
      <c r="C66" s="392" t="s">
        <v>270</v>
      </c>
      <c r="D66" s="331"/>
      <c r="E66" s="390">
        <v>19659208</v>
      </c>
      <c r="F66" s="391">
        <v>863636</v>
      </c>
      <c r="G66" s="331"/>
    </row>
    <row r="67" spans="3:9" ht="9.75" customHeight="1" x14ac:dyDescent="0.2">
      <c r="C67" s="392" t="s">
        <v>271</v>
      </c>
      <c r="D67" s="331"/>
      <c r="E67" s="390">
        <v>109086123</v>
      </c>
      <c r="F67" s="391">
        <v>118595402</v>
      </c>
      <c r="G67" s="331"/>
    </row>
    <row r="68" spans="3:9" ht="9.75" customHeight="1" x14ac:dyDescent="0.2">
      <c r="C68" s="392" t="s">
        <v>272</v>
      </c>
      <c r="D68" s="331"/>
      <c r="E68" s="390">
        <v>0</v>
      </c>
      <c r="F68" s="391"/>
      <c r="G68" s="336"/>
    </row>
    <row r="69" spans="3:9" ht="9.75" customHeight="1" x14ac:dyDescent="0.2">
      <c r="C69" s="392" t="s">
        <v>273</v>
      </c>
      <c r="D69" s="331"/>
      <c r="E69" s="390">
        <v>0</v>
      </c>
      <c r="F69" s="391">
        <v>0</v>
      </c>
      <c r="G69" s="336"/>
    </row>
    <row r="70" spans="3:9" ht="9.75" customHeight="1" x14ac:dyDescent="0.2">
      <c r="C70" s="392" t="s">
        <v>274</v>
      </c>
      <c r="D70" s="331"/>
      <c r="E70" s="390">
        <v>0</v>
      </c>
      <c r="F70" s="391">
        <v>0</v>
      </c>
      <c r="G70" s="336"/>
    </row>
    <row r="71" spans="3:9" ht="9.75" customHeight="1" x14ac:dyDescent="0.2">
      <c r="C71" s="398" t="s">
        <v>275</v>
      </c>
      <c r="D71" s="399"/>
      <c r="E71" s="400">
        <v>0</v>
      </c>
      <c r="F71" s="401"/>
    </row>
    <row r="72" spans="3:9" ht="9.75" customHeight="1" x14ac:dyDescent="0.2">
      <c r="C72" s="393" t="s">
        <v>276</v>
      </c>
      <c r="D72" s="394"/>
      <c r="E72" s="395">
        <v>3253051262</v>
      </c>
      <c r="F72" s="396">
        <v>1733096026</v>
      </c>
    </row>
    <row r="73" spans="3:9" ht="9.75" customHeight="1" x14ac:dyDescent="0.2">
      <c r="C73" s="392"/>
      <c r="D73" s="331"/>
      <c r="E73" s="390"/>
      <c r="F73" s="391"/>
    </row>
    <row r="74" spans="3:9" ht="9.75" customHeight="1" x14ac:dyDescent="0.2">
      <c r="C74" s="397" t="s">
        <v>277</v>
      </c>
      <c r="D74" s="336"/>
      <c r="E74" s="387">
        <v>0</v>
      </c>
      <c r="F74" s="388">
        <v>0</v>
      </c>
    </row>
    <row r="75" spans="3:9" ht="9.75" customHeight="1" x14ac:dyDescent="0.2">
      <c r="C75" s="392" t="s">
        <v>278</v>
      </c>
      <c r="D75" s="336"/>
      <c r="E75" s="387">
        <v>112117967</v>
      </c>
      <c r="F75" s="388">
        <v>0</v>
      </c>
    </row>
    <row r="76" spans="3:9" ht="9.75" customHeight="1" x14ac:dyDescent="0.2">
      <c r="C76" s="392" t="s">
        <v>279</v>
      </c>
      <c r="D76" s="336"/>
      <c r="E76" s="387">
        <v>0</v>
      </c>
      <c r="F76" s="388">
        <v>0</v>
      </c>
    </row>
    <row r="77" spans="3:9" ht="9.75" customHeight="1" x14ac:dyDescent="0.2">
      <c r="C77" s="397"/>
      <c r="D77" s="331"/>
      <c r="E77" s="390"/>
      <c r="F77" s="391"/>
    </row>
    <row r="78" spans="3:9" ht="9.75" customHeight="1" x14ac:dyDescent="0.2">
      <c r="C78" s="397" t="s">
        <v>280</v>
      </c>
      <c r="D78" s="331"/>
      <c r="E78" s="387">
        <v>224687730</v>
      </c>
      <c r="F78" s="388">
        <v>173519328</v>
      </c>
      <c r="G78" s="337"/>
      <c r="H78" s="338"/>
      <c r="I78" s="338"/>
    </row>
    <row r="79" spans="3:9" ht="9.75" customHeight="1" x14ac:dyDescent="0.2">
      <c r="C79" s="397"/>
      <c r="D79" s="331"/>
      <c r="E79" s="387"/>
      <c r="F79" s="388"/>
    </row>
    <row r="80" spans="3:9" ht="9.75" customHeight="1" x14ac:dyDescent="0.2">
      <c r="C80" s="397" t="s">
        <v>281</v>
      </c>
      <c r="D80" s="331"/>
      <c r="E80" s="387">
        <v>1323438977</v>
      </c>
      <c r="F80" s="388">
        <v>517045069</v>
      </c>
      <c r="G80" s="328"/>
    </row>
    <row r="81" spans="3:7" ht="9.75" customHeight="1" x14ac:dyDescent="0.2">
      <c r="C81" s="392" t="s">
        <v>282</v>
      </c>
      <c r="D81" s="331"/>
      <c r="E81" s="390">
        <v>679115605</v>
      </c>
      <c r="F81" s="391">
        <v>0</v>
      </c>
      <c r="G81" s="328"/>
    </row>
    <row r="82" spans="3:7" ht="9.75" customHeight="1" x14ac:dyDescent="0.2">
      <c r="C82" s="392" t="s">
        <v>283</v>
      </c>
      <c r="D82" s="331"/>
      <c r="E82" s="390">
        <v>644323372</v>
      </c>
      <c r="F82" s="391">
        <v>517045069</v>
      </c>
      <c r="G82" s="328"/>
    </row>
    <row r="83" spans="3:7" ht="9.75" customHeight="1" x14ac:dyDescent="0.2">
      <c r="C83" s="397" t="s">
        <v>284</v>
      </c>
      <c r="D83" s="331"/>
      <c r="E83" s="387">
        <v>-1098751247</v>
      </c>
      <c r="F83" s="388">
        <v>-343525741</v>
      </c>
    </row>
    <row r="84" spans="3:7" ht="9.75" customHeight="1" x14ac:dyDescent="0.2">
      <c r="C84" s="392" t="s">
        <v>285</v>
      </c>
      <c r="D84" s="331"/>
      <c r="E84" s="390">
        <v>427798592</v>
      </c>
      <c r="F84" s="391">
        <v>9312726</v>
      </c>
    </row>
    <row r="85" spans="3:7" ht="9.75" customHeight="1" x14ac:dyDescent="0.2">
      <c r="C85" s="392" t="s">
        <v>283</v>
      </c>
      <c r="D85" s="331"/>
      <c r="E85" s="390">
        <v>670952655</v>
      </c>
      <c r="F85" s="391">
        <v>334213015</v>
      </c>
    </row>
    <row r="86" spans="3:7" ht="9.75" customHeight="1" x14ac:dyDescent="0.2">
      <c r="C86" s="392"/>
      <c r="D86" s="331"/>
      <c r="E86" s="390"/>
      <c r="F86" s="391"/>
    </row>
    <row r="87" spans="3:7" ht="9.75" customHeight="1" x14ac:dyDescent="0.2">
      <c r="C87" s="383" t="s">
        <v>286</v>
      </c>
      <c r="D87" s="336"/>
      <c r="E87" s="387">
        <v>0</v>
      </c>
      <c r="F87" s="388">
        <v>0</v>
      </c>
    </row>
    <row r="88" spans="3:7" ht="9.75" customHeight="1" x14ac:dyDescent="0.2">
      <c r="C88" s="389" t="s">
        <v>287</v>
      </c>
      <c r="D88" s="331"/>
      <c r="E88" s="390">
        <v>0</v>
      </c>
      <c r="F88" s="391">
        <v>0</v>
      </c>
    </row>
    <row r="89" spans="3:7" x14ac:dyDescent="0.2">
      <c r="C89" s="389" t="s">
        <v>288</v>
      </c>
      <c r="D89" s="331"/>
      <c r="E89" s="390">
        <v>0</v>
      </c>
      <c r="F89" s="391">
        <v>0</v>
      </c>
      <c r="G89" s="328"/>
    </row>
    <row r="90" spans="3:7" x14ac:dyDescent="0.2">
      <c r="C90" s="389"/>
      <c r="D90" s="331"/>
      <c r="E90" s="390"/>
      <c r="F90" s="391"/>
    </row>
    <row r="91" spans="3:7" x14ac:dyDescent="0.2">
      <c r="C91" s="383" t="s">
        <v>289</v>
      </c>
      <c r="D91" s="336"/>
      <c r="E91" s="387">
        <v>0</v>
      </c>
      <c r="F91" s="388">
        <v>0</v>
      </c>
    </row>
    <row r="92" spans="3:7" x14ac:dyDescent="0.2">
      <c r="C92" s="389" t="s">
        <v>290</v>
      </c>
      <c r="D92" s="331"/>
      <c r="E92" s="390">
        <v>0</v>
      </c>
      <c r="F92" s="391">
        <v>0</v>
      </c>
      <c r="G92" s="328"/>
    </row>
    <row r="93" spans="3:7" ht="11.1" customHeight="1" x14ac:dyDescent="0.2">
      <c r="C93" s="389" t="s">
        <v>291</v>
      </c>
      <c r="D93" s="331"/>
      <c r="E93" s="390"/>
      <c r="F93" s="391"/>
      <c r="G93" s="331"/>
    </row>
    <row r="94" spans="3:7" ht="9.75" customHeight="1" x14ac:dyDescent="0.2">
      <c r="C94" s="389"/>
      <c r="D94" s="331"/>
      <c r="E94" s="390"/>
      <c r="F94" s="391"/>
    </row>
    <row r="95" spans="3:7" ht="9.75" customHeight="1" thickBot="1" x14ac:dyDescent="0.25">
      <c r="C95" s="393" t="s">
        <v>292</v>
      </c>
      <c r="D95" s="402"/>
      <c r="E95" s="403">
        <v>3589856959</v>
      </c>
      <c r="F95" s="396">
        <v>1906615354</v>
      </c>
    </row>
    <row r="96" spans="3:7" ht="12.75" thickTop="1" x14ac:dyDescent="0.2">
      <c r="C96" s="389"/>
      <c r="D96" s="331"/>
      <c r="E96" s="390"/>
      <c r="F96" s="391"/>
    </row>
    <row r="97" spans="3:6" ht="9.75" customHeight="1" x14ac:dyDescent="0.2">
      <c r="C97" s="383" t="s">
        <v>293</v>
      </c>
      <c r="D97" s="336"/>
      <c r="E97" s="390">
        <v>0</v>
      </c>
      <c r="F97" s="391">
        <v>0</v>
      </c>
    </row>
    <row r="98" spans="3:6" x14ac:dyDescent="0.2">
      <c r="C98" s="383" t="s">
        <v>160</v>
      </c>
      <c r="D98" s="404"/>
      <c r="E98" s="390">
        <v>0</v>
      </c>
      <c r="F98" s="391">
        <v>0</v>
      </c>
    </row>
    <row r="99" spans="3:6" ht="12.75" thickBot="1" x14ac:dyDescent="0.25">
      <c r="C99" s="405" t="s">
        <v>294</v>
      </c>
      <c r="D99" s="406"/>
      <c r="E99" s="403">
        <v>3589856959</v>
      </c>
      <c r="F99" s="407">
        <v>1906615354</v>
      </c>
    </row>
    <row r="100" spans="3:6" ht="12.75" thickTop="1" x14ac:dyDescent="0.2">
      <c r="C100" s="408"/>
      <c r="D100" s="384"/>
      <c r="E100" s="409"/>
      <c r="F100" s="409"/>
    </row>
  </sheetData>
  <mergeCells count="6">
    <mergeCell ref="C8:F9"/>
    <mergeCell ref="C4:F4"/>
    <mergeCell ref="C3:F3"/>
    <mergeCell ref="C5:F5"/>
    <mergeCell ref="C6:F6"/>
    <mergeCell ref="C7:F7"/>
  </mergeCells>
  <pageMargins left="0.25" right="0.25" top="0.75" bottom="0.75" header="0.3" footer="0.3"/>
  <pageSetup paperSize="9" scale="76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C1:F56"/>
  <sheetViews>
    <sheetView showGridLines="0" topLeftCell="B1" zoomScale="120" zoomScaleNormal="120" workbookViewId="0">
      <selection activeCell="C6" sqref="C6"/>
    </sheetView>
  </sheetViews>
  <sheetFormatPr baseColWidth="10" defaultColWidth="11.42578125" defaultRowHeight="12" x14ac:dyDescent="0.2"/>
  <cols>
    <col min="1" max="1" width="11.42578125" style="270"/>
    <col min="2" max="2" width="5.85546875" style="270" customWidth="1"/>
    <col min="3" max="3" width="70.28515625" style="270" customWidth="1"/>
    <col min="4" max="4" width="16.42578125" style="270" customWidth="1"/>
    <col min="5" max="5" width="19.140625" style="270" customWidth="1"/>
    <col min="6" max="6" width="14.28515625" style="270" bestFit="1" customWidth="1"/>
    <col min="7" max="16384" width="11.42578125" style="270"/>
  </cols>
  <sheetData>
    <row r="1" spans="3:6" x14ac:dyDescent="0.2">
      <c r="C1" s="484"/>
      <c r="D1" s="484"/>
      <c r="E1" s="484"/>
    </row>
    <row r="2" spans="3:6" ht="35.25" customHeight="1" x14ac:dyDescent="0.2">
      <c r="C2" s="484"/>
      <c r="D2" s="484"/>
      <c r="E2" s="484"/>
    </row>
    <row r="3" spans="3:6" x14ac:dyDescent="0.2">
      <c r="C3" s="484" t="s">
        <v>0</v>
      </c>
      <c r="D3" s="484"/>
      <c r="E3" s="484"/>
    </row>
    <row r="4" spans="3:6" x14ac:dyDescent="0.2">
      <c r="C4" s="484" t="s">
        <v>295</v>
      </c>
      <c r="D4" s="484"/>
      <c r="E4" s="484"/>
    </row>
    <row r="5" spans="3:6" ht="19.5" customHeight="1" x14ac:dyDescent="0.2">
      <c r="C5" s="485" t="s">
        <v>785</v>
      </c>
      <c r="D5" s="485"/>
      <c r="E5" s="485"/>
    </row>
    <row r="6" spans="3:6" x14ac:dyDescent="0.2">
      <c r="C6" s="254" t="s">
        <v>71</v>
      </c>
    </row>
    <row r="7" spans="3:6" ht="38.25" customHeight="1" x14ac:dyDescent="0.2">
      <c r="C7" s="417"/>
      <c r="D7" s="418" t="s">
        <v>801</v>
      </c>
      <c r="E7" s="418" t="s">
        <v>802</v>
      </c>
    </row>
    <row r="8" spans="3:6" x14ac:dyDescent="0.2">
      <c r="C8" s="278" t="s">
        <v>296</v>
      </c>
      <c r="D8" s="419"/>
      <c r="E8" s="420"/>
    </row>
    <row r="9" spans="3:6" ht="12" customHeight="1" x14ac:dyDescent="0.2">
      <c r="C9" s="288"/>
      <c r="D9" s="356"/>
      <c r="E9" s="421"/>
      <c r="F9" s="331"/>
    </row>
    <row r="10" spans="3:6" x14ac:dyDescent="0.2">
      <c r="C10" s="288" t="s">
        <v>297</v>
      </c>
      <c r="D10" s="421">
        <v>3746504417</v>
      </c>
      <c r="E10" s="421">
        <v>-2226879814</v>
      </c>
      <c r="F10" s="331"/>
    </row>
    <row r="11" spans="3:6" ht="12.6" customHeight="1" x14ac:dyDescent="0.2">
      <c r="C11" s="288" t="s">
        <v>298</v>
      </c>
      <c r="D11" s="421">
        <v>-608890798</v>
      </c>
      <c r="E11" s="421">
        <v>-440015406</v>
      </c>
    </row>
    <row r="12" spans="3:6" x14ac:dyDescent="0.2">
      <c r="C12" s="288" t="s">
        <v>299</v>
      </c>
      <c r="D12" s="421">
        <v>62599543134</v>
      </c>
      <c r="E12" s="421">
        <v>7529804676</v>
      </c>
    </row>
    <row r="13" spans="3:6" x14ac:dyDescent="0.2">
      <c r="C13" s="288"/>
      <c r="D13" s="421"/>
      <c r="E13" s="421"/>
    </row>
    <row r="14" spans="3:6" x14ac:dyDescent="0.2">
      <c r="C14" s="422" t="s">
        <v>300</v>
      </c>
      <c r="D14" s="423"/>
      <c r="E14" s="423"/>
    </row>
    <row r="15" spans="3:6" x14ac:dyDescent="0.2">
      <c r="C15" s="422" t="s">
        <v>301</v>
      </c>
      <c r="D15" s="424">
        <v>65737156753</v>
      </c>
      <c r="E15" s="424">
        <v>4862909456</v>
      </c>
    </row>
    <row r="16" spans="3:6" x14ac:dyDescent="0.2">
      <c r="C16" s="425"/>
      <c r="D16" s="423"/>
      <c r="E16" s="423"/>
    </row>
    <row r="17" spans="3:5" x14ac:dyDescent="0.2">
      <c r="C17" s="422" t="s">
        <v>302</v>
      </c>
      <c r="D17" s="423"/>
      <c r="E17" s="423"/>
    </row>
    <row r="18" spans="3:5" x14ac:dyDescent="0.2">
      <c r="C18" s="425"/>
      <c r="D18" s="423"/>
      <c r="E18" s="423"/>
    </row>
    <row r="19" spans="3:5" x14ac:dyDescent="0.2">
      <c r="C19" s="425" t="s">
        <v>303</v>
      </c>
      <c r="D19" s="423" t="s">
        <v>803</v>
      </c>
      <c r="E19" s="423" t="s">
        <v>803</v>
      </c>
    </row>
    <row r="20" spans="3:5" x14ac:dyDescent="0.2">
      <c r="C20" s="425"/>
      <c r="D20" s="424" t="s">
        <v>803</v>
      </c>
      <c r="E20" s="424" t="s">
        <v>803</v>
      </c>
    </row>
    <row r="21" spans="3:5" x14ac:dyDescent="0.2">
      <c r="C21" s="422" t="s">
        <v>304</v>
      </c>
      <c r="D21" s="423"/>
      <c r="E21" s="423"/>
    </row>
    <row r="22" spans="3:5" x14ac:dyDescent="0.2">
      <c r="C22" s="425" t="s">
        <v>305</v>
      </c>
      <c r="D22" s="423" t="s">
        <v>803</v>
      </c>
      <c r="E22" s="423" t="s">
        <v>803</v>
      </c>
    </row>
    <row r="23" spans="3:5" x14ac:dyDescent="0.2">
      <c r="C23" s="425"/>
      <c r="D23" s="423"/>
      <c r="E23" s="423"/>
    </row>
    <row r="24" spans="3:5" x14ac:dyDescent="0.2">
      <c r="C24" s="422" t="s">
        <v>306</v>
      </c>
      <c r="D24" s="424">
        <v>65737156753</v>
      </c>
      <c r="E24" s="424">
        <v>4862909456</v>
      </c>
    </row>
    <row r="25" spans="3:5" x14ac:dyDescent="0.2">
      <c r="C25" s="425"/>
      <c r="D25" s="423"/>
      <c r="E25" s="423"/>
    </row>
    <row r="26" spans="3:5" x14ac:dyDescent="0.2">
      <c r="C26" s="425" t="s">
        <v>293</v>
      </c>
      <c r="D26" s="423" t="s">
        <v>803</v>
      </c>
      <c r="E26" s="423" t="s">
        <v>803</v>
      </c>
    </row>
    <row r="27" spans="3:5" x14ac:dyDescent="0.2">
      <c r="C27" s="425"/>
      <c r="D27" s="423"/>
      <c r="E27" s="423"/>
    </row>
    <row r="28" spans="3:5" x14ac:dyDescent="0.2">
      <c r="C28" s="422" t="s">
        <v>307</v>
      </c>
      <c r="D28" s="424">
        <v>65737156753</v>
      </c>
      <c r="E28" s="424">
        <v>4862909456</v>
      </c>
    </row>
    <row r="29" spans="3:5" x14ac:dyDescent="0.2">
      <c r="C29" s="422"/>
      <c r="D29" s="426"/>
      <c r="E29" s="426"/>
    </row>
    <row r="30" spans="3:5" x14ac:dyDescent="0.2">
      <c r="C30" s="422" t="s">
        <v>308</v>
      </c>
      <c r="D30" s="423"/>
      <c r="E30" s="423"/>
    </row>
    <row r="31" spans="3:5" x14ac:dyDescent="0.2">
      <c r="C31" s="422"/>
      <c r="D31" s="423"/>
      <c r="E31" s="423"/>
    </row>
    <row r="32" spans="3:5" x14ac:dyDescent="0.2">
      <c r="C32" s="425" t="s">
        <v>309</v>
      </c>
      <c r="D32" s="423">
        <v>3649000000</v>
      </c>
      <c r="E32" s="423" t="s">
        <v>803</v>
      </c>
    </row>
    <row r="33" spans="3:5" x14ac:dyDescent="0.2">
      <c r="C33" s="425" t="s">
        <v>310</v>
      </c>
      <c r="D33" s="423"/>
      <c r="E33" s="423" t="s">
        <v>803</v>
      </c>
    </row>
    <row r="34" spans="3:5" x14ac:dyDescent="0.2">
      <c r="C34" s="425" t="s">
        <v>311</v>
      </c>
      <c r="D34" s="423" t="s">
        <v>803</v>
      </c>
      <c r="E34" s="423" t="s">
        <v>803</v>
      </c>
    </row>
    <row r="35" spans="3:5" x14ac:dyDescent="0.2">
      <c r="C35" s="425" t="s">
        <v>312</v>
      </c>
      <c r="D35" s="423">
        <v>-908264049</v>
      </c>
      <c r="E35" s="423">
        <v>-50929793</v>
      </c>
    </row>
    <row r="36" spans="3:5" x14ac:dyDescent="0.2">
      <c r="C36" s="425" t="s">
        <v>313</v>
      </c>
      <c r="D36" s="423">
        <v>-74396078093</v>
      </c>
      <c r="E36" s="423">
        <v>-1785735128</v>
      </c>
    </row>
    <row r="37" spans="3:5" x14ac:dyDescent="0.2">
      <c r="C37" s="425" t="s">
        <v>314</v>
      </c>
      <c r="D37" s="423" t="s">
        <v>803</v>
      </c>
      <c r="E37" s="423" t="s">
        <v>803</v>
      </c>
    </row>
    <row r="38" spans="3:5" x14ac:dyDescent="0.2">
      <c r="C38" s="425" t="s">
        <v>315</v>
      </c>
      <c r="D38" s="423" t="s">
        <v>803</v>
      </c>
      <c r="E38" s="423" t="s">
        <v>803</v>
      </c>
    </row>
    <row r="39" spans="3:5" x14ac:dyDescent="0.2">
      <c r="C39" s="425"/>
      <c r="D39" s="423"/>
      <c r="E39" s="423"/>
    </row>
    <row r="40" spans="3:5" x14ac:dyDescent="0.2">
      <c r="C40" s="422" t="s">
        <v>316</v>
      </c>
      <c r="D40" s="424">
        <v>-71655342142</v>
      </c>
      <c r="E40" s="424">
        <v>-1836664921</v>
      </c>
    </row>
    <row r="41" spans="3:5" x14ac:dyDescent="0.2">
      <c r="C41" s="422"/>
      <c r="D41" s="426"/>
      <c r="E41" s="426"/>
    </row>
    <row r="42" spans="3:5" x14ac:dyDescent="0.2">
      <c r="C42" s="422" t="s">
        <v>317</v>
      </c>
      <c r="D42" s="423"/>
      <c r="E42" s="423"/>
    </row>
    <row r="43" spans="3:5" x14ac:dyDescent="0.2">
      <c r="C43" s="422"/>
      <c r="D43" s="423"/>
      <c r="E43" s="423"/>
    </row>
    <row r="44" spans="3:5" x14ac:dyDescent="0.2">
      <c r="C44" s="425" t="s">
        <v>318</v>
      </c>
      <c r="D44" s="423" t="s">
        <v>803</v>
      </c>
      <c r="E44" s="423" t="s">
        <v>803</v>
      </c>
    </row>
    <row r="45" spans="3:5" x14ac:dyDescent="0.2">
      <c r="C45" s="425" t="s">
        <v>319</v>
      </c>
      <c r="D45" s="423">
        <v>25277838044</v>
      </c>
      <c r="E45" s="423">
        <v>-114014081</v>
      </c>
    </row>
    <row r="46" spans="3:5" x14ac:dyDescent="0.2">
      <c r="C46" s="425" t="s">
        <v>320</v>
      </c>
      <c r="D46" s="423">
        <v>-5434782609</v>
      </c>
      <c r="E46" s="423" t="s">
        <v>803</v>
      </c>
    </row>
    <row r="47" spans="3:5" ht="12.75" customHeight="1" x14ac:dyDescent="0.2">
      <c r="C47" s="425" t="s">
        <v>285</v>
      </c>
      <c r="D47" s="423" t="s">
        <v>803</v>
      </c>
      <c r="E47" s="423" t="s">
        <v>803</v>
      </c>
    </row>
    <row r="48" spans="3:5" ht="12.75" customHeight="1" x14ac:dyDescent="0.2">
      <c r="C48" s="425"/>
      <c r="D48" s="423"/>
      <c r="E48" s="423"/>
    </row>
    <row r="49" spans="3:6" ht="12.75" customHeight="1" x14ac:dyDescent="0.2">
      <c r="C49" s="422" t="s">
        <v>321</v>
      </c>
      <c r="D49" s="424">
        <v>19843055435</v>
      </c>
      <c r="E49" s="424">
        <v>-114014081</v>
      </c>
    </row>
    <row r="50" spans="3:6" x14ac:dyDescent="0.2">
      <c r="C50" s="425"/>
      <c r="D50" s="423"/>
      <c r="E50" s="423"/>
    </row>
    <row r="51" spans="3:6" x14ac:dyDescent="0.2">
      <c r="C51" s="422" t="s">
        <v>322</v>
      </c>
      <c r="D51" s="423"/>
      <c r="E51" s="423"/>
    </row>
    <row r="52" spans="3:6" x14ac:dyDescent="0.2">
      <c r="C52" s="422"/>
      <c r="D52" s="423"/>
      <c r="E52" s="423"/>
    </row>
    <row r="53" spans="3:6" ht="16.5" customHeight="1" x14ac:dyDescent="0.2">
      <c r="C53" s="425" t="s">
        <v>323</v>
      </c>
      <c r="D53" s="426">
        <v>13924870046</v>
      </c>
      <c r="E53" s="426">
        <v>2912230454</v>
      </c>
      <c r="F53" s="334"/>
    </row>
    <row r="54" spans="3:6" x14ac:dyDescent="0.2">
      <c r="C54" s="427" t="s">
        <v>324</v>
      </c>
      <c r="D54" s="428">
        <v>3899258412</v>
      </c>
      <c r="E54" s="428">
        <v>1671037663</v>
      </c>
    </row>
    <row r="55" spans="3:6" ht="12.75" thickBot="1" x14ac:dyDescent="0.25">
      <c r="C55" s="429" t="s">
        <v>325</v>
      </c>
      <c r="D55" s="430">
        <v>17824128458</v>
      </c>
      <c r="E55" s="430">
        <v>4583268117</v>
      </c>
    </row>
    <row r="56" spans="3:6" ht="12.75" thickTop="1" x14ac:dyDescent="0.2">
      <c r="D56" s="322"/>
    </row>
  </sheetData>
  <mergeCells count="5">
    <mergeCell ref="C1:E1"/>
    <mergeCell ref="C2:E2"/>
    <mergeCell ref="C3:E3"/>
    <mergeCell ref="C4:E4"/>
    <mergeCell ref="C5:E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B1:K27"/>
  <sheetViews>
    <sheetView showGridLines="0" zoomScale="90" zoomScaleNormal="90" workbookViewId="0">
      <selection activeCell="B4" sqref="B4:K4"/>
    </sheetView>
  </sheetViews>
  <sheetFormatPr baseColWidth="10" defaultColWidth="11.42578125" defaultRowHeight="12" x14ac:dyDescent="0.2"/>
  <cols>
    <col min="1" max="1" width="5.140625" style="30" customWidth="1"/>
    <col min="2" max="2" width="40.28515625" style="30" customWidth="1"/>
    <col min="3" max="8" width="15.7109375" style="44" customWidth="1"/>
    <col min="9" max="11" width="15.7109375" style="30" customWidth="1"/>
    <col min="12" max="16384" width="11.42578125" style="30"/>
  </cols>
  <sheetData>
    <row r="1" spans="2:11" ht="79.349999999999994" customHeight="1" x14ac:dyDescent="0.2"/>
    <row r="2" spans="2:11" x14ac:dyDescent="0.2">
      <c r="B2" s="484" t="s">
        <v>0</v>
      </c>
      <c r="C2" s="484"/>
      <c r="D2" s="484"/>
      <c r="E2" s="484"/>
      <c r="F2" s="484"/>
      <c r="G2" s="484"/>
      <c r="H2" s="484"/>
      <c r="I2" s="484"/>
      <c r="J2" s="484"/>
      <c r="K2" s="484"/>
    </row>
    <row r="3" spans="2:11" x14ac:dyDescent="0.2">
      <c r="B3" s="484" t="s">
        <v>326</v>
      </c>
      <c r="C3" s="484"/>
      <c r="D3" s="484"/>
      <c r="E3" s="484"/>
      <c r="F3" s="484"/>
      <c r="G3" s="484"/>
      <c r="H3" s="484"/>
      <c r="I3" s="484"/>
      <c r="J3" s="484"/>
      <c r="K3" s="484"/>
    </row>
    <row r="4" spans="2:11" x14ac:dyDescent="0.2">
      <c r="B4" s="484" t="s">
        <v>785</v>
      </c>
      <c r="C4" s="484"/>
      <c r="D4" s="484"/>
      <c r="E4" s="484"/>
      <c r="F4" s="484"/>
      <c r="G4" s="484"/>
      <c r="H4" s="484"/>
      <c r="I4" s="484"/>
      <c r="J4" s="484"/>
      <c r="K4" s="484"/>
    </row>
    <row r="5" spans="2:11" ht="15" customHeight="1" x14ac:dyDescent="0.2">
      <c r="B5" s="486" t="s">
        <v>71</v>
      </c>
      <c r="C5" s="486"/>
      <c r="D5" s="486"/>
      <c r="E5" s="486"/>
      <c r="F5" s="486"/>
      <c r="G5" s="486"/>
      <c r="H5" s="486"/>
      <c r="I5" s="486"/>
      <c r="J5" s="486"/>
      <c r="K5" s="486"/>
    </row>
    <row r="6" spans="2:11" ht="15" customHeight="1" thickBot="1" x14ac:dyDescent="0.25">
      <c r="B6" s="318"/>
      <c r="C6" s="318"/>
      <c r="D6" s="30"/>
      <c r="E6" s="30"/>
      <c r="F6" s="30"/>
      <c r="G6" s="30"/>
      <c r="H6" s="30"/>
    </row>
    <row r="7" spans="2:11" s="339" customFormat="1" ht="13.5" customHeight="1" thickBot="1" x14ac:dyDescent="0.25">
      <c r="B7" s="318"/>
      <c r="C7" s="488" t="s">
        <v>327</v>
      </c>
      <c r="D7" s="489"/>
      <c r="E7" s="488" t="s">
        <v>328</v>
      </c>
      <c r="F7" s="489"/>
      <c r="G7" s="490"/>
      <c r="H7" s="489" t="s">
        <v>329</v>
      </c>
      <c r="I7" s="491"/>
      <c r="J7" s="492" t="s">
        <v>330</v>
      </c>
      <c r="K7" s="490"/>
    </row>
    <row r="8" spans="2:11" s="339" customFormat="1" ht="12.75" thickBot="1" x14ac:dyDescent="0.25">
      <c r="B8" s="340" t="s">
        <v>331</v>
      </c>
      <c r="C8" s="341" t="s">
        <v>332</v>
      </c>
      <c r="D8" s="342" t="s">
        <v>333</v>
      </c>
      <c r="E8" s="343" t="s">
        <v>334</v>
      </c>
      <c r="F8" s="344" t="s">
        <v>691</v>
      </c>
      <c r="G8" s="342" t="s">
        <v>335</v>
      </c>
      <c r="H8" s="343" t="s">
        <v>336</v>
      </c>
      <c r="I8" s="345" t="s">
        <v>337</v>
      </c>
      <c r="J8" s="341" t="s">
        <v>338</v>
      </c>
      <c r="K8" s="345" t="s">
        <v>339</v>
      </c>
    </row>
    <row r="9" spans="2:11" s="174" customFormat="1" x14ac:dyDescent="0.2">
      <c r="B9" s="346"/>
      <c r="C9" s="347"/>
      <c r="D9" s="348"/>
      <c r="E9" s="347"/>
      <c r="F9" s="349"/>
      <c r="G9" s="348"/>
      <c r="H9" s="347"/>
      <c r="I9" s="348"/>
      <c r="J9" s="347"/>
      <c r="K9" s="348"/>
    </row>
    <row r="10" spans="2:11" s="174" customFormat="1" ht="24" customHeight="1" x14ac:dyDescent="0.2">
      <c r="B10" s="346" t="s">
        <v>340</v>
      </c>
      <c r="C10" s="347">
        <f>+'[3]Balance Gral. Resol. 6'!H56</f>
        <v>24288000001</v>
      </c>
      <c r="D10" s="348">
        <f>+'[3]Balance Gral. Resol. 6'!H55</f>
        <v>0</v>
      </c>
      <c r="E10" s="347">
        <f>+'[3]Balance Gral. Resol. 6'!H59</f>
        <v>0</v>
      </c>
      <c r="F10" s="349">
        <f>+'[3]Balance Gral. Resol. 6'!H61</f>
        <v>946670</v>
      </c>
      <c r="G10" s="348">
        <f>+'[3]Balance Gral. Resol. 6'!H60</f>
        <v>1546573343</v>
      </c>
      <c r="H10" s="350">
        <f>+'[3]Balance Gral. Resol. 6'!H66</f>
        <v>0</v>
      </c>
      <c r="I10" s="348">
        <f>+'[3]Balance Gral. Resol. 6'!H67</f>
        <v>0</v>
      </c>
      <c r="J10" s="351">
        <f>SUM(C10:I10)</f>
        <v>25835520014</v>
      </c>
      <c r="K10" s="352">
        <v>26371191314</v>
      </c>
    </row>
    <row r="11" spans="2:11" s="174" customFormat="1" ht="24" customHeight="1" x14ac:dyDescent="0.2">
      <c r="B11" s="346"/>
      <c r="C11" s="347"/>
      <c r="D11" s="348"/>
      <c r="E11" s="347"/>
      <c r="F11" s="349"/>
      <c r="G11" s="348"/>
      <c r="H11" s="350"/>
      <c r="I11" s="348"/>
      <c r="J11" s="351">
        <f>SUM(C11:I11)</f>
        <v>0</v>
      </c>
      <c r="K11" s="352">
        <v>0</v>
      </c>
    </row>
    <row r="12" spans="2:11" s="174" customFormat="1" ht="24" customHeight="1" x14ac:dyDescent="0.2">
      <c r="B12" s="353" t="s">
        <v>341</v>
      </c>
      <c r="C12" s="347"/>
      <c r="D12" s="348"/>
      <c r="E12" s="347"/>
      <c r="F12" s="354"/>
      <c r="G12" s="355"/>
      <c r="H12" s="350"/>
      <c r="I12" s="348"/>
      <c r="J12" s="351">
        <f>SUM(C12:I12)</f>
        <v>0</v>
      </c>
      <c r="K12" s="352">
        <v>0</v>
      </c>
    </row>
    <row r="13" spans="2:11" s="174" customFormat="1" ht="24" customHeight="1" x14ac:dyDescent="0.2">
      <c r="B13" s="346"/>
      <c r="C13" s="347"/>
      <c r="D13" s="348"/>
      <c r="E13" s="347"/>
      <c r="F13" s="354"/>
      <c r="G13" s="355"/>
      <c r="H13" s="350"/>
      <c r="I13" s="348"/>
      <c r="J13" s="351">
        <f>SUM(C13:I13)</f>
        <v>0</v>
      </c>
      <c r="K13" s="352">
        <v>0</v>
      </c>
    </row>
    <row r="14" spans="2:11" s="174" customFormat="1" ht="24" customHeight="1" x14ac:dyDescent="0.2">
      <c r="B14" s="346" t="s">
        <v>342</v>
      </c>
      <c r="C14" s="347" t="s">
        <v>343</v>
      </c>
      <c r="D14" s="348" t="s">
        <v>343</v>
      </c>
      <c r="E14" s="350">
        <f>+E26-E10</f>
        <v>0</v>
      </c>
      <c r="F14" s="354">
        <v>0</v>
      </c>
      <c r="G14" s="355" t="s">
        <v>343</v>
      </c>
      <c r="H14" s="350" t="s">
        <v>343</v>
      </c>
      <c r="I14" s="348" t="s">
        <v>343</v>
      </c>
      <c r="J14" s="351">
        <f>SUM(C14:I14)</f>
        <v>0</v>
      </c>
      <c r="K14" s="352">
        <v>0</v>
      </c>
    </row>
    <row r="15" spans="2:11" s="174" customFormat="1" ht="24" customHeight="1" x14ac:dyDescent="0.2">
      <c r="B15" s="346"/>
      <c r="C15" s="347"/>
      <c r="D15" s="348"/>
      <c r="E15" s="350"/>
      <c r="F15" s="354"/>
      <c r="G15" s="355"/>
      <c r="H15" s="350"/>
      <c r="I15" s="348"/>
      <c r="J15" s="351">
        <f t="shared" ref="J15:J25" si="0">SUM(C15:I15)</f>
        <v>0</v>
      </c>
      <c r="K15" s="352">
        <v>0</v>
      </c>
    </row>
    <row r="16" spans="2:11" s="174" customFormat="1" ht="24" customHeight="1" x14ac:dyDescent="0.2">
      <c r="B16" s="346" t="s">
        <v>344</v>
      </c>
      <c r="C16" s="347" t="s">
        <v>343</v>
      </c>
      <c r="D16" s="348" t="s">
        <v>343</v>
      </c>
      <c r="E16" s="350" t="s">
        <v>343</v>
      </c>
      <c r="F16" s="356">
        <v>0</v>
      </c>
      <c r="G16" s="355">
        <f>+G26-G10-G24</f>
        <v>0</v>
      </c>
      <c r="H16" s="350" t="s">
        <v>343</v>
      </c>
      <c r="I16" s="348" t="s">
        <v>343</v>
      </c>
      <c r="J16" s="351">
        <f t="shared" si="0"/>
        <v>0</v>
      </c>
      <c r="K16" s="352">
        <v>0</v>
      </c>
    </row>
    <row r="17" spans="2:11" s="174" customFormat="1" ht="24" customHeight="1" x14ac:dyDescent="0.2">
      <c r="B17" s="346"/>
      <c r="C17" s="347"/>
      <c r="D17" s="348"/>
      <c r="E17" s="350"/>
      <c r="F17" s="354"/>
      <c r="G17" s="355"/>
      <c r="H17" s="350"/>
      <c r="I17" s="348"/>
      <c r="J17" s="351">
        <f t="shared" si="0"/>
        <v>0</v>
      </c>
      <c r="K17" s="352">
        <v>0</v>
      </c>
    </row>
    <row r="18" spans="2:11" s="174" customFormat="1" ht="24" customHeight="1" x14ac:dyDescent="0.2">
      <c r="B18" s="346" t="s">
        <v>170</v>
      </c>
      <c r="C18" s="347" t="s">
        <v>343</v>
      </c>
      <c r="D18" s="348" t="s">
        <v>343</v>
      </c>
      <c r="E18" s="350" t="s">
        <v>343</v>
      </c>
      <c r="F18" s="356" t="s">
        <v>343</v>
      </c>
      <c r="G18" s="355" t="s">
        <v>343</v>
      </c>
      <c r="H18" s="350" t="s">
        <v>343</v>
      </c>
      <c r="I18" s="348" t="s">
        <v>343</v>
      </c>
      <c r="J18" s="351">
        <f t="shared" si="0"/>
        <v>0</v>
      </c>
      <c r="K18" s="352">
        <v>0</v>
      </c>
    </row>
    <row r="19" spans="2:11" s="174" customFormat="1" ht="24" customHeight="1" x14ac:dyDescent="0.2">
      <c r="B19" s="346"/>
      <c r="C19" s="347"/>
      <c r="D19" s="348"/>
      <c r="E19" s="350"/>
      <c r="F19" s="356"/>
      <c r="G19" s="355"/>
      <c r="H19" s="350"/>
      <c r="I19" s="348"/>
      <c r="J19" s="351">
        <f t="shared" si="0"/>
        <v>0</v>
      </c>
      <c r="K19" s="352">
        <v>0</v>
      </c>
    </row>
    <row r="20" spans="2:11" s="174" customFormat="1" ht="24" customHeight="1" x14ac:dyDescent="0.2">
      <c r="B20" s="346" t="s">
        <v>345</v>
      </c>
      <c r="C20" s="347">
        <v>0</v>
      </c>
      <c r="E20" s="350">
        <v>0</v>
      </c>
      <c r="F20" s="356" t="s">
        <v>343</v>
      </c>
      <c r="G20" s="355" t="s">
        <v>343</v>
      </c>
      <c r="H20" s="350" t="s">
        <v>343</v>
      </c>
      <c r="I20" s="348" t="s">
        <v>343</v>
      </c>
      <c r="J20" s="351">
        <f>SUM(C20:I20)</f>
        <v>0</v>
      </c>
      <c r="K20" s="352">
        <v>-960000091</v>
      </c>
    </row>
    <row r="21" spans="2:11" s="174" customFormat="1" ht="24" customHeight="1" x14ac:dyDescent="0.2">
      <c r="B21" s="346"/>
      <c r="C21" s="347"/>
      <c r="D21" s="348"/>
      <c r="E21" s="350"/>
      <c r="F21" s="356"/>
      <c r="G21" s="355"/>
      <c r="H21" s="350"/>
      <c r="I21" s="348"/>
      <c r="J21" s="351">
        <f t="shared" si="0"/>
        <v>0</v>
      </c>
      <c r="K21" s="352">
        <v>0</v>
      </c>
    </row>
    <row r="22" spans="2:11" s="174" customFormat="1" ht="24" customHeight="1" x14ac:dyDescent="0.2">
      <c r="B22" s="346" t="s">
        <v>346</v>
      </c>
      <c r="C22" s="347" t="s">
        <v>343</v>
      </c>
      <c r="D22" s="348" t="s">
        <v>343</v>
      </c>
      <c r="E22" s="350" t="s">
        <v>343</v>
      </c>
      <c r="F22" s="356" t="s">
        <v>343</v>
      </c>
      <c r="G22" s="355" t="s">
        <v>343</v>
      </c>
      <c r="H22" s="350" t="s">
        <v>343</v>
      </c>
      <c r="I22" s="348">
        <v>-5434782609</v>
      </c>
      <c r="J22" s="351">
        <f t="shared" si="0"/>
        <v>-5434782609</v>
      </c>
      <c r="K22" s="348">
        <v>0</v>
      </c>
    </row>
    <row r="23" spans="2:11" s="174" customFormat="1" ht="24" customHeight="1" x14ac:dyDescent="0.2">
      <c r="B23" s="346"/>
      <c r="C23" s="347"/>
      <c r="D23" s="348"/>
      <c r="E23" s="350"/>
      <c r="F23" s="354"/>
      <c r="G23" s="355"/>
      <c r="H23" s="350"/>
      <c r="I23" s="348"/>
      <c r="J23" s="351">
        <f t="shared" si="0"/>
        <v>0</v>
      </c>
      <c r="K23" s="352">
        <v>0</v>
      </c>
    </row>
    <row r="24" spans="2:11" s="174" customFormat="1" ht="24" customHeight="1" x14ac:dyDescent="0.2">
      <c r="B24" s="346" t="s">
        <v>347</v>
      </c>
      <c r="C24" s="347">
        <v>0</v>
      </c>
      <c r="D24" s="348">
        <v>0</v>
      </c>
      <c r="E24" s="350">
        <v>0</v>
      </c>
      <c r="F24" s="356">
        <v>0</v>
      </c>
      <c r="G24" s="355">
        <f>+G26-G10</f>
        <v>0</v>
      </c>
      <c r="H24" s="350">
        <f>-I24</f>
        <v>2627464417</v>
      </c>
      <c r="I24" s="348">
        <v>-2627464417</v>
      </c>
      <c r="J24" s="351">
        <f>SUM(C24:I24)</f>
        <v>0</v>
      </c>
      <c r="K24" s="352">
        <v>0</v>
      </c>
    </row>
    <row r="25" spans="2:11" s="174" customFormat="1" ht="24" customHeight="1" thickBot="1" x14ac:dyDescent="0.25">
      <c r="B25" s="346" t="s">
        <v>172</v>
      </c>
      <c r="C25" s="357" t="s">
        <v>343</v>
      </c>
      <c r="D25" s="358" t="s">
        <v>343</v>
      </c>
      <c r="E25" s="357" t="s">
        <v>343</v>
      </c>
      <c r="F25" s="359" t="s">
        <v>343</v>
      </c>
      <c r="G25" s="358" t="s">
        <v>343</v>
      </c>
      <c r="H25" s="360"/>
      <c r="I25" s="358">
        <f>+I26</f>
        <v>2627464417</v>
      </c>
      <c r="J25" s="361">
        <f t="shared" si="0"/>
        <v>2627464417</v>
      </c>
      <c r="K25" s="362">
        <v>1906615354</v>
      </c>
    </row>
    <row r="26" spans="2:11" s="174" customFormat="1" ht="24" customHeight="1" thickBot="1" x14ac:dyDescent="0.25">
      <c r="B26" s="363" t="s">
        <v>782</v>
      </c>
      <c r="C26" s="364">
        <f>+'[3]Balance Gral. Resol. 6'!G56</f>
        <v>24288000000</v>
      </c>
      <c r="D26" s="365">
        <f>+'[3]Balance Gral. Resol. 6'!G55</f>
        <v>0</v>
      </c>
      <c r="E26" s="366">
        <f>+'[3]Balance Gral. Resol. 6'!G59</f>
        <v>0</v>
      </c>
      <c r="F26" s="365">
        <f>+'[3]Balance Gral. Resol. 6'!G61</f>
        <v>946670</v>
      </c>
      <c r="G26" s="367">
        <f>+'[3]Balance Gral. Resol. 6'!G60</f>
        <v>1546573343</v>
      </c>
      <c r="H26" s="364">
        <f>+'[3]Balance Gral. Resol. 6'!G66</f>
        <v>0</v>
      </c>
      <c r="I26" s="365">
        <f>+'[3]Balance Gral. Resol. 6'!G67</f>
        <v>2627464417</v>
      </c>
      <c r="J26" s="368">
        <f>SUM(C26:I26)</f>
        <v>28462984430</v>
      </c>
      <c r="K26" s="369">
        <v>27317806577</v>
      </c>
    </row>
    <row r="27" spans="2:11" s="174" customFormat="1" ht="24" customHeight="1" thickBot="1" x14ac:dyDescent="0.25">
      <c r="B27" s="370" t="s">
        <v>783</v>
      </c>
      <c r="C27" s="371">
        <v>0</v>
      </c>
      <c r="D27" s="371">
        <v>24288000001</v>
      </c>
      <c r="E27" s="372">
        <v>1122244552</v>
      </c>
      <c r="F27" s="372">
        <v>0</v>
      </c>
      <c r="G27" s="371">
        <v>946670</v>
      </c>
      <c r="H27" s="372">
        <v>0</v>
      </c>
      <c r="I27" s="371">
        <v>1906615354</v>
      </c>
      <c r="J27" s="373">
        <v>27317806577</v>
      </c>
      <c r="K27" s="374" t="s">
        <v>343</v>
      </c>
    </row>
  </sheetData>
  <mergeCells count="8">
    <mergeCell ref="B2:K2"/>
    <mergeCell ref="C7:D7"/>
    <mergeCell ref="E7:G7"/>
    <mergeCell ref="H7:I7"/>
    <mergeCell ref="J7:K7"/>
    <mergeCell ref="B3:K3"/>
    <mergeCell ref="B4:K4"/>
    <mergeCell ref="B5:K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C1:F57"/>
  <sheetViews>
    <sheetView showGridLines="0" topLeftCell="B1" zoomScale="143" workbookViewId="0">
      <selection activeCell="D34" sqref="D34:D56"/>
    </sheetView>
  </sheetViews>
  <sheetFormatPr baseColWidth="10" defaultColWidth="9.140625" defaultRowHeight="12" x14ac:dyDescent="0.2"/>
  <cols>
    <col min="1" max="1" width="11.42578125" style="30" customWidth="1"/>
    <col min="2" max="3" width="5.85546875" style="30" customWidth="1"/>
    <col min="4" max="4" width="74.42578125" style="30" customWidth="1"/>
    <col min="5" max="257" width="11.42578125" style="30" customWidth="1"/>
    <col min="258" max="16384" width="9.140625" style="30"/>
  </cols>
  <sheetData>
    <row r="1" spans="3:6" ht="44.45" customHeight="1" x14ac:dyDescent="0.2"/>
    <row r="2" spans="3:6" x14ac:dyDescent="0.2">
      <c r="D2" s="253" t="s">
        <v>348</v>
      </c>
    </row>
    <row r="3" spans="3:6" x14ac:dyDescent="0.2">
      <c r="C3" s="253"/>
      <c r="D3" s="31"/>
    </row>
    <row r="4" spans="3:6" x14ac:dyDescent="0.2">
      <c r="C4" s="31"/>
      <c r="D4" s="253" t="s">
        <v>349</v>
      </c>
      <c r="E4" s="31"/>
      <c r="F4" s="31"/>
    </row>
    <row r="5" spans="3:6" x14ac:dyDescent="0.2">
      <c r="C5" s="31"/>
      <c r="D5" s="31"/>
    </row>
    <row r="6" spans="3:6" ht="48" x14ac:dyDescent="0.2">
      <c r="C6" s="31"/>
      <c r="D6" s="332" t="s">
        <v>796</v>
      </c>
    </row>
    <row r="7" spans="3:6" x14ac:dyDescent="0.2">
      <c r="C7" s="33"/>
      <c r="D7" s="33"/>
    </row>
    <row r="8" spans="3:6" x14ac:dyDescent="0.2">
      <c r="C8" s="33"/>
      <c r="D8" s="31" t="s">
        <v>350</v>
      </c>
      <c r="E8" s="31"/>
      <c r="F8" s="31"/>
    </row>
    <row r="9" spans="3:6" x14ac:dyDescent="0.2">
      <c r="C9" s="31"/>
      <c r="D9" s="33"/>
    </row>
    <row r="10" spans="3:6" x14ac:dyDescent="0.2">
      <c r="C10" s="33"/>
      <c r="D10" s="32" t="s">
        <v>797</v>
      </c>
    </row>
    <row r="11" spans="3:6" x14ac:dyDescent="0.2">
      <c r="C11" s="32"/>
      <c r="D11" s="32"/>
    </row>
    <row r="12" spans="3:6" ht="72" x14ac:dyDescent="0.2">
      <c r="C12" s="32"/>
      <c r="D12" s="32" t="s">
        <v>798</v>
      </c>
    </row>
    <row r="13" spans="3:6" x14ac:dyDescent="0.2">
      <c r="C13" s="32"/>
      <c r="D13" s="33"/>
    </row>
    <row r="14" spans="3:6" ht="36" x14ac:dyDescent="0.2">
      <c r="C14" s="33"/>
      <c r="D14" s="33" t="s">
        <v>351</v>
      </c>
    </row>
    <row r="15" spans="3:6" x14ac:dyDescent="0.2">
      <c r="C15" s="33"/>
      <c r="D15" s="33"/>
    </row>
    <row r="16" spans="3:6" x14ac:dyDescent="0.2">
      <c r="C16" s="33"/>
      <c r="D16" s="33" t="s">
        <v>352</v>
      </c>
      <c r="F16" s="33"/>
    </row>
    <row r="17" spans="3:4" ht="24" x14ac:dyDescent="0.2">
      <c r="D17" s="33" t="s">
        <v>353</v>
      </c>
    </row>
    <row r="18" spans="3:4" ht="24" x14ac:dyDescent="0.2">
      <c r="C18" s="33"/>
      <c r="D18" s="33" t="s">
        <v>354</v>
      </c>
    </row>
    <row r="19" spans="3:4" ht="24" x14ac:dyDescent="0.2">
      <c r="C19" s="33"/>
      <c r="D19" s="33" t="s">
        <v>355</v>
      </c>
    </row>
    <row r="20" spans="3:4" ht="24" x14ac:dyDescent="0.2">
      <c r="C20" s="33"/>
      <c r="D20" s="33" t="s">
        <v>356</v>
      </c>
    </row>
    <row r="21" spans="3:4" x14ac:dyDescent="0.2">
      <c r="C21" s="33"/>
      <c r="D21" s="33" t="s">
        <v>357</v>
      </c>
    </row>
    <row r="22" spans="3:4" x14ac:dyDescent="0.2">
      <c r="C22" s="33"/>
      <c r="D22" s="33" t="s">
        <v>358</v>
      </c>
    </row>
    <row r="23" spans="3:4" ht="36" x14ac:dyDescent="0.2">
      <c r="C23" s="33"/>
      <c r="D23" s="33" t="s">
        <v>359</v>
      </c>
    </row>
    <row r="24" spans="3:4" ht="36" x14ac:dyDescent="0.2">
      <c r="C24" s="33"/>
      <c r="D24" s="33" t="s">
        <v>360</v>
      </c>
    </row>
    <row r="25" spans="3:4" ht="24" x14ac:dyDescent="0.2">
      <c r="C25" s="33"/>
      <c r="D25" s="33" t="s">
        <v>361</v>
      </c>
    </row>
    <row r="26" spans="3:4" ht="36" x14ac:dyDescent="0.2">
      <c r="C26" s="33"/>
      <c r="D26" s="33" t="s">
        <v>362</v>
      </c>
    </row>
    <row r="27" spans="3:4" x14ac:dyDescent="0.2">
      <c r="C27" s="33"/>
      <c r="D27" s="32"/>
    </row>
    <row r="28" spans="3:4" x14ac:dyDescent="0.2">
      <c r="C28" s="32"/>
      <c r="D28" s="32" t="s">
        <v>799</v>
      </c>
    </row>
    <row r="29" spans="3:4" x14ac:dyDescent="0.2">
      <c r="C29" s="32"/>
      <c r="D29" s="333"/>
    </row>
    <row r="30" spans="3:4" ht="36" x14ac:dyDescent="0.2">
      <c r="C30" s="333"/>
      <c r="D30" s="33" t="s">
        <v>692</v>
      </c>
    </row>
    <row r="31" spans="3:4" ht="48" x14ac:dyDescent="0.2">
      <c r="C31" s="33"/>
      <c r="D31" s="33" t="s">
        <v>693</v>
      </c>
    </row>
    <row r="32" spans="3:4" ht="24" x14ac:dyDescent="0.2">
      <c r="C32" s="33"/>
      <c r="D32" s="33" t="s">
        <v>694</v>
      </c>
    </row>
    <row r="33" spans="3:6" x14ac:dyDescent="0.2">
      <c r="C33" s="33"/>
      <c r="D33" s="33"/>
    </row>
    <row r="34" spans="3:6" x14ac:dyDescent="0.2">
      <c r="C34" s="33"/>
      <c r="D34" s="31" t="s">
        <v>363</v>
      </c>
      <c r="E34" s="31"/>
      <c r="F34" s="31"/>
    </row>
    <row r="35" spans="3:6" x14ac:dyDescent="0.2">
      <c r="C35" s="31"/>
      <c r="D35" s="33"/>
    </row>
    <row r="36" spans="3:6" x14ac:dyDescent="0.2">
      <c r="C36" s="33"/>
      <c r="D36" s="32" t="s">
        <v>364</v>
      </c>
    </row>
    <row r="37" spans="3:6" ht="24" x14ac:dyDescent="0.2">
      <c r="C37" s="32"/>
      <c r="D37" s="33" t="s">
        <v>365</v>
      </c>
    </row>
    <row r="38" spans="3:6" x14ac:dyDescent="0.2">
      <c r="C38" s="33"/>
      <c r="D38" s="33"/>
    </row>
    <row r="39" spans="3:6" x14ac:dyDescent="0.2">
      <c r="C39" s="33"/>
      <c r="D39" s="32" t="s">
        <v>366</v>
      </c>
    </row>
    <row r="40" spans="3:6" ht="36" x14ac:dyDescent="0.2">
      <c r="C40" s="32"/>
      <c r="D40" s="33" t="s">
        <v>367</v>
      </c>
    </row>
    <row r="41" spans="3:6" x14ac:dyDescent="0.2">
      <c r="C41" s="33"/>
      <c r="D41" s="33"/>
    </row>
    <row r="42" spans="3:6" x14ac:dyDescent="0.2">
      <c r="C42" s="33"/>
      <c r="D42" s="32" t="s">
        <v>368</v>
      </c>
    </row>
    <row r="43" spans="3:6" x14ac:dyDescent="0.2">
      <c r="C43" s="32"/>
      <c r="D43" s="33" t="s">
        <v>369</v>
      </c>
    </row>
    <row r="44" spans="3:6" x14ac:dyDescent="0.2">
      <c r="C44" s="33"/>
      <c r="D44" s="32"/>
    </row>
    <row r="45" spans="3:6" x14ac:dyDescent="0.2">
      <c r="C45" s="32"/>
      <c r="D45" s="32" t="s">
        <v>800</v>
      </c>
    </row>
    <row r="46" spans="3:6" ht="36" x14ac:dyDescent="0.2">
      <c r="C46" s="32"/>
      <c r="D46" s="33" t="s">
        <v>370</v>
      </c>
    </row>
    <row r="47" spans="3:6" ht="24" x14ac:dyDescent="0.2">
      <c r="C47" s="33"/>
      <c r="D47" s="33" t="s">
        <v>371</v>
      </c>
    </row>
    <row r="48" spans="3:6" x14ac:dyDescent="0.2">
      <c r="C48" s="33"/>
      <c r="D48" s="33"/>
    </row>
    <row r="49" spans="3:6" x14ac:dyDescent="0.2">
      <c r="C49" s="33"/>
      <c r="D49" s="32" t="s">
        <v>372</v>
      </c>
    </row>
    <row r="50" spans="3:6" ht="36" x14ac:dyDescent="0.2">
      <c r="C50" s="32"/>
      <c r="D50" s="33" t="s">
        <v>373</v>
      </c>
    </row>
    <row r="51" spans="3:6" x14ac:dyDescent="0.2">
      <c r="C51" s="33"/>
      <c r="D51" s="33"/>
    </row>
    <row r="52" spans="3:6" x14ac:dyDescent="0.2">
      <c r="C52" s="33"/>
      <c r="D52" s="32" t="s">
        <v>374</v>
      </c>
    </row>
    <row r="53" spans="3:6" ht="36" x14ac:dyDescent="0.2">
      <c r="C53" s="32"/>
      <c r="D53" s="33" t="s">
        <v>375</v>
      </c>
    </row>
    <row r="54" spans="3:6" x14ac:dyDescent="0.2">
      <c r="C54" s="33"/>
      <c r="D54" s="31"/>
    </row>
    <row r="55" spans="3:6" x14ac:dyDescent="0.2">
      <c r="C55" s="31"/>
      <c r="D55" s="31" t="s">
        <v>376</v>
      </c>
      <c r="E55" s="31"/>
      <c r="F55" s="31"/>
    </row>
    <row r="56" spans="3:6" x14ac:dyDescent="0.2">
      <c r="C56" s="31"/>
      <c r="D56" s="96" t="s">
        <v>377</v>
      </c>
    </row>
    <row r="57" spans="3:6" x14ac:dyDescent="0.2">
      <c r="C57" s="96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C1:J98"/>
  <sheetViews>
    <sheetView showGridLines="0" topLeftCell="A65" zoomScaleNormal="100" workbookViewId="0">
      <selection activeCell="N96" sqref="N96"/>
    </sheetView>
  </sheetViews>
  <sheetFormatPr baseColWidth="10" defaultColWidth="11.42578125" defaultRowHeight="12" x14ac:dyDescent="0.2"/>
  <cols>
    <col min="1" max="1" width="3" style="30" customWidth="1"/>
    <col min="2" max="2" width="5.42578125" style="30" customWidth="1"/>
    <col min="3" max="3" width="47.42578125" style="30" bestFit="1" customWidth="1"/>
    <col min="4" max="4" width="11.85546875" style="30" bestFit="1" customWidth="1"/>
    <col min="5" max="5" width="15.42578125" style="30" bestFit="1" customWidth="1"/>
    <col min="6" max="6" width="9.85546875" style="30" bestFit="1" customWidth="1"/>
    <col min="7" max="7" width="13.140625" style="30" bestFit="1" customWidth="1"/>
    <col min="8" max="8" width="12.42578125" style="30" customWidth="1"/>
    <col min="9" max="9" width="13.85546875" style="30" bestFit="1" customWidth="1"/>
    <col min="10" max="10" width="14.140625" style="30" bestFit="1" customWidth="1"/>
    <col min="11" max="16384" width="11.42578125" style="30"/>
  </cols>
  <sheetData>
    <row r="1" spans="3:9" x14ac:dyDescent="0.2">
      <c r="C1" s="29"/>
    </row>
    <row r="2" spans="3:9" ht="40.700000000000003" customHeight="1" x14ac:dyDescent="0.2"/>
    <row r="3" spans="3:9" ht="26.45" customHeight="1" x14ac:dyDescent="0.2">
      <c r="C3" s="31" t="s">
        <v>378</v>
      </c>
      <c r="D3" s="31"/>
    </row>
    <row r="4" spans="3:9" ht="18.75" customHeight="1" x14ac:dyDescent="0.2">
      <c r="C4" s="32" t="s">
        <v>740</v>
      </c>
    </row>
    <row r="5" spans="3:9" x14ac:dyDescent="0.2">
      <c r="C5" s="33"/>
    </row>
    <row r="6" spans="3:9" x14ac:dyDescent="0.2">
      <c r="C6" s="34" t="s">
        <v>379</v>
      </c>
      <c r="D6" s="35">
        <v>44286</v>
      </c>
      <c r="E6" s="35">
        <v>44196</v>
      </c>
    </row>
    <row r="7" spans="3:9" x14ac:dyDescent="0.2">
      <c r="C7" s="36" t="s">
        <v>380</v>
      </c>
      <c r="D7" s="37">
        <v>6277.54</v>
      </c>
      <c r="E7" s="37">
        <v>6891.96</v>
      </c>
    </row>
    <row r="8" spans="3:9" x14ac:dyDescent="0.2">
      <c r="C8" s="38" t="s">
        <v>381</v>
      </c>
      <c r="D8" s="37">
        <v>6351.33</v>
      </c>
      <c r="E8" s="37">
        <v>6941.65</v>
      </c>
    </row>
    <row r="10" spans="3:9" x14ac:dyDescent="0.2">
      <c r="C10" s="32" t="s">
        <v>741</v>
      </c>
    </row>
    <row r="11" spans="3:9" x14ac:dyDescent="0.2">
      <c r="C11" s="32"/>
    </row>
    <row r="12" spans="3:9" x14ac:dyDescent="0.2">
      <c r="C12" s="39" t="s">
        <v>382</v>
      </c>
    </row>
    <row r="15" spans="3:9" ht="60" x14ac:dyDescent="0.2">
      <c r="C15" s="34" t="s">
        <v>383</v>
      </c>
      <c r="D15" s="40" t="s">
        <v>384</v>
      </c>
      <c r="E15" s="40" t="s">
        <v>385</v>
      </c>
      <c r="F15" s="40" t="s">
        <v>762</v>
      </c>
      <c r="G15" s="40" t="s">
        <v>384</v>
      </c>
      <c r="H15" s="40" t="s">
        <v>385</v>
      </c>
      <c r="I15" s="40" t="s">
        <v>763</v>
      </c>
    </row>
    <row r="16" spans="3:9" x14ac:dyDescent="0.2">
      <c r="C16" s="41" t="s">
        <v>72</v>
      </c>
      <c r="D16" s="42"/>
      <c r="E16" s="42"/>
      <c r="F16" s="42"/>
      <c r="G16" s="42"/>
      <c r="H16" s="42"/>
      <c r="I16" s="42"/>
    </row>
    <row r="17" spans="3:10" x14ac:dyDescent="0.2">
      <c r="C17" s="41" t="s">
        <v>386</v>
      </c>
      <c r="D17" s="42"/>
      <c r="E17" s="42"/>
      <c r="F17" s="42"/>
      <c r="G17" s="42"/>
      <c r="H17" s="42"/>
      <c r="I17" s="42"/>
    </row>
    <row r="18" spans="3:10" x14ac:dyDescent="0.2">
      <c r="C18" s="41" t="s">
        <v>387</v>
      </c>
      <c r="D18" s="42"/>
      <c r="E18" s="43"/>
      <c r="F18" s="42"/>
      <c r="G18" s="42"/>
      <c r="H18" s="43"/>
      <c r="I18" s="42"/>
      <c r="J18" s="44"/>
    </row>
    <row r="19" spans="3:10" x14ac:dyDescent="0.2">
      <c r="C19" s="42" t="s">
        <v>80</v>
      </c>
      <c r="D19" s="45" t="s">
        <v>388</v>
      </c>
      <c r="E19" s="46">
        <v>0</v>
      </c>
      <c r="F19" s="47">
        <f>+D7</f>
        <v>6277.54</v>
      </c>
      <c r="G19" s="45" t="s">
        <v>388</v>
      </c>
      <c r="H19" s="46">
        <v>0</v>
      </c>
      <c r="I19" s="47">
        <v>6891.96</v>
      </c>
    </row>
    <row r="20" spans="3:10" x14ac:dyDescent="0.2">
      <c r="C20" s="42" t="s">
        <v>83</v>
      </c>
      <c r="D20" s="45" t="s">
        <v>388</v>
      </c>
      <c r="E20" s="46">
        <f>12605760778/F20</f>
        <v>2008073.3500702505</v>
      </c>
      <c r="F20" s="47">
        <v>6277.54</v>
      </c>
      <c r="G20" s="45" t="s">
        <v>388</v>
      </c>
      <c r="H20" s="46">
        <v>450789.88</v>
      </c>
      <c r="I20" s="47">
        <v>6891.96</v>
      </c>
    </row>
    <row r="21" spans="3:10" x14ac:dyDescent="0.2">
      <c r="C21" s="49" t="s">
        <v>778</v>
      </c>
      <c r="D21" s="50"/>
      <c r="E21" s="46"/>
      <c r="F21" s="47">
        <v>6277.54</v>
      </c>
      <c r="G21" s="50"/>
      <c r="H21" s="46"/>
      <c r="I21" s="47">
        <v>6891.96</v>
      </c>
    </row>
    <row r="22" spans="3:10" x14ac:dyDescent="0.2">
      <c r="C22" s="50" t="s">
        <v>400</v>
      </c>
      <c r="D22" s="51" t="s">
        <v>388</v>
      </c>
      <c r="E22" s="46">
        <v>0</v>
      </c>
      <c r="F22" s="47">
        <v>6277.54</v>
      </c>
      <c r="G22" s="51" t="s">
        <v>388</v>
      </c>
      <c r="H22" s="46">
        <v>0</v>
      </c>
      <c r="I22" s="47">
        <v>6891.96</v>
      </c>
    </row>
    <row r="23" spans="3:10" x14ac:dyDescent="0.2">
      <c r="C23" s="50" t="s">
        <v>401</v>
      </c>
      <c r="D23" s="51" t="s">
        <v>388</v>
      </c>
      <c r="E23" s="46">
        <f>17395063340/F23</f>
        <v>2771000</v>
      </c>
      <c r="F23" s="47">
        <v>6277.54</v>
      </c>
      <c r="G23" s="51" t="s">
        <v>388</v>
      </c>
      <c r="H23" s="248">
        <v>1233660840</v>
      </c>
      <c r="I23" s="47">
        <v>6891.96</v>
      </c>
    </row>
    <row r="24" spans="3:10" x14ac:dyDescent="0.2">
      <c r="C24" s="50" t="s">
        <v>402</v>
      </c>
      <c r="D24" s="51" t="s">
        <v>388</v>
      </c>
      <c r="E24" s="46"/>
      <c r="F24" s="47">
        <v>6277.54</v>
      </c>
      <c r="G24" s="51" t="s">
        <v>388</v>
      </c>
      <c r="H24" s="46"/>
      <c r="I24" s="47">
        <v>6891.96</v>
      </c>
    </row>
    <row r="25" spans="3:10" x14ac:dyDescent="0.2">
      <c r="C25" s="42"/>
      <c r="D25" s="45"/>
      <c r="E25" s="46"/>
      <c r="F25" s="47"/>
      <c r="G25" s="45"/>
      <c r="H25" s="46"/>
      <c r="I25" s="47"/>
    </row>
    <row r="26" spans="3:10" x14ac:dyDescent="0.2">
      <c r="C26" s="41" t="s">
        <v>143</v>
      </c>
      <c r="D26" s="42"/>
      <c r="E26" s="46"/>
      <c r="F26" s="47">
        <v>6277.54</v>
      </c>
      <c r="G26" s="42"/>
      <c r="H26" s="46"/>
      <c r="I26" s="47">
        <v>6891.96</v>
      </c>
    </row>
    <row r="27" spans="3:10" x14ac:dyDescent="0.2">
      <c r="C27" s="42" t="s">
        <v>96</v>
      </c>
      <c r="D27" s="45" t="s">
        <v>388</v>
      </c>
      <c r="E27" s="46">
        <f>11291800628/F27</f>
        <v>1798762.0354470063</v>
      </c>
      <c r="F27" s="47">
        <v>6277.54</v>
      </c>
      <c r="G27" s="45" t="s">
        <v>388</v>
      </c>
      <c r="H27" s="46">
        <v>6891.96</v>
      </c>
      <c r="I27" s="47">
        <v>6891.96</v>
      </c>
    </row>
    <row r="28" spans="3:10" x14ac:dyDescent="0.2">
      <c r="C28" s="42" t="s">
        <v>389</v>
      </c>
      <c r="D28" s="45" t="s">
        <v>388</v>
      </c>
      <c r="E28" s="46">
        <v>0</v>
      </c>
      <c r="F28" s="47">
        <v>6277.54</v>
      </c>
      <c r="G28" s="45" t="s">
        <v>388</v>
      </c>
      <c r="H28" s="46">
        <v>0</v>
      </c>
      <c r="I28" s="47">
        <v>6891.96</v>
      </c>
    </row>
    <row r="29" spans="3:10" x14ac:dyDescent="0.2">
      <c r="C29" s="42" t="s">
        <v>390</v>
      </c>
      <c r="D29" s="45" t="s">
        <v>388</v>
      </c>
      <c r="E29" s="46">
        <v>0</v>
      </c>
      <c r="F29" s="47">
        <v>6277.54</v>
      </c>
      <c r="G29" s="45" t="s">
        <v>388</v>
      </c>
      <c r="H29" s="46">
        <v>0</v>
      </c>
      <c r="I29" s="47">
        <v>6891.96</v>
      </c>
    </row>
    <row r="30" spans="3:10" x14ac:dyDescent="0.2">
      <c r="C30" s="42" t="s">
        <v>391</v>
      </c>
      <c r="D30" s="45" t="s">
        <v>388</v>
      </c>
      <c r="E30" s="46">
        <v>0</v>
      </c>
      <c r="F30" s="47">
        <v>6277.54</v>
      </c>
      <c r="G30" s="45" t="s">
        <v>388</v>
      </c>
      <c r="H30" s="46">
        <v>0</v>
      </c>
      <c r="I30" s="47">
        <v>6891.96</v>
      </c>
    </row>
    <row r="31" spans="3:10" x14ac:dyDescent="0.2">
      <c r="C31" s="42" t="s">
        <v>104</v>
      </c>
      <c r="D31" s="45" t="s">
        <v>388</v>
      </c>
      <c r="E31" s="46">
        <v>0</v>
      </c>
      <c r="F31" s="47">
        <v>6277.54</v>
      </c>
      <c r="G31" s="45" t="s">
        <v>388</v>
      </c>
      <c r="H31" s="46">
        <v>0</v>
      </c>
      <c r="I31" s="47">
        <v>6891.96</v>
      </c>
    </row>
    <row r="32" spans="3:10" x14ac:dyDescent="0.2">
      <c r="C32" s="42" t="s">
        <v>392</v>
      </c>
      <c r="D32" s="45" t="s">
        <v>388</v>
      </c>
      <c r="E32" s="46">
        <v>0</v>
      </c>
      <c r="F32" s="47">
        <v>6277.54</v>
      </c>
      <c r="G32" s="45" t="s">
        <v>388</v>
      </c>
      <c r="H32" s="46">
        <v>0</v>
      </c>
      <c r="I32" s="47">
        <v>6891.96</v>
      </c>
    </row>
    <row r="33" spans="3:9" x14ac:dyDescent="0.2">
      <c r="C33" s="41" t="s">
        <v>393</v>
      </c>
      <c r="D33" s="42"/>
      <c r="E33" s="46"/>
      <c r="F33" s="47">
        <v>6277.54</v>
      </c>
      <c r="G33" s="42"/>
      <c r="H33" s="46"/>
      <c r="I33" s="47">
        <v>6891.96</v>
      </c>
    </row>
    <row r="34" spans="3:9" x14ac:dyDescent="0.2">
      <c r="C34" s="42" t="s">
        <v>394</v>
      </c>
      <c r="D34" s="45" t="s">
        <v>388</v>
      </c>
      <c r="E34" s="46">
        <f>45683285/F34</f>
        <v>7277.2590855653652</v>
      </c>
      <c r="F34" s="47">
        <v>6277.54</v>
      </c>
      <c r="G34" s="45" t="s">
        <v>388</v>
      </c>
      <c r="H34" s="46">
        <v>0</v>
      </c>
      <c r="I34" s="47">
        <v>6891.96</v>
      </c>
    </row>
    <row r="35" spans="3:9" x14ac:dyDescent="0.2">
      <c r="C35" s="42" t="s">
        <v>395</v>
      </c>
      <c r="D35" s="45" t="s">
        <v>388</v>
      </c>
      <c r="E35" s="46">
        <v>0</v>
      </c>
      <c r="F35" s="47">
        <v>6277.54</v>
      </c>
      <c r="G35" s="45" t="s">
        <v>388</v>
      </c>
      <c r="H35" s="46">
        <v>0</v>
      </c>
      <c r="I35" s="47">
        <v>6891.96</v>
      </c>
    </row>
    <row r="36" spans="3:9" x14ac:dyDescent="0.2">
      <c r="C36" s="41" t="s">
        <v>111</v>
      </c>
      <c r="D36" s="42"/>
      <c r="E36" s="46"/>
      <c r="F36" s="47">
        <v>6277.54</v>
      </c>
      <c r="G36" s="42"/>
      <c r="H36" s="46"/>
      <c r="I36" s="47">
        <v>6891.96</v>
      </c>
    </row>
    <row r="37" spans="3:9" x14ac:dyDescent="0.2">
      <c r="C37" s="42" t="s">
        <v>396</v>
      </c>
      <c r="D37" s="45" t="s">
        <v>388</v>
      </c>
      <c r="E37" s="46">
        <v>0</v>
      </c>
      <c r="F37" s="47">
        <v>6277.54</v>
      </c>
      <c r="G37" s="45" t="s">
        <v>388</v>
      </c>
      <c r="H37" s="46">
        <v>0</v>
      </c>
      <c r="I37" s="47">
        <v>6891.96</v>
      </c>
    </row>
    <row r="38" spans="3:9" x14ac:dyDescent="0.2">
      <c r="C38" s="42" t="s">
        <v>397</v>
      </c>
      <c r="D38" s="45" t="s">
        <v>388</v>
      </c>
      <c r="E38" s="46">
        <v>0</v>
      </c>
      <c r="F38" s="47">
        <v>6277.54</v>
      </c>
      <c r="G38" s="45" t="s">
        <v>388</v>
      </c>
      <c r="H38" s="46">
        <v>0</v>
      </c>
      <c r="I38" s="47">
        <v>6891.96</v>
      </c>
    </row>
    <row r="39" spans="3:9" x14ac:dyDescent="0.2">
      <c r="C39" s="48" t="s">
        <v>127</v>
      </c>
      <c r="D39" s="45"/>
      <c r="E39" s="46"/>
      <c r="F39" s="47">
        <v>6277.54</v>
      </c>
      <c r="G39" s="45"/>
      <c r="H39" s="46"/>
      <c r="I39" s="47">
        <v>6891.96</v>
      </c>
    </row>
    <row r="40" spans="3:9" x14ac:dyDescent="0.2">
      <c r="C40" s="49" t="s">
        <v>143</v>
      </c>
      <c r="D40" s="50"/>
      <c r="E40" s="46"/>
      <c r="F40" s="47">
        <v>6277.54</v>
      </c>
      <c r="G40" s="50"/>
      <c r="H40" s="46"/>
      <c r="I40" s="47">
        <v>6891.96</v>
      </c>
    </row>
    <row r="41" spans="3:9" ht="14.25" customHeight="1" x14ac:dyDescent="0.2">
      <c r="C41" s="50" t="s">
        <v>398</v>
      </c>
      <c r="D41" s="51" t="s">
        <v>388</v>
      </c>
      <c r="E41" s="46">
        <v>0</v>
      </c>
      <c r="F41" s="47">
        <v>6277.54</v>
      </c>
      <c r="G41" s="51" t="s">
        <v>388</v>
      </c>
      <c r="H41" s="46">
        <v>0</v>
      </c>
      <c r="I41" s="47">
        <v>6891.96</v>
      </c>
    </row>
    <row r="42" spans="3:9" x14ac:dyDescent="0.2">
      <c r="C42" s="49" t="s">
        <v>399</v>
      </c>
      <c r="D42" s="50"/>
      <c r="E42" s="46"/>
      <c r="F42" s="47">
        <v>6277.54</v>
      </c>
      <c r="G42" s="50"/>
      <c r="H42" s="46"/>
      <c r="I42" s="47">
        <v>6891.96</v>
      </c>
    </row>
    <row r="43" spans="3:9" x14ac:dyDescent="0.2">
      <c r="C43" s="50" t="s">
        <v>400</v>
      </c>
      <c r="D43" s="51" t="s">
        <v>388</v>
      </c>
      <c r="E43" s="46">
        <v>0</v>
      </c>
      <c r="F43" s="47">
        <v>6277.54</v>
      </c>
      <c r="G43" s="51" t="s">
        <v>388</v>
      </c>
      <c r="H43" s="46">
        <v>0</v>
      </c>
      <c r="I43" s="47">
        <v>6891.96</v>
      </c>
    </row>
    <row r="44" spans="3:9" x14ac:dyDescent="0.2">
      <c r="C44" s="50" t="s">
        <v>401</v>
      </c>
      <c r="D44" s="51" t="s">
        <v>388</v>
      </c>
      <c r="E44" s="46">
        <v>0</v>
      </c>
      <c r="F44" s="47">
        <v>6277.54</v>
      </c>
      <c r="G44" s="51" t="s">
        <v>388</v>
      </c>
      <c r="H44" s="248">
        <v>1233660840</v>
      </c>
      <c r="I44" s="47">
        <v>6891.96</v>
      </c>
    </row>
    <row r="45" spans="3:9" x14ac:dyDescent="0.2">
      <c r="C45" s="50" t="s">
        <v>402</v>
      </c>
      <c r="D45" s="51" t="s">
        <v>388</v>
      </c>
      <c r="E45" s="46"/>
      <c r="F45" s="47">
        <v>6277.54</v>
      </c>
      <c r="G45" s="51" t="s">
        <v>388</v>
      </c>
      <c r="H45" s="46"/>
      <c r="I45" s="47">
        <v>6891.96</v>
      </c>
    </row>
    <row r="46" spans="3:9" x14ac:dyDescent="0.2">
      <c r="C46" s="49" t="s">
        <v>403</v>
      </c>
      <c r="D46" s="50"/>
      <c r="E46" s="46"/>
      <c r="F46" s="47">
        <v>6277.54</v>
      </c>
      <c r="G46" s="50"/>
      <c r="H46" s="46"/>
      <c r="I46" s="47">
        <v>6891.96</v>
      </c>
    </row>
    <row r="47" spans="3:9" x14ac:dyDescent="0.2">
      <c r="C47" s="50" t="s">
        <v>404</v>
      </c>
      <c r="D47" s="51" t="s">
        <v>388</v>
      </c>
      <c r="E47" s="46">
        <v>0</v>
      </c>
      <c r="F47" s="47">
        <v>6277.54</v>
      </c>
      <c r="G47" s="51" t="s">
        <v>388</v>
      </c>
      <c r="H47" s="46">
        <v>0</v>
      </c>
      <c r="I47" s="47">
        <v>6891.96</v>
      </c>
    </row>
    <row r="48" spans="3:9" x14ac:dyDescent="0.2">
      <c r="C48" s="50" t="s">
        <v>405</v>
      </c>
      <c r="D48" s="51" t="s">
        <v>388</v>
      </c>
      <c r="E48" s="46">
        <v>0</v>
      </c>
      <c r="F48" s="47">
        <v>6277.54</v>
      </c>
      <c r="G48" s="51" t="s">
        <v>388</v>
      </c>
      <c r="H48" s="46">
        <v>0</v>
      </c>
      <c r="I48" s="47">
        <v>6891.96</v>
      </c>
    </row>
    <row r="49" spans="3:9" x14ac:dyDescent="0.2">
      <c r="C49" s="49" t="s">
        <v>406</v>
      </c>
      <c r="D49" s="50"/>
      <c r="E49" s="46"/>
      <c r="F49" s="47">
        <v>6277.54</v>
      </c>
      <c r="G49" s="50"/>
      <c r="H49" s="46"/>
      <c r="I49" s="47">
        <v>6891.96</v>
      </c>
    </row>
    <row r="50" spans="3:9" x14ac:dyDescent="0.2">
      <c r="C50" s="50" t="s">
        <v>165</v>
      </c>
      <c r="D50" s="51" t="s">
        <v>388</v>
      </c>
      <c r="E50" s="46">
        <v>0</v>
      </c>
      <c r="F50" s="47">
        <v>6277.54</v>
      </c>
      <c r="G50" s="51" t="s">
        <v>388</v>
      </c>
      <c r="H50" s="46">
        <v>0</v>
      </c>
      <c r="I50" s="47">
        <v>6891.96</v>
      </c>
    </row>
    <row r="51" spans="3:9" x14ac:dyDescent="0.2">
      <c r="C51" s="50" t="s">
        <v>166</v>
      </c>
      <c r="D51" s="51" t="s">
        <v>388</v>
      </c>
      <c r="E51" s="46">
        <v>0</v>
      </c>
      <c r="F51" s="47">
        <v>6277.54</v>
      </c>
      <c r="G51" s="51" t="s">
        <v>388</v>
      </c>
      <c r="H51" s="46">
        <v>0</v>
      </c>
      <c r="I51" s="47">
        <v>6891.96</v>
      </c>
    </row>
    <row r="52" spans="3:9" x14ac:dyDescent="0.2">
      <c r="C52" s="50" t="s">
        <v>169</v>
      </c>
      <c r="D52" s="51" t="s">
        <v>388</v>
      </c>
      <c r="E52" s="46">
        <v>0</v>
      </c>
      <c r="F52" s="47">
        <v>6277.54</v>
      </c>
      <c r="G52" s="51" t="s">
        <v>388</v>
      </c>
      <c r="H52" s="46">
        <v>0</v>
      </c>
      <c r="I52" s="47">
        <v>6891.96</v>
      </c>
    </row>
    <row r="53" spans="3:9" x14ac:dyDescent="0.2">
      <c r="C53" s="50" t="s">
        <v>407</v>
      </c>
      <c r="D53" s="51" t="s">
        <v>388</v>
      </c>
      <c r="E53" s="46">
        <v>0</v>
      </c>
      <c r="F53" s="47">
        <v>6277.54</v>
      </c>
      <c r="G53" s="51" t="s">
        <v>388</v>
      </c>
      <c r="H53" s="46">
        <v>0</v>
      </c>
      <c r="I53" s="47">
        <v>6891.96</v>
      </c>
    </row>
    <row r="54" spans="3:9" x14ac:dyDescent="0.2">
      <c r="C54" s="50" t="s">
        <v>171</v>
      </c>
      <c r="D54" s="51" t="s">
        <v>388</v>
      </c>
      <c r="E54" s="46">
        <v>0</v>
      </c>
      <c r="F54" s="47">
        <v>6277.54</v>
      </c>
      <c r="G54" s="51" t="s">
        <v>388</v>
      </c>
      <c r="H54" s="46">
        <v>0</v>
      </c>
      <c r="I54" s="47">
        <v>6891.96</v>
      </c>
    </row>
    <row r="55" spans="3:9" x14ac:dyDescent="0.2">
      <c r="C55" s="48" t="s">
        <v>111</v>
      </c>
      <c r="D55" s="52"/>
      <c r="E55" s="46"/>
      <c r="F55" s="47">
        <v>6277.54</v>
      </c>
      <c r="G55" s="52"/>
      <c r="H55" s="46"/>
      <c r="I55" s="47">
        <v>6891.96</v>
      </c>
    </row>
    <row r="56" spans="3:9" x14ac:dyDescent="0.2">
      <c r="C56" s="50" t="s">
        <v>408</v>
      </c>
      <c r="D56" s="51" t="s">
        <v>388</v>
      </c>
      <c r="E56" s="46">
        <v>0</v>
      </c>
      <c r="F56" s="47">
        <v>6277.54</v>
      </c>
      <c r="G56" s="51" t="s">
        <v>388</v>
      </c>
      <c r="H56" s="46">
        <v>0</v>
      </c>
      <c r="I56" s="47">
        <v>6891.96</v>
      </c>
    </row>
    <row r="59" spans="3:9" ht="60" x14ac:dyDescent="0.2">
      <c r="C59" s="34" t="s">
        <v>383</v>
      </c>
      <c r="D59" s="40" t="s">
        <v>384</v>
      </c>
      <c r="E59" s="40" t="s">
        <v>385</v>
      </c>
      <c r="F59" s="40" t="str">
        <f>+F15</f>
        <v>CAMBIO CIERRE PERIODO ACTUAL 31/03/2021</v>
      </c>
      <c r="G59" s="40" t="s">
        <v>384</v>
      </c>
      <c r="H59" s="40" t="s">
        <v>385</v>
      </c>
      <c r="I59" s="40" t="str">
        <f>+I15</f>
        <v>CAMBIO CIERRE PERIODO ANTERIOR 31/12/2020</v>
      </c>
    </row>
    <row r="60" spans="3:9" x14ac:dyDescent="0.2">
      <c r="C60" s="48" t="s">
        <v>73</v>
      </c>
      <c r="D60" s="52"/>
      <c r="E60" s="52"/>
      <c r="F60" s="52"/>
      <c r="G60" s="52"/>
      <c r="H60" s="52"/>
      <c r="I60" s="52"/>
    </row>
    <row r="61" spans="3:9" x14ac:dyDescent="0.2">
      <c r="C61" s="48" t="s">
        <v>76</v>
      </c>
      <c r="D61" s="52"/>
      <c r="E61" s="52"/>
      <c r="F61" s="52"/>
      <c r="G61" s="52"/>
      <c r="H61" s="52"/>
      <c r="I61" s="52"/>
    </row>
    <row r="62" spans="3:9" x14ac:dyDescent="0.2">
      <c r="C62" s="41" t="s">
        <v>409</v>
      </c>
      <c r="D62" s="42"/>
      <c r="E62" s="43"/>
      <c r="F62" s="53"/>
      <c r="G62" s="42"/>
      <c r="H62" s="43"/>
      <c r="I62" s="42"/>
    </row>
    <row r="63" spans="3:9" x14ac:dyDescent="0.2">
      <c r="C63" s="42" t="s">
        <v>410</v>
      </c>
      <c r="D63" s="45" t="s">
        <v>388</v>
      </c>
      <c r="E63" s="46">
        <f>103494795/F63</f>
        <v>16294.979949081531</v>
      </c>
      <c r="F63" s="47">
        <f>+D8</f>
        <v>6351.33</v>
      </c>
      <c r="G63" s="45" t="s">
        <v>388</v>
      </c>
      <c r="H63" s="46">
        <v>0</v>
      </c>
      <c r="I63" s="47">
        <v>6941.65</v>
      </c>
    </row>
    <row r="64" spans="3:9" x14ac:dyDescent="0.2">
      <c r="C64" s="42" t="s">
        <v>411</v>
      </c>
      <c r="D64" s="45" t="s">
        <v>388</v>
      </c>
      <c r="E64" s="46">
        <v>0</v>
      </c>
      <c r="F64" s="47">
        <v>6351.33</v>
      </c>
      <c r="G64" s="45" t="s">
        <v>388</v>
      </c>
      <c r="H64" s="46">
        <v>317221</v>
      </c>
      <c r="I64" s="47">
        <v>6941.65</v>
      </c>
    </row>
    <row r="65" spans="3:9" x14ac:dyDescent="0.2">
      <c r="C65" s="42" t="s">
        <v>412</v>
      </c>
      <c r="D65" s="45" t="s">
        <v>388</v>
      </c>
      <c r="E65" s="46">
        <v>0</v>
      </c>
      <c r="F65" s="47">
        <v>6351.33</v>
      </c>
      <c r="G65" s="45" t="s">
        <v>388</v>
      </c>
      <c r="H65" s="46">
        <v>0</v>
      </c>
      <c r="I65" s="47">
        <v>6941.65</v>
      </c>
    </row>
    <row r="66" spans="3:9" x14ac:dyDescent="0.2">
      <c r="C66" s="42" t="s">
        <v>413</v>
      </c>
      <c r="D66" s="45" t="s">
        <v>388</v>
      </c>
      <c r="E66" s="46">
        <v>0</v>
      </c>
      <c r="F66" s="47">
        <v>6351.33</v>
      </c>
      <c r="G66" s="45" t="s">
        <v>388</v>
      </c>
      <c r="H66" s="46">
        <v>0</v>
      </c>
      <c r="I66" s="47">
        <v>6941.65</v>
      </c>
    </row>
    <row r="67" spans="3:9" x14ac:dyDescent="0.2">
      <c r="C67" s="41" t="s">
        <v>131</v>
      </c>
      <c r="D67" s="42"/>
      <c r="E67" s="46"/>
      <c r="F67" s="47">
        <v>6351.33</v>
      </c>
      <c r="G67" s="42"/>
      <c r="H67" s="46"/>
      <c r="I67" s="47">
        <v>6941.65</v>
      </c>
    </row>
    <row r="68" spans="3:9" x14ac:dyDescent="0.2">
      <c r="C68" s="42" t="s">
        <v>414</v>
      </c>
      <c r="D68" s="45" t="s">
        <v>388</v>
      </c>
      <c r="E68" s="46">
        <v>0</v>
      </c>
      <c r="F68" s="47">
        <v>6351.33</v>
      </c>
      <c r="G68" s="45" t="s">
        <v>388</v>
      </c>
      <c r="H68" s="46">
        <v>1340690.1599999999</v>
      </c>
      <c r="I68" s="47">
        <v>6941.65</v>
      </c>
    </row>
    <row r="69" spans="3:9" x14ac:dyDescent="0.2">
      <c r="C69" s="42" t="s">
        <v>415</v>
      </c>
      <c r="D69" s="45" t="s">
        <v>388</v>
      </c>
      <c r="E69" s="53">
        <v>0</v>
      </c>
      <c r="F69" s="47">
        <v>6351.33</v>
      </c>
      <c r="G69" s="45" t="s">
        <v>388</v>
      </c>
      <c r="H69" s="46">
        <v>985.62</v>
      </c>
      <c r="I69" s="47">
        <v>6941.65</v>
      </c>
    </row>
    <row r="70" spans="3:9" x14ac:dyDescent="0.2">
      <c r="C70" s="42" t="s">
        <v>89</v>
      </c>
      <c r="D70" s="45" t="s">
        <v>388</v>
      </c>
      <c r="E70" s="46">
        <v>0</v>
      </c>
      <c r="F70" s="47">
        <v>6351.33</v>
      </c>
      <c r="G70" s="45" t="s">
        <v>388</v>
      </c>
      <c r="H70" s="46">
        <v>0</v>
      </c>
      <c r="I70" s="47">
        <v>6941.65</v>
      </c>
    </row>
    <row r="71" spans="3:9" x14ac:dyDescent="0.2">
      <c r="C71" s="41" t="s">
        <v>95</v>
      </c>
      <c r="D71" s="42"/>
      <c r="E71" s="46"/>
      <c r="F71" s="47">
        <v>6351.33</v>
      </c>
      <c r="G71" s="42"/>
      <c r="H71" s="46"/>
      <c r="I71" s="47">
        <v>6941.65</v>
      </c>
    </row>
    <row r="72" spans="3:9" x14ac:dyDescent="0.2">
      <c r="C72" s="42" t="s">
        <v>416</v>
      </c>
      <c r="D72" s="45" t="s">
        <v>388</v>
      </c>
      <c r="E72" s="46">
        <v>0</v>
      </c>
      <c r="F72" s="47">
        <v>6351.33</v>
      </c>
      <c r="G72" s="45" t="s">
        <v>388</v>
      </c>
      <c r="H72" s="46">
        <v>0</v>
      </c>
      <c r="I72" s="47">
        <v>6941.65</v>
      </c>
    </row>
    <row r="73" spans="3:9" x14ac:dyDescent="0.2">
      <c r="C73" s="42" t="s">
        <v>417</v>
      </c>
      <c r="D73" s="45" t="s">
        <v>388</v>
      </c>
      <c r="E73" s="46">
        <v>0</v>
      </c>
      <c r="F73" s="47">
        <v>6351.33</v>
      </c>
      <c r="G73" s="45" t="s">
        <v>388</v>
      </c>
      <c r="H73" s="46">
        <v>0</v>
      </c>
      <c r="I73" s="47">
        <v>6941.65</v>
      </c>
    </row>
    <row r="74" spans="3:9" x14ac:dyDescent="0.2">
      <c r="C74" s="42" t="s">
        <v>103</v>
      </c>
      <c r="D74" s="45" t="s">
        <v>388</v>
      </c>
      <c r="E74" s="46">
        <v>0</v>
      </c>
      <c r="F74" s="47">
        <v>6351.33</v>
      </c>
      <c r="G74" s="45" t="s">
        <v>388</v>
      </c>
      <c r="H74" s="46">
        <v>0</v>
      </c>
      <c r="I74" s="47">
        <v>6941.65</v>
      </c>
    </row>
    <row r="75" spans="3:9" x14ac:dyDescent="0.2">
      <c r="C75" s="42" t="s">
        <v>120</v>
      </c>
      <c r="D75" s="45" t="s">
        <v>388</v>
      </c>
      <c r="E75" s="46">
        <v>0</v>
      </c>
      <c r="F75" s="47">
        <v>6351.33</v>
      </c>
      <c r="G75" s="45" t="s">
        <v>388</v>
      </c>
      <c r="H75" s="46">
        <v>0</v>
      </c>
      <c r="I75" s="47">
        <v>6941.65</v>
      </c>
    </row>
    <row r="76" spans="3:9" x14ac:dyDescent="0.2">
      <c r="C76" s="42" t="s">
        <v>418</v>
      </c>
      <c r="D76" s="45" t="s">
        <v>388</v>
      </c>
      <c r="E76" s="46">
        <v>0</v>
      </c>
      <c r="F76" s="47">
        <v>6351.33</v>
      </c>
      <c r="G76" s="45" t="s">
        <v>388</v>
      </c>
      <c r="H76" s="46">
        <v>0</v>
      </c>
      <c r="I76" s="47">
        <v>6941.65</v>
      </c>
    </row>
    <row r="77" spans="3:9" x14ac:dyDescent="0.2">
      <c r="C77" s="48" t="s">
        <v>419</v>
      </c>
      <c r="D77" s="52"/>
      <c r="E77" s="46"/>
      <c r="F77" s="47">
        <v>6351.33</v>
      </c>
      <c r="G77" s="52"/>
      <c r="H77" s="46"/>
      <c r="I77" s="47">
        <v>6941.65</v>
      </c>
    </row>
    <row r="78" spans="3:9" x14ac:dyDescent="0.2">
      <c r="C78" s="41" t="s">
        <v>131</v>
      </c>
      <c r="D78" s="42"/>
      <c r="E78" s="46"/>
      <c r="F78" s="47">
        <v>6351.33</v>
      </c>
      <c r="G78" s="42"/>
      <c r="H78" s="46"/>
      <c r="I78" s="47">
        <v>6941.65</v>
      </c>
    </row>
    <row r="79" spans="3:9" x14ac:dyDescent="0.2">
      <c r="C79" s="42" t="s">
        <v>414</v>
      </c>
      <c r="D79" s="45" t="s">
        <v>388</v>
      </c>
      <c r="E79" s="46">
        <v>0</v>
      </c>
      <c r="F79" s="47">
        <v>6351.33</v>
      </c>
      <c r="G79" s="45" t="s">
        <v>388</v>
      </c>
      <c r="H79" s="46">
        <v>0</v>
      </c>
      <c r="I79" s="47">
        <v>6941.65</v>
      </c>
    </row>
    <row r="80" spans="3:9" x14ac:dyDescent="0.2">
      <c r="C80" s="42" t="s">
        <v>415</v>
      </c>
      <c r="D80" s="45" t="s">
        <v>388</v>
      </c>
      <c r="E80" s="46">
        <v>0</v>
      </c>
      <c r="F80" s="47">
        <v>6351.33</v>
      </c>
      <c r="G80" s="45" t="s">
        <v>388</v>
      </c>
      <c r="H80" s="46">
        <v>0</v>
      </c>
      <c r="I80" s="47">
        <v>6941.65</v>
      </c>
    </row>
    <row r="81" spans="3:9" x14ac:dyDescent="0.2">
      <c r="C81" s="41" t="s">
        <v>112</v>
      </c>
      <c r="D81" s="42"/>
      <c r="E81" s="46"/>
      <c r="F81" s="47">
        <v>6351.33</v>
      </c>
      <c r="G81" s="42"/>
      <c r="H81" s="46"/>
      <c r="I81" s="47">
        <v>6941.65</v>
      </c>
    </row>
    <row r="82" spans="3:9" x14ac:dyDescent="0.2">
      <c r="C82" s="42" t="s">
        <v>93</v>
      </c>
      <c r="D82" s="45" t="s">
        <v>388</v>
      </c>
      <c r="E82" s="46">
        <v>0</v>
      </c>
      <c r="F82" s="47">
        <v>6351.33</v>
      </c>
      <c r="G82" s="45" t="s">
        <v>388</v>
      </c>
      <c r="H82" s="46">
        <v>0</v>
      </c>
      <c r="I82" s="47">
        <v>6941.65</v>
      </c>
    </row>
    <row r="83" spans="3:9" x14ac:dyDescent="0.2">
      <c r="C83" s="42" t="s">
        <v>420</v>
      </c>
      <c r="D83" s="45" t="s">
        <v>388</v>
      </c>
      <c r="E83" s="46">
        <v>0</v>
      </c>
      <c r="F83" s="47">
        <v>6351.33</v>
      </c>
      <c r="G83" s="45" t="s">
        <v>388</v>
      </c>
      <c r="H83" s="46">
        <v>0</v>
      </c>
      <c r="I83" s="47">
        <v>6941.65</v>
      </c>
    </row>
    <row r="84" spans="3:9" x14ac:dyDescent="0.2">
      <c r="C84" s="42" t="s">
        <v>421</v>
      </c>
      <c r="D84" s="45" t="s">
        <v>388</v>
      </c>
      <c r="E84" s="46">
        <v>0</v>
      </c>
      <c r="F84" s="47">
        <v>6351.33</v>
      </c>
      <c r="G84" s="45" t="s">
        <v>388</v>
      </c>
      <c r="H84" s="46">
        <v>0</v>
      </c>
      <c r="I84" s="47">
        <v>6941.65</v>
      </c>
    </row>
    <row r="85" spans="3:9" x14ac:dyDescent="0.2">
      <c r="C85" s="42" t="s">
        <v>421</v>
      </c>
      <c r="D85" s="45" t="s">
        <v>388</v>
      </c>
      <c r="E85" s="46">
        <v>0</v>
      </c>
      <c r="F85" s="47">
        <v>6941.65</v>
      </c>
      <c r="G85" s="45" t="s">
        <v>388</v>
      </c>
      <c r="H85" s="46">
        <v>0</v>
      </c>
      <c r="I85" s="47">
        <v>6463.95</v>
      </c>
    </row>
    <row r="88" spans="3:9" x14ac:dyDescent="0.2">
      <c r="C88" s="32" t="s">
        <v>742</v>
      </c>
    </row>
    <row r="90" spans="3:9" x14ac:dyDescent="0.2">
      <c r="C90" s="54"/>
      <c r="D90" s="493">
        <v>44286</v>
      </c>
      <c r="E90" s="494"/>
      <c r="F90" s="493">
        <f>+E6</f>
        <v>44196</v>
      </c>
      <c r="G90" s="494"/>
    </row>
    <row r="91" spans="3:9" ht="48" x14ac:dyDescent="0.2">
      <c r="C91" s="40" t="s">
        <v>422</v>
      </c>
      <c r="D91" s="55" t="s">
        <v>423</v>
      </c>
      <c r="E91" s="55" t="s">
        <v>424</v>
      </c>
      <c r="F91" s="55" t="s">
        <v>425</v>
      </c>
      <c r="G91" s="55" t="s">
        <v>426</v>
      </c>
    </row>
    <row r="92" spans="3:9" ht="25.5" customHeight="1" x14ac:dyDescent="0.2">
      <c r="C92" s="56" t="s">
        <v>427</v>
      </c>
      <c r="D92" s="57">
        <f>+D7</f>
        <v>6277.54</v>
      </c>
      <c r="E92" s="58">
        <f>49961052.25+644323373</f>
        <v>694284425.25</v>
      </c>
      <c r="F92" s="59">
        <v>6793.79</v>
      </c>
      <c r="G92" s="58">
        <v>1170347845</v>
      </c>
      <c r="H92" s="431"/>
      <c r="I92" s="60"/>
    </row>
    <row r="93" spans="3:9" ht="25.5" customHeight="1" x14ac:dyDescent="0.2">
      <c r="C93" s="56" t="s">
        <v>428</v>
      </c>
      <c r="D93" s="57">
        <f>+D8</f>
        <v>6351.33</v>
      </c>
      <c r="E93" s="58">
        <v>8210924.7299999995</v>
      </c>
      <c r="F93" s="59">
        <v>6820.47</v>
      </c>
      <c r="G93" s="58">
        <v>203725</v>
      </c>
      <c r="I93" s="156"/>
    </row>
    <row r="94" spans="3:9" ht="25.5" customHeight="1" x14ac:dyDescent="0.2">
      <c r="C94" s="56" t="s">
        <v>429</v>
      </c>
      <c r="D94" s="57">
        <f>+D92</f>
        <v>6277.54</v>
      </c>
      <c r="E94" s="58">
        <v>670933398.72000003</v>
      </c>
      <c r="F94" s="59">
        <v>6793.79</v>
      </c>
      <c r="G94" s="58">
        <v>334213015</v>
      </c>
    </row>
    <row r="95" spans="3:9" ht="25.5" customHeight="1" x14ac:dyDescent="0.2">
      <c r="C95" s="56" t="s">
        <v>430</v>
      </c>
      <c r="D95" s="57">
        <f>+D93</f>
        <v>6351.33</v>
      </c>
      <c r="E95" s="58">
        <v>19256.419999999998</v>
      </c>
      <c r="F95" s="59">
        <v>6820.47</v>
      </c>
      <c r="G95" s="58">
        <v>0</v>
      </c>
    </row>
    <row r="96" spans="3:9" x14ac:dyDescent="0.2">
      <c r="C96" s="54" t="s">
        <v>431</v>
      </c>
      <c r="D96" s="61"/>
      <c r="E96" s="61">
        <f>+E92+E93-E94-E95</f>
        <v>31542694.839999989</v>
      </c>
      <c r="F96" s="61"/>
      <c r="G96" s="61">
        <v>836338555</v>
      </c>
    </row>
    <row r="97" spans="5:5" x14ac:dyDescent="0.2">
      <c r="E97" s="432"/>
    </row>
    <row r="98" spans="5:5" x14ac:dyDescent="0.2">
      <c r="E98" s="431"/>
    </row>
  </sheetData>
  <mergeCells count="2">
    <mergeCell ref="D90:E90"/>
    <mergeCell ref="F90:G90"/>
  </mergeCells>
  <pageMargins left="0.7" right="0.7" top="0.75" bottom="0.75" header="0.3" footer="0.3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B1:I108"/>
  <sheetViews>
    <sheetView showGridLines="0" zoomScale="125" workbookViewId="0">
      <selection activeCell="B4" sqref="B4:D62"/>
    </sheetView>
  </sheetViews>
  <sheetFormatPr baseColWidth="10" defaultColWidth="11.42578125" defaultRowHeight="12" x14ac:dyDescent="0.2"/>
  <cols>
    <col min="1" max="1" width="7.140625" style="30" customWidth="1"/>
    <col min="2" max="2" width="47.7109375" style="30" customWidth="1"/>
    <col min="3" max="3" width="14.7109375" style="62" bestFit="1" customWidth="1"/>
    <col min="4" max="4" width="14.140625" style="62" bestFit="1" customWidth="1"/>
    <col min="5" max="5" width="23.7109375" style="30" customWidth="1"/>
    <col min="6" max="6" width="14.42578125" style="44" bestFit="1" customWidth="1"/>
    <col min="7" max="7" width="9.28515625" style="30" bestFit="1" customWidth="1"/>
    <col min="8" max="8" width="7" style="30" bestFit="1" customWidth="1"/>
    <col min="9" max="9" width="12.28515625" style="30" bestFit="1" customWidth="1"/>
    <col min="10" max="16384" width="11.42578125" style="30"/>
  </cols>
  <sheetData>
    <row r="1" spans="2:9" ht="15" x14ac:dyDescent="0.25">
      <c r="B1" s="375"/>
    </row>
    <row r="4" spans="2:9" x14ac:dyDescent="0.2">
      <c r="B4" s="32" t="s">
        <v>743</v>
      </c>
    </row>
    <row r="5" spans="2:9" x14ac:dyDescent="0.2">
      <c r="B5" s="495" t="s">
        <v>764</v>
      </c>
      <c r="C5" s="495"/>
      <c r="D5" s="495"/>
      <c r="F5" s="63"/>
      <c r="G5" s="64"/>
      <c r="H5" s="64"/>
    </row>
    <row r="6" spans="2:9" x14ac:dyDescent="0.2">
      <c r="B6" s="256"/>
      <c r="C6" s="256"/>
      <c r="D6" s="256"/>
      <c r="F6" s="63"/>
      <c r="G6" s="64"/>
      <c r="H6" s="64"/>
    </row>
    <row r="7" spans="2:9" x14ac:dyDescent="0.2">
      <c r="B7" s="65" t="s">
        <v>432</v>
      </c>
      <c r="C7" s="66">
        <v>44286</v>
      </c>
      <c r="D7" s="67">
        <v>44196</v>
      </c>
      <c r="F7" s="63"/>
      <c r="G7" s="64"/>
      <c r="H7" s="64"/>
    </row>
    <row r="8" spans="2:9" x14ac:dyDescent="0.2">
      <c r="B8" s="68" t="s">
        <v>433</v>
      </c>
      <c r="C8" s="69">
        <v>37313697.759999998</v>
      </c>
      <c r="D8" s="70">
        <v>0</v>
      </c>
      <c r="F8" s="63"/>
      <c r="G8" s="64"/>
      <c r="H8" s="64"/>
    </row>
    <row r="9" spans="2:9" ht="12.75" x14ac:dyDescent="0.2">
      <c r="B9" s="71" t="s">
        <v>766</v>
      </c>
      <c r="C9" s="72">
        <v>48951629.166000001</v>
      </c>
      <c r="D9" s="73">
        <v>1102714</v>
      </c>
      <c r="F9" s="74"/>
      <c r="G9" s="64"/>
      <c r="H9" s="75"/>
    </row>
    <row r="10" spans="2:9" ht="12.75" x14ac:dyDescent="0.2">
      <c r="B10" s="71" t="s">
        <v>765</v>
      </c>
      <c r="C10" s="72">
        <v>23553425</v>
      </c>
      <c r="D10" s="72">
        <v>15481370</v>
      </c>
      <c r="F10" s="74"/>
      <c r="G10" s="64"/>
      <c r="H10" s="75"/>
    </row>
    <row r="11" spans="2:9" ht="12.75" x14ac:dyDescent="0.2">
      <c r="B11" s="71" t="s">
        <v>444</v>
      </c>
      <c r="C11" s="72">
        <v>3151764.5077999998</v>
      </c>
      <c r="D11" s="72">
        <v>3460246</v>
      </c>
      <c r="F11" s="74"/>
      <c r="G11" s="64"/>
      <c r="H11" s="75"/>
    </row>
    <row r="12" spans="2:9" ht="12.75" x14ac:dyDescent="0.2">
      <c r="B12" s="71" t="s">
        <v>434</v>
      </c>
      <c r="C12" s="72">
        <v>499999</v>
      </c>
      <c r="D12" s="72">
        <v>226225</v>
      </c>
      <c r="F12" s="74"/>
      <c r="G12" s="64"/>
      <c r="H12" s="75"/>
    </row>
    <row r="13" spans="2:9" ht="12.75" x14ac:dyDescent="0.2">
      <c r="B13" s="71" t="s">
        <v>435</v>
      </c>
      <c r="C13" s="72">
        <v>8812381</v>
      </c>
      <c r="D13" s="72">
        <v>1001679</v>
      </c>
      <c r="F13" s="74"/>
      <c r="G13" s="64"/>
      <c r="H13" s="75"/>
    </row>
    <row r="14" spans="2:9" ht="12.75" x14ac:dyDescent="0.2">
      <c r="B14" s="71" t="s">
        <v>436</v>
      </c>
      <c r="C14" s="72">
        <v>56372309.200000003</v>
      </c>
      <c r="D14" s="72">
        <v>44565137</v>
      </c>
      <c r="F14" s="74"/>
      <c r="G14" s="64"/>
      <c r="H14" s="75"/>
    </row>
    <row r="15" spans="2:9" ht="12.75" x14ac:dyDescent="0.2">
      <c r="B15" s="71" t="s">
        <v>437</v>
      </c>
      <c r="C15" s="72">
        <v>18642096</v>
      </c>
      <c r="D15" s="72">
        <v>17642096</v>
      </c>
      <c r="F15" s="74"/>
      <c r="G15" s="64"/>
      <c r="H15" s="75"/>
    </row>
    <row r="16" spans="2:9" x14ac:dyDescent="0.2">
      <c r="B16" s="71" t="s">
        <v>438</v>
      </c>
      <c r="C16" s="72">
        <v>48951629.166000001</v>
      </c>
      <c r="D16" s="73">
        <v>83765778</v>
      </c>
      <c r="F16" s="74"/>
      <c r="G16" s="249"/>
      <c r="I16" s="44"/>
    </row>
    <row r="17" spans="2:9" x14ac:dyDescent="0.2">
      <c r="B17" s="71" t="s">
        <v>696</v>
      </c>
      <c r="C17" s="72">
        <v>71997191</v>
      </c>
      <c r="D17" s="72">
        <v>3035000</v>
      </c>
      <c r="F17" s="74"/>
      <c r="G17" s="249"/>
      <c r="I17" s="44"/>
    </row>
    <row r="18" spans="2:9" x14ac:dyDescent="0.2">
      <c r="B18" s="71" t="s">
        <v>697</v>
      </c>
      <c r="C18" s="72">
        <v>61811107.080599993</v>
      </c>
      <c r="D18" s="72">
        <v>68012549</v>
      </c>
      <c r="F18" s="74"/>
      <c r="G18" s="64"/>
      <c r="I18" s="44"/>
    </row>
    <row r="19" spans="2:9" x14ac:dyDescent="0.2">
      <c r="B19" s="71" t="s">
        <v>439</v>
      </c>
      <c r="C19" s="72">
        <v>14469792.475400001</v>
      </c>
      <c r="D19" s="72">
        <v>6457904</v>
      </c>
      <c r="F19" s="74"/>
      <c r="G19" s="64"/>
      <c r="I19" s="44"/>
    </row>
    <row r="20" spans="2:9" x14ac:dyDescent="0.2">
      <c r="B20" s="71" t="s">
        <v>440</v>
      </c>
      <c r="C20" s="72">
        <v>17130480</v>
      </c>
      <c r="D20" s="72">
        <v>17295480</v>
      </c>
      <c r="F20" s="74"/>
      <c r="G20" s="249"/>
      <c r="I20" s="44"/>
    </row>
    <row r="21" spans="2:9" x14ac:dyDescent="0.2">
      <c r="B21" s="71" t="s">
        <v>441</v>
      </c>
      <c r="C21" s="72">
        <v>62736290.925800003</v>
      </c>
      <c r="D21" s="72">
        <v>21940348</v>
      </c>
      <c r="F21" s="74"/>
      <c r="G21" s="249"/>
      <c r="I21" s="44"/>
    </row>
    <row r="22" spans="2:9" x14ac:dyDescent="0.2">
      <c r="B22" s="71" t="s">
        <v>442</v>
      </c>
      <c r="C22" s="72">
        <v>3330840</v>
      </c>
      <c r="D22" s="72">
        <v>999990</v>
      </c>
      <c r="F22" s="74"/>
      <c r="G22" s="249"/>
      <c r="I22" s="44"/>
    </row>
    <row r="23" spans="2:9" x14ac:dyDescent="0.2">
      <c r="B23" s="71" t="s">
        <v>443</v>
      </c>
      <c r="C23" s="72">
        <v>11550422.498400001</v>
      </c>
      <c r="D23" s="72">
        <v>12680930</v>
      </c>
      <c r="F23" s="74"/>
      <c r="G23" s="249"/>
      <c r="I23" s="44"/>
    </row>
    <row r="24" spans="2:9" x14ac:dyDescent="0.2">
      <c r="B24" s="71" t="s">
        <v>445</v>
      </c>
      <c r="C24" s="72">
        <v>1923288</v>
      </c>
      <c r="D24" s="72">
        <v>0</v>
      </c>
      <c r="F24" s="74"/>
      <c r="G24" s="249"/>
      <c r="I24" s="44"/>
    </row>
    <row r="25" spans="2:9" x14ac:dyDescent="0.2">
      <c r="B25" s="71" t="s">
        <v>446</v>
      </c>
      <c r="C25" s="72">
        <v>5000000</v>
      </c>
      <c r="D25" s="72">
        <v>5000001</v>
      </c>
      <c r="F25" s="74"/>
      <c r="G25" s="249"/>
      <c r="I25" s="44"/>
    </row>
    <row r="26" spans="2:9" x14ac:dyDescent="0.2">
      <c r="B26" s="71" t="s">
        <v>447</v>
      </c>
      <c r="C26" s="72">
        <v>1134680296</v>
      </c>
      <c r="D26" s="72">
        <v>1222163534</v>
      </c>
      <c r="F26" s="74"/>
      <c r="G26" s="249"/>
      <c r="I26" s="44"/>
    </row>
    <row r="27" spans="2:9" x14ac:dyDescent="0.2">
      <c r="B27" s="71" t="s">
        <v>448</v>
      </c>
      <c r="C27" s="72">
        <v>4000006</v>
      </c>
      <c r="D27" s="72">
        <v>4000007</v>
      </c>
      <c r="F27" s="74"/>
      <c r="G27" s="249"/>
      <c r="I27" s="44"/>
    </row>
    <row r="28" spans="2:9" x14ac:dyDescent="0.2">
      <c r="B28" s="71" t="s">
        <v>449</v>
      </c>
      <c r="C28" s="72">
        <v>41428374.128399998</v>
      </c>
      <c r="D28" s="72">
        <v>40597504</v>
      </c>
      <c r="F28" s="74"/>
      <c r="G28" s="249"/>
      <c r="I28" s="44"/>
    </row>
    <row r="29" spans="2:9" x14ac:dyDescent="0.2">
      <c r="B29" s="71" t="s">
        <v>450</v>
      </c>
      <c r="C29" s="72">
        <v>3772299.3367999997</v>
      </c>
      <c r="D29" s="72">
        <v>50399525</v>
      </c>
      <c r="F29" s="74"/>
      <c r="G29" s="249"/>
      <c r="I29" s="44"/>
    </row>
    <row r="30" spans="2:9" x14ac:dyDescent="0.2">
      <c r="B30" s="71" t="s">
        <v>451</v>
      </c>
      <c r="C30" s="72">
        <v>635378</v>
      </c>
      <c r="D30" s="72">
        <v>21079147</v>
      </c>
      <c r="F30" s="74"/>
      <c r="G30" s="249"/>
      <c r="I30" s="44"/>
    </row>
    <row r="31" spans="2:9" x14ac:dyDescent="0.2">
      <c r="B31" s="71" t="s">
        <v>452</v>
      </c>
      <c r="C31" s="72">
        <v>21505071</v>
      </c>
      <c r="D31" s="72">
        <v>14525619</v>
      </c>
      <c r="F31" s="74"/>
      <c r="G31" s="249"/>
      <c r="I31" s="44"/>
    </row>
    <row r="32" spans="2:9" x14ac:dyDescent="0.2">
      <c r="B32" s="71" t="s">
        <v>453</v>
      </c>
      <c r="C32" s="72">
        <v>0</v>
      </c>
      <c r="D32" s="72">
        <v>34874145</v>
      </c>
      <c r="F32" s="74"/>
      <c r="G32" s="249"/>
      <c r="I32" s="44"/>
    </row>
    <row r="33" spans="2:9" x14ac:dyDescent="0.2">
      <c r="B33" s="71" t="s">
        <v>695</v>
      </c>
      <c r="C33" s="72">
        <v>200000</v>
      </c>
      <c r="D33" s="72">
        <v>5900470</v>
      </c>
      <c r="F33" s="74"/>
      <c r="G33" s="249"/>
      <c r="I33" s="44"/>
    </row>
    <row r="34" spans="2:9" x14ac:dyDescent="0.2">
      <c r="B34" s="71" t="s">
        <v>454</v>
      </c>
      <c r="C34" s="72">
        <v>19301238.361000001</v>
      </c>
      <c r="D34" s="72">
        <v>7237041</v>
      </c>
      <c r="F34" s="74"/>
      <c r="G34" s="249"/>
      <c r="I34" s="44"/>
    </row>
    <row r="35" spans="2:9" x14ac:dyDescent="0.2">
      <c r="B35" s="71" t="s">
        <v>455</v>
      </c>
      <c r="C35" s="72">
        <v>1001026</v>
      </c>
      <c r="D35" s="72">
        <v>1001026</v>
      </c>
      <c r="F35" s="74"/>
      <c r="G35" s="249"/>
      <c r="I35" s="44"/>
    </row>
    <row r="36" spans="2:9" x14ac:dyDescent="0.2">
      <c r="B36" s="71" t="s">
        <v>456</v>
      </c>
      <c r="C36" s="72">
        <v>1256449.6310000001</v>
      </c>
      <c r="D36" s="72">
        <v>1379426</v>
      </c>
      <c r="F36" s="74"/>
      <c r="G36" s="249"/>
      <c r="I36" s="44"/>
    </row>
    <row r="37" spans="2:9" x14ac:dyDescent="0.2">
      <c r="B37" s="71" t="s">
        <v>457</v>
      </c>
      <c r="C37" s="72">
        <v>79079739</v>
      </c>
      <c r="D37" s="73">
        <v>54563030</v>
      </c>
      <c r="F37" s="74"/>
      <c r="G37" s="249"/>
      <c r="I37" s="44"/>
    </row>
    <row r="38" spans="2:9" x14ac:dyDescent="0.2">
      <c r="B38" s="71" t="s">
        <v>458</v>
      </c>
      <c r="C38" s="70">
        <v>251456720.43779999</v>
      </c>
      <c r="D38" s="73">
        <v>25680546</v>
      </c>
      <c r="F38" s="74"/>
      <c r="G38" s="249"/>
      <c r="I38" s="44"/>
    </row>
    <row r="39" spans="2:9" x14ac:dyDescent="0.2">
      <c r="B39" s="71" t="s">
        <v>459</v>
      </c>
      <c r="C39" s="72">
        <v>13953059</v>
      </c>
      <c r="D39" s="72">
        <v>82635215</v>
      </c>
      <c r="F39" s="74"/>
      <c r="G39" s="64"/>
      <c r="I39" s="44"/>
    </row>
    <row r="40" spans="2:9" ht="12.75" x14ac:dyDescent="0.2">
      <c r="B40" s="71" t="s">
        <v>460</v>
      </c>
      <c r="C40" s="72">
        <v>22055571.8114</v>
      </c>
      <c r="D40" s="72">
        <v>1010502966</v>
      </c>
      <c r="F40" s="74"/>
      <c r="G40" s="249"/>
      <c r="H40" s="75"/>
    </row>
    <row r="41" spans="2:9" ht="12.75" x14ac:dyDescent="0.2">
      <c r="B41" s="71" t="s">
        <v>461</v>
      </c>
      <c r="C41" s="69">
        <v>0</v>
      </c>
      <c r="D41" s="70">
        <v>0</v>
      </c>
      <c r="F41" s="74"/>
      <c r="G41" s="249"/>
      <c r="H41" s="75"/>
    </row>
    <row r="42" spans="2:9" ht="12.75" x14ac:dyDescent="0.2">
      <c r="B42" s="71" t="s">
        <v>462</v>
      </c>
      <c r="C42" s="72">
        <v>236042</v>
      </c>
      <c r="D42" s="72">
        <v>12090220</v>
      </c>
      <c r="F42" s="74"/>
      <c r="G42" s="249"/>
      <c r="H42" s="75"/>
    </row>
    <row r="43" spans="2:9" ht="12.75" x14ac:dyDescent="0.2">
      <c r="B43" s="71" t="s">
        <v>463</v>
      </c>
      <c r="C43" s="72">
        <v>304900.11780000001</v>
      </c>
      <c r="D43" s="72">
        <v>10725268</v>
      </c>
      <c r="F43" s="74"/>
      <c r="G43" s="64"/>
      <c r="H43" s="75"/>
    </row>
    <row r="44" spans="2:9" ht="12.75" x14ac:dyDescent="0.2">
      <c r="B44" s="71" t="s">
        <v>698</v>
      </c>
      <c r="C44" s="72">
        <v>71599834</v>
      </c>
      <c r="D44" s="72">
        <v>21798092</v>
      </c>
      <c r="F44" s="74"/>
      <c r="G44" s="64"/>
      <c r="H44" s="75"/>
    </row>
    <row r="45" spans="2:9" ht="12.75" x14ac:dyDescent="0.2">
      <c r="B45" s="71" t="s">
        <v>464</v>
      </c>
      <c r="C45" s="72">
        <v>30026080</v>
      </c>
      <c r="D45" s="72">
        <v>-12556862</v>
      </c>
      <c r="F45" s="74"/>
      <c r="G45" s="64"/>
      <c r="H45" s="75"/>
    </row>
    <row r="46" spans="2:9" ht="12.75" x14ac:dyDescent="0.2">
      <c r="B46" s="71" t="s">
        <v>465</v>
      </c>
      <c r="C46" s="72">
        <v>190954280</v>
      </c>
      <c r="D46" s="72">
        <v>393714782</v>
      </c>
      <c r="F46" s="74"/>
      <c r="G46" s="64"/>
      <c r="H46" s="75"/>
    </row>
    <row r="47" spans="2:9" ht="12.75" x14ac:dyDescent="0.2">
      <c r="B47" s="71" t="s">
        <v>466</v>
      </c>
      <c r="C47" s="72">
        <v>-2759146314.7672</v>
      </c>
      <c r="D47" s="73">
        <v>1325738</v>
      </c>
      <c r="F47" s="74"/>
      <c r="G47" s="64"/>
      <c r="H47" s="75"/>
    </row>
    <row r="48" spans="2:9" ht="12.75" x14ac:dyDescent="0.2">
      <c r="B48" s="71" t="s">
        <v>467</v>
      </c>
      <c r="C48" s="72">
        <v>102952</v>
      </c>
      <c r="D48" s="73">
        <v>36674669</v>
      </c>
      <c r="F48" s="74"/>
      <c r="G48" s="64"/>
      <c r="H48" s="75"/>
    </row>
    <row r="49" spans="2:8" ht="12.75" x14ac:dyDescent="0.2">
      <c r="B49" s="71" t="s">
        <v>468</v>
      </c>
      <c r="C49" s="72">
        <v>43782185</v>
      </c>
      <c r="D49" s="72">
        <v>91705807</v>
      </c>
      <c r="F49" s="74"/>
      <c r="G49" s="64"/>
      <c r="H49" s="75"/>
    </row>
    <row r="50" spans="2:8" ht="12.75" x14ac:dyDescent="0.2">
      <c r="B50" s="71" t="s">
        <v>469</v>
      </c>
      <c r="C50" s="72">
        <v>638676.91959999991</v>
      </c>
      <c r="D50" s="72">
        <v>128053306</v>
      </c>
      <c r="F50" s="74"/>
      <c r="G50" s="64"/>
      <c r="H50" s="75"/>
    </row>
    <row r="51" spans="2:8" ht="12.75" x14ac:dyDescent="0.2">
      <c r="B51" s="71" t="s">
        <v>470</v>
      </c>
      <c r="C51" s="72">
        <v>627754</v>
      </c>
      <c r="D51" s="72">
        <v>689196</v>
      </c>
      <c r="F51" s="74"/>
      <c r="G51" s="64"/>
      <c r="H51" s="75"/>
    </row>
    <row r="52" spans="2:8" ht="12.75" x14ac:dyDescent="0.2">
      <c r="B52" s="71" t="s">
        <v>471</v>
      </c>
      <c r="C52" s="62">
        <v>11873844484.104801</v>
      </c>
      <c r="D52" s="72">
        <v>0</v>
      </c>
      <c r="F52" s="74"/>
      <c r="G52" s="64"/>
      <c r="H52" s="75"/>
    </row>
    <row r="53" spans="2:8" ht="12.75" x14ac:dyDescent="0.2">
      <c r="B53" s="71" t="s">
        <v>472</v>
      </c>
      <c r="C53" s="73">
        <f>55067219-737507</f>
        <v>54329712</v>
      </c>
      <c r="D53" s="73">
        <v>0</v>
      </c>
      <c r="F53" s="74"/>
      <c r="G53" s="64"/>
      <c r="H53" s="75"/>
    </row>
    <row r="54" spans="2:8" ht="12.75" x14ac:dyDescent="0.2">
      <c r="B54" s="71" t="s">
        <v>473</v>
      </c>
      <c r="C54" s="73">
        <v>0</v>
      </c>
      <c r="D54" s="73">
        <v>0</v>
      </c>
      <c r="F54" s="74"/>
      <c r="G54" s="64"/>
      <c r="H54" s="75"/>
    </row>
    <row r="55" spans="2:8" ht="12.75" x14ac:dyDescent="0.2">
      <c r="B55" s="71" t="s">
        <v>474</v>
      </c>
      <c r="C55" s="72">
        <v>6080917576</v>
      </c>
      <c r="D55" s="72">
        <v>11555610</v>
      </c>
      <c r="F55" s="74"/>
      <c r="G55" s="64"/>
      <c r="H55" s="75"/>
    </row>
    <row r="56" spans="2:8" ht="12.75" x14ac:dyDescent="0.2">
      <c r="B56" s="71" t="s">
        <v>475</v>
      </c>
      <c r="C56" s="72">
        <v>3137514.4920000001</v>
      </c>
      <c r="D56" s="72">
        <v>254207739</v>
      </c>
      <c r="F56" s="74"/>
      <c r="G56" s="64"/>
      <c r="H56" s="75"/>
    </row>
    <row r="57" spans="2:8" ht="12.75" x14ac:dyDescent="0.2">
      <c r="B57" s="71" t="s">
        <v>476</v>
      </c>
      <c r="C57" s="72">
        <v>123191194</v>
      </c>
      <c r="D57" s="72">
        <v>5000000</v>
      </c>
      <c r="F57" s="74"/>
      <c r="G57" s="64"/>
      <c r="H57" s="75"/>
    </row>
    <row r="58" spans="2:8" ht="12.75" x14ac:dyDescent="0.2">
      <c r="B58" s="71" t="s">
        <v>477</v>
      </c>
      <c r="C58" s="72">
        <v>47146145.886600003</v>
      </c>
      <c r="D58" s="72">
        <v>39723120</v>
      </c>
      <c r="F58" s="74"/>
      <c r="G58" s="64"/>
      <c r="H58" s="75"/>
    </row>
    <row r="59" spans="2:8" ht="12.75" x14ac:dyDescent="0.2">
      <c r="B59" s="71" t="s">
        <v>478</v>
      </c>
      <c r="C59" s="72">
        <v>5136090</v>
      </c>
      <c r="D59" s="72">
        <v>21738586</v>
      </c>
      <c r="F59" s="74"/>
      <c r="G59" s="64"/>
      <c r="H59" s="75"/>
    </row>
    <row r="60" spans="2:8" ht="12.75" x14ac:dyDescent="0.2">
      <c r="B60" s="71" t="s">
        <v>479</v>
      </c>
      <c r="C60" s="72">
        <v>552423.52</v>
      </c>
      <c r="D60" s="72">
        <v>606493</v>
      </c>
      <c r="F60" s="74"/>
      <c r="G60" s="64"/>
      <c r="H60" s="75"/>
    </row>
    <row r="61" spans="2:8" ht="12.75" x14ac:dyDescent="0.2">
      <c r="B61" s="71" t="s">
        <v>480</v>
      </c>
      <c r="C61" s="72">
        <v>3537055</v>
      </c>
      <c r="D61" s="72">
        <v>3000000</v>
      </c>
      <c r="F61" s="74"/>
      <c r="G61" s="64"/>
      <c r="H61" s="75"/>
    </row>
    <row r="62" spans="2:8" x14ac:dyDescent="0.2">
      <c r="B62" s="68" t="s">
        <v>481</v>
      </c>
      <c r="C62" s="76">
        <f>SUM(C9:C61)</f>
        <v>17824128458.000004</v>
      </c>
      <c r="D62" s="76">
        <v>3899258412</v>
      </c>
      <c r="F62" s="64"/>
      <c r="G62" s="64"/>
      <c r="H62" s="64"/>
    </row>
    <row r="63" spans="2:8" x14ac:dyDescent="0.2">
      <c r="F63" s="30"/>
    </row>
    <row r="64" spans="2:8" x14ac:dyDescent="0.2">
      <c r="F64" s="30"/>
    </row>
    <row r="65" spans="2:6" x14ac:dyDescent="0.2">
      <c r="F65" s="30"/>
    </row>
    <row r="66" spans="2:6" x14ac:dyDescent="0.2">
      <c r="F66" s="30"/>
    </row>
    <row r="67" spans="2:6" x14ac:dyDescent="0.2">
      <c r="F67" s="30"/>
    </row>
    <row r="72" spans="2:6" x14ac:dyDescent="0.2">
      <c r="B72" s="30" t="s">
        <v>482</v>
      </c>
    </row>
    <row r="73" spans="2:6" x14ac:dyDescent="0.2">
      <c r="B73" s="30" t="s">
        <v>482</v>
      </c>
    </row>
    <row r="74" spans="2:6" x14ac:dyDescent="0.2">
      <c r="B74" s="30" t="s">
        <v>482</v>
      </c>
    </row>
    <row r="75" spans="2:6" x14ac:dyDescent="0.2">
      <c r="B75" s="30" t="s">
        <v>482</v>
      </c>
    </row>
    <row r="76" spans="2:6" x14ac:dyDescent="0.2">
      <c r="B76" s="30" t="s">
        <v>482</v>
      </c>
    </row>
    <row r="77" spans="2:6" x14ac:dyDescent="0.2">
      <c r="B77" s="30" t="s">
        <v>482</v>
      </c>
    </row>
    <row r="78" spans="2:6" x14ac:dyDescent="0.2">
      <c r="B78" s="30" t="s">
        <v>482</v>
      </c>
    </row>
    <row r="79" spans="2:6" x14ac:dyDescent="0.2">
      <c r="B79" s="30" t="s">
        <v>482</v>
      </c>
    </row>
    <row r="80" spans="2:6" x14ac:dyDescent="0.2">
      <c r="B80" s="30" t="s">
        <v>482</v>
      </c>
    </row>
    <row r="81" spans="2:2" x14ac:dyDescent="0.2">
      <c r="B81" s="30" t="s">
        <v>482</v>
      </c>
    </row>
    <row r="82" spans="2:2" x14ac:dyDescent="0.2">
      <c r="B82" s="30" t="s">
        <v>482</v>
      </c>
    </row>
    <row r="83" spans="2:2" x14ac:dyDescent="0.2">
      <c r="B83" s="30" t="s">
        <v>482</v>
      </c>
    </row>
    <row r="84" spans="2:2" x14ac:dyDescent="0.2">
      <c r="B84" s="30" t="s">
        <v>482</v>
      </c>
    </row>
    <row r="85" spans="2:2" x14ac:dyDescent="0.2">
      <c r="B85" s="30" t="s">
        <v>482</v>
      </c>
    </row>
    <row r="86" spans="2:2" x14ac:dyDescent="0.2">
      <c r="B86" s="30" t="s">
        <v>482</v>
      </c>
    </row>
    <row r="87" spans="2:2" x14ac:dyDescent="0.2">
      <c r="B87" s="30" t="s">
        <v>482</v>
      </c>
    </row>
    <row r="88" spans="2:2" x14ac:dyDescent="0.2">
      <c r="B88" s="30" t="s">
        <v>482</v>
      </c>
    </row>
    <row r="89" spans="2:2" x14ac:dyDescent="0.2">
      <c r="B89" s="30" t="s">
        <v>482</v>
      </c>
    </row>
    <row r="90" spans="2:2" x14ac:dyDescent="0.2">
      <c r="B90" s="30" t="s">
        <v>482</v>
      </c>
    </row>
    <row r="107" spans="5:5" x14ac:dyDescent="0.2">
      <c r="E107" s="30" t="s">
        <v>482</v>
      </c>
    </row>
    <row r="108" spans="5:5" x14ac:dyDescent="0.2">
      <c r="E108" s="30" t="s">
        <v>482</v>
      </c>
    </row>
  </sheetData>
  <sortState xmlns:xlrd2="http://schemas.microsoft.com/office/spreadsheetml/2017/richdata2" ref="B9:D61">
    <sortCondition ref="B61"/>
  </sortState>
  <mergeCells count="1">
    <mergeCell ref="B5:D5"/>
  </mergeCells>
  <pageMargins left="0.7" right="0.7" top="0.75" bottom="0.75" header="0.3" footer="0.3"/>
  <pageSetup paperSize="9" orientation="portrait" horizontalDpi="300" verticalDpi="300" r:id="rId1"/>
  <drawing r:id="rId2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6FMDJsd1n1AjEbWkMQ5NwU1O3AKF8zsgX4fDUwHJLoI=</DigestValue>
    </Reference>
    <Reference Type="http://www.w3.org/2000/09/xmldsig#Object" URI="#idOfficeObject">
      <DigestMethod Algorithm="http://www.w3.org/2001/04/xmlenc#sha256"/>
      <DigestValue>q3m2IRmfoHh1Axgi/K+GCkN2cuwJfKnIZktmxeG6Rgo=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oswEIRRD4jrv0Vppls7JM7FZPfiXsFk5tJVdVzTMoXk=</DigestValue>
    </Reference>
    <Reference Type="http://www.w3.org/2000/09/xmldsig#Object" URI="#idValidSigLnImg">
      <DigestMethod Algorithm="http://www.w3.org/2001/04/xmlenc#sha256"/>
      <DigestValue>iKuOenS0VAZZ4ShCzbvfDXsuu0I5bTO6HI3WLDfYE1U=</DigestValue>
    </Reference>
    <Reference Type="http://www.w3.org/2000/09/xmldsig#Object" URI="#idInvalidSigLnImg">
      <DigestMethod Algorithm="http://www.w3.org/2001/04/xmlenc#sha256"/>
      <DigestValue>2yO3NVT0fdSy7cSdttOuz6YpstfW5gkeyXYA47ks1sw=</DigestValue>
    </Reference>
  </SignedInfo>
  <SignatureValue>K/IFgJLpYHP6Svu4u4U7G/DXH2HrElQzYYppgl2ktrhi7Jrwnee6EV0EjPKpaaYDGaU0IqxI74n3
Z30h7DYaqbzxd6abUVcZvfZgO91ptjpK6zg/n6qndI6NqPYpnIkb/0tZb6FllYSjxx2Esw7eetKE
nl9x4uKJgyywst9PDI/pyKT4VWkXL5jNAMiBjYIiLQV76WiqTfboI/uJMn/OtpmrFwaD5Ezv5zAE
LcPnApCJpgX5sIWnVbyPjWvStRkczQvERBmn8VozJ4lojuCllDTFF8vUba9SOxqv6PVsrcBYFQ/p
olQHq3d6PrE8k4PkZ9GSY2g1OppRGq0DHWW/IQ==</SignatureValue>
  <KeyInfo>
    <X509Data>
      <X509Certificate>MIIIHTCCBgWgAwIBAgIIQBLFYaXZOhUwDQYJKoZIhvcNAQELBQAwWzEXMBUGA1UEBRMOUlVDIDgwMDUwMTcyLTExGjAYBgNVBAMTEUNBLURPQ1VNRU5UQSBTLkEuMRcwFQYDVQQKEw5ET0NVTUVOVEEgUy5BLjELMAkGA1UEBhMCUFkwHhcNMjEwMzA5MTIyODMwWhcNMjMwMzA5MTIzODMwWjCBvTELMAkGA1UEBhMCUFkxHjAcBgNVBAQMFU9QT1JUTyBMRUlWQSBFU1BJTk9MQTESMBAGA1UEBRMJQ0k3MTczOTkzMRswGQYDVQQqDBJGRURFUklDTyBTRUJBU1RJQU4xFzAVBgNVBAoMDlBFUlNPTkEgRklTSUNBMREwDwYDVQQLDAhGSVJNQSBGMjExMC8GA1UEAwwoRkVERVJJQ08gU0VCQVNUSUFOIE9QT1JUTyBMRUlWQSBFU1BJTk9MQTCCASIwDQYJKoZIhvcNAQEBBQADggEPADCCAQoCggEBANXxourNpqnBK9YFT59B5dcgWZW2RlIqwBhNUc2Im0VoZSg8AQ4F7omaGTIzPY3hArf/N7JneusXPu3foxPTTGWk1hvWf2CHm4D35vrebO1h2YaDD6Hz23tAgqr/+AhpbA4CJ/ieQUWE61Oa4jqdMXiHJOxYAtG7mUx7om2sWssXj/KxWdUUC3ITRPiZnBc1ZjlNjNsW6Z/Sj+RRjzAu+4wxIFtLLVa1f89gOoWVYvyCSeLFZYn/7PyL+/DbKVknT4QhZGShQ2ih7Fczh/4VSkQWlIY5q6mXbN5RAkjnvbO07xYEHEuEhcTmKrHI/eyvyDwHbodYYr8R2oAg+AV+3OECAwEAAaOCA4AwggN8MAwGA1UdEwEB/wQCMAAwDgYDVR0PAQH/BAQDAgXgMCoGA1UdJQEB/wQgMB4GCCsGAQUFBwMBBggrBgEFBQcDAgYIKwYBBQUHAwQwHQYDVR0OBBYEFEs6XtTt3z38s5GbxNOJ5gHo0UBN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kBgNVHREEHTAbgRlzZWJhc3RpYW5vcG9ydG9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Tuxm0RUNLqAZD4t3TsnJmK0B+f1/E/C4rwfgyWbGzZSYD5VuZ+bFEuyVIPmuwPxNMxIrvV/ZFUPuCSHIcuJ8tyBMjkssR0CNigmjpxEWYeYNstFR2Qz3kKd6U8aVfmEd1py0uQm9SfhpZ+3bGIWLlS+EdbX1kDnZs17GFGwMA7RRCME1zacDpuFj1RyG8ViiYSG+L8v/kWEcbbryHxIL+CSEPfmOt3hNJkQXGzeTznpzmgf2UI7mKAZq9L5cciTaNDtr+nhLtcfVmrhv0e4uVTprJwteMMJ6576Szd03zX0l3XRDH/+iNAILrnyBfIa793Zgr09oNHBBvH5LQwhQ2dYp5TlCJONRuSlQGMxN6R2S8dWSf2W7+Dz3b6kmR7FBLR0zl3tl+ckEo3ofT3LjqINqmxvi67B8i97Gn2CPnSlyChPuAdLWEEhEnlw4AqSY9oAZfEV4InYzNcVrtJ78oAK/6RvHlRJoIzXr7gQekWm7HFfyH31o+4RLNg1D6dgiycXjvPiAaDqEUd9xcXnaYVajHHDafzoPV8nulzxbtCWbQOc3w+AMeBwhXoNo/A1IYxbZ8IpRFsq3NEQYJnEmuaqVHLxOHOaTgooqmZ71AIIy4HHI1g/Vw/TfPAysNZmJ5bZh2KDuPIm2yWupbDAJg9Ag6Wf83fCsdvjLMAhIS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8qyUOL21KHmRQt0CiTcA2HtqMlqLwpegaGosB5GsCXk=</DigestValue>
      </Reference>
      <Reference URI="/xl/calcChain.xml?ContentType=application/vnd.openxmlformats-officedocument.spreadsheetml.calcChain+xml">
        <DigestMethod Algorithm="http://www.w3.org/2001/04/xmlenc#sha256"/>
        <DigestValue>I5SRcMkMjtzbqkRvqj3XqTabtGL/rzYC53K78bStPew=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78hHMpdbNSk6yuWRnKVgs3NDXIp4H7bD1OinDQ4fhJc=</DigestValue>
      </Reference>
      <Reference URI="/xl/drawings/_rels/drawing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6uUBpchHakqQDChgLemNyI2cKWqBIOFCUSJJMq3HYkA=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cc22atzeF7XD4gny3kJ1/F8lqgORm5B9uSLBoZ4qhWE=</DigestValue>
      </Reference>
      <Reference URI="/xl/drawings/drawing1.xml?ContentType=application/vnd.openxmlformats-officedocument.drawing+xml">
        <DigestMethod Algorithm="http://www.w3.org/2001/04/xmlenc#sha256"/>
        <DigestValue>62aJSMNDSFOTy0xZZcG2GnE+09L8Jt4jCY8278SICnA=</DigestValue>
      </Reference>
      <Reference URI="/xl/drawings/drawing10.xml?ContentType=application/vnd.openxmlformats-officedocument.drawing+xml">
        <DigestMethod Algorithm="http://www.w3.org/2001/04/xmlenc#sha256"/>
        <DigestValue>Hoet6ifcPsBzpViOJOcb7/m+SbhbZPszc7mqU7mjqB0=</DigestValue>
      </Reference>
      <Reference URI="/xl/drawings/drawing11.xml?ContentType=application/vnd.openxmlformats-officedocument.drawing+xml">
        <DigestMethod Algorithm="http://www.w3.org/2001/04/xmlenc#sha256"/>
        <DigestValue>vsfbd9PrdYAEM6bKMG4+Xag2ftS/J/dKkUV3Y6CvLl4=</DigestValue>
      </Reference>
      <Reference URI="/xl/drawings/drawing12.xml?ContentType=application/vnd.openxmlformats-officedocument.drawing+xml">
        <DigestMethod Algorithm="http://www.w3.org/2001/04/xmlenc#sha256"/>
        <DigestValue>dOg/NsQtZgbGB0hNq5mAv9rqg8B8troZiPNET1DP2qA=</DigestValue>
      </Reference>
      <Reference URI="/xl/drawings/drawing13.xml?ContentType=application/vnd.openxmlformats-officedocument.drawing+xml">
        <DigestMethod Algorithm="http://www.w3.org/2001/04/xmlenc#sha256"/>
        <DigestValue>G7fy9LFfggrYsyC2YCrwtUAHGDlKLeFzfoF0pKh56to=</DigestValue>
      </Reference>
      <Reference URI="/xl/drawings/drawing14.xml?ContentType=application/vnd.openxmlformats-officedocument.drawing+xml">
        <DigestMethod Algorithm="http://www.w3.org/2001/04/xmlenc#sha256"/>
        <DigestValue>W4Bhsjykk7I23xXblhazTImUgEzVJBo6Vol1Ei2v4kw=</DigestValue>
      </Reference>
      <Reference URI="/xl/drawings/drawing15.xml?ContentType=application/vnd.openxmlformats-officedocument.drawing+xml">
        <DigestMethod Algorithm="http://www.w3.org/2001/04/xmlenc#sha256"/>
        <DigestValue>HCATSk8pDaLG2jGrGrGEktxWV5ZKKhZrVcTxzSu+bc8=</DigestValue>
      </Reference>
      <Reference URI="/xl/drawings/drawing16.xml?ContentType=application/vnd.openxmlformats-officedocument.drawing+xml">
        <DigestMethod Algorithm="http://www.w3.org/2001/04/xmlenc#sha256"/>
        <DigestValue>7yEFSnzbWj5tcobaxL8zZkYPnDZ623dP25eSFtKjN78=</DigestValue>
      </Reference>
      <Reference URI="/xl/drawings/drawing17.xml?ContentType=application/vnd.openxmlformats-officedocument.drawing+xml">
        <DigestMethod Algorithm="http://www.w3.org/2001/04/xmlenc#sha256"/>
        <DigestValue>5hhzaBSWvsgQoy/mg3BqXY0ZDcnWpacnnW6tHNUg5MU=</DigestValue>
      </Reference>
      <Reference URI="/xl/drawings/drawing18.xml?ContentType=application/vnd.openxmlformats-officedocument.drawing+xml">
        <DigestMethod Algorithm="http://www.w3.org/2001/04/xmlenc#sha256"/>
        <DigestValue>SGtN4xeXoZWsqdAjQkjFep/7ysCpLgt46PmugqLQBCQ=</DigestValue>
      </Reference>
      <Reference URI="/xl/drawings/drawing19.xml?ContentType=application/vnd.openxmlformats-officedocument.drawing+xml">
        <DigestMethod Algorithm="http://www.w3.org/2001/04/xmlenc#sha256"/>
        <DigestValue>ntGc2+djzt0E2Ez2Lb1ZMX1ti/t0pyyF57+zMIgewj8=</DigestValue>
      </Reference>
      <Reference URI="/xl/drawings/drawing2.xml?ContentType=application/vnd.openxmlformats-officedocument.drawing+xml">
        <DigestMethod Algorithm="http://www.w3.org/2001/04/xmlenc#sha256"/>
        <DigestValue>1ujuzhDYEaJ26RJDMQa8q4kPWFMUc2a+bM14aOgr4NY=</DigestValue>
      </Reference>
      <Reference URI="/xl/drawings/drawing20.xml?ContentType=application/vnd.openxmlformats-officedocument.drawing+xml">
        <DigestMethod Algorithm="http://www.w3.org/2001/04/xmlenc#sha256"/>
        <DigestValue>NcYFeuDfbx/QDr7rlVTuTGWHbnZMh45hW5BeRCK6maQ=</DigestValue>
      </Reference>
      <Reference URI="/xl/drawings/drawing21.xml?ContentType=application/vnd.openxmlformats-officedocument.drawing+xml">
        <DigestMethod Algorithm="http://www.w3.org/2001/04/xmlenc#sha256"/>
        <DigestValue>cDwbPqUphsSExiy7W0VG5CmQ6zgQhFyGMedKyClvJro=</DigestValue>
      </Reference>
      <Reference URI="/xl/drawings/drawing22.xml?ContentType=application/vnd.openxmlformats-officedocument.drawing+xml">
        <DigestMethod Algorithm="http://www.w3.org/2001/04/xmlenc#sha256"/>
        <DigestValue>2Erp1jbj6LG0b2D1U1Zxrat4zatbpyQzbB/54HXxeoM=</DigestValue>
      </Reference>
      <Reference URI="/xl/drawings/drawing23.xml?ContentType=application/vnd.openxmlformats-officedocument.drawing+xml">
        <DigestMethod Algorithm="http://www.w3.org/2001/04/xmlenc#sha256"/>
        <DigestValue>ykQr3C0QAZdsISbszBGI1bE30kiTWpj/+myScxOIr0c=</DigestValue>
      </Reference>
      <Reference URI="/xl/drawings/drawing24.xml?ContentType=application/vnd.openxmlformats-officedocument.drawing+xml">
        <DigestMethod Algorithm="http://www.w3.org/2001/04/xmlenc#sha256"/>
        <DigestValue>4av9pN/iQv6VhLal4v5PbhAx1E3ZzjUkydQw4jmQuzY=</DigestValue>
      </Reference>
      <Reference URI="/xl/drawings/drawing25.xml?ContentType=application/vnd.openxmlformats-officedocument.drawing+xml">
        <DigestMethod Algorithm="http://www.w3.org/2001/04/xmlenc#sha256"/>
        <DigestValue>Mi4wB9SmgXE9J+tBjO3+pe/vHe+rna6MuJz84ktEuyU=</DigestValue>
      </Reference>
      <Reference URI="/xl/drawings/drawing26.xml?ContentType=application/vnd.openxmlformats-officedocument.drawing+xml">
        <DigestMethod Algorithm="http://www.w3.org/2001/04/xmlenc#sha256"/>
        <DigestValue>RyLrNz2xAKmMTBxDd/uaR+v8swixVPszZOs+bqImaeM=</DigestValue>
      </Reference>
      <Reference URI="/xl/drawings/drawing27.xml?ContentType=application/vnd.openxmlformats-officedocument.drawing+xml">
        <DigestMethod Algorithm="http://www.w3.org/2001/04/xmlenc#sha256"/>
        <DigestValue>QGgjPYyD4sJuac0qXF5+Kvr4hhgdWXHTerGLmK/Ustg=</DigestValue>
      </Reference>
      <Reference URI="/xl/drawings/drawing3.xml?ContentType=application/vnd.openxmlformats-officedocument.drawing+xml">
        <DigestMethod Algorithm="http://www.w3.org/2001/04/xmlenc#sha256"/>
        <DigestValue>/tii+RYEpSIa6Alc9jr41aJ0IWtxvyu/Uoso5XcOgN4=</DigestValue>
      </Reference>
      <Reference URI="/xl/drawings/drawing4.xml?ContentType=application/vnd.openxmlformats-officedocument.drawing+xml">
        <DigestMethod Algorithm="http://www.w3.org/2001/04/xmlenc#sha256"/>
        <DigestValue>LOwoG7/ZxACc/sPrKUDZpsqzdGS88/AFnt3rmV5Bpbk=</DigestValue>
      </Reference>
      <Reference URI="/xl/drawings/drawing5.xml?ContentType=application/vnd.openxmlformats-officedocument.drawing+xml">
        <DigestMethod Algorithm="http://www.w3.org/2001/04/xmlenc#sha256"/>
        <DigestValue>l5BjPuc+XB01LRxsqpTlQfBbHcUfDZaQYbAFbncqidk=</DigestValue>
      </Reference>
      <Reference URI="/xl/drawings/drawing6.xml?ContentType=application/vnd.openxmlformats-officedocument.drawing+xml">
        <DigestMethod Algorithm="http://www.w3.org/2001/04/xmlenc#sha256"/>
        <DigestValue>0KmFoGHfy0lY0+eR7I/FWSavERrogmPGWXs12DooFA8=</DigestValue>
      </Reference>
      <Reference URI="/xl/drawings/drawing7.xml?ContentType=application/vnd.openxmlformats-officedocument.drawing+xml">
        <DigestMethod Algorithm="http://www.w3.org/2001/04/xmlenc#sha256"/>
        <DigestValue>A0Pi68hDyOaH+tiAQhr9gjzwhQjBJCBCI3p1518BjHk=</DigestValue>
      </Reference>
      <Reference URI="/xl/drawings/drawing8.xml?ContentType=application/vnd.openxmlformats-officedocument.drawing+xml">
        <DigestMethod Algorithm="http://www.w3.org/2001/04/xmlenc#sha256"/>
        <DigestValue>ncJW40VUiLKwLndiz85c710kNb5B1sZ289znKJnbVBY=</DigestValue>
      </Reference>
      <Reference URI="/xl/drawings/drawing9.xml?ContentType=application/vnd.openxmlformats-officedocument.drawing+xml">
        <DigestMethod Algorithm="http://www.w3.org/2001/04/xmlenc#sha256"/>
        <DigestValue>ZJAZADplrF25kI1V6CEEnJJVG1blZTu5bxmTf5neiTU=</DigestValue>
      </Reference>
      <Reference URI="/xl/drawings/vmlDrawing1.vml?ContentType=application/vnd.openxmlformats-officedocument.vmlDrawing">
        <DigestMethod Algorithm="http://www.w3.org/2001/04/xmlenc#sha256"/>
        <DigestValue>r5fvuVEN3wbvNlSb6YQ0YQVGvxV27WHQ9qZHuVk7F2A=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/jUhTi6PhUZPDyfIvX9N+eGqtgSugQC4yomTlFwgBmU=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lBU+0BQpectFvdjso5E3J2WPwiGYxD5ucV0Pg0VICFA=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NfM6e4nxygGb0dd77p/RdByUdYZAQx9zYWbOb0aShqA=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bPfc9nrOtQoRHViECBek5EBmjeqSEszxY6xUxHL2nDE=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DdWUUevbr7aXviOp+BJriE9gJ8lxgQwKJFd0bv0mqeo=</DigestValue>
      </Reference>
      <Reference URI="/xl/media/image1.png?ContentType=image/png">
        <DigestMethod Algorithm="http://www.w3.org/2001/04/xmlenc#sha256"/>
        <DigestValue>y9hRlYOpQtSYBpULhXuZ2z0QFE+oJkaWR/fv1sWrs4E=</DigestValue>
      </Reference>
      <Reference URI="/xl/media/image2.png?ContentType=image/png">
        <DigestMethod Algorithm="http://www.w3.org/2001/04/xmlenc#sha256"/>
        <DigestValue>/N/q3wn77FJA6ZTWEujCsSb7pCcYk1/5ZHy2WhucMSg=</DigestValue>
      </Reference>
      <Reference URI="/xl/media/image3.emf?ContentType=image/x-emf">
        <DigestMethod Algorithm="http://www.w3.org/2001/04/xmlenc#sha256"/>
        <DigestValue>7UHeIzE6MYHn+330x6C7IM9u94on6QMVDUasBYEQLi8=</DigestValue>
      </Reference>
      <Reference URI="/xl/media/image4.png?ContentType=image/png">
        <DigestMethod Algorithm="http://www.w3.org/2001/04/xmlenc#sha256"/>
        <DigestValue>AhAK61sGFrr7PshhBdnlMM9CVCaJD5134EgX24C/n1c=</DigestValue>
      </Reference>
      <Reference URI="/xl/media/image5.emf?ContentType=image/x-emf">
        <DigestMethod Algorithm="http://www.w3.org/2001/04/xmlenc#sha256"/>
        <DigestValue>nWUJxuVlbSMnO6Btt2Ads/yOnveXfIq1aI4PUgmDndc=</DigestValue>
      </Reference>
      <Reference URI="/xl/media/image6.emf?ContentType=image/x-emf">
        <DigestMethod Algorithm="http://www.w3.org/2001/04/xmlenc#sha256"/>
        <DigestValue>95HygQzrmMF3dSyrAQ7G1WA3vusH0ptLo9x6lB2dFvM=</DigestValue>
      </Reference>
      <Reference URI="/xl/media/image7.jpeg?ContentType=image/jpeg">
        <DigestMethod Algorithm="http://www.w3.org/2001/04/xmlenc#sha256"/>
        <DigestValue>ak1W1oyUPe70KJKnEUv9DwIyJTtXVg1OKjwdqcXpRf0=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TaA6KX/SRWPpmiasS8KGCRFI/mFTpQlGqiM07LbibG8=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/rX1y3adr24Th3PbJvobWkO3TlxtNW/8csCTpEYOf48=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sharedStrings.xml?ContentType=application/vnd.openxmlformats-officedocument.spreadsheetml.sharedStrings+xml">
        <DigestMethod Algorithm="http://www.w3.org/2001/04/xmlenc#sha256"/>
        <DigestValue>95cGnNtLPaS1ngLI96ee7zpfUXS7WihvgBiltuCNMPw=</DigestValue>
      </Reference>
      <Reference URI="/xl/styles.xml?ContentType=application/vnd.openxmlformats-officedocument.spreadsheetml.styles+xml">
        <DigestMethod Algorithm="http://www.w3.org/2001/04/xmlenc#sha256"/>
        <DigestValue>97b6v3N/I1PNsXQlVa7fDdSR5Nlh6iTutncgL+1Flik=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FB11eBwPM1J3NjZc98cvJKx+jWUVz+KsRHVs4e+IF2w=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oY0oKg4yB0FiSyDpS+lW7ZLMeZcI5wvg+y8nqaThVbI=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iDKRbQeUJNoMTGkmhj7I3OaYgUfiKKxJjZm0/XUcKEI=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9Os/7bUrF0E+VUJL/LgBxih/cMmtCH5ihS0sHmMyDIY=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8aigdT3OwC/Tp18RNleyo7Crfc6TUMWuR/2hnugV450=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n/jAn+Bk89kE0yElwYhyfNm77jaZvwFkReNHCCZmKmw=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XnDA2BoSmaRGMO0smU10ZGl1fiiE2Lkt86r3e8ImQJ8=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Io5ecS2zqt2+Hz8BWDnuVLrw+IZ0w8//MSy7Xy0knB4=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g+ZFq29K4RpRAZPMFurd+C3Ynm8ih3zKfcgKjiTYMaI=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qcqV6O8u78QVOuzCGABmntISiKJNdxsmBwrFW3wXbDU=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RG8Wr1taF3Nl9G2y7X1LlUvoSUJ36k0/h67PLOkMkPo=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PV/vzIUqhTpu8O+leN9UZZ1Snk86hdBWCAPIT5LPwV4=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H9R3KXcteI8o5IiBXO/78E9OgetpsILcH4sMaER6auE=</DigestValue>
      </Reference>
      <Reference URI="/xl/worksheets/_rels/sheet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frxznYk5+X6H89wE27ZJg24asW/o5g/n3V8HNYOeuLo=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mAQlRSm04J1DRxPp4q2wftPCGTyEYai0TrYnm/KFKHE=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/D4t3XmnzUR4dhFKhWVHKCqQ1gmwDLMCkBq8P+4Cluo=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t2WVIMdWw3+zDuJcW7LmxjL4/2+GvmNM0d8oObcG1Fw=</DigestValue>
      </Reference>
      <Reference URI="/xl/worksheets/_rels/sheet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pmKSNYDvF7HQxORWFdYtsOyFk6Ls9Dg6fsGI2e3sJPM=</DigestValue>
      </Reference>
      <Reference URI="/xl/worksheets/_rels/sheet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m0cLh5X8WDrq5nzMs6ARReLL4O/bYpHjZW/M8pryAh8=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XrPIgY8JtQA220b+iu4M30LlCznyTg5kr1ZRyRUDbeU=</DigestValue>
      </Reference>
      <Reference URI="/xl/worksheets/_rels/sheet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h4/YGk/vmmkw9SZf/00KacJZUtS+Gg+8i2zqBfyQucM=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tsEfa6lYCY3sfMgHS1HHqkR/RaDlmm9sgfs3ZGQtm3g=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y+WpNtGIt12R9jLFTmLLn89fEeCDfd6tGhw18EoAHwU=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0P1y1QbaNgQnSPbcx/y4eAj5lFaVTu895UGnLzCHva0=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92xlAYbO1j+o80gjAqhGnUGGQm2FRmGYGeX71nL0DO0=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HeCfwdvuI2t/xa4QgtIf1LWzcwS2nsGCgVTwTgfyoL8=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wE78rd9rPn0a3Y6Sp2fRROijETzpefwfyXTb+NMpo0A=</DigestValue>
      </Reference>
      <Reference URI="/xl/worksheets/sheet1.xml?ContentType=application/vnd.openxmlformats-officedocument.spreadsheetml.worksheet+xml">
        <DigestMethod Algorithm="http://www.w3.org/2001/04/xmlenc#sha256"/>
        <DigestValue>/rXy9McDU95UiZcR3/YEx0wXWcEzMqcsTkLrDZflgz8=</DigestValue>
      </Reference>
      <Reference URI="/xl/worksheets/sheet10.xml?ContentType=application/vnd.openxmlformats-officedocument.spreadsheetml.worksheet+xml">
        <DigestMethod Algorithm="http://www.w3.org/2001/04/xmlenc#sha256"/>
        <DigestValue>jviI8JQQAaNZDB5DjZMxM5Es/HVqUFBRQWWR22RR+S0=</DigestValue>
      </Reference>
      <Reference URI="/xl/worksheets/sheet11.xml?ContentType=application/vnd.openxmlformats-officedocument.spreadsheetml.worksheet+xml">
        <DigestMethod Algorithm="http://www.w3.org/2001/04/xmlenc#sha256"/>
        <DigestValue>flsirBN/L1z6/tamPgw44NuC4w68bQEh8KUJ/qHXtBc=</DigestValue>
      </Reference>
      <Reference URI="/xl/worksheets/sheet12.xml?ContentType=application/vnd.openxmlformats-officedocument.spreadsheetml.worksheet+xml">
        <DigestMethod Algorithm="http://www.w3.org/2001/04/xmlenc#sha256"/>
        <DigestValue>wJiBxb1GpySlLPYPIprMalyDMRck7XLC8ncnH9MRHos=</DigestValue>
      </Reference>
      <Reference URI="/xl/worksheets/sheet13.xml?ContentType=application/vnd.openxmlformats-officedocument.spreadsheetml.worksheet+xml">
        <DigestMethod Algorithm="http://www.w3.org/2001/04/xmlenc#sha256"/>
        <DigestValue>wzOMuQsxK8umJGHXbLblNJnotN9I9fkOEWPwjrs3tk8=</DigestValue>
      </Reference>
      <Reference URI="/xl/worksheets/sheet14.xml?ContentType=application/vnd.openxmlformats-officedocument.spreadsheetml.worksheet+xml">
        <DigestMethod Algorithm="http://www.w3.org/2001/04/xmlenc#sha256"/>
        <DigestValue>KxiaJFXqn7Hu4vedDtmzK4qyammln24t5SClK5LOQ4Y=</DigestValue>
      </Reference>
      <Reference URI="/xl/worksheets/sheet15.xml?ContentType=application/vnd.openxmlformats-officedocument.spreadsheetml.worksheet+xml">
        <DigestMethod Algorithm="http://www.w3.org/2001/04/xmlenc#sha256"/>
        <DigestValue>j4gX3PQp70Z+WudSFOvk14aIjTQ8KGxhHRFSGEkz+eg=</DigestValue>
      </Reference>
      <Reference URI="/xl/worksheets/sheet16.xml?ContentType=application/vnd.openxmlformats-officedocument.spreadsheetml.worksheet+xml">
        <DigestMethod Algorithm="http://www.w3.org/2001/04/xmlenc#sha256"/>
        <DigestValue>+2VQKRx9fOpI2DnPClXc7Ly2KAdfnTx0+s2sgWEVxVw=</DigestValue>
      </Reference>
      <Reference URI="/xl/worksheets/sheet17.xml?ContentType=application/vnd.openxmlformats-officedocument.spreadsheetml.worksheet+xml">
        <DigestMethod Algorithm="http://www.w3.org/2001/04/xmlenc#sha256"/>
        <DigestValue>cauaLnvOYKPsMW+RMKMcQX5XbcifTsZVMMudE5D9I8c=</DigestValue>
      </Reference>
      <Reference URI="/xl/worksheets/sheet18.xml?ContentType=application/vnd.openxmlformats-officedocument.spreadsheetml.worksheet+xml">
        <DigestMethod Algorithm="http://www.w3.org/2001/04/xmlenc#sha256"/>
        <DigestValue>DNUYFDMCgEopEiY3Wdv/Lwyl0+yM/ONBsQCXJT3+uqM=</DigestValue>
      </Reference>
      <Reference URI="/xl/worksheets/sheet19.xml?ContentType=application/vnd.openxmlformats-officedocument.spreadsheetml.worksheet+xml">
        <DigestMethod Algorithm="http://www.w3.org/2001/04/xmlenc#sha256"/>
        <DigestValue>B8jEa9mcLE3vzYHjigwfymLzAgTO5SXy/fPhFOJDIR4=</DigestValue>
      </Reference>
      <Reference URI="/xl/worksheets/sheet2.xml?ContentType=application/vnd.openxmlformats-officedocument.spreadsheetml.worksheet+xml">
        <DigestMethod Algorithm="http://www.w3.org/2001/04/xmlenc#sha256"/>
        <DigestValue>Pxn1/iLLpP1zuI+9XRj86/dUv9m5kr7rdgL8ueybQcE=</DigestValue>
      </Reference>
      <Reference URI="/xl/worksheets/sheet20.xml?ContentType=application/vnd.openxmlformats-officedocument.spreadsheetml.worksheet+xml">
        <DigestMethod Algorithm="http://www.w3.org/2001/04/xmlenc#sha256"/>
        <DigestValue>Zf4OCcvIed2KGEWFN7EzzuwIQhlvTu8iHaaPrHd54NM=</DigestValue>
      </Reference>
      <Reference URI="/xl/worksheets/sheet21.xml?ContentType=application/vnd.openxmlformats-officedocument.spreadsheetml.worksheet+xml">
        <DigestMethod Algorithm="http://www.w3.org/2001/04/xmlenc#sha256"/>
        <DigestValue>ksGJnam2emW6svpM+NSwsfVSE7eZ2vnF69UeiNkAcv8=</DigestValue>
      </Reference>
      <Reference URI="/xl/worksheets/sheet22.xml?ContentType=application/vnd.openxmlformats-officedocument.spreadsheetml.worksheet+xml">
        <DigestMethod Algorithm="http://www.w3.org/2001/04/xmlenc#sha256"/>
        <DigestValue>CojLLSOSKOfW07EOjQlburUsjIfSkDhC3qU3hjJx8/w=</DigestValue>
      </Reference>
      <Reference URI="/xl/worksheets/sheet23.xml?ContentType=application/vnd.openxmlformats-officedocument.spreadsheetml.worksheet+xml">
        <DigestMethod Algorithm="http://www.w3.org/2001/04/xmlenc#sha256"/>
        <DigestValue>JTLuCMtyTvx4Q7RtX1p0lJAn3fq5FhB1WSo2PGC8WUI=</DigestValue>
      </Reference>
      <Reference URI="/xl/worksheets/sheet24.xml?ContentType=application/vnd.openxmlformats-officedocument.spreadsheetml.worksheet+xml">
        <DigestMethod Algorithm="http://www.w3.org/2001/04/xmlenc#sha256"/>
        <DigestValue>iyNXuRF+h3MdoP+70vFBMYJ1xVxcQl4+go6wWqDhyOk=</DigestValue>
      </Reference>
      <Reference URI="/xl/worksheets/sheet25.xml?ContentType=application/vnd.openxmlformats-officedocument.spreadsheetml.worksheet+xml">
        <DigestMethod Algorithm="http://www.w3.org/2001/04/xmlenc#sha256"/>
        <DigestValue>jjWi7DLdKipHnkQ/VzgZvXWy7sQf506C+fYgZsBY5LI=</DigestValue>
      </Reference>
      <Reference URI="/xl/worksheets/sheet26.xml?ContentType=application/vnd.openxmlformats-officedocument.spreadsheetml.worksheet+xml">
        <DigestMethod Algorithm="http://www.w3.org/2001/04/xmlenc#sha256"/>
        <DigestValue>zb+sl3BICcODFe+8Q5m8u+eEB4BJS4kksfwuwsPoRGI=</DigestValue>
      </Reference>
      <Reference URI="/xl/worksheets/sheet27.xml?ContentType=application/vnd.openxmlformats-officedocument.spreadsheetml.worksheet+xml">
        <DigestMethod Algorithm="http://www.w3.org/2001/04/xmlenc#sha256"/>
        <DigestValue>BlbnuXSm0bOgGwL1AyMpIqbuyeieVYAtGCtYoRRaE6I=</DigestValue>
      </Reference>
      <Reference URI="/xl/worksheets/sheet3.xml?ContentType=application/vnd.openxmlformats-officedocument.spreadsheetml.worksheet+xml">
        <DigestMethod Algorithm="http://www.w3.org/2001/04/xmlenc#sha256"/>
        <DigestValue>OHdEqFHmNrwG3Mdgut01WgOeig/IYXkFdD4OOPnWeYU=</DigestValue>
      </Reference>
      <Reference URI="/xl/worksheets/sheet4.xml?ContentType=application/vnd.openxmlformats-officedocument.spreadsheetml.worksheet+xml">
        <DigestMethod Algorithm="http://www.w3.org/2001/04/xmlenc#sha256"/>
        <DigestValue>kKl+io37NhsVHBAtbajNl5gGdi0TLODZp1ptzs9PTWY=</DigestValue>
      </Reference>
      <Reference URI="/xl/worksheets/sheet5.xml?ContentType=application/vnd.openxmlformats-officedocument.spreadsheetml.worksheet+xml">
        <DigestMethod Algorithm="http://www.w3.org/2001/04/xmlenc#sha256"/>
        <DigestValue>chLGRLFVQPns0JLHDa8VhocA54SpmAXXkKh8rzIKeec=</DigestValue>
      </Reference>
      <Reference URI="/xl/worksheets/sheet6.xml?ContentType=application/vnd.openxmlformats-officedocument.spreadsheetml.worksheet+xml">
        <DigestMethod Algorithm="http://www.w3.org/2001/04/xmlenc#sha256"/>
        <DigestValue>UdGHAaeez+7uUq1bF9G0l2GbhxayiQH5u2OrSlKsJJA=</DigestValue>
      </Reference>
      <Reference URI="/xl/worksheets/sheet7.xml?ContentType=application/vnd.openxmlformats-officedocument.spreadsheetml.worksheet+xml">
        <DigestMethod Algorithm="http://www.w3.org/2001/04/xmlenc#sha256"/>
        <DigestValue>ca/Lon0Q02ZzHnRsnATUcwXnQRrZctPXJRu7/mYFxAo=</DigestValue>
      </Reference>
      <Reference URI="/xl/worksheets/sheet8.xml?ContentType=application/vnd.openxmlformats-officedocument.spreadsheetml.worksheet+xml">
        <DigestMethod Algorithm="http://www.w3.org/2001/04/xmlenc#sha256"/>
        <DigestValue>Gm3s/d9a4IvX1wqYZYvBhfkNSv/+6N6MSUS5SuZ3g6E=</DigestValue>
      </Reference>
      <Reference URI="/xl/worksheets/sheet9.xml?ContentType=application/vnd.openxmlformats-officedocument.spreadsheetml.worksheet+xml">
        <DigestMethod Algorithm="http://www.w3.org/2001/04/xmlenc#sha256"/>
        <DigestValue>2sOGlj6b/6DJHTAmwOT92qmkKHkQg+vgJAaVyiqy+XY=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2021-06-02T21:50:07Z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{65237113-31A1-49CF-B29F-3B8A1A4C7150}</SetupID>
          <SignatureText>Sebastian Oporto</SignatureText>
          <SignatureImage/>
          <SignatureComments/>
          <WindowsVersion>10.0</WindowsVersion>
          <OfficeVersion>16.0.14026/22</OfficeVersion>
          <ApplicationVersion>16.0.14026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2021-06-02T21:50:07Z</xd:SigningTime>
          <xd:SigningCertificate>
            <xd:Cert>
              <xd:CertDigest>
                <DigestMethod Algorithm="http://www.w3.org/2001/04/xmlenc#sha256"/>
                <DigestValue>JxmNCuDVNNtv/ftOgITGaTx9fxItXnxdWsYO5VwzOh0=</DigestValue>
              </xd:CertDigest>
              <xd:IssuerSerial>
                <X509IssuerName>C=PY, O=DOCUMENTA S.A., CN=CA-DOCUMENTA S.A., SERIALNUMBER=RUC 80050172-1</X509IssuerName>
                <X509SerialNumber>4616969591193156117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EsBAAB/AAAAAAAAAAAAAAA9FwAA8AgAACBFTUYAAAEAABwAAKoAAAAGAAAAAAAAAAAAAAAAAAAAgAcAADgEAABYAQAAwQAAAAAAAAAAAAAAAAAAAMA/BQDo8QIACgAAABAAAAAAAAAAAAAAAEsAAAAQAAAAAAAAAAUAAAAeAAAAGAAAAAAAAAAAAAAATAEAAIAAAAAnAAAAGAAAAAEAAAAAAAAAAAAAAAAAAAAlAAAADAAAAAEAAABMAAAAZAAAAAAAAAAAAAAASwEAAH8AAAAAAAAAAAAAAEw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8PDwAAAAAAAlAAAADAAAAAEAAABMAAAAZAAAAAAAAAAAAAAASwEAAH8AAAAAAAAAAAAAAEwBAACAAAAAIQDwAAAAAAAAAAAAAACAPwAAAAAAAAAAAACAPwAAAAAAAAAAAAAAAAAAAAAAAAAAAAAAAAAAAAAAAAAAJQAAAAwAAAAAAACAKAAAAAwAAAABAAAAJwAAABgAAAABAAAAAAAAAPDw8AAAAAAAJQAAAAwAAAABAAAATAAAAGQAAAAAAAAAAAAAAEsBAAB/AAAAAAAAAAAAAABM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////AAAAAAAlAAAADAAAAAEAAABMAAAAZAAAAAAAAAAAAAAASwEAAH8AAAAAAAAAAAAAAEwBAACAAAAAIQDwAAAAAAAAAAAAAACAPwAAAAAAAAAAAACAPwAAAAAAAAAAAAAAAAAAAAAAAAAAAAAAAAAAAAAAAAAAJQAAAAwAAAAAAACAKAAAAAwAAAABAAAAJwAAABgAAAABAAAAAAAAAP///wAAAAAAJQAAAAwAAAABAAAATAAAAGQAAAAAAAAAAAAAAEsBAAB/AAAAAAAAAAAAAABM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0AAAAEAAAA9gAAABAAAAC9AAAABAAAADoAAAANAAAAIQDwAAAAAAAAAAAAAACAPwAAAAAAAAAAAACAPwAAAAAAAAAAAAAAAAAAAAAAAAAAAAAAAAAAAAAAAAAAJQAAAAwAAAAAAACAKAAAAAwAAAABAAAAUgAAAHABAAABAAAA9f///wAAAAAAAAAAAAAAAJABAAAAAAABAAAAAHMAZQBnAG8AZQAgAHUAaQAAAAAAAAAAAAAAAAAAAAAAAAAAAAAAAAAAAAAAAAAAAAAAAAAAAAAAAAAAAAAAAAAAAAAAHvJ8dSBew3ZY030DoukfYKDJPAB4awMXAAAAAIBeAxcAAAAAgzQKX4zJPAODNApfAgAAAJjJPAPrvOteTNlFAwEAAACc+UVfQAkQF5/PXIcQEgMXAr3rXpz5RV8AAAAATNlFXzZsUhKAHuYWBMk8AznxfHVUxzwDAAAAAAAAfHUAAAAA9f///wAAAAAAAAAAAAAAAJABAAAAAAABAAAAAHMAZQBnAG8AZQAgAHUAaQBdKgmNuMc8A61yDncAAMN2rMc8AwAAAAC0xzwDAAAAAAakkl8AAMN2AAAAABMAFACi6R9gIF7DdszHPANk9SB3AAAAAFDbtwXgxMR2ZHYACAAAAAAlAAAADAAAAAEAAAAYAAAADAAAAAAAAAASAAAADAAAAAEAAAAeAAAAGAAAAL0AAAAEAAAA9wAAABEAAAAlAAAADAAAAAEAAABUAAAAiAAAAL4AAAAEAAAA9QAAABAAAAABAAAAVVWPQYX2jkG+AAAABAAAAAoAAABMAAAAAAAAAAAAAAAAAAAA//////////9gAAAAMAAyAC8AMAA2AC8AMgAwADIAMQAGAAAABgAAAAQAAAAGAAAABgAAAAQAAAAGAAAABgAAAAYAAAAGAAAASwAAAEAAAAAwAAAABQAAACAAAAABAAAAAQAAABAAAAAAAAAAAAAAAEwBAACAAAAAAAAAAAAAAABMAQAAgAAAAFIAAABwAQAAAgAAABAAAAAHAAAAAAAAAAAAAAC8AgAAAAAAAAECAiJTAHkAcwB0AGUAbQAAAAAAAAAAAAAAAAAAAAAAAAAAAAAAAAAAAAAAAAAAAAAAAAAAAAAAAAAAAAAAAAAAAAAAAABDdwkAAABYRYQDAAAAAFjTfQNY030DeOkfYAAAAAAGpJJfCQAAAAAAAAAAAAAAAAAAAAAAAAAI1H0DAAAAAAAAAAAAAAAAAAAAAAAAAAAAAAAAAAAAAAAAAAAAAAAAAAAAAAAAAAAAAAAAAAAAAAAAAAAAAAAAoOQ8A80JCY0AAE13lOU8A+jRP3dY030DBqSSXwAAAAD40j93//8AAAAAAADb0z9329M/d8TlPAPI5TwDeOkfYAAAAAAAAAAAAAAAAAAAAADxhg13CQAAAAcAAAD85TwD/OU8AwACAAD8////AQAAAAAAAAAAAAAAAAAAAAAAAAAAAAAAUNu3BW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DsDHvJ8dfiKOwNpYeZeGhYKPP+MW4dE/kVfeFknGwAAAACAK1oblIc7A3hZJxv/////RP5FX3wN9F6c5EVfNIs7AwAAAACswkZfgCtaG6zCRl+c5EVfoIc7A5UI9F6c5EVfAQAAAOItVRIDAAAAsIg7AznxfHUAhzsDBgAAAAAAfHUohzsD4P///wAAAAAAAAAAAAAAAJABAAAAAAABAAAAAGEAcgBpAGEAbAAAAAAAAAAAAAAAAAAAAAAAAAAAAAAAAAAAAPGGDXcAAAAABgAAAGSIOwNkiDsDAAIAAPz///8BAAAAAAAAAAAAAAAAAAAAAAAAAAAAAABQ27cFZHYACAAAAAAlAAAADAAAAAMAAAAYAAAADAAAAAAAAAASAAAADAAAAAEAAAAWAAAADAAAAAgAAABUAAAAVAAAAAoAAAAnAAAAHgAAAEoAAAABAAAAVVWPQYX2j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CjAAAARwAAACkAAAAzAAAAewAAABUAAAAhAPAAAAAAAAAAAAAAAIA/AAAAAAAAAAAAAIA/AAAAAAAAAAAAAAAAAAAAAAAAAAAAAAAAAAAAAAAAAAAlAAAADAAAAAAAAIAoAAAADAAAAAQAAABSAAAAcAEAAAQAAADw////AAAAAAAAAAAAAAAAkAEAAAAAAAEAAAAAcwBlAGcAbwBlACAAdQBpAAAAAAAAAAAAAAAAAAAAAAAAAAAAAAAAAAAAAAAAAAAAAAAAAAAAAAAAAAAAAAAAAAAAOwMe8nx1AAAAANHp88lmDwqnxIY7A0Iksl0BAAAAfIc7AyANAIQAAAAAaj9wINCGOwNayphfMLrqDdgm5hbbgFuHAgAAAJCIOwPsMwpf/////5yIOwPJWfJem45bhy0AAABsjTsD8i1VEjC66g3AiDsDOfF8dRCHOwMHAAAAAAB8dQAAAEDw////AAAAAAAAAAAAAAAAkAEAAAAAAAEAAAAAcwBlAGcAbwBlACAAdQBpAAAAAAAAAAAAAAAAAAAAAAAAAAAA8YYNdwAAAAAJAAAAdIg7A3SIOwMAAgAA/P///wEAAAAAAAAAAAAAAAAAAAAAAAAAAAAAAFDbtwVkdgAIAAAAACUAAAAMAAAABAAAABgAAAAMAAAAAAAAABIAAAAMAAAAAQAAAB4AAAAYAAAAKQAAADMAAACkAAAASAAAACUAAAAMAAAABAAAAFQAAACsAAAAKgAAADMAAACiAAAARwAAAAEAAABVVY9BhfaOQSoAAAAzAAAAEAAAAEwAAAAAAAAAAAAAAAAAAAD//////////2wAAABTAGUAYgBhAHMAdABpAGEAbgAgAE8AcABvAHIAdABvAAkAAAAIAAAACQAAAAgAAAAHAAAABQAAAAQAAAAIAAAACQAAAAQAAAAMAAAACQAAAAkAAAAGAAAABQAAAAkAAABLAAAAQAAAADAAAAAFAAAAIAAAAAEAAAABAAAAEAAAAAAAAAAAAAAATAEAAIAAAAAAAAAAAAAAAEwBAACAAAAAJQAAAAwAAAACAAAAJwAAABgAAAAFAAAAAAAAAP///wAAAAAAJQAAAAwAAAAFAAAATAAAAGQAAAAAAAAAUAAAAEsBAAB8AAAAAAAAAFAAAABMAQAALQAAACEA8AAAAAAAAAAAAAAAgD8AAAAAAAAAAAAAgD8AAAAAAAAAAAAAAAAAAAAAAAAAAAAAAAAAAAAAAAAAACUAAAAMAAAAAAAAgCgAAAAMAAAABQAAACcAAAAYAAAABQAAAAAAAAD///8AAAAAACUAAAAMAAAABQAAAEwAAABkAAAACQAAAFAAAAD/AAAAXAAAAAkAAABQAAAA9wAAAA0AAAAhAPAAAAAAAAAAAAAAAIA/AAAAAAAAAAAAAIA/AAAAAAAAAAAAAAAAAAAAAAAAAAAAAAAAAAAAAAAAAAAlAAAADAAAAAAAAIAoAAAADAAAAAUAAAAlAAAADAAAAAEAAAAYAAAADAAAAAAAAAASAAAADAAAAAEAAAAeAAAAGAAAAAkAAABQAAAAAAEAAF0AAAAlAAAADAAAAAEAAABUAAAArAAAAAoAAABQAAAAZAAAAFwAAAABAAAAVVWPQYX2jkEKAAAAUAAAABAAAABMAAAAAAAAAAAAAAAAAAAA//////////9sAAAAUwBlAGIAYQBzAHQAaQBhAG4AIABPAHAAbwByAHQAbwAGAAAABgAAAAcAAAAGAAAABQAAAAQAAAADAAAABgAAAAcAAAADAAAACQAAAAcAAAAHAAAABAAAAAQAAAAHAAAASwAAAEAAAAAwAAAABQAAACAAAAABAAAAAQAAABAAAAAAAAAAAAAAAEwBAACAAAAAAAAAAAAAAABMAQAAgAAAACUAAAAMAAAAAgAAACcAAAAYAAAABQAAAAAAAAD///8AAAAAACUAAAAMAAAABQAAAEwAAABkAAAACQAAAGAAAAD/AAAAbAAAAAkAAABgAAAA9wAAAA0AAAAhAPAAAAAAAAAAAAAAAIA/AAAAAAAAAAAAAIA/AAAAAAAAAAAAAAAAAAAAAAAAAAAAAAAAAAAAAAAAAAAlAAAADAAAAAAAAIAoAAAADAAAAAUAAAAlAAAADAAAAAEAAAAYAAAADAAAAAAAAAASAAAADAAAAAEAAAAeAAAAGAAAAAkAAABgAAAAAAEAAG0AAAAlAAAADAAAAAEAAABUAAAAiAAAAAoAAABgAAAAPwAAAGwAAAABAAAAVVWPQYX2jkEKAAAAYAAAAAoAAABMAAAAAAAAAAAAAAAAAAAA//////////9gAAAAUAByAGUAcwBpAGQAZQBuAHQAZQAGAAAABAAAAAYAAAAFAAAAAwAAAAcAAAAGAAAABwAAAAQAAAAGAAAASwAAAEAAAAAwAAAABQAAACAAAAABAAAAAQAAABAAAAAAAAAAAAAAAEwBAACAAAAAAAAAAAAAAABMAQAAgAAAACUAAAAMAAAAAgAAACcAAAAYAAAABQAAAAAAAAD///8AAAAAACUAAAAMAAAABQAAAEwAAABkAAAACQAAAHAAAABCAQAAfAAAAAkAAABwAAAAOgEAAA0AAAAhAPAAAAAAAAAAAAAAAIA/AAAAAAAAAAAAAIA/AAAAAAAAAAAAAAAAAAAAAAAAAAAAAAAAAAAAAAAAAAAlAAAADAAAAAAAAIAoAAAADAAAAAUAAAAlAAAADAAAAAEAAAAYAAAADAAAAAAAAAASAAAADAAAAAEAAAAWAAAADAAAAAAAAABUAAAAjAEAAAoAAABwAAAAQQEAAHwAAAABAAAAVVWPQYX2jkEKAAAAcAAAADUAAABMAAAABAAAAAkAAABwAAAAQwEAAH0AAAC4AAAARgBpAHIAbQBhAGQAbwAgAHAAbwByADoAIABGAEUARABFAFIASQBDAE8AIABTAEUAQgBBAFMAVABJAEEATgAgAE8AUABPAFIAVABPACAATABFAEkAVgBBACAARQBTAFAASQBOAE8ATABBAFoCBgAAAAMAAAAEAAAACQAAAAYAAAAHAAAABwAAAAMAAAAHAAAABwAAAAQAAAADAAAAAwAAAAYAAAAGAAAACAAAAAYAAAAHAAAAAwAAAAcAAAAJAAAAAwAAAAYAAAAGAAAABgAAAAcAAAAGAAAABgAAAAMAAAAHAAAACAAAAAMAAAAJAAAABgAAAAkAAAAHAAAABgAAAAkAAAADAAAABQAAAAYAAAADAAAABwAAAAcAAAADAAAABgAAAAYAAAAGAAAAAwAAAAgAAAAJAAAABQAAAAcAAAAWAAAADAAAAAAAAAAlAAAADAAAAAIAAAAOAAAAFAAAAAAAAAAQAAAAFAAAAA==</Object>
  <Object Id="idInvalidSigLnImg">AQAAAGwAAAAAAAAAAAAAAEsBAAB/AAAAAAAAAAAAAAA9FwAA8AgAACBFTUYAAAEAbCEAALEAAAAGAAAAAAAAAAAAAAAAAAAAgAcAADgEAABYAQAAwQAAAAAAAAAAAAAAAAAAAMA/BQDo8QIACgAAABAAAAAAAAAAAAAAAEsAAAAQAAAAAAAAAAUAAAAeAAAAGAAAAAAAAAAAAAAATAEAAIAAAAAnAAAAGAAAAAEAAAAAAAAAAAAAAAAAAAAlAAAADAAAAAEAAABMAAAAZAAAAAAAAAAAAAAASwEAAH8AAAAAAAAAAAAAAEw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8PDwAAAAAAAlAAAADAAAAAEAAABMAAAAZAAAAAAAAAAAAAAASwEAAH8AAAAAAAAAAAAAAEwBAACAAAAAIQDwAAAAAAAAAAAAAACAPwAAAAAAAAAAAACAPwAAAAAAAAAAAAAAAAAAAAAAAAAAAAAAAAAAAAAAAAAAJQAAAAwAAAAAAACAKAAAAAwAAAABAAAAJwAAABgAAAABAAAAAAAAAPDw8AAAAAAAJQAAAAwAAAABAAAATAAAAGQAAAAAAAAAAAAAAEsBAAB/AAAAAAAAAAAAAABM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////AAAAAAAlAAAADAAAAAEAAABMAAAAZAAAAAAAAAAAAAAASwEAAH8AAAAAAAAAAAAAAEwBAACAAAAAIQDwAAAAAAAAAAAAAACAPwAAAAAAAAAAAACAPwAAAAAAAAAAAAAAAAAAAAAAAAAAAAAAAAAAAAAAAAAAJQAAAAwAAAAAAACAKAAAAAwAAAABAAAAJwAAABgAAAABAAAAAAAAAP///wAAAAAAJQAAAAwAAAABAAAATAAAAGQAAAAAAAAAAAAAAEsBAAB/AAAAAAAAAAAAAABM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cQAAABAAAAAiAAAABAAAAFAAAAANAAAAIQDwAAAAAAAAAAAAAACAPwAAAAAAAAAAAACAPwAAAAAAAAAAAAAAAAAAAAAAAAAAAAAAAAAAAAAAAAAAJQAAAAwAAAAAAACAKAAAAAwAAAABAAAAUgAAAHABAAABAAAA9f///wAAAAAAAAAAAAAAAJABAAAAAAABAAAAAHMAZQBnAG8AZQAgAHUAaQAAAAAAAAAAAAAAAAAAAAAAAAAAAAAAAAAAAAAAAAAAAAAAAAAAAAAAAAAAAAAAAAAAAAAAHvJ8dSBew3ZY030DoukfYKDJPAB4awMXAAAAAIBeAxcAAAAAgzQKX4zJPAODNApfAgAAAJjJPAPrvOteTNlFAwEAAACc+UVfQAkQF5/PXIcQEgMXAr3rXpz5RV8AAAAATNlFXzZsUhKAHuYWBMk8AznxfHVUxzwDAAAAAAAAfHUAAAAA9f///wAAAAAAAAAAAAAAAJABAAAAAAABAAAAAHMAZQBnAG8AZQAgAHUAaQBdKgmNuMc8A61yDncAAMN2rMc8AwAAAAC0xzwDAAAAAAakkl8AAMN2AAAAABMAFACi6R9gIF7DdszHPANk9SB3AAAAAFDbtwXgxMR2ZHYACAAAAAAlAAAADAAAAAEAAAAYAAAADAAAAP8AAAASAAAADAAAAAEAAAAeAAAAGAAAACIAAAAEAAAAcgAAABEAAAAlAAAADAAAAAEAAABUAAAAqAAAACMAAAAEAAAAcAAAABAAAAABAAAAVVWPQYX2jkEjAAAABAAAAA8AAABMAAAAAAAAAAAAAAAAAAAA//////////9sAAAARgBpAHIAbQBhACAAbgBvACAAdgDhAGwAaQBkAGEAAAAGAAAAAwAAAAQAAAAJAAAABgAAAAMAAAAHAAAABwAAAAMAAAAFAAAABgAAAAMAAAADAAAABwAAAAYAAABLAAAAQAAAADAAAAAFAAAAIAAAAAEAAAABAAAAEAAAAAAAAAAAAAAATAEAAIAAAAAAAAAAAAAAAEwBAACAAAAAUgAAAHABAAACAAAAEAAAAAcAAAAAAAAAAAAAALwCAAAAAAAAAQICIlMAeQBzAHQAZQBtAAAAAAAAAAAAAAAAAAAAAAAAAAAAAAAAAAAAAAAAAAAAAAAAAAAAAAAAAAAAAAAAAAAAAAAAAEN3CQAAAFhFhAMAAAAAWNN9A1jTfQN46R9gAAAAAAakkl8JAAAAAAAAAAAAAAAAAAAAAAAAAAjUfQMAAAAAAAAAAAAAAAAAAAAAAAAAAAAAAAAAAAAAAAAAAAAAAAAAAAAAAAAAAAAAAAAAAAAAAAAAAAAAAACg5DwDzQkJjQAATXeU5TwD6NE/d1jTfQMGpJJfAAAAAPjSP3f//wAAAAAAANvTP3fb0z93xOU8A8jlPAN46R9gAAAAAAAAAAAAAAAAAAAAAPGGDXcJAAAABwAAAPzlPAP85TwDAAIAAPz///8BAAAAAAAAAAAAAAAAAAAAAAAAAAAAAABQ27cF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OwMe8nx1+Io7A2lh5l4aFgo8/4xbh0T+RV94WScbAAAAAIArWhuUhzsDeFknG/////9E/kVffA30XpzkRV80izsDAAAAAKzCRl+AK1obrMJGX5zkRV+ghzsDlQj0XpzkRV8BAAAA4i1VEgMAAACwiDsDOfF8dQCHOwMGAAAAAAB8dSiHOwPg////AAAAAAAAAAAAAAAAkAEAAAAAAAEAAAAAYQByAGkAYQBsAAAAAAAAAAAAAAAAAAAAAAAAAAAAAAAAAAAA8YYNdwAAAAAGAAAAZIg7A2SIOwMAAgAA/P///wEAAAAAAAAAAAAAAAAAAAAAAAAAAAAAAFDbtwVkdgAIAAAAACUAAAAMAAAAAwAAABgAAAAMAAAAAAAAABIAAAAMAAAAAQAAABYAAAAMAAAACAAAAFQAAABUAAAACgAAACcAAAAeAAAASgAAAAEAAABVVY9BhfaO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KMAAABHAAAAKQAAADMAAAB7AAAAFQAAACEA8AAAAAAAAAAAAAAAgD8AAAAAAAAAAAAAgD8AAAAAAAAAAAAAAAAAAAAAAAAAAAAAAAAAAAAAAAAAACUAAAAMAAAAAAAAgCgAAAAMAAAABAAAAFIAAABwAQAABAAAAPD///8AAAAAAAAAAAAAAACQAQAAAAAAAQAAAABzAGUAZwBvAGUAIAB1AGkAAAAAAAAAAAAAAAAAAAAAAAAAAAAAAAAAAAAAAAAAAAAAAAAAAAAAAAAAAAAAAAAAAAA7Ax7yfHUAAAAA0enzyWYPCqfEhjsDQiSyXQEAAAB8hzsDIA0AhAAAAABqP3Ag0IY7A1rKmF8wuuoN2CbmFtuAW4cCAAAAkIg7A+wzCl//////nIg7A8lZ8l6bjluHLQAAAGyNOwPyLVUSMLrqDcCIOwM58Xx1EIc7AwcAAAAAAHx1AAAAQPD///8AAAAAAAAAAAAAAACQAQAAAAAAAQAAAABzAGUAZwBvAGUAIAB1AGkAAAAAAAAAAAAAAAAAAAAAAAAAAADxhg13AAAAAAkAAAB0iDsDdIg7AwACAAD8////AQAAAAAAAAAAAAAAAAAAAAAAAAAAAAAAUNu3BWR2AAgAAAAAJQAAAAwAAAAEAAAAGAAAAAwAAAAAAAAAEgAAAAwAAAABAAAAHgAAABgAAAApAAAAMwAAAKQAAABIAAAAJQAAAAwAAAAEAAAAVAAAAKwAAAAqAAAAMwAAAKIAAABHAAAAAQAAAFVVj0GF9o5BKgAAADMAAAAQAAAATAAAAAAAAAAAAAAAAAAAAP//////////bAAAAFMAZQBiAGEAcwB0AGkAYQBuACAATwBwAG8AcgB0AG8ACQAAAAgAAAAJAAAACAAAAAcAAAAFAAAABAAAAAgAAAAJAAAABAAAAAwAAAAJAAAACQAAAAYAAAAFAAAACQAAAEsAAABAAAAAMAAAAAUAAAAgAAAAAQAAAAEAAAAQAAAAAAAAAAAAAABMAQAAgAAAAAAAAAAAAAAATAEAAIAAAAAlAAAADAAAAAIAAAAnAAAAGAAAAAUAAAAAAAAA////AAAAAAAlAAAADAAAAAUAAABMAAAAZAAAAAAAAABQAAAASwEAAHwAAAAAAAAAUAAAAEwBAAAtAAAAIQDwAAAAAAAAAAAAAACAPwAAAAAAAAAAAACAPwAAAAAAAAAAAAAAAAAAAAAAAAAAAAAAAAAAAAAAAAAAJQAAAAwAAAAAAACAKAAAAAwAAAAFAAAAJwAAABgAAAAFAAAAAAAAAP///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kAAAAXAAAAAEAAABVVY9BhfaOQQoAAABQAAAAEAAAAEwAAAAAAAAAAAAAAAAAAAD//////////2wAAABTAGUAYgBhAHMAdABpAGEAbgAgAE8AcABvAHIAdABvAAYAAAAGAAAABwAAAAYAAAAFAAAABAAAAAMAAAAGAAAABwAAAAMAAAAJAAAABwAAAAcAAAAEAAAABAAAAAcAAABLAAAAQAAAADAAAAAFAAAAIAAAAAEAAAABAAAAEAAAAAAAAAAAAAAATAEAAIAAAAAAAAAAAAAAAEwBAACAAAAAJQAAAAwAAAACAAAAJwAAABgAAAAFAAAAAAAAAP///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/AAAAbAAAAAEAAABVVY9BhfaOQQoAAABgAAAACgAAAEwAAAAAAAAAAAAAAAAAAAD//////////2AAAABQAHIAZQBzAGkAZABlAG4AdABlAAYAAAAEAAAABgAAAAUAAAADAAAABwAAAAYAAAAHAAAABAAAAAYAAABLAAAAQAAAADAAAAAFAAAAIAAAAAEAAAABAAAAEAAAAAAAAAAAAAAATAEAAIAAAAAAAAAAAAAAAEwBAACAAAAAJQAAAAwAAAACAAAAJwAAABgAAAAFAAAAAAAAAP///wAAAAAAJQAAAAwAAAAFAAAATAAAAGQAAAAJAAAAcAAAAEIBAAB8AAAACQAAAHAAAAA6AQAADQAAACEA8AAAAAAAAAAAAAAAgD8AAAAAAAAAAAAAgD8AAAAAAAAAAAAAAAAAAAAAAAAAAAAAAAAAAAAAAAAAACUAAAAMAAAAAAAAgCgAAAAMAAAABQAAACUAAAAMAAAAAQAAABgAAAAMAAAAAAAAABIAAAAMAAAAAQAAABYAAAAMAAAAAAAAAFQAAACMAQAACgAAAHAAAABBAQAAfAAAAAEAAABVVY9BhfaOQQoAAABwAAAANQAAAEwAAAAEAAAACQAAAHAAAABDAQAAfQAAALgAAABGAGkAcgBtAGEAZABvACAAcABvAHIAOgAgAEYARQBEAEUAUgBJAEMATwAgAFMARQBCAEEAUwBUAEkAQQBOACAATwBQAE8AUgBUAE8AIABMAEUASQBWAEEAIABFAFMAUABJAE4ATwBMAEEA2w0GAAAAAwAAAAQAAAAJAAAABgAAAAcAAAAHAAAAAwAAAAcAAAAHAAAABAAAAAMAAAADAAAABgAAAAYAAAAIAAAABgAAAAcAAAADAAAABwAAAAkAAAADAAAABgAAAAYAAAAGAAAABwAAAAYAAAAGAAAAAwAAAAcAAAAIAAAAAwAAAAkAAAAGAAAACQAAAAcAAAAGAAAACQAAAAMAAAAFAAAABgAAAAMAAAAHAAAABwAAAAMAAAAGAAAABgAAAAYAAAADAAAACAAAAAkAAAAFAAAABwAAABYAAAAMAAAAAAAAACUAAAAMAAAAAgAAAA4AAAAUAAAAAAAAABAAAAAUAAAA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gsP11Lv43q8wWfLA4rr8fQF96d5/5cGqyZlHhT6f7+c=</DigestValue>
    </Reference>
    <Reference Type="http://www.w3.org/2000/09/xmldsig#Object" URI="#idOfficeObject">
      <DigestMethod Algorithm="http://www.w3.org/2001/04/xmlenc#sha256"/>
      <DigestValue>Z7gos8zzD35yMf63HkqUCUgtM7soW2vkjOy/H67d9H8=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9b+MlclVGndGjlH11gi8e2hfOQynnSIHoB5LtLcxaIg=</DigestValue>
    </Reference>
    <Reference Type="http://www.w3.org/2000/09/xmldsig#Object" URI="#idValidSigLnImg">
      <DigestMethod Algorithm="http://www.w3.org/2001/04/xmlenc#sha256"/>
      <DigestValue>/qk5kadNwvb8qhhe69zPVSHj75pAxS1WiAv6gQiy2zE=</DigestValue>
    </Reference>
    <Reference Type="http://www.w3.org/2000/09/xmldsig#Object" URI="#idInvalidSigLnImg">
      <DigestMethod Algorithm="http://www.w3.org/2001/04/xmlenc#sha256"/>
      <DigestValue>mHKCqmqoqQBEg0ieDL6EhTCOsJzEWKnV4X7d3z0yqXA=</DigestValue>
    </Reference>
  </SignedInfo>
  <SignatureValue>cR6jJmeSyES5piWXkigNzjsLirC8JA7E9SO4LWse+ZtxljIt7qDeXEKqjosx4GwKUmPnrSc8qgtu
HCDj8e/O3fW8OdtgJc3dguPbQ8njH5R6HeZjQ4w8gtx9I9rKcO5L6/U7bBWMLXKa+6f2nCVtOy0F
RiZ9le5y4kX8Ef2eZcDJQ9aXSwWbyufvabJ1mFtJaYcDzGaZhktg2L92NjvF3wF1lPouVQZjJDej
UNXtnCl9iSqkkQnnHN8FmxI2juLcsCI+5hVF/SCEZySnwYW7By/HVlpWH3XPB+aV7Woro2ZbKryz
XUL/Ozjc55k+C17bUO3+FA6dEYvLhB5YmlD3Og==</SignatureValue>
  <KeyInfo>
    <X509Data>
      <X509Certificate>MIIH8zCCBdugAwIBAgIIO1n5Fu6V2kcwDQYJKoZIhvcNAQELBQAwWzEXMBUGA1UEBRMOUlVDIDgwMDUwMTcyLTExGjAYBgNVBAMTEUNBLURPQ1VNRU5UQSBTLkEuMRcwFQYDVQQKEw5ET0NVTUVOVEEgUy5BLjELMAkGA1UEBhMCUFkwHhcNMTkwODI5MjExNjQ5WhcNMjEwODI4MjEyNjQ5WjCBjzELMAkGA1UEBhMCUFkxEDAOBgNVBAQMB1BFUkVJUkExEjAQBgNVBAUTCUNJMTU0Nzk1ODESMBAGA1UEKgwJU0FEWSBTTUlEMRcwFQYDVQQKDA5QRVJTT05BIEZJU0lDQTERMA8GA1UECwwIRklSTUEgRjIxGjAYBgNVBAMMEVNBRFkgU01JRCBQRVJFSVJBMIIBIjANBgkqhkiG9w0BAQEFAAOCAQ8AMIIBCgKCAQEAsssBxUzjkUBy8L/ux7U/ShJ3fJKr786Aa3SE5gqhhM6P/XmRyzCmuaye57JzMHUq5SI3BFuvpoPGpHfxrlTtKj5GMtdb9m9V69/ktRt2NkVLPL/HVQSeKxT0UguKn0a0NBS57L/D16PolzzrWlG3D1MiH6YgKFVnjbpoAbu+8nrXRsgPom/xT80W3pUXQuUVboCCTvLnVQO3iPDRgTxPwqaCb4Uk6hfGuOElkMksHFe++SwZJY+LgNYtOC6AU2+JL66r2ggGk/2+YwD2oehwh7/WzOdbaVNvFGd1TNNxbAd7fA0hfKIq6R+hbqZkJ+8sFBYuhX2KNhBWarwmHYo4UQIDAQABo4IDhDCCA4AwDAYDVR0TAQH/BAIwADAOBgNVHQ8BAf8EBAMCBeAwKgYDVR0lAQH/BCAwHgYIKwYBBQUHAwEGCCsGAQUFBwMCBggrBgEFBQcDBDAdBgNVHQ4EFgQUAG7LBZimld5mvimMkPfWNvA6CTQwgZYGCCsGAQUFBwEBBIGJMIGGMDkGCCsGAQUFBzABhi1odHRwOi8vd3d3LmRvY3VtZW50YS5jb20ucHkvZmlybWFkaWdpdGFsL29zY3AwSQYIKwYBBQUHMAKGPWh0dHBzOi8vd3d3LmRvY3VtZW50YS5jb20ucHkvZmlybWFkaWdpdGFsL2Rlc2Nhcmdhcy9jYWRvYy5jcnQwHwYDVR0jBBgwFoAUQCasJlxij8b1AlTkjcEaJtbupbIwTwYDVR0fBEgwRjBEoEKgQIY+aHR0cHM6Ly93d3cuZG9jdW1lbnRhLmNvbS5weS9maXJtYWRpZ2l0YWwvZGVzY2FyZ2FzL2NybGRvYy5jcmwwKQYDVR0RBCIwIIEec2FkeS5wZXJlaXJhQGlucG9zaXRpdm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fS09LEt3/1dZunV7Ul+n+EOuuWdgZ3Glpgt4crnzRVDBqUbF0iY1vVe7so/EUaCMO7ab9hDiUvtCEbfOOxDsH+j0eN5kD0RAaDOPNsmXTmlkOY+xfn9KPkhFOPS+e2Vk2MvWWBNieCp8LUWw/Ht6axJ4ijT9Ru/8cUYOWFRgmopXD+/LWrtP38gFB3VYHnXXk5Ev86yvTFQjxUYdS6TWn3gP5vOC5UWu9RTKdBO+QiLjmJFpwsRraNFTNOD69ds3SDE6Q35WJk9yIHjA8+BxORslsAfptJfNTcRSi4TqV+csT+PH2I7GOn5epI2qpklEVyHGolczQpXzBajJu/Os08bG8m5bJ+iEwAZTYSCJhc0sWhY0MflrOKGbTbB+NwoCSoVdI2xozR+LEYsSDXV7ujHKvK8DlkutcXbnyM0CQ2VYvkiNLjhFWwzFYskYrMSE9xUJ9/Jf7F+C2+b+V75byUpZnO34t/TWz4wAT1CYi1CaGaLxwzWDzRaw7JK5mE5RklHVw9sEcfdUdRlJAtnYzIv8ivQAH2IFnnBx8V+3MyRAHhw7fJJJBoDGvlZ1DFLyJBuNpjIIdhXI6XSEY4j/N6Mb/S9SvMSGnrr5BaUiTb+vm1fvXyGsiyveAzjwHorO9rsnQhiu4gutA59yc3mIQr1hIAwHKGoUjzYPozuWJk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</Transform>
          <Transform Algorithm="http://www.w3.org/TR/2001/REC-xml-c14n-20010315"/>
        </Transforms>
        <DigestMethod Algorithm="http://www.w3.org/2001/04/xmlenc#sha256"/>
        <DigestValue>8qyUOL21KHmRQt0CiTcA2HtqMlqLwpegaGosB5GsCXk=</DigestValue>
      </Reference>
      <Reference URI="/xl/calcChain.xml?ContentType=application/vnd.openxmlformats-officedocument.spreadsheetml.calcChain+xml">
        <DigestMethod Algorithm="http://www.w3.org/2001/04/xmlenc#sha256"/>
        <DigestValue>I5SRcMkMjtzbqkRvqj3XqTabtGL/rzYC53K78bStPew=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78hHMpdbNSk6yuWRnKVgs3NDXIp4H7bD1OinDQ4fhJc=</DigestValue>
      </Reference>
      <Reference URI="/xl/drawings/_rels/drawing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6uUBpchHakqQDChgLemNyI2cKWqBIOFCUSJJMq3HYkA=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cc22atzeF7XD4gny3kJ1/F8lqgORm5B9uSLBoZ4qhWE=</DigestValue>
      </Reference>
      <Reference URI="/xl/drawings/drawing1.xml?ContentType=application/vnd.openxmlformats-officedocument.drawing+xml">
        <DigestMethod Algorithm="http://www.w3.org/2001/04/xmlenc#sha256"/>
        <DigestValue>62aJSMNDSFOTy0xZZcG2GnE+09L8Jt4jCY8278SICnA=</DigestValue>
      </Reference>
      <Reference URI="/xl/drawings/drawing10.xml?ContentType=application/vnd.openxmlformats-officedocument.drawing+xml">
        <DigestMethod Algorithm="http://www.w3.org/2001/04/xmlenc#sha256"/>
        <DigestValue>Hoet6ifcPsBzpViOJOcb7/m+SbhbZPszc7mqU7mjqB0=</DigestValue>
      </Reference>
      <Reference URI="/xl/drawings/drawing11.xml?ContentType=application/vnd.openxmlformats-officedocument.drawing+xml">
        <DigestMethod Algorithm="http://www.w3.org/2001/04/xmlenc#sha256"/>
        <DigestValue>vsfbd9PrdYAEM6bKMG4+Xag2ftS/J/dKkUV3Y6CvLl4=</DigestValue>
      </Reference>
      <Reference URI="/xl/drawings/drawing12.xml?ContentType=application/vnd.openxmlformats-officedocument.drawing+xml">
        <DigestMethod Algorithm="http://www.w3.org/2001/04/xmlenc#sha256"/>
        <DigestValue>dOg/NsQtZgbGB0hNq5mAv9rqg8B8troZiPNET1DP2qA=</DigestValue>
      </Reference>
      <Reference URI="/xl/drawings/drawing13.xml?ContentType=application/vnd.openxmlformats-officedocument.drawing+xml">
        <DigestMethod Algorithm="http://www.w3.org/2001/04/xmlenc#sha256"/>
        <DigestValue>G7fy9LFfggrYsyC2YCrwtUAHGDlKLeFzfoF0pKh56to=</DigestValue>
      </Reference>
      <Reference URI="/xl/drawings/drawing14.xml?ContentType=application/vnd.openxmlformats-officedocument.drawing+xml">
        <DigestMethod Algorithm="http://www.w3.org/2001/04/xmlenc#sha256"/>
        <DigestValue>W4Bhsjykk7I23xXblhazTImUgEzVJBo6Vol1Ei2v4kw=</DigestValue>
      </Reference>
      <Reference URI="/xl/drawings/drawing15.xml?ContentType=application/vnd.openxmlformats-officedocument.drawing+xml">
        <DigestMethod Algorithm="http://www.w3.org/2001/04/xmlenc#sha256"/>
        <DigestValue>HCATSk8pDaLG2jGrGrGEktxWV5ZKKhZrVcTxzSu+bc8=</DigestValue>
      </Reference>
      <Reference URI="/xl/drawings/drawing16.xml?ContentType=application/vnd.openxmlformats-officedocument.drawing+xml">
        <DigestMethod Algorithm="http://www.w3.org/2001/04/xmlenc#sha256"/>
        <DigestValue>7yEFSnzbWj5tcobaxL8zZkYPnDZ623dP25eSFtKjN78=</DigestValue>
      </Reference>
      <Reference URI="/xl/drawings/drawing17.xml?ContentType=application/vnd.openxmlformats-officedocument.drawing+xml">
        <DigestMethod Algorithm="http://www.w3.org/2001/04/xmlenc#sha256"/>
        <DigestValue>5hhzaBSWvsgQoy/mg3BqXY0ZDcnWpacnnW6tHNUg5MU=</DigestValue>
      </Reference>
      <Reference URI="/xl/drawings/drawing18.xml?ContentType=application/vnd.openxmlformats-officedocument.drawing+xml">
        <DigestMethod Algorithm="http://www.w3.org/2001/04/xmlenc#sha256"/>
        <DigestValue>SGtN4xeXoZWsqdAjQkjFep/7ysCpLgt46PmugqLQBCQ=</DigestValue>
      </Reference>
      <Reference URI="/xl/drawings/drawing19.xml?ContentType=application/vnd.openxmlformats-officedocument.drawing+xml">
        <DigestMethod Algorithm="http://www.w3.org/2001/04/xmlenc#sha256"/>
        <DigestValue>ntGc2+djzt0E2Ez2Lb1ZMX1ti/t0pyyF57+zMIgewj8=</DigestValue>
      </Reference>
      <Reference URI="/xl/drawings/drawing2.xml?ContentType=application/vnd.openxmlformats-officedocument.drawing+xml">
        <DigestMethod Algorithm="http://www.w3.org/2001/04/xmlenc#sha256"/>
        <DigestValue>1ujuzhDYEaJ26RJDMQa8q4kPWFMUc2a+bM14aOgr4NY=</DigestValue>
      </Reference>
      <Reference URI="/xl/drawings/drawing20.xml?ContentType=application/vnd.openxmlformats-officedocument.drawing+xml">
        <DigestMethod Algorithm="http://www.w3.org/2001/04/xmlenc#sha256"/>
        <DigestValue>NcYFeuDfbx/QDr7rlVTuTGWHbnZMh45hW5BeRCK6maQ=</DigestValue>
      </Reference>
      <Reference URI="/xl/drawings/drawing21.xml?ContentType=application/vnd.openxmlformats-officedocument.drawing+xml">
        <DigestMethod Algorithm="http://www.w3.org/2001/04/xmlenc#sha256"/>
        <DigestValue>cDwbPqUphsSExiy7W0VG5CmQ6zgQhFyGMedKyClvJro=</DigestValue>
      </Reference>
      <Reference URI="/xl/drawings/drawing22.xml?ContentType=application/vnd.openxmlformats-officedocument.drawing+xml">
        <DigestMethod Algorithm="http://www.w3.org/2001/04/xmlenc#sha256"/>
        <DigestValue>2Erp1jbj6LG0b2D1U1Zxrat4zatbpyQzbB/54HXxeoM=</DigestValue>
      </Reference>
      <Reference URI="/xl/drawings/drawing23.xml?ContentType=application/vnd.openxmlformats-officedocument.drawing+xml">
        <DigestMethod Algorithm="http://www.w3.org/2001/04/xmlenc#sha256"/>
        <DigestValue>ykQr3C0QAZdsISbszBGI1bE30kiTWpj/+myScxOIr0c=</DigestValue>
      </Reference>
      <Reference URI="/xl/drawings/drawing24.xml?ContentType=application/vnd.openxmlformats-officedocument.drawing+xml">
        <DigestMethod Algorithm="http://www.w3.org/2001/04/xmlenc#sha256"/>
        <DigestValue>4av9pN/iQv6VhLal4v5PbhAx1E3ZzjUkydQw4jmQuzY=</DigestValue>
      </Reference>
      <Reference URI="/xl/drawings/drawing25.xml?ContentType=application/vnd.openxmlformats-officedocument.drawing+xml">
        <DigestMethod Algorithm="http://www.w3.org/2001/04/xmlenc#sha256"/>
        <DigestValue>Mi4wB9SmgXE9J+tBjO3+pe/vHe+rna6MuJz84ktEuyU=</DigestValue>
      </Reference>
      <Reference URI="/xl/drawings/drawing26.xml?ContentType=application/vnd.openxmlformats-officedocument.drawing+xml">
        <DigestMethod Algorithm="http://www.w3.org/2001/04/xmlenc#sha256"/>
        <DigestValue>RyLrNz2xAKmMTBxDd/uaR+v8swixVPszZOs+bqImaeM=</DigestValue>
      </Reference>
      <Reference URI="/xl/drawings/drawing27.xml?ContentType=application/vnd.openxmlformats-officedocument.drawing+xml">
        <DigestMethod Algorithm="http://www.w3.org/2001/04/xmlenc#sha256"/>
        <DigestValue>QGgjPYyD4sJuac0qXF5+Kvr4hhgdWXHTerGLmK/Ustg=</DigestValue>
      </Reference>
      <Reference URI="/xl/drawings/drawing3.xml?ContentType=application/vnd.openxmlformats-officedocument.drawing+xml">
        <DigestMethod Algorithm="http://www.w3.org/2001/04/xmlenc#sha256"/>
        <DigestValue>/tii+RYEpSIa6Alc9jr41aJ0IWtxvyu/Uoso5XcOgN4=</DigestValue>
      </Reference>
      <Reference URI="/xl/drawings/drawing4.xml?ContentType=application/vnd.openxmlformats-officedocument.drawing+xml">
        <DigestMethod Algorithm="http://www.w3.org/2001/04/xmlenc#sha256"/>
        <DigestValue>LOwoG7/ZxACc/sPrKUDZpsqzdGS88/AFnt3rmV5Bpbk=</DigestValue>
      </Reference>
      <Reference URI="/xl/drawings/drawing5.xml?ContentType=application/vnd.openxmlformats-officedocument.drawing+xml">
        <DigestMethod Algorithm="http://www.w3.org/2001/04/xmlenc#sha256"/>
        <DigestValue>l5BjPuc+XB01LRxsqpTlQfBbHcUfDZaQYbAFbncqidk=</DigestValue>
      </Reference>
      <Reference URI="/xl/drawings/drawing6.xml?ContentType=application/vnd.openxmlformats-officedocument.drawing+xml">
        <DigestMethod Algorithm="http://www.w3.org/2001/04/xmlenc#sha256"/>
        <DigestValue>0KmFoGHfy0lY0+eR7I/FWSavERrogmPGWXs12DooFA8=</DigestValue>
      </Reference>
      <Reference URI="/xl/drawings/drawing7.xml?ContentType=application/vnd.openxmlformats-officedocument.drawing+xml">
        <DigestMethod Algorithm="http://www.w3.org/2001/04/xmlenc#sha256"/>
        <DigestValue>A0Pi68hDyOaH+tiAQhr9gjzwhQjBJCBCI3p1518BjHk=</DigestValue>
      </Reference>
      <Reference URI="/xl/drawings/drawing8.xml?ContentType=application/vnd.openxmlformats-officedocument.drawing+xml">
        <DigestMethod Algorithm="http://www.w3.org/2001/04/xmlenc#sha256"/>
        <DigestValue>ncJW40VUiLKwLndiz85c710kNb5B1sZ289znKJnbVBY=</DigestValue>
      </Reference>
      <Reference URI="/xl/drawings/drawing9.xml?ContentType=application/vnd.openxmlformats-officedocument.drawing+xml">
        <DigestMethod Algorithm="http://www.w3.org/2001/04/xmlenc#sha256"/>
        <DigestValue>ZJAZADplrF25kI1V6CEEnJJVG1blZTu5bxmTf5neiTU=</DigestValue>
      </Reference>
      <Reference URI="/xl/drawings/vmlDrawing1.vml?ContentType=application/vnd.openxmlformats-officedocument.vmlDrawing">
        <DigestMethod Algorithm="http://www.w3.org/2001/04/xmlenc#sha256"/>
        <DigestValue>r5fvuVEN3wbvNlSb6YQ0YQVGvxV27WHQ9qZHuVk7F2A=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/jUhTi6PhUZPDyfIvX9N+eGqtgSugQC4yomTlFwgBmU=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lBU+0BQpectFvdjso5E3J2WPwiGYxD5ucV0Pg0VICFA=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NfM6e4nxygGb0dd77p/RdByUdYZAQx9zYWbOb0aShqA=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bPfc9nrOtQoRHViECBek5EBmjeqSEszxY6xUxHL2nDE=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DdWUUevbr7aXviOp+BJriE9gJ8lxgQwKJFd0bv0mqeo=</DigestValue>
      </Reference>
      <Reference URI="/xl/media/image1.png?ContentType=image/png">
        <DigestMethod Algorithm="http://www.w3.org/2001/04/xmlenc#sha256"/>
        <DigestValue>y9hRlYOpQtSYBpULhXuZ2z0QFE+oJkaWR/fv1sWrs4E=</DigestValue>
      </Reference>
      <Reference URI="/xl/media/image2.png?ContentType=image/png">
        <DigestMethod Algorithm="http://www.w3.org/2001/04/xmlenc#sha256"/>
        <DigestValue>/N/q3wn77FJA6ZTWEujCsSb7pCcYk1/5ZHy2WhucMSg=</DigestValue>
      </Reference>
      <Reference URI="/xl/media/image3.emf?ContentType=image/x-emf">
        <DigestMethod Algorithm="http://www.w3.org/2001/04/xmlenc#sha256"/>
        <DigestValue>7UHeIzE6MYHn+330x6C7IM9u94on6QMVDUasBYEQLi8=</DigestValue>
      </Reference>
      <Reference URI="/xl/media/image4.png?ContentType=image/png">
        <DigestMethod Algorithm="http://www.w3.org/2001/04/xmlenc#sha256"/>
        <DigestValue>AhAK61sGFrr7PshhBdnlMM9CVCaJD5134EgX24C/n1c=</DigestValue>
      </Reference>
      <Reference URI="/xl/media/image5.emf?ContentType=image/x-emf">
        <DigestMethod Algorithm="http://www.w3.org/2001/04/xmlenc#sha256"/>
        <DigestValue>nWUJxuVlbSMnO6Btt2Ads/yOnveXfIq1aI4PUgmDndc=</DigestValue>
      </Reference>
      <Reference URI="/xl/media/image6.emf?ContentType=image/x-emf">
        <DigestMethod Algorithm="http://www.w3.org/2001/04/xmlenc#sha256"/>
        <DigestValue>95HygQzrmMF3dSyrAQ7G1WA3vusH0ptLo9x6lB2dFvM=</DigestValue>
      </Reference>
      <Reference URI="/xl/media/image7.jpeg?ContentType=image/jpeg">
        <DigestMethod Algorithm="http://www.w3.org/2001/04/xmlenc#sha256"/>
        <DigestValue>ak1W1oyUPe70KJKnEUv9DwIyJTtXVg1OKjwdqcXpRf0=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TaA6KX/SRWPpmiasS8KGCRFI/mFTpQlGqiM07LbibG8=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/rX1y3adr24Th3PbJvobWkO3TlxtNW/8csCTpEYOf48=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sharedStrings.xml?ContentType=application/vnd.openxmlformats-officedocument.spreadsheetml.sharedStrings+xml">
        <DigestMethod Algorithm="http://www.w3.org/2001/04/xmlenc#sha256"/>
        <DigestValue>95cGnNtLPaS1ngLI96ee7zpfUXS7WihvgBiltuCNMPw=</DigestValue>
      </Reference>
      <Reference URI="/xl/styles.xml?ContentType=application/vnd.openxmlformats-officedocument.spreadsheetml.styles+xml">
        <DigestMethod Algorithm="http://www.w3.org/2001/04/xmlenc#sha256"/>
        <DigestValue>97b6v3N/I1PNsXQlVa7fDdSR5Nlh6iTutncgL+1Flik=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FB11eBwPM1J3NjZc98cvJKx+jWUVz+KsRHVs4e+IF2w=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oY0oKg4yB0FiSyDpS+lW7ZLMeZcI5wvg+y8nqaThVbI=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iDKRbQeUJNoMTGkmhj7I3OaYgUfiKKxJjZm0/XUcKEI=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9Os/7bUrF0E+VUJL/LgBxih/cMmtCH5ihS0sHmMyDIY=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8aigdT3OwC/Tp18RNleyo7Crfc6TUMWuR/2hnugV450=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n/jAn+Bk89kE0yElwYhyfNm77jaZvwFkReNHCCZmKmw=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XnDA2BoSmaRGMO0smU10ZGl1fiiE2Lkt86r3e8ImQJ8=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Io5ecS2zqt2+Hz8BWDnuVLrw+IZ0w8//MSy7Xy0knB4=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g+ZFq29K4RpRAZPMFurd+C3Ynm8ih3zKfcgKjiTYMaI=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qcqV6O8u78QVOuzCGABmntISiKJNdxsmBwrFW3wXbDU=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RG8Wr1taF3Nl9G2y7X1LlUvoSUJ36k0/h67PLOkMkPo=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PV/vzIUqhTpu8O+leN9UZZ1Snk86hdBWCAPIT5LPwV4=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H9R3KXcteI8o5IiBXO/78E9OgetpsILcH4sMaER6auE=</DigestValue>
      </Reference>
      <Reference URI="/xl/worksheets/_rels/sheet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frxznYk5+X6H89wE27ZJg24asW/o5g/n3V8HNYOeuLo=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mAQlRSm04J1DRxPp4q2wftPCGTyEYai0TrYnm/KFKHE=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/D4t3XmnzUR4dhFKhWVHKCqQ1gmwDLMCkBq8P+4Cluo=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t2WVIMdWw3+zDuJcW7LmxjL4/2+GvmNM0d8oObcG1Fw=</DigestValue>
      </Reference>
      <Reference URI="/xl/worksheets/_rels/sheet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pmKSNYDvF7HQxORWFdYtsOyFk6Ls9Dg6fsGI2e3sJPM=</DigestValue>
      </Reference>
      <Reference URI="/xl/worksheets/_rels/sheet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m0cLh5X8WDrq5nzMs6ARReLL4O/bYpHjZW/M8pryAh8=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XrPIgY8JtQA220b+iu4M30LlCznyTg5kr1ZRyRUDbeU=</DigestValue>
      </Reference>
      <Reference URI="/xl/worksheets/_rels/sheet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h4/YGk/vmmkw9SZf/00KacJZUtS+Gg+8i2zqBfyQucM=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tsEfa6lYCY3sfMgHS1HHqkR/RaDlmm9sgfs3ZGQtm3g=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y+WpNtGIt12R9jLFTmLLn89fEeCDfd6tGhw18EoAHwU=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0P1y1QbaNgQnSPbcx/y4eAj5lFaVTu895UGnLzCHva0=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92xlAYbO1j+o80gjAqhGnUGGQm2FRmGYGeX71nL0DO0=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HeCfwdvuI2t/xa4QgtIf1LWzcwS2nsGCgVTwTgfyoL8=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wE78rd9rPn0a3Y6Sp2fRROijETzpefwfyXTb+NMpo0A=</DigestValue>
      </Reference>
      <Reference URI="/xl/worksheets/sheet1.xml?ContentType=application/vnd.openxmlformats-officedocument.spreadsheetml.worksheet+xml">
        <DigestMethod Algorithm="http://www.w3.org/2001/04/xmlenc#sha256"/>
        <DigestValue>/rXy9McDU95UiZcR3/YEx0wXWcEzMqcsTkLrDZflgz8=</DigestValue>
      </Reference>
      <Reference URI="/xl/worksheets/sheet10.xml?ContentType=application/vnd.openxmlformats-officedocument.spreadsheetml.worksheet+xml">
        <DigestMethod Algorithm="http://www.w3.org/2001/04/xmlenc#sha256"/>
        <DigestValue>jviI8JQQAaNZDB5DjZMxM5Es/HVqUFBRQWWR22RR+S0=</DigestValue>
      </Reference>
      <Reference URI="/xl/worksheets/sheet11.xml?ContentType=application/vnd.openxmlformats-officedocument.spreadsheetml.worksheet+xml">
        <DigestMethod Algorithm="http://www.w3.org/2001/04/xmlenc#sha256"/>
        <DigestValue>flsirBN/L1z6/tamPgw44NuC4w68bQEh8KUJ/qHXtBc=</DigestValue>
      </Reference>
      <Reference URI="/xl/worksheets/sheet12.xml?ContentType=application/vnd.openxmlformats-officedocument.spreadsheetml.worksheet+xml">
        <DigestMethod Algorithm="http://www.w3.org/2001/04/xmlenc#sha256"/>
        <DigestValue>wJiBxb1GpySlLPYPIprMalyDMRck7XLC8ncnH9MRHos=</DigestValue>
      </Reference>
      <Reference URI="/xl/worksheets/sheet13.xml?ContentType=application/vnd.openxmlformats-officedocument.spreadsheetml.worksheet+xml">
        <DigestMethod Algorithm="http://www.w3.org/2001/04/xmlenc#sha256"/>
        <DigestValue>wzOMuQsxK8umJGHXbLblNJnotN9I9fkOEWPwjrs3tk8=</DigestValue>
      </Reference>
      <Reference URI="/xl/worksheets/sheet14.xml?ContentType=application/vnd.openxmlformats-officedocument.spreadsheetml.worksheet+xml">
        <DigestMethod Algorithm="http://www.w3.org/2001/04/xmlenc#sha256"/>
        <DigestValue>KxiaJFXqn7Hu4vedDtmzK4qyammln24t5SClK5LOQ4Y=</DigestValue>
      </Reference>
      <Reference URI="/xl/worksheets/sheet15.xml?ContentType=application/vnd.openxmlformats-officedocument.spreadsheetml.worksheet+xml">
        <DigestMethod Algorithm="http://www.w3.org/2001/04/xmlenc#sha256"/>
        <DigestValue>j4gX3PQp70Z+WudSFOvk14aIjTQ8KGxhHRFSGEkz+eg=</DigestValue>
      </Reference>
      <Reference URI="/xl/worksheets/sheet16.xml?ContentType=application/vnd.openxmlformats-officedocument.spreadsheetml.worksheet+xml">
        <DigestMethod Algorithm="http://www.w3.org/2001/04/xmlenc#sha256"/>
        <DigestValue>+2VQKRx9fOpI2DnPClXc7Ly2KAdfnTx0+s2sgWEVxVw=</DigestValue>
      </Reference>
      <Reference URI="/xl/worksheets/sheet17.xml?ContentType=application/vnd.openxmlformats-officedocument.spreadsheetml.worksheet+xml">
        <DigestMethod Algorithm="http://www.w3.org/2001/04/xmlenc#sha256"/>
        <DigestValue>cauaLnvOYKPsMW+RMKMcQX5XbcifTsZVMMudE5D9I8c=</DigestValue>
      </Reference>
      <Reference URI="/xl/worksheets/sheet18.xml?ContentType=application/vnd.openxmlformats-officedocument.spreadsheetml.worksheet+xml">
        <DigestMethod Algorithm="http://www.w3.org/2001/04/xmlenc#sha256"/>
        <DigestValue>DNUYFDMCgEopEiY3Wdv/Lwyl0+yM/ONBsQCXJT3+uqM=</DigestValue>
      </Reference>
      <Reference URI="/xl/worksheets/sheet19.xml?ContentType=application/vnd.openxmlformats-officedocument.spreadsheetml.worksheet+xml">
        <DigestMethod Algorithm="http://www.w3.org/2001/04/xmlenc#sha256"/>
        <DigestValue>B8jEa9mcLE3vzYHjigwfymLzAgTO5SXy/fPhFOJDIR4=</DigestValue>
      </Reference>
      <Reference URI="/xl/worksheets/sheet2.xml?ContentType=application/vnd.openxmlformats-officedocument.spreadsheetml.worksheet+xml">
        <DigestMethod Algorithm="http://www.w3.org/2001/04/xmlenc#sha256"/>
        <DigestValue>Pxn1/iLLpP1zuI+9XRj86/dUv9m5kr7rdgL8ueybQcE=</DigestValue>
      </Reference>
      <Reference URI="/xl/worksheets/sheet20.xml?ContentType=application/vnd.openxmlformats-officedocument.spreadsheetml.worksheet+xml">
        <DigestMethod Algorithm="http://www.w3.org/2001/04/xmlenc#sha256"/>
        <DigestValue>Zf4OCcvIed2KGEWFN7EzzuwIQhlvTu8iHaaPrHd54NM=</DigestValue>
      </Reference>
      <Reference URI="/xl/worksheets/sheet21.xml?ContentType=application/vnd.openxmlformats-officedocument.spreadsheetml.worksheet+xml">
        <DigestMethod Algorithm="http://www.w3.org/2001/04/xmlenc#sha256"/>
        <DigestValue>ksGJnam2emW6svpM+NSwsfVSE7eZ2vnF69UeiNkAcv8=</DigestValue>
      </Reference>
      <Reference URI="/xl/worksheets/sheet22.xml?ContentType=application/vnd.openxmlformats-officedocument.spreadsheetml.worksheet+xml">
        <DigestMethod Algorithm="http://www.w3.org/2001/04/xmlenc#sha256"/>
        <DigestValue>CojLLSOSKOfW07EOjQlburUsjIfSkDhC3qU3hjJx8/w=</DigestValue>
      </Reference>
      <Reference URI="/xl/worksheets/sheet23.xml?ContentType=application/vnd.openxmlformats-officedocument.spreadsheetml.worksheet+xml">
        <DigestMethod Algorithm="http://www.w3.org/2001/04/xmlenc#sha256"/>
        <DigestValue>JTLuCMtyTvx4Q7RtX1p0lJAn3fq5FhB1WSo2PGC8WUI=</DigestValue>
      </Reference>
      <Reference URI="/xl/worksheets/sheet24.xml?ContentType=application/vnd.openxmlformats-officedocument.spreadsheetml.worksheet+xml">
        <DigestMethod Algorithm="http://www.w3.org/2001/04/xmlenc#sha256"/>
        <DigestValue>iyNXuRF+h3MdoP+70vFBMYJ1xVxcQl4+go6wWqDhyOk=</DigestValue>
      </Reference>
      <Reference URI="/xl/worksheets/sheet25.xml?ContentType=application/vnd.openxmlformats-officedocument.spreadsheetml.worksheet+xml">
        <DigestMethod Algorithm="http://www.w3.org/2001/04/xmlenc#sha256"/>
        <DigestValue>jjWi7DLdKipHnkQ/VzgZvXWy7sQf506C+fYgZsBY5LI=</DigestValue>
      </Reference>
      <Reference URI="/xl/worksheets/sheet26.xml?ContentType=application/vnd.openxmlformats-officedocument.spreadsheetml.worksheet+xml">
        <DigestMethod Algorithm="http://www.w3.org/2001/04/xmlenc#sha256"/>
        <DigestValue>zb+sl3BICcODFe+8Q5m8u+eEB4BJS4kksfwuwsPoRGI=</DigestValue>
      </Reference>
      <Reference URI="/xl/worksheets/sheet27.xml?ContentType=application/vnd.openxmlformats-officedocument.spreadsheetml.worksheet+xml">
        <DigestMethod Algorithm="http://www.w3.org/2001/04/xmlenc#sha256"/>
        <DigestValue>BlbnuXSm0bOgGwL1AyMpIqbuyeieVYAtGCtYoRRaE6I=</DigestValue>
      </Reference>
      <Reference URI="/xl/worksheets/sheet3.xml?ContentType=application/vnd.openxmlformats-officedocument.spreadsheetml.worksheet+xml">
        <DigestMethod Algorithm="http://www.w3.org/2001/04/xmlenc#sha256"/>
        <DigestValue>OHdEqFHmNrwG3Mdgut01WgOeig/IYXkFdD4OOPnWeYU=</DigestValue>
      </Reference>
      <Reference URI="/xl/worksheets/sheet4.xml?ContentType=application/vnd.openxmlformats-officedocument.spreadsheetml.worksheet+xml">
        <DigestMethod Algorithm="http://www.w3.org/2001/04/xmlenc#sha256"/>
        <DigestValue>kKl+io37NhsVHBAtbajNl5gGdi0TLODZp1ptzs9PTWY=</DigestValue>
      </Reference>
      <Reference URI="/xl/worksheets/sheet5.xml?ContentType=application/vnd.openxmlformats-officedocument.spreadsheetml.worksheet+xml">
        <DigestMethod Algorithm="http://www.w3.org/2001/04/xmlenc#sha256"/>
        <DigestValue>chLGRLFVQPns0JLHDa8VhocA54SpmAXXkKh8rzIKeec=</DigestValue>
      </Reference>
      <Reference URI="/xl/worksheets/sheet6.xml?ContentType=application/vnd.openxmlformats-officedocument.spreadsheetml.worksheet+xml">
        <DigestMethod Algorithm="http://www.w3.org/2001/04/xmlenc#sha256"/>
        <DigestValue>UdGHAaeez+7uUq1bF9G0l2GbhxayiQH5u2OrSlKsJJA=</DigestValue>
      </Reference>
      <Reference URI="/xl/worksheets/sheet7.xml?ContentType=application/vnd.openxmlformats-officedocument.spreadsheetml.worksheet+xml">
        <DigestMethod Algorithm="http://www.w3.org/2001/04/xmlenc#sha256"/>
        <DigestValue>ca/Lon0Q02ZzHnRsnATUcwXnQRrZctPXJRu7/mYFxAo=</DigestValue>
      </Reference>
      <Reference URI="/xl/worksheets/sheet8.xml?ContentType=application/vnd.openxmlformats-officedocument.spreadsheetml.worksheet+xml">
        <DigestMethod Algorithm="http://www.w3.org/2001/04/xmlenc#sha256"/>
        <DigestValue>Gm3s/d9a4IvX1wqYZYvBhfkNSv/+6N6MSUS5SuZ3g6E=</DigestValue>
      </Reference>
      <Reference URI="/xl/worksheets/sheet9.xml?ContentType=application/vnd.openxmlformats-officedocument.spreadsheetml.worksheet+xml">
        <DigestMethod Algorithm="http://www.w3.org/2001/04/xmlenc#sha256"/>
        <DigestValue>2sOGlj6b/6DJHTAmwOT92qmkKHkQg+vgJAaVyiqy+XY=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2021-06-02T22:33:47Z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{6BACF563-08FD-44F5-AD47-1E12C17925DA}</SetupID>
          <SignatureText>Sady Pererira</SignatureText>
          <SignatureImage/>
          <SignatureComments/>
          <WindowsVersion>10.0</WindowsVersion>
          <OfficeVersion>16.0.14026/22</OfficeVersion>
          <ApplicationVersion>16.0.14026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2021-06-02T22:33:47Z</xd:SigningTime>
          <xd:SigningCertificate>
            <xd:Cert>
              <xd:CertDigest>
                <DigestMethod Algorithm="http://www.w3.org/2001/04/xmlenc#sha256"/>
                <DigestValue>GQsR7B79TuiJjetnh6ceCIUU0UqUFHJw+U/NZq2v3/Y=</DigestValue>
              </xd:CertDigest>
              <xd:IssuerSerial>
                <X509IssuerName>C=PY, O=DOCUMENTA S.A., CN=CA-DOCUMENTA S.A., SERIALNUMBER=RUC 80050172-1</X509IssuerName>
                <X509SerialNumber>4276723198052391495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D8BAACfAAAAAAAAAAAAAABmFgAALAsAACBFTUYAAAEANBsAAKoAAAAGAAAAAAAAAAAAAAAAAAAAgAcAADgEAABYAQAAwQAAAAAAAAAAAAAAAAAAAMA/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PwAAAAFAAAAMQEAABUAAAD8AAAABQAAADYAAAARAAAAIQDwAAAAAAAAAAAAAACAPwAAAAAAAAAAAACAPwAAAAAAAAAAAAAAAAAAAAAAAAAAAAAAAAAAAAAAAAAAJQAAAAwAAAAAAACAKAAAAAwAAAABAAAAUgAAAHABAAABAAAA8////wAAAAAAAAAAAAAAAJABAAAAAAABAAAAAHMAZQBnAG8AZQAgAHUAaQAAAAAAAAAAAAAAAAAAAAAAAAAAAAAAAAAAAAAAAAAAAAAAAAAAAAAAAAAAAAAAAAAAAAAAACAAAAAAAAAAgFYq+n8AAACAVir6fwAAvMI6Kvp/AAAAAD2N+n8AAC1OrCn6fwAAMBY9jfp/AAC8wjoq+n8AAJAWAAAAAAAAQAAAwPp/AAAAAD2N+n8AAPFQrCn6fwAABAAAAAAAAAAwFj2N+n8AAOC8Ly/AAAAAvMI6KgAAAABIAAAAAAAAALzCOir6fwAAoINWKvp/AAAAxzoq+n8AAAEAAAAAAAAANuw6Kvp/AAAAAD2N+n8AAAAAAAAAAAAAAAAAAHsCAADAPKXNewIAADB838d7AgAAy6AUi/p/AACwvS8vwAAAAEm+Ly/AAAAAAAAAAAAAAAAAAAAAZHYACAAAAAAlAAAADAAAAAEAAAAYAAAADAAAAAAAAAASAAAADAAAAAEAAAAeAAAAGAAAAPwAAAAFAAAAMgEAABYAAAAlAAAADAAAAAEAAABUAAAAfAAAAP0AAAAFAAAAMAEAABUAAAABAAAAVVWPQYX2jkH9AAAABQAAAAgAAABMAAAAAAAAAAAAAAAAAAAA//////////9cAAAAMgAvADYALwAyADAAMgAxAAcAAAAFAAAABwAAAAUAAAAHAAAABwAAAAcAAAAHAAAASwAAAEAAAAAwAAAABQAAACAAAAABAAAAAQAAABAAAAAAAAAAAAAAAEABAACgAAAAAAAAAAAAAABAAQAAoAAAAFIAAABwAQAAAgAAABQAAAAJAAAAAAAAAAAAAAC8AgAAAAAAAAECAiJTAHkAcwB0AGUAbQAAAAAAAAAAAAAAAAAAAAAAAAAAAAAAAAAAAAAAAAAAAAAAAAAAAAAAAAAAAAAAAAAAAAAAAAAAAAEAAAAAAAAAGAsuL8AAAAAAAAAAAAAAAIiuN4v6fwAAAAAAAAAAAAAJAAAAAAAAAEASSM57AgAAZFCsKfp/AAAAAAAAAAAAAAAAAAAAAAAAWeLGYfPrAACYDC4vwAAAAFgNLi/AAAAAIDOlzXsCAAAwfN/HewIAAMANLi8AAAAAAMvv1nsCAAAHAAAAAAAAAAAAAAAAAAAA/AwuL8AAAAA5DS4vwAAAAIG2EIv6fwAA8Fw5znsCAAD4i6UpAAAAAAAAAAAAAAAA8Fw5znsCAAAwfN/HewIAAMugFIv6fwAAoAwuL8AAAAA5DS4vwAAAAAAAAAAAAAAAAAAAAGR2AAgAAAAAJQAAAAwAAAACAAAAJwAAABgAAAADAAAAAAAAAAAAAAAAAAAAJQAAAAwAAAADAAAATAAAAGQAAAAAAAAAAAAAAP//////////AAAAABwAAAAAAAAAPwAAACEA8AAAAAAAAAAAAAAAgD8AAAAAAAAAAAAAgD8AAAAAAAAAAAAAAAAAAAAAAAAAAAAAAAAAAAAAAAAAACUAAAAMAAAAAAAAgCgAAAAMAAAAAwAAACcAAAAYAAAAAwAAAAAAAAAAAAAAAAAAACUAAAAMAAAAAwAAAEwAAABkAAAAAAAAAAAAAAD//////////wAAAAAcAAAAQAEAAAAAAAAhAPAAAAAAAAAAAAAAAIA/AAAAAAAAAAAAAIA/AAAAAAAAAAAAAAAAAAAAAAAAAAAAAAAAAAAAAAAAAAAlAAAADAAAAAAAAIAoAAAADAAAAAMAAAAnAAAAGAAAAAMAAAAAAAAAAAAAAAAAAAAlAAAADAAAAAMAAABMAAAAZAAAAAAAAAAAAAAA//////////9AAQAAHAAAAAAAAAA/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///8AAAAAACUAAAAMAAAAAwAAAEwAAABkAAAAAAAAABwAAAA/AQAAWgAAAAAAAAAcAAAAQAEAAD8AAAAhAPAAAAAAAAAAAAAAAIA/AAAAAAAAAAAAAIA/AAAAAAAAAAAAAAAAAAAAAAAAAAAAAAAAAAAAAAAAAAAlAAAADAAAAAAAAIAoAAAADAAAAAMAAAAnAAAAGAAAAAMAAAAAAAAA////AAAAAAAlAAAADAAAAAMAAABMAAAAZAAAAAsAAAA3AAAAIQAAAFoAAAALAAAANwAAABcAAAAkAAAAIQDwAAAAAAAAAAAAAACAPwAAAAAAAAAAAACAPwAAAAAAAAAAAAAAAAAAAAAAAAAAAAAAAAAAAAAAAAAAJQAAAAwAAAAAAACAKAAAAAwAAAADAAAAUgAAAHABAAADAAAA4P///wAAAAAAAAAAAAAAAJABAAAAAAABAAAAAGEAcgBpAGEAbAAAAAAAAAAAAAAAAAAAAAAAAAAAAAAAAAAAAAAAAAAAAAAAAAAAAAAAAAAAAAAAAAAAAAAAAAAAAAAAeBY4Kfp/AABgIjcp+n8AAGAY1NZ7AgAAiK43i/p/AAAAAAAAAAAAABCT5Md7AgAAAgAAAAAAAADQCy4vwAAAAAAAAAAAAAAAAAAAAAAAAADZ4cZh8+sAAHzkLTr6fwAAAAAAAAAAAADg////AAAAADB838d7AgAAWA0uLwAAAAAAAAAAAAAAAAYAAAAAAAAAAAAAAAAAAAB8DC4vwAAAALkMLi/AAAAAgbYQi/p/AABAEkjOewIAAAAAAAAAAAAAQBJIznsCAACgUX/OewIAADB838d7AgAAy6AUi/p/AAAgDC4vwAAAALkMLi/AAAAAAAAAAAAAAAAAAAAAZHYACAAAAAAlAAAADAAAAAMAAAAYAAAADAAAAAAAAAASAAAADAAAAAEAAAAWAAAADAAAAAgAAABUAAAAVAAAAAwAAAA3AAAAIAAAAFoAAAABAAAAVVWPQYX2jkEMAAAAWwAAAAEAAABMAAAABAAAAAsAAAA3AAAAIgAAAFsAAABQAAAAWAAAABUAAAAWAAAADAAAAAAAAAAlAAAADAAAAAIAAAAnAAAAGAAAAAQAAAAAAAAA////AAAAAAAlAAAADAAAAAQAAABMAAAAZAAAADAAAAAgAAAANAEAAFoAAAAwAAAAIAAAAAUBAAA7AAAAIQDwAAAAAAAAAAAAAACAPwAAAAAAAAAAAACAPwAAAAAAAAAAAAAAAAAAAAAAAAAAAAAAAAAAAAAAAAAAJQAAAAwAAAAAAACAKAAAAAwAAAAEAAAAJwAAABgAAAAEAAAAAAAAAP///wAAAAAAJQAAAAwAAAAEAAAATAAAAGQAAAAwAAAAIAAAADQBAABWAAAAMAAAACAAAAAFAQAANwAAACEA8AAAAAAAAAAAAAAAgD8AAAAAAAAAAAAAgD8AAAAAAAAAAAAAAAAAAAAAAAAAAAAAAAAAAAAAAAAAACUAAAAMAAAAAAAAgCgAAAAMAAAABAAAACcAAAAYAAAABAAAAAAAAAD///8AAAAAACUAAAAMAAAABAAAAEwAAABkAAAAMAAAADsAAACkAAAAVgAAADAAAAA7AAAAdQAAABwAAAAhAPAAAAAAAAAAAAAAAIA/AAAAAAAAAAAAAIA/AAAAAAAAAAAAAAAAAAAAAAAAAAAAAAAAAAAAAAAAAAAlAAAADAAAAAAAAIAoAAAADAAAAAQAAABSAAAAcAEAAAQAAADs////AAAAAAAAAAAAAAAAkAEAAAAAAAEAAAAAcwBlAGcAbwBlACAAdQBpAAAAAAAAAAAAAAAAAAAAAAAAAAAAAAAAAAAAAAAAAAAAAAAAAAAAAAAAAAAAAAAAAAAAAAAIAAAAAAAAAAAAAAAAAAAAAAgAAAAAAACIrjeL+n8AAAAAAAAAAAAAAAAAAAAAAAAY2PDWewIAAKAEEc57AgAAAAAAAAAAAAAAAAAAAAAAAOnhxmHz6wAAyME3Kfp/AABgGADWewIAAOz///8AAAAAMHzfx3sCAABoDS4vAAAAAAAAAAAAAAAACQAAAAAAAAAAAAAAAAAAAIwMLi/AAAAAyQwuL8AAAACBthCL+n8AALgOXM57AgAAAAAAAAAAAAC4DlzOewIAAAAAAAAAAAAAMHzfx3sCAADLoBSL+n8AADAMLi/AAAAAyQwuL8AAAAAAAAAAAAAAAAAAAABkdgAIAAAAACUAAAAMAAAABAAAABgAAAAMAAAAAAAAABIAAAAMAAAAAQAAAB4AAAAYAAAAMAAAADsAAAClAAAAVwAAACUAAAAMAAAABAAAAFQAAACcAAAAMQAAADsAAACjAAAAVgAAAAEAAABVVY9BhfaOQTEAAAA7AAAADQAAAEwAAAAAAAAAAAAAAAAAAAD//////////2gAAABTAGEAZAB5ACAAUABlAHIAZQByAGkAcgBhAAAACwAAAAoAAAAMAAAACgAAAAUAAAALAAAACgAAAAcAAAAKAAAABwAAAAUAAAAHAAAACgAAAEsAAABAAAAAMAAAAAUAAAAgAAAAAQAAAAEAAAAQAAAAAAAAAAAAAABAAQAAoAAAAAAAAAAAAAAAQAEAAKAAAAAlAAAADAAAAAIAAAAnAAAAGAAAAAUAAAAAAAAA////AAAAAAAlAAAADAAAAAUAAABMAAAAZAAAAAAAAABhAAAAPwEAAJsAAAAAAAAAYQAAAEABAAA7AAAAIQDwAAAAAAAAAAAAAACAPwAAAAAAAAAAAACAPwAAAAAAAAAAAAAAAAAAAAAAAAAAAAAAAAAAAAAAAAAAJQAAAAwAAAAAAACAKAAAAAwAAAAFAAAAJwAAABgAAAAFAAAAAAAAAP///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UAAAADwAAAGEAAABXAAAAcQAAAAEAAABVVY9BhfaOQQ8AAABhAAAADAAAAEwAAAAAAAAAAAAAAAAAAAD//////////2QAAABTAGEAZAB5ACAAUABlAHIAZQBpAHIAYQAHAAAABwAAAAgAAAAGAAAABAAAAAcAAAAHAAAABQAAAAcAAAADAAAABQAAAAcAAABLAAAAQAAAADAAAAAFAAAAIAAAAAEAAAABAAAAEAAAAAAAAAAAAAAAQAEAAKAAAAAAAAAAAAAAAEABAACgAAAAJQAAAAwAAAACAAAAJwAAABgAAAAFAAAAAAAAAP///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B8AAAADwAAAHYAAABFAAAAhgAAAAEAAABVVY9BhfaOQQ8AAAB2AAAACAAAAEwAAAAAAAAAAAAAAAAAAAD//////////1wAAABDAG8AbgB0AGEAZABvAHIACAAAAAgAAAAHAAAABAAAAAcAAAAIAAAACAAAAAUAAABLAAAAQAAAADAAAAAFAAAAIAAAAAEAAAABAAAAEAAAAAAAAAAAAAAAQAEAAKAAAAAAAAAAAAAAAEABAACgAAAAJQAAAAwAAAACAAAAJwAAABgAAAAFAAAAAAAAAP///wAAAAAAJQAAAAwAAAAFAAAATAAAAGQAAAAOAAAAiwAAANUAAACbAAAADgAAAIsAAADIAAAAEQAAACEA8AAAAAAAAAAAAAAAgD8AAAAAAAAAAAAAgD8AAAAAAAAAAAAAAAAAAAAAAAAAAAAAAAAAAAAAAAAAACUAAAAMAAAAAAAAgCgAAAAMAAAABQAAACUAAAAMAAAAAQAAABgAAAAMAAAAAAAAABIAAAAMAAAAAQAAABYAAAAMAAAAAAAAAFQAAAAAAQAADwAAAIsAAADUAAAAmwAAAAEAAABVVY9BhfaOQQ8AAACLAAAAHgAAAEwAAAAEAAAADgAAAIsAAADWAAAAnAAAAIgAAABGAGkAcgBtAGEAZABvACAAcABvAHIAOgAgAFMAQQBEAFkAIABTAE0ASQBEACAAUABFAFIARQBJAFIAQQAGAAAAAwAAAAUAAAALAAAABwAAAAgAAAAIAAAABAAAAAgAAAAIAAAABQAAAAMAAAAEAAAABwAAAAgAAAAJAAAABwAAAAQAAAAHAAAADAAAAAMAAAAJAAAABAAAAAcAAAAHAAAACAAAAAcAAAADAAAACAAAAAgAAAAWAAAADAAAAAAAAAAlAAAADAAAAAIAAAAOAAAAFAAAAAAAAAAQAAAAFAAAAA==</Object>
  <Object Id="idInvalidSigLnImg">AQAAAGwAAAAAAAAAAAAAAD8BAACfAAAAAAAAAAAAAABmFgAALAsAACBFTUYAAAEAvCEAALEAAAAGAAAAAAAAAAAAAAAAAAAAgAcAADgEAABYAQAAwQAAAAAAAAAAAAAAAAAAAMA/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A4AAAAEAAAAIQAAABcAAAAOAAAABAAAABQAAAAUAAAAIQDwAAAAAAAAAAAAAACAPwAAAAAAAAAAAACAPwAAAAAAAAAAAAAAAAAAAAAAAAAAAAAAAAAAAAAAAAAAJQAAAAwAAAAAAACAKAAAAAwAAAABAAAAFQAAAAwAAAADAAAAcgAAALAFAAAQAAAABQAAAB8AAAAUAAAAEAAAAAUAAAAQAAAAEAAAAAAA/wEAAAAAAAAAAAAAgD8AAAAAAAAAAAAAgD8AAAAAAAAAAP///wAAAAAAbAAAADQAAACgAAAAEAUAABAAAAAQAAAAKAAAABIAAAASAAAAAQAgAAMAAAAQBQAAAAAAAAAAAAAAAAAAAAAAAAAA/wAA/wAA/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/PkBA+SEiIpcLCwsxBgYGHBMTS1E1N9bmExNLUQAAAAATE0tRNTfW5hMTS1EAAAAAAAAAAAAAAAAAAAAAAAAAAAAAAAA4Ojr/5eXl/3R2dvg4Ojr/g4SE5h4eHh8TE0tRNTfW5h4fd4A1N9bmExNLUQAAAAAAAAAAAAAAAAAAAAAAAAAAAAAAAAAAAAA4Ojr/+vr6//r6+v/6+vr/+vr6/8HBwcUAAAAAHh93gDs97f8eH3eAAAAAAAAAAAAAAAAAAAAAAAAAAAAAAAAAAAAAAAAAAAA4Ojr/+vr6//r6+v/6+vr/3t7e4h4eHh8TE0tRNTfW5h4fd4A1N9bmExNLUQAAAAAAAAAAAAAAAAAAAAAAAAAAAAAAAAAAAAA4Ojr/+vr6//r6+v/e3t7iHh4eHxMTS1E1N9bmExNLUQAAAAATE0tRNTfW5hMTS1EAAAAAAAAAAAAAAAAAAAAAAAAAAAAAAAA4Ojr/+vr6//r6+v88PDw9AAAAAC0us8ETE0tRAAAAAAAAAAAAAAAAExNLUS0us8EAAAAAAAAAAAAAAAAAAAAAAAAAAAAAAAA4Ojr/kZKS/05QUP9UVlb6ISEhOAAAAAAGBgYcAAAAAAAAAAAAAAAAAAAAAAAAAAAAAAAAAAAAAAAAAAAAAAAAAAAAAAAAAAA4Ojr/cXJy/9XV1f/6+vr/zMzM5Ts7O1JERkbpAAAAAAAAAAAAAAAAAAAAAAAAAAAAAAAAAAAAAAAAAAAAAAAAAAAAAB4fH4poaWn3+vr6//r6+v/6+vr/+vr6//r6+v9oaWn3Hh8figAAAAAAAAAAAAAAAAAAAAAAAAAAAAAAAAAAAAAAAAAAAAAAAEJERPLV1dX/+vr6//r6+v/6+vr/+vr6//r6+v/V1dX/QkRE8gAAAAAAAAAAAAAAAAAAAAAAAAAAAAAAAAAAAAAAAAAAAAAAADg6Ov/6+vr/+vr6//r6+v/6+vr/+vr6//r6+v/6+vr/ODo6/wAAAAAAAAAAAAAAAAAAAAAAAAAAAAAAAAAAAAAAAAAAAAAAAERGRvTV1dX/+vr6//r6+v/6+vr/+vr6//r6+v/V1dX/REZG9AAAAAAAAAAAAAAAAAAAAAAAAAAAAAAAAAAAAAAAAAAAAAAAACwtLZhub2/8+vr6//r6+v/6+vr/+vr6//r6+v9ub2/8LC0tmAAAAAAAAAAAAAAAAAAAAAAAAAAAAAAAAAAAAAAAAAAAAAAAAAYGBhxERkbpbm9v/NXV1f/6+vr/1dXV/25vb/xHSUnsBgYGHAAAAAAAAAAAAAAAAAAAAAAAAAAAAAAAAAAAAAAAAAAAAAAAAAAAAAAGBgYcOjs7pkVHR/Y4Ojr/RUdH9jo7O6YGBgYcAAAAAAAAAAAAAAAAAAAAAAAAAAAAAAAAAAAAACcAAAAYAAAAAQAAAAAAAAD///8AAAAAACUAAAAMAAAAAQAAAEwAAABkAAAAMAAAAAUAAACKAAAAFQAAADAAAAAFAAAAWwAAABEAAAAhAPAAAAAAAAAAAAAAAIA/AAAAAAAAAAAAAIA/AAAAAAAAAAAAAAAAAAAAAAAAAAAAAAAAAAAAAAAAAAAlAAAADAAAAAAAAIAoAAAADAAAAAEAAABSAAAAcAEAAAEAAADz////AAAAAAAAAAAAAAAAkAEAAAAAAAEAAAAAcwBlAGcAbwBlACAAdQBpAAAAAAAAAAAAAAAAAAAAAAAAAAAAAAAAAAAAAAAAAAAAAAAAAAAAAAAAAAAAAAAAAAAAAAAAIAAAAAAAAACAVir6fwAAAIBWKvp/AAC8wjoq+n8AAAAAPY36fwAALU6sKfp/AAAwFj2N+n8AALzCOir6fwAAkBYAAAAAAABAAADA+n8AAAAAPY36fwAA8VCsKfp/AAAEAAAAAAAAADAWPY36fwAA4LwvL8AAAAC8wjoqAAAAAEgAAAAAAAAAvMI6Kvp/AACgg1Yq+n8AAADHOir6fwAAAQAAAAAAAAA27Doq+n8AAAAAPY36fwAAAAAAAAAAAAAAAAAAewIAAMA8pc17AgAAMHzfx3sCAADLoBSL+n8AALC9Ly/AAAAASb4vL8AAAAAAAAAAAAAAAAAAAABkdgAIAAAAACUAAAAMAAAAAQAAABgAAAAMAAAA/wAAABIAAAAMAAAAAQAAAB4AAAAYAAAAMAAAAAUAAACLAAAAFgAAACUAAAAMAAAAAQAAAFQAAACoAAAAMQAAAAUAAACJAAAAFQAAAAEAAABVVY9BhfaOQTEAAAAFAAAADwAAAEwAAAAAAAAAAAAAAAAAAAD//////////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BAAAAAAAAABgLLi/AAAAAAAAAAAAAAACIrjeL+n8AAAAAAAAAAAAACQAAAAAAAABAEkjOewIAAGRQrCn6fwAAAAAAAAAAAAAAAAAAAAAAAFnixmHz6wAAmAwuL8AAAABYDS4vwAAAACAzpc17AgAAMHzfx3sCAADADS4vAAAAAADL79Z7AgAABwAAAAAAAAAAAAAAAAAAAPwMLi/AAAAAOQ0uL8AAAACBthCL+n8AAPBcOc57AgAA+IulKQAAAAAAAAAAAAAAAPBcOc57AgAAMHzfx3sCAADLoBSL+n8AAKAMLi/AAAAAOQ0uL8AAAAAAAAAAAAAAAAAAAABkdgAIAAAAACUAAAAMAAAAAgAAACcAAAAYAAAAAwAAAAAAAAAAAAAAAAAAACUAAAAMAAAAAwAAAEwAAABkAAAAAAAAAAAAAAD//////////wAAAAAcAAAAAAAAAD8AAAAhAPAAAAAAAAAAAAAAAIA/AAAAAAAAAAAAAIA/AAAAAAAAAAAAAAAAAAAAAAAAAAAAAAAAAAAAAAAAAAAlAAAADAAAAAAAAIAoAAAADAAAAAMAAAAnAAAAGAAAAAMAAAAAAAAAAAAAAAAAAAAlAAAADAAAAAMAAABMAAAAZAAAAAAAAAAAAAAA//////////8AAAAAHAAAAEABAAAAAAAAIQDwAAAAAAAAAAAAAACAPwAAAAAAAAAAAACAPwAAAAAAAAAAAAAAAAAAAAAAAAAAAAAAAAAAAAAAAAAAJQAAAAwAAAAAAACAKAAAAAwAAAADAAAAJwAAABgAAAADAAAAAAAAAAAAAAAAAAAAJQAAAAwAAAADAAAATAAAAGQAAAAAAAAAAAAAAP//////////QAEAABwAAAAAAAAAPwAAACEA8AAAAAAAAAAAAAAAgD8AAAAAAAAAAAAAgD8AAAAAAAAAAAAAAAAAAAAAAAAAAAAAAAAAAAAAAAAAACUAAAAMAAAAAAAAgCgAAAAMAAAAAwAAACcAAAAYAAAAAwAAAAAAAAAAAAAAAAAAACUAAAAMAAAAAwAAAEwAAABkAAAAAAAAAFsAAAA/AQAAXAAAAAAAAABbAAAAQAEAAAIAAAAhAPAAAAAAAAAAAAAAAIA/AAAAAAAAAAAAAIA/AAAAAAAAAAAAAAAAAAAAAAAAAAAAAAAAAAAAAAAAAAAlAAAADAAAAAAAAIAoAAAADAAAAAMAAAAnAAAAGAAAAAMAAAAAAAAA////AAAAAAAlAAAADAAAAAMAAABMAAAAZAAAAAAAAAAcAAAAPwEAAFoAAAAAAAAAHAAAAEABAAA/AAAAIQDwAAAAAAAAAAAAAACAPwAAAAAAAAAAAACAPwAAAAAAAAAAAAAAAAAAAAAAAAAAAAAAAAAAAAAAAAAAJQAAAAwAAAAAAACAKAAAAAwAAAADAAAAJwAAABgAAAADAAAAAAAAAP///wAAAAAAJQAAAAwAAAADAAAATAAAAGQAAAALAAAANwAAACEAAABaAAAACwAAADcAAAAXAAAAJAAAACEA8AAAAAAAAAAAAAAAgD8AAAAAAAAAAAAAgD8AAAAAAAAAAAAAAAAAAAAAAAAAAAAAAAAAAAAAAAAAACUAAAAMAAAAAAAAgCgAAAAMAAAAAwAAAFIAAABwAQAAAwAAAOD///8AAAAAAAAAAAAAAACQAQAAAAAAAQAAAABhAHIAaQBhAGwAAAAAAAAAAAAAAAAAAAAAAAAAAAAAAAAAAAAAAAAAAAAAAAAAAAAAAAAAAAAAAAAAAAAAAAAAAAAAAHgWOCn6fwAAYCI3Kfp/AABgGNTWewIAAIiuN4v6fwAAAAAAAAAAAAAQk+THewIAAAIAAAAAAAAA0AsuL8AAAAAAAAAAAAAAAAAAAAAAAAAA2eHGYfPrAAB85C06+n8AAAAAAAAAAAAA4P///wAAAAAwfN/HewIAAFgNLi8AAAAAAAAAAAAAAAAGAAAAAAAAAAAAAAAAAAAAfAwuL8AAAAC5DC4vwAAAAIG2EIv6fwAAQBJIznsCAAAAAAAAAAAAAEASSM57AgAAoFF/znsCAAAwfN/HewIAAMugFIv6fwAAIAwuL8AAAAC5DC4vwAAAAAAAAAAAAAAAAAAAAGR2AAgAAAAAJQAAAAwAAAADAAAAGAAAAAwAAAAAAAAAEgAAAAwAAAABAAAAFgAAAAwAAAAIAAAAVAAAAFQAAAAMAAAANwAAACAAAABaAAAAAQAAAFVVj0GF9o5BDAAAAFsAAAABAAAATAAAAAQAAAALAAAANwAAACIAAABbAAAAUAAAAFgAYQAVAAAAFgAAAAwAAAAAAAAAJQAAAAwAAAACAAAAJwAAABgAAAAEAAAAAAAAAP///wAAAAAAJQAAAAwAAAAEAAAATAAAAGQAAAAwAAAAIAAAADQBAABaAAAAMAAAACAAAAAFAQAAOwAAACEA8AAAAAAAAAAAAAAAgD8AAAAAAAAAAAAAgD8AAAAAAAAAAAAAAAAAAAAAAAAAAAAAAAAAAAAAAAAAACUAAAAMAAAAAAAAgCgAAAAMAAAABAAAACcAAAAYAAAABAAAAAAAAAD///8AAAAAACUAAAAMAAAABAAAAEwAAABkAAAAMAAAACAAAAA0AQAAVgAAADAAAAAgAAAABQEAADcAAAAhAPAAAAAAAAAAAAAAAIA/AAAAAAAAAAAAAIA/AAAAAAAAAAAAAAAAAAAAAAAAAAAAAAAAAAAAAAAAAAAlAAAADAAAAAAAAIAoAAAADAAAAAQAAAAnAAAAGAAAAAQAAAAAAAAA////AAAAAAAlAAAADAAAAAQAAABMAAAAZAAAADAAAAA7AAAApAAAAFYAAAAwAAAAOwAAAHUAAAAcAAAAIQDwAAAAAAAAAAAAAACAPwAAAAAAAAAAAACAPwAAAAAAAAAAAAAAAAAAAAAAAAAAAAAAAAAAAAAAAAAAJQAAAAwAAAAAAACAKAAAAAwAAAAEAAAAUgAAAHABAAAEAAAA7P///wAAAAAAAAAAAAAAAJABAAAAAAABAAAAAHMAZQBnAG8AZQAgAHUAaQAAAAAAAAAAAAAAAAAAAAAAAAAAAAAAAAAAAAAAAAAAAAAAAAAAAAAAAAAAAAAAAAAAAAAACAAAAAAAAAAAAAAAAAAAAAAIAAAAAAAAiK43i/p/AAAAAAAAAAAAAAAAAAAAAAAAGNjw1nsCAACgBBHOewIAAAAAAAAAAAAAAAAAAAAAAADp4cZh8+sAAMjBNyn6fwAAYBgA1nsCAADs////AAAAADB838d7AgAAaA0uLwAAAAAAAAAAAAAAAAkAAAAAAAAAAAAAAAAAAACMDC4vwAAAAMkMLi/AAAAAgbYQi/p/AAC4DlzOewIAAAAAAAAAAAAAuA5cznsCAAAAAAAAAAAAADB838d7AgAAy6AUi/p/AAAwDC4vwAAAAMkMLi/AAAAAAAAAAAAAAAAAAAAAZHYACAAAAAAlAAAADAAAAAQAAAAYAAAADAAAAAAAAAASAAAADAAAAAEAAAAeAAAAGAAAADAAAAA7AAAApQAAAFcAAAAlAAAADAAAAAQAAABUAAAAnAAAADEAAAA7AAAAowAAAFYAAAABAAAAVVWPQYX2jkExAAAAOwAAAA0AAABMAAAAAAAAAAAAAAAAAAAA//////////9oAAAAUwBhAGQAeQAgAFAAZQByAGUAcgBpAHIAYQAAAAsAAAAKAAAADAAAAAoAAAAFAAAACwAAAAoAAAAHAAAACgAAAAcAAAAFAAAABwAAAAoAAABLAAAAQAAAADAAAAAFAAAAIAAAAAEAAAABAAAAEAAAAAAAAAAAAAAAQAEAAKAAAAAAAAAAAAAAAEABAACgAAAAJQAAAAwAAAACAAAAJwAAABgAAAAFAAAAAAAAAP///wAAAAAAJQAAAAwAAAAFAAAATAAAAGQAAAAAAAAAYQAAAD8BAACbAAAAAAAAAGEAAABAAQAAOwAAACEA8AAAAAAAAAAAAAAAgD8AAAAAAAAAAAAAgD8AAAAAAAAAAAAAAAAAAAAAAAAAAAAAAAAAAAAAAAAAACUAAAAMAAAAAAAAgCgAAAAMAAAABQAAACcAAAAYAAAABQAAAAAAAAD///8AAAAAACUAAAAMAAAABQAAAEwAAABkAAAADgAAAGEAAAAxAQAAcQAAAA4AAABhAAAAJAEAABEAAAAhAPAAAAAAAAAAAAAAAIA/AAAAAAAAAAAAAIA/AAAAAAAAAAAAAAAAAAAAAAAAAAAAAAAAAAAAAAAAAAAlAAAADAAAAAAAAIAoAAAADAAAAAUAAAAlAAAADAAAAAEAAAAYAAAADAAAAAAAAAASAAAADAAAAAEAAAAeAAAAGAAAAA4AAABhAAAAMgEAAHIAAAAlAAAADAAAAAEAAABUAAAAlAAAAA8AAABhAAAAVwAAAHEAAAABAAAAVVWPQYX2jkEPAAAAYQAAAAwAAABMAAAAAAAAAAAAAAAAAAAA//////////9kAAAAUwBhAGQAeQAgAFAAZQByAGUAaQByAGEABwAAAAcAAAAIAAAABgAAAAQAAAAHAAAABwAAAAUAAAAHAAAAAwAAAAUAAAAHAAAASwAAAEAAAAAwAAAABQAAACAAAAABAAAAAQAAABAAAAAAAAAAAAAAAEABAACgAAAAAAAAAAAAAABAAQAAoAAAACUAAAAMAAAAAgAAACcAAAAYAAAABQAAAAAAAAD///8AAAAAACUAAAAMAAAABQAAAEwAAABkAAAADgAAAHYAAAAxAQAAhgAAAA4AAAB2AAAAJAEAABEAAAAhAPAAAAAAAAAAAAAAAIA/AAAAAAAAAAAAAIA/AAAAAAAAAAAAAAAAAAAAAAAAAAAAAAAAAAAAAAAAAAAlAAAADAAAAAAAAIAoAAAADAAAAAUAAAAlAAAADAAAAAEAAAAYAAAADAAAAAAAAAASAAAADAAAAAEAAAAeAAAAGAAAAA4AAAB2AAAAMgEAAIcAAAAlAAAADAAAAAEAAABUAAAAfAAAAA8AAAB2AAAARQAAAIYAAAABAAAAVVWPQYX2jkEPAAAAdgAAAAgAAABMAAAAAAAAAAAAAAAAAAAA//////////9cAAAAQwBvAG4AdABhAGQAbwByAAgAAAAIAAAABwAAAAQAAAAHAAAACAAAAAgAAAAFAAAASwAAAEAAAAAwAAAABQAAACAAAAABAAAAAQAAABAAAAAAAAAAAAAAAEABAACgAAAAAAAAAAAAAABAAQAAoAAAACUAAAAMAAAAAgAAACcAAAAYAAAABQAAAAAAAAD///8AAAAAACUAAAAMAAAABQAAAEwAAABkAAAADgAAAIsAAADVAAAAmwAAAA4AAACLAAAAyAAAABEAAAAhAPAAAAAAAAAAAAAAAIA/AAAAAAAAAAAAAIA/AAAAAAAAAAAAAAAAAAAAAAAAAAAAAAAAAAAAAAAAAAAlAAAADAAAAAAAAIAoAAAADAAAAAUAAAAlAAAADAAAAAEAAAAYAAAADAAAAAAAAAASAAAADAAAAAEAAAAWAAAADAAAAAAAAABUAAAAAAEAAA8AAACLAAAA1AAAAJsAAAABAAAAVVWPQYX2jkEPAAAAiwAAAB4AAABMAAAABAAAAA4AAACLAAAA1gAAAJwAAACIAAAARgBpAHIAbQBhAGQAbwAgAHAAbwByADoAIABTAEEARABZACAAUwBNAEkARAAgAFAARQBSAEUASQBSAEEABgAAAAMAAAAFAAAACwAAAAcAAAAIAAAACAAAAAQAAAAIAAAACAAAAAUAAAADAAAABAAAAAcAAAAIAAAACQAAAAcAAAAEAAAABwAAAAwAAAADAAAACQAAAAQAAAAHAAAABwAAAAgAAAAHAAAAAwAAAAgAAAAIAAAAFgAAAAwAAAAAAAAAJQAAAAwAAAACAAAADgAAABQAAAAAAAAAEAAAABQAAAA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Indice</vt:lpstr>
      <vt:lpstr>I.Infomac Gral Emp</vt:lpstr>
      <vt:lpstr>Balance Gral. Resol. 6</vt:lpstr>
      <vt:lpstr>Estado de Resultado Resol. 6</vt:lpstr>
      <vt:lpstr>Flujo de Efectivo Resol. Res 6</vt:lpstr>
      <vt:lpstr>Estado de Variacion PN </vt:lpstr>
      <vt:lpstr>NOTA A LOS ESTADOS CONTA. 1-4</vt:lpstr>
      <vt:lpstr>NOTA 5 A-C CRITERIOS ESPECIF.</vt:lpstr>
      <vt:lpstr>NOTA D - DISPONIBILIDADES</vt:lpstr>
      <vt:lpstr>NOTA E - INVERSIONES</vt:lpstr>
      <vt:lpstr>NOTA F - CREDITOS</vt:lpstr>
      <vt:lpstr>NOTA G BIENES DE USO</vt:lpstr>
      <vt:lpstr>NOTA H CARGOS DIFERIDOS</vt:lpstr>
      <vt:lpstr> NOTA I INTANGIBLES</vt:lpstr>
      <vt:lpstr>NOTA J OTROS ACTIVOS CTES y NO </vt:lpstr>
      <vt:lpstr>NOTA K PRESTAMOS</vt:lpstr>
      <vt:lpstr>NOTA L DOCUM y CTAS A PAG</vt:lpstr>
      <vt:lpstr>NOTAS M-Q ACREED y CTAS A PAG</vt:lpstr>
      <vt:lpstr>NOTA R SALDOS Y TRANSACC</vt:lpstr>
      <vt:lpstr>NOTA S RESULTADOS CON PERS</vt:lpstr>
      <vt:lpstr> NOTA T PATRIMONIO Y PREVIS</vt:lpstr>
      <vt:lpstr>NOTA V INGRESOS OPERATIVOS</vt:lpstr>
      <vt:lpstr>NOTA W OTROS GASTOS OPER</vt:lpstr>
      <vt:lpstr>NOTA X OTROS INGRESOS Y EGR</vt:lpstr>
      <vt:lpstr>NOTA Y RESULTADOS FINANC</vt:lpstr>
      <vt:lpstr>NOTA Z RESULT EXTRA</vt:lpstr>
      <vt:lpstr>NOTA 6 INFORMACION REFERENTE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Pablo Roa</cp:lastModifiedBy>
  <cp:revision/>
  <cp:lastPrinted>2021-04-27T23:05:36Z</cp:lastPrinted>
  <dcterms:created xsi:type="dcterms:W3CDTF">2019-11-21T14:06:50Z</dcterms:created>
  <dcterms:modified xsi:type="dcterms:W3CDTF">2021-06-02T21:49:57Z</dcterms:modified>
  <cp:category/>
  <cp:contentStatus/>
</cp:coreProperties>
</file>