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https://inpositivapy-my.sharepoint.com/personal/sady_pereira_inpositiva_com_py/Documents/10.Investor SA/Contabilidad/CNV_EEFF_Informes/2021/Balances Consolidados Junio 2021/"/>
    </mc:Choice>
  </mc:AlternateContent>
  <xr:revisionPtr revIDLastSave="0" documentId="10_ncr:200_{DFE4084D-66CB-48E8-BCF3-922D9316A1FB}" xr6:coauthVersionLast="47" xr6:coauthVersionMax="47" xr10:uidLastSave="{00000000-0000-0000-0000-000000000000}"/>
  <bookViews>
    <workbookView xWindow="9444" yWindow="960" windowWidth="13824" windowHeight="10860" firstSheet="3" activeTab="3" xr2:uid="{00000000-000D-0000-FFFF-FFFF00000000}"/>
  </bookViews>
  <sheets>
    <sheet name="Indice" sheetId="8" r:id="rId1"/>
    <sheet name="1 Informaciones Generales " sheetId="9" r:id="rId2"/>
    <sheet name="2.Consolidación (Proporcional)" sheetId="11" r:id="rId3"/>
    <sheet name="3,Variacion PN  Consolidado" sheetId="10" r:id="rId4"/>
    <sheet name="5, Notas a los EEFF AFPISA" sheetId="13" r:id="rId5"/>
    <sheet name="5,Notas a los EEFF MARKET DATA" sheetId="7" r:id="rId6"/>
    <sheet name="5,Notas a los EEFF PROCAMPO" sheetId="6" r:id="rId7"/>
    <sheet name="5,Notas a los EEFF CODESA" sheetId="14" r:id="rId8"/>
  </sheets>
  <externalReferences>
    <externalReference r:id="rId9"/>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 r="C8" i="10" l="1"/>
  <c r="C14" i="10" s="1"/>
  <c r="D14" i="10"/>
  <c r="B14" i="10"/>
  <c r="E8" i="10" l="1"/>
  <c r="E14" i="10" s="1"/>
  <c r="E13" i="10"/>
  <c r="D13" i="10" s="1"/>
  <c r="C13" i="10"/>
  <c r="G142" i="6"/>
  <c r="E235" i="14" l="1"/>
  <c r="E237" i="14" s="1"/>
  <c r="G311" i="14"/>
  <c r="C288" i="14"/>
  <c r="E288" i="14" s="1"/>
  <c r="C287" i="14"/>
  <c r="E287" i="14" s="1"/>
  <c r="E281" i="14"/>
  <c r="E282" i="14"/>
  <c r="E283" i="14"/>
  <c r="E284" i="14"/>
  <c r="E285" i="14"/>
  <c r="E286" i="14"/>
  <c r="E289" i="14"/>
  <c r="C290" i="14"/>
  <c r="D290" i="14"/>
  <c r="C388" i="14"/>
  <c r="D271" i="14"/>
  <c r="E265" i="14"/>
  <c r="E229" i="14"/>
  <c r="C183" i="14"/>
  <c r="D199" i="14"/>
  <c r="D203" i="14" s="1"/>
  <c r="C169" i="14"/>
  <c r="G169" i="14" s="1"/>
  <c r="K170" i="14"/>
  <c r="L170" i="14" s="1"/>
  <c r="K171" i="14"/>
  <c r="L171" i="14" s="1"/>
  <c r="K172" i="14"/>
  <c r="K173" i="14"/>
  <c r="L173" i="14" s="1"/>
  <c r="K174" i="14"/>
  <c r="K169" i="14"/>
  <c r="G172" i="14"/>
  <c r="G174" i="14"/>
  <c r="L174" i="14" l="1"/>
  <c r="L172" i="14"/>
  <c r="L169" i="14"/>
  <c r="F155" i="14" l="1"/>
  <c r="F151" i="14"/>
  <c r="F152" i="14"/>
  <c r="D109" i="14"/>
  <c r="D71" i="14"/>
  <c r="E311" i="14"/>
  <c r="C311" i="14"/>
  <c r="F308" i="14"/>
  <c r="C300" i="14"/>
  <c r="E299" i="14"/>
  <c r="E300" i="14" s="1"/>
  <c r="D299" i="14"/>
  <c r="F297" i="14"/>
  <c r="F296" i="14"/>
  <c r="D295" i="14"/>
  <c r="E280" i="14"/>
  <c r="E290" i="14" s="1"/>
  <c r="D256" i="14"/>
  <c r="C244" i="14"/>
  <c r="C256" i="14" s="1"/>
  <c r="D212" i="14"/>
  <c r="C212" i="14"/>
  <c r="D194" i="14"/>
  <c r="F184" i="14"/>
  <c r="E183" i="14"/>
  <c r="D183" i="14"/>
  <c r="F182" i="14"/>
  <c r="F181" i="14"/>
  <c r="J175" i="14"/>
  <c r="I175" i="14"/>
  <c r="H175" i="14"/>
  <c r="F175" i="14"/>
  <c r="E175" i="14"/>
  <c r="D175" i="14"/>
  <c r="C175" i="14"/>
  <c r="F146" i="14"/>
  <c r="E146" i="14"/>
  <c r="G144" i="14"/>
  <c r="G146" i="14" s="1"/>
  <c r="G139" i="14"/>
  <c r="F139" i="14"/>
  <c r="E139" i="14"/>
  <c r="G129" i="14"/>
  <c r="F129" i="14"/>
  <c r="E129" i="14"/>
  <c r="D113" i="14"/>
  <c r="D103" i="14"/>
  <c r="D111" i="14" s="1"/>
  <c r="E122" i="14" s="1"/>
  <c r="E134" i="14" s="1"/>
  <c r="E143" i="14" s="1"/>
  <c r="F150" i="14" s="1"/>
  <c r="D101" i="14"/>
  <c r="C86" i="14"/>
  <c r="C84" i="14"/>
  <c r="E75" i="14"/>
  <c r="F75" i="14" s="1"/>
  <c r="E72" i="14"/>
  <c r="F72" i="14" s="1"/>
  <c r="E71" i="14"/>
  <c r="C322" i="7"/>
  <c r="D272" i="7"/>
  <c r="D276" i="7"/>
  <c r="C235" i="7"/>
  <c r="D252" i="7" s="1"/>
  <c r="F178" i="7"/>
  <c r="F179" i="7"/>
  <c r="D105" i="7"/>
  <c r="C362" i="6"/>
  <c r="C305" i="6"/>
  <c r="C304" i="6" s="1"/>
  <c r="C302" i="6"/>
  <c r="C299" i="6" s="1"/>
  <c r="D281" i="6"/>
  <c r="C204" i="6"/>
  <c r="C239" i="6" s="1"/>
  <c r="D256" i="6" s="1"/>
  <c r="C203" i="6"/>
  <c r="F156" i="6"/>
  <c r="F183" i="14" l="1"/>
  <c r="D300" i="14"/>
  <c r="F161" i="14"/>
  <c r="G175" i="14"/>
  <c r="F305" i="14"/>
  <c r="F311" i="14" s="1"/>
  <c r="D311" i="14"/>
  <c r="K175" i="14"/>
  <c r="F300" i="14"/>
  <c r="F71" i="14"/>
  <c r="D224" i="14"/>
  <c r="D233" i="14" s="1"/>
  <c r="D189" i="14"/>
  <c r="D198" i="14" s="1"/>
  <c r="D274" i="14"/>
  <c r="C315" i="14" l="1"/>
  <c r="D260" i="14"/>
  <c r="L175" i="14"/>
  <c r="D332" i="13" l="1"/>
  <c r="C332" i="13"/>
  <c r="D328" i="13"/>
  <c r="C328" i="13"/>
  <c r="D322" i="13"/>
  <c r="C322" i="13"/>
  <c r="D312" i="13"/>
  <c r="C312" i="13"/>
  <c r="D299" i="13"/>
  <c r="C299" i="13"/>
  <c r="C291" i="13"/>
  <c r="C281" i="13"/>
  <c r="C275" i="13"/>
  <c r="C276" i="13" s="1"/>
  <c r="C270" i="13"/>
  <c r="C271" i="13" s="1"/>
  <c r="E252" i="13"/>
  <c r="D252" i="13"/>
  <c r="C252" i="13"/>
  <c r="F251" i="13"/>
  <c r="F250" i="13"/>
  <c r="F249" i="13"/>
  <c r="F248" i="13"/>
  <c r="F247" i="13"/>
  <c r="F252" i="13" s="1"/>
  <c r="F242" i="13"/>
  <c r="D242" i="13"/>
  <c r="C242" i="13"/>
  <c r="E241" i="13"/>
  <c r="E240" i="13"/>
  <c r="E239" i="13"/>
  <c r="E238" i="13"/>
  <c r="E237" i="13"/>
  <c r="H236" i="13"/>
  <c r="E236" i="13"/>
  <c r="E235" i="13"/>
  <c r="E229" i="13"/>
  <c r="D229" i="13"/>
  <c r="C216" i="13"/>
  <c r="D208" i="13"/>
  <c r="E200" i="13"/>
  <c r="D169" i="13"/>
  <c r="F154" i="13"/>
  <c r="F153" i="13"/>
  <c r="D153" i="13"/>
  <c r="F152" i="13"/>
  <c r="F151" i="13"/>
  <c r="F150" i="13"/>
  <c r="L141" i="13"/>
  <c r="J140" i="13"/>
  <c r="I140" i="13"/>
  <c r="F140" i="13"/>
  <c r="E140" i="13"/>
  <c r="D140" i="13"/>
  <c r="K139" i="13"/>
  <c r="G139" i="13"/>
  <c r="L139" i="13" s="1"/>
  <c r="K138" i="13"/>
  <c r="G138" i="13"/>
  <c r="K137" i="13"/>
  <c r="G137" i="13"/>
  <c r="L137" i="13" s="1"/>
  <c r="K136" i="13"/>
  <c r="G136" i="13"/>
  <c r="L136" i="13" s="1"/>
  <c r="K135" i="13"/>
  <c r="G135" i="13"/>
  <c r="J129" i="13"/>
  <c r="G127" i="13"/>
  <c r="F127" i="13"/>
  <c r="E110" i="13"/>
  <c r="D110" i="13"/>
  <c r="E106" i="13"/>
  <c r="D106" i="13"/>
  <c r="E101" i="13"/>
  <c r="D101" i="13"/>
  <c r="F72" i="13"/>
  <c r="F71" i="13"/>
  <c r="F70" i="13" s="1"/>
  <c r="C12" i="10"/>
  <c r="C9" i="10"/>
  <c r="L138" i="13" l="1"/>
  <c r="G140" i="13"/>
  <c r="K140" i="13"/>
  <c r="L130" i="13" s="1"/>
  <c r="E242" i="13"/>
  <c r="L135" i="13"/>
  <c r="L140" i="13" s="1"/>
  <c r="E288" i="7" l="1"/>
  <c r="G288" i="7"/>
  <c r="C288" i="7"/>
  <c r="F283" i="7"/>
  <c r="F284" i="7"/>
  <c r="F285" i="7"/>
  <c r="F286" i="7"/>
  <c r="F287" i="7"/>
  <c r="F288" i="6"/>
  <c r="F289" i="6"/>
  <c r="F290" i="6"/>
  <c r="F291" i="6"/>
  <c r="F292" i="6"/>
  <c r="F287" i="6"/>
  <c r="G293" i="6"/>
  <c r="E293" i="6"/>
  <c r="C293" i="6"/>
  <c r="D293" i="6"/>
  <c r="E124" i="6"/>
  <c r="F293" i="6" l="1"/>
  <c r="F273" i="7" l="1"/>
  <c r="F274" i="7"/>
  <c r="F275" i="7"/>
  <c r="D103" i="7"/>
  <c r="D108" i="7" s="1"/>
  <c r="E119" i="7" s="1"/>
  <c r="E131" i="7" s="1"/>
  <c r="E140" i="7" s="1"/>
  <c r="F147" i="7" s="1"/>
  <c r="C86" i="7"/>
  <c r="C84" i="7"/>
  <c r="E75" i="7"/>
  <c r="E72" i="7"/>
  <c r="E71" i="7"/>
  <c r="E281" i="6"/>
  <c r="E280" i="6"/>
  <c r="E278" i="6"/>
  <c r="E265" i="6"/>
  <c r="C241" i="6"/>
  <c r="D257" i="6" s="1"/>
  <c r="D172" i="6"/>
  <c r="D170" i="6"/>
  <c r="C173" i="6"/>
  <c r="D173" i="6" s="1"/>
  <c r="F124" i="6"/>
  <c r="F162" i="6"/>
  <c r="F125" i="6"/>
  <c r="D215" i="7" l="1"/>
  <c r="D224" i="7" s="1"/>
  <c r="C292" i="7" s="1"/>
  <c r="D186" i="7"/>
  <c r="D103" i="6"/>
  <c r="D108" i="6" s="1"/>
  <c r="E119" i="6" s="1"/>
  <c r="E131" i="6" s="1"/>
  <c r="E140" i="6" s="1"/>
  <c r="F151" i="6" s="1"/>
  <c r="D190" i="6" s="1"/>
  <c r="D219" i="6" s="1"/>
  <c r="D228" i="6" s="1"/>
  <c r="C297" i="6" s="1"/>
  <c r="E87" i="6"/>
  <c r="C85" i="6"/>
  <c r="C87" i="6" s="1"/>
  <c r="C84" i="6"/>
  <c r="C86" i="6" s="1"/>
  <c r="E75" i="6"/>
  <c r="D75" i="6" s="1"/>
  <c r="E72" i="6"/>
  <c r="E71" i="6"/>
  <c r="E9" i="8" l="1"/>
  <c r="E10" i="10" l="1"/>
  <c r="E263" i="7" l="1"/>
  <c r="C243" i="7"/>
  <c r="E276" i="7"/>
  <c r="D277" i="7"/>
  <c r="C267" i="7"/>
  <c r="E266" i="7"/>
  <c r="E265" i="7"/>
  <c r="E264" i="7"/>
  <c r="E262" i="7"/>
  <c r="E261" i="7"/>
  <c r="D255" i="7"/>
  <c r="D243" i="7"/>
  <c r="E228" i="7"/>
  <c r="D282" i="7" s="1"/>
  <c r="E220" i="7"/>
  <c r="D203" i="7"/>
  <c r="C203" i="7"/>
  <c r="D191" i="7"/>
  <c r="F181" i="7"/>
  <c r="E180" i="7"/>
  <c r="D180" i="7"/>
  <c r="C180" i="7"/>
  <c r="J172" i="7"/>
  <c r="I172" i="7"/>
  <c r="H172" i="7"/>
  <c r="F172" i="7"/>
  <c r="E172" i="7"/>
  <c r="D172" i="7"/>
  <c r="C172" i="7"/>
  <c r="K171" i="7"/>
  <c r="G171" i="7"/>
  <c r="K170" i="7"/>
  <c r="G170" i="7"/>
  <c r="K169" i="7"/>
  <c r="G169" i="7"/>
  <c r="K168" i="7"/>
  <c r="G168" i="7"/>
  <c r="K167" i="7"/>
  <c r="G167" i="7"/>
  <c r="G166" i="7"/>
  <c r="L166" i="7" s="1"/>
  <c r="F158" i="7"/>
  <c r="F143" i="7"/>
  <c r="E143" i="7"/>
  <c r="G141" i="7"/>
  <c r="G143" i="7" s="1"/>
  <c r="G136" i="7"/>
  <c r="F136" i="7"/>
  <c r="E136" i="7"/>
  <c r="G126" i="7"/>
  <c r="F126" i="7"/>
  <c r="E126" i="7"/>
  <c r="D110" i="7"/>
  <c r="D106" i="7"/>
  <c r="D101" i="7"/>
  <c r="F75" i="7"/>
  <c r="F72" i="7"/>
  <c r="F71" i="7"/>
  <c r="C277" i="6"/>
  <c r="D277" i="6" s="1"/>
  <c r="F278" i="6"/>
  <c r="D272" i="6"/>
  <c r="E271" i="6"/>
  <c r="C272" i="6"/>
  <c r="C247" i="6"/>
  <c r="D207" i="6"/>
  <c r="L170" i="6"/>
  <c r="J176" i="6"/>
  <c r="I176" i="6"/>
  <c r="H176" i="6"/>
  <c r="F176" i="6"/>
  <c r="E176" i="6"/>
  <c r="C176" i="6"/>
  <c r="D176" i="6"/>
  <c r="G141" i="6"/>
  <c r="D288" i="7" l="1"/>
  <c r="F282" i="7"/>
  <c r="F288" i="7" s="1"/>
  <c r="L170" i="7"/>
  <c r="L169" i="7"/>
  <c r="L167" i="7"/>
  <c r="L171" i="7"/>
  <c r="E277" i="7"/>
  <c r="F277" i="7"/>
  <c r="D267" i="7"/>
  <c r="L168" i="7"/>
  <c r="E267" i="7"/>
  <c r="K172" i="7"/>
  <c r="F180" i="7"/>
  <c r="G172" i="7"/>
  <c r="C277" i="7"/>
  <c r="C207" i="6"/>
  <c r="L172" i="7" l="1"/>
  <c r="E282" i="6"/>
  <c r="D279" i="6"/>
  <c r="E269" i="6"/>
  <c r="E268" i="6"/>
  <c r="E267" i="6"/>
  <c r="E266" i="6"/>
  <c r="D259" i="6"/>
  <c r="D247" i="6"/>
  <c r="E232" i="6"/>
  <c r="E224" i="6"/>
  <c r="D195" i="6"/>
  <c r="F185" i="6"/>
  <c r="E184" i="6"/>
  <c r="D184" i="6"/>
  <c r="C184" i="6"/>
  <c r="F183" i="6"/>
  <c r="F182" i="6"/>
  <c r="G175" i="6"/>
  <c r="K174" i="6"/>
  <c r="G174" i="6"/>
  <c r="K173" i="6"/>
  <c r="K172" i="6"/>
  <c r="K171" i="6"/>
  <c r="L171" i="6" s="1"/>
  <c r="G147" i="6"/>
  <c r="F147" i="6"/>
  <c r="E147" i="6"/>
  <c r="G136" i="6"/>
  <c r="F136" i="6"/>
  <c r="E136" i="6"/>
  <c r="G126" i="6"/>
  <c r="F126" i="6"/>
  <c r="E126" i="6"/>
  <c r="D110" i="6"/>
  <c r="D106" i="6"/>
  <c r="D101" i="6"/>
  <c r="F72" i="6"/>
  <c r="L173" i="6" l="1"/>
  <c r="E272" i="6"/>
  <c r="L174" i="6"/>
  <c r="G176" i="6"/>
  <c r="L172" i="6"/>
  <c r="F184" i="6"/>
  <c r="K175" i="6"/>
  <c r="K176" i="6" s="1"/>
  <c r="C282" i="6"/>
  <c r="L175" i="6" l="1"/>
  <c r="L176" i="6" s="1"/>
  <c r="F282" i="6" l="1"/>
  <c r="D282" i="6"/>
</calcChain>
</file>

<file path=xl/sharedStrings.xml><?xml version="1.0" encoding="utf-8"?>
<sst xmlns="http://schemas.openxmlformats.org/spreadsheetml/2006/main" count="1367" uniqueCount="546">
  <si>
    <t>Índice</t>
  </si>
  <si>
    <t>N°</t>
  </si>
  <si>
    <t>Informacion General Respecto A La Consolidacion</t>
  </si>
  <si>
    <t>Balance General Consolidado</t>
  </si>
  <si>
    <t>Estado De Resultados Consolidados</t>
  </si>
  <si>
    <t>Estado De Variacion Del Patrimonio Neto</t>
  </si>
  <si>
    <t>Notas A Los Estados Financieros por Subsidiarias</t>
  </si>
  <si>
    <t/>
  </si>
  <si>
    <t>Nota 1.- INFORMACIÓN BÁSICA RESPECTO A LA CONSOLIDACION DE BALANCES</t>
  </si>
  <si>
    <t>Todas estas empresas tienen su domicilio legal en el Edificio Investor Center, situado en la Avenida Brasilia 764.</t>
  </si>
  <si>
    <t>1.1  Metodo utilizado para la consolidación de los balances:</t>
  </si>
  <si>
    <t>Para consolidar los balances se utilizo el metodo proporcional, de manera que los Activos, Pasivos y cuentas de resultados fueron asignados para cada empresaa en base al porcentaje que le corresponde a la controlante en las subsidiarias.</t>
  </si>
  <si>
    <t>Nota 2.- Procedimientos utilizados para la Consolidación</t>
  </si>
  <si>
    <t>2.2. Porcentajes de participación de Investor Casa de Bolsa SA en las siguientes subsidiarias;</t>
  </si>
  <si>
    <t>Acciones en Empresas</t>
  </si>
  <si>
    <t>% Participación</t>
  </si>
  <si>
    <t>Investor AFPISA</t>
  </si>
  <si>
    <t>Procampo</t>
  </si>
  <si>
    <t>Market Data</t>
  </si>
  <si>
    <t>2.3. Criterio utilizados para realizar el balance consolidado</t>
  </si>
  <si>
    <t>Los estados financieros  del grupo de empresas, son preparados teniendo en cuenta las normas de contabilidad y las politicas mas importantes utlizados para la preparación de los mismos son;</t>
  </si>
  <si>
    <t>Las subsidiarias operan bajo la misma administración, las cuentas y operaciones inter empresas consolidadas han sido eliminadas en la preparación de los estados financieros consolidados.</t>
  </si>
  <si>
    <t>Investor Casa de Bolsa no registro en su balance individual el Valor Proporcional Patrimonial para este periodo 2021.</t>
  </si>
  <si>
    <t>2.4 Variacion del Patrimonio Neto en el Balance Consolidado</t>
  </si>
  <si>
    <t>El Patrimonio Neto de los Estados Consolidados fueron ajustados en base a los resultados proporcionales que le corresponde</t>
  </si>
  <si>
    <t>a la Controlante, es decir Investor Casa de Bolsa SA, en cada una de sus subsidiarias</t>
  </si>
  <si>
    <t xml:space="preserve">2.5 – Notas a los Estados Financieros </t>
  </si>
  <si>
    <t>Cada subisidiaria tiene sus notas a los Estados Contables Individuales, y las mismas forman parte de los Estados Financieros Complementarios, requeridos por la Resolución 6/19. Las mismas se anexan en formato excel, por el volumen de informacion de de dichas notas.</t>
  </si>
  <si>
    <t xml:space="preserve">BALANCE GENERAL CONSOLIDADO  - INVESTOR CASA DE BOLSA SA </t>
  </si>
  <si>
    <t xml:space="preserve">CUENTAS </t>
  </si>
  <si>
    <t>Notas</t>
  </si>
  <si>
    <t>INVESTOR CASA DE BOLSA SA</t>
  </si>
  <si>
    <t>INCUBATE</t>
  </si>
  <si>
    <t>MARKET DATA</t>
  </si>
  <si>
    <t>Porcentaje de Participación de la Controlante</t>
  </si>
  <si>
    <t>Numero</t>
  </si>
  <si>
    <t>Activo</t>
  </si>
  <si>
    <t>Activo Corriente</t>
  </si>
  <si>
    <t>Disponibilidades</t>
  </si>
  <si>
    <t>Inversiones Temporarias</t>
  </si>
  <si>
    <t>Créditos</t>
  </si>
  <si>
    <t>Inventarios</t>
  </si>
  <si>
    <t>Gastos Pagados Por Adelantado</t>
  </si>
  <si>
    <t>Otros Activos</t>
  </si>
  <si>
    <t>Activo No Corriente</t>
  </si>
  <si>
    <t>Créditos A Largo Plazo</t>
  </si>
  <si>
    <t>Inventarios A Realizar A Largo Plazo</t>
  </si>
  <si>
    <t xml:space="preserve">Inversiones A Largo Plazo </t>
  </si>
  <si>
    <t>Inversiones A Largo Plazo -Acciones en otras Empresas</t>
  </si>
  <si>
    <t>Propiedad, Planta Y Equipo</t>
  </si>
  <si>
    <t>Otros Activos A Largo Plazo</t>
  </si>
  <si>
    <t>Cargos Diferidos</t>
  </si>
  <si>
    <t>Activos Intangibles</t>
  </si>
  <si>
    <t>Pasivo</t>
  </si>
  <si>
    <t>Pasivo Corriente</t>
  </si>
  <si>
    <t>Acreedores Comerciales</t>
  </si>
  <si>
    <t>Deudas Financieras</t>
  </si>
  <si>
    <t>Otras Cuentas Por Pagar</t>
  </si>
  <si>
    <t>Provisiones</t>
  </si>
  <si>
    <t>Ingresos Diferidos</t>
  </si>
  <si>
    <t>Pasivo No Corriente</t>
  </si>
  <si>
    <t>Acreedores Comerciales A Largo Plazo</t>
  </si>
  <si>
    <t>Deudas Financieras A Largo Plazo</t>
  </si>
  <si>
    <t>Provisiones Para Obligaciones A Largo Plazo</t>
  </si>
  <si>
    <t>Ingresos Diferidos A Largo Plazo</t>
  </si>
  <si>
    <t>Patrimonio Neto</t>
  </si>
  <si>
    <t>Ajuste por Conversion</t>
  </si>
  <si>
    <t>Capital</t>
  </si>
  <si>
    <t>Capital Integrado</t>
  </si>
  <si>
    <t>Reservas</t>
  </si>
  <si>
    <t>Reserva Legal</t>
  </si>
  <si>
    <t>Reserva De Revalúo</t>
  </si>
  <si>
    <t>Otras Reservas</t>
  </si>
  <si>
    <t>Resultados</t>
  </si>
  <si>
    <t>Resultados Acumulados</t>
  </si>
  <si>
    <t>Resultado Del Ejercicio</t>
  </si>
  <si>
    <t>Las 13 notas forman parte integral de este balance</t>
  </si>
  <si>
    <t>ESTADOS DE RESULTADOS CONSOLIDADOS INVESTOR CASA DE BOLSA SA</t>
  </si>
  <si>
    <t>Ingresos</t>
  </si>
  <si>
    <t>Ingresos Operativos</t>
  </si>
  <si>
    <t xml:space="preserve">Ventas De Valores - Titulos </t>
  </si>
  <si>
    <t>Ventas De Ganado</t>
  </si>
  <si>
    <t>Servicios Prestados</t>
  </si>
  <si>
    <t>Ingresos No Operativos</t>
  </si>
  <si>
    <t>Ingresos Extraordinarios</t>
  </si>
  <si>
    <t>Ventas De Activo Fijo</t>
  </si>
  <si>
    <t>Utilidades por Inversiones</t>
  </si>
  <si>
    <t>Recuperos de Gastos</t>
  </si>
  <si>
    <t xml:space="preserve">Otros ingresos </t>
  </si>
  <si>
    <t>Diferencia de Cambios</t>
  </si>
  <si>
    <t>Dividendos Cobrados</t>
  </si>
  <si>
    <t>Resultados por Inversiones Permanentes</t>
  </si>
  <si>
    <t>(-) Devoluciones</t>
  </si>
  <si>
    <t>Egresos Operativos</t>
  </si>
  <si>
    <t>Costo De Ventas</t>
  </si>
  <si>
    <t>Costo De Ventas de Titulos - Valores</t>
  </si>
  <si>
    <t>Costo De Ventas de Ganado</t>
  </si>
  <si>
    <t>Gastos De Ventas O Comercialización</t>
  </si>
  <si>
    <t>Sueldos Y Otras Remuneraciones Al Personal de Ventas</t>
  </si>
  <si>
    <t>Otros Beneficios Al Personal de Ventas</t>
  </si>
  <si>
    <t>Otros Gastos De Ventas</t>
  </si>
  <si>
    <t>Gastos De Administración</t>
  </si>
  <si>
    <t xml:space="preserve">Sueldos Y Otras Remuneraciones Al Personal </t>
  </si>
  <si>
    <t>Remuneración Personal Superior</t>
  </si>
  <si>
    <t>Otros Gastos Administrativos</t>
  </si>
  <si>
    <t>Gastos Bancarios Y Financieros</t>
  </si>
  <si>
    <t>Intereses Pagados A Entidades Bancarias</t>
  </si>
  <si>
    <t>Diferencia De Cambio</t>
  </si>
  <si>
    <t>Previsiones</t>
  </si>
  <si>
    <t>Constitucion De Previsiones</t>
  </si>
  <si>
    <t>Depreciaciones Y Amortizaciones De Activ</t>
  </si>
  <si>
    <t>Otros Resultados No Operativos</t>
  </si>
  <si>
    <t>Pérdida Extraordinarias</t>
  </si>
  <si>
    <t>Impuesto A La Renta</t>
  </si>
  <si>
    <t>Resultado del Ejercicio</t>
  </si>
  <si>
    <t>Prueba Resultados Proporcionales al % participación</t>
  </si>
  <si>
    <r>
      <rPr>
        <b/>
        <sz val="11"/>
        <color rgb="FF0070C0"/>
        <rFont val="Times New Roman"/>
        <family val="1"/>
      </rPr>
      <t>Res 6/19 Artículo 7°</t>
    </r>
    <r>
      <rPr>
        <sz val="11"/>
        <color theme="1"/>
        <rFont val="Times New Roman"/>
        <family val="1"/>
      </rPr>
      <t>. Estados Financieros complementarios. Si la Casa de Bolsa fuese una sociedad controlante de otra (s) mediante el control de más del cincuenta por ciento del capital, deberá presentar, además, Estados Financieros Consolidados, acompañados de sus respectivas Notas a los Estados Consolidados. Los Estados Financieros complementarios se componen de: a) Balance General Consolidado. b) Estado de Resultado Consolidado. c</t>
    </r>
    <r>
      <rPr>
        <b/>
        <sz val="11"/>
        <color theme="1"/>
        <rFont val="Times New Roman"/>
        <family val="1"/>
      </rPr>
      <t>) Notas a los Estados Financieros, que también deberán contener el criterio de consolidación adoptado y los respectivos saldos de las operaciones y transacciones mantenidos con la entidad controlada.</t>
    </r>
    <r>
      <rPr>
        <sz val="11"/>
        <color theme="1"/>
        <rFont val="Times New Roman"/>
        <family val="1"/>
      </rPr>
      <t xml:space="preserve"> Los Estados Financieros complementarios anuales deberán hallarse auditados por auditores inscriptos en la Comisión Nacional de Valores</t>
    </r>
  </si>
  <si>
    <t>ESTADO CONSOLIDADO DE VARIACION PATRIMONIO NETO</t>
  </si>
  <si>
    <t>CONCEPTO</t>
  </si>
  <si>
    <t xml:space="preserve">SALDO AL INICIO DEL EJERCICIO </t>
  </si>
  <si>
    <t>Utilidad Consolidada</t>
  </si>
  <si>
    <t>SALDO AL CIERRE DEL EJERCICIO</t>
  </si>
  <si>
    <t>Aportes no capitalizados</t>
  </si>
  <si>
    <t>Resultados acumulados</t>
  </si>
  <si>
    <t>*Resultados del ejercicio</t>
  </si>
  <si>
    <t>TOTAL</t>
  </si>
  <si>
    <t>NOTAS A LOS ESTADOS FINANCIEROS</t>
  </si>
  <si>
    <t>Nota 1.- INFORMACIÓN BÁSICA DE LA ADMINISTRADORA</t>
  </si>
  <si>
    <t>1.1 Naturaleza jurídica de las Actividades de la sociedad:</t>
  </si>
  <si>
    <t>INVESTOR ADMINISTRADORA DE FONDOS PATRIMONIALES DE INVERSION  SOCIEDAD ANÓNIMA ha sido constituida legalmente bajo las leyes de la República del Paraguay. Su constitución ha sido formalizada ante el escribano Publico Luis Enrique Peroni Giralt  por Escritura Publica Nº 1.201 en fecha 20 de diciembre de 2016. Se encuentra inscripta en los Registros Públicos de Comercio, bajo el Número 7612 serie 1 folio 1 y siguientes, de la sección contratos de fecha 18 de enero de 2017. Aprobada mediante Resolución CNV N° 34E/17 de fecha 24 de agosto de 2017.</t>
  </si>
  <si>
    <t>Nota 2.- Principales políticas y prácticas contables aplicadas.</t>
  </si>
  <si>
    <t xml:space="preserve">2.2. La moneda de cuenta </t>
  </si>
  <si>
    <t>2.3 Política de Constitución de Previsiones:</t>
  </si>
  <si>
    <t xml:space="preserve">La entidad no tiene saldos de clientes, por tanto no existen partidas que requieran la constitución de previsiones. </t>
  </si>
  <si>
    <t xml:space="preserve">2.4 Bienes de Uso </t>
  </si>
  <si>
    <t xml:space="preserve"> </t>
  </si>
  <si>
    <t>Los bienes de uso se exponen a sus costos históricos. La política de revalúo y depreciación adoptada es a partir del año siguiente a la incorporación. Lo bienes de uso serán depreciados por un sistema lineal, de conformidad con los años de vida útil estimado, y revaluados al cierre del ejercicio de conformidad con los coeficientes publicados por la Administración Tributaria.</t>
  </si>
  <si>
    <t>2.5 – Valuación de las Inversiones</t>
  </si>
  <si>
    <r>
      <t xml:space="preserve"> </t>
    </r>
    <r>
      <rPr>
        <sz val="12"/>
        <rFont val="Arial"/>
        <family val="2"/>
      </rPr>
      <t>Las inversiones (Bonos y CDA en cartera), se exponen a sus valores actualizados. Las diferencias  se exponen en el estado de resultados en el rubro intereses ganados</t>
    </r>
    <r>
      <rPr>
        <sz val="11"/>
        <rFont val="Calibri"/>
        <family val="2"/>
      </rPr>
      <t>.</t>
    </r>
  </si>
  <si>
    <t>2.6 Política de Reconocimiento de Ingresos:</t>
  </si>
  <si>
    <r>
      <t>Los ingresos son reconocidos con base en el criterio de lo devengado, de conformidad con las disposiciones de las Normas Contables, emitidas por el Consejo de contadores Públicos del Paraguay</t>
    </r>
    <r>
      <rPr>
        <b/>
        <sz val="12"/>
        <rFont val="Arial"/>
        <family val="2"/>
      </rPr>
      <t>.</t>
    </r>
  </si>
  <si>
    <t>2.7 Normas a para  Consolidación de estados financieros:</t>
  </si>
  <si>
    <t>La entidad no consolida estados financieros, pues no es controlante de ninguna sociedad.</t>
  </si>
  <si>
    <t xml:space="preserve">2.8 Gastos de Constitución y Organización </t>
  </si>
  <si>
    <t xml:space="preserve">Representa los gastos preoperativos efectuados en el periodo de formación, y corresponden a trámites legales. </t>
  </si>
  <si>
    <t>Nota 3.- Cambio de políticas y procedimientos de contabilidad</t>
  </si>
  <si>
    <t>La Administradora no ha cambiado, ni tiene previsto cambiar sus políticas y/o procedimientos contables.</t>
  </si>
  <si>
    <t xml:space="preserve">Nota 4.- Criterios especificos de valuacion </t>
  </si>
  <si>
    <r>
      <t>A-</t>
    </r>
    <r>
      <rPr>
        <b/>
        <sz val="7"/>
        <rFont val="Times New Roman"/>
        <family val="1"/>
      </rPr>
      <t xml:space="preserve">   </t>
    </r>
    <r>
      <rPr>
        <b/>
        <sz val="12"/>
        <rFont val="Arial"/>
        <family val="2"/>
      </rPr>
      <t>Valuacion en moneda extranjera</t>
    </r>
  </si>
  <si>
    <t>Tipo de cambio comprador</t>
  </si>
  <si>
    <t>Tipo de cambio vendedor</t>
  </si>
  <si>
    <r>
      <t>B-</t>
    </r>
    <r>
      <rPr>
        <b/>
        <sz val="7"/>
        <rFont val="Times New Roman"/>
        <family val="1"/>
      </rPr>
      <t xml:space="preserve">   </t>
    </r>
    <r>
      <rPr>
        <b/>
        <sz val="12"/>
        <rFont val="Arial"/>
        <family val="2"/>
      </rPr>
      <t>Posicion en moneda extranjera</t>
    </r>
  </si>
  <si>
    <t>ACTIVOS Y PASIVOS EN MONEDA EXTRANJERA</t>
  </si>
  <si>
    <t>Detalle</t>
  </si>
  <si>
    <t>Moneda extranjera clase</t>
  </si>
  <si>
    <t>Moneda extranjera monto</t>
  </si>
  <si>
    <t>Cambio vigente</t>
  </si>
  <si>
    <t>Saldo periodo actual (Guaranies)</t>
  </si>
  <si>
    <t>Cambio cierre ejercico anterior</t>
  </si>
  <si>
    <t>Saldo al cierre ejercico anterior (Guaranies)</t>
  </si>
  <si>
    <t xml:space="preserve">Activos </t>
  </si>
  <si>
    <t>USD</t>
  </si>
  <si>
    <t>Activos Corrientes</t>
  </si>
  <si>
    <t>Comisiones a cobrar corto plazo</t>
  </si>
  <si>
    <t>Activos No Corrientes</t>
  </si>
  <si>
    <t>(Detallar)</t>
  </si>
  <si>
    <t>Pasivos Corrientes</t>
  </si>
  <si>
    <t>Pasivos No Corrientes</t>
  </si>
  <si>
    <r>
      <t>C-</t>
    </r>
    <r>
      <rPr>
        <b/>
        <sz val="7"/>
        <rFont val="Times New Roman"/>
        <family val="1"/>
      </rPr>
      <t xml:space="preserve">   </t>
    </r>
    <r>
      <rPr>
        <b/>
        <sz val="12"/>
        <rFont val="Arial"/>
        <family val="2"/>
      </rPr>
      <t>Diferencia de cambio en moneda extranjera</t>
    </r>
  </si>
  <si>
    <t>Concepto</t>
  </si>
  <si>
    <t>Tipo de Cambio Actual</t>
  </si>
  <si>
    <t>Monto ajustado periodo actual guaranies</t>
  </si>
  <si>
    <t xml:space="preserve">tipo de cambio periodo anterior </t>
  </si>
  <si>
    <t>saldo al cierre del ejercicio anterior (Guaranies)</t>
  </si>
  <si>
    <t>Ganancias por valuacion de activos monetarios en moneda extranjera(*)</t>
  </si>
  <si>
    <t>Ganancias por valuacion de pasivos monetarios en moneda extranjera</t>
  </si>
  <si>
    <t>Perdidas por valuacion de activos monetarios en moneda extranjera (*)</t>
  </si>
  <si>
    <t>Perdidas por valuacion de pasivos monetarios en moneda extranjera</t>
  </si>
  <si>
    <t>(*)Se originan exclusivamente en las comisiones provisionadas al cierre de cada mes, y percibidas con posterioridad</t>
  </si>
  <si>
    <t>Nota 5.- Composicion de cuentas</t>
  </si>
  <si>
    <r>
      <t>5.1-</t>
    </r>
    <r>
      <rPr>
        <b/>
        <sz val="7"/>
        <rFont val="Times New Roman"/>
        <family val="1"/>
      </rPr>
      <t xml:space="preserve">   </t>
    </r>
    <r>
      <rPr>
        <b/>
        <sz val="12"/>
        <rFont val="Arial"/>
        <family val="2"/>
      </rPr>
      <t>DIPONIBILIDADES</t>
    </r>
  </si>
  <si>
    <t>Efectivos en moneda nacional y extranjera en bancos disponibles en la empresa y bancos de plaza</t>
  </si>
  <si>
    <t>DISPONIBILIDADES</t>
  </si>
  <si>
    <t>CUENTAS</t>
  </si>
  <si>
    <t>Caja</t>
  </si>
  <si>
    <t>Bancos</t>
  </si>
  <si>
    <t>Valores al Cobro</t>
  </si>
  <si>
    <t>BANCOS</t>
  </si>
  <si>
    <t xml:space="preserve">Banco Regional Cta. Cte. </t>
  </si>
  <si>
    <t>Banco Itaú Cta.Cte.Gs.</t>
  </si>
  <si>
    <t>Investor Casa de Bolsa S.A.</t>
  </si>
  <si>
    <t xml:space="preserve">5.2 -  INVERSIONES: </t>
  </si>
  <si>
    <t>Saldo en cartera de  bonos y certificado de depósitos de ahorros, valuados al precio de mercado de acuerdo al siguiente detalle:</t>
  </si>
  <si>
    <t>5.3 -  CREDITOS:</t>
  </si>
  <si>
    <t>Derechos contra terceros de acuerdo al siguiente detalle:</t>
  </si>
  <si>
    <t>CREDITOS</t>
  </si>
  <si>
    <t>Comisiones a Cobrar</t>
  </si>
  <si>
    <t>IVA CREDITO FISCAL</t>
  </si>
  <si>
    <t>Préstamo al personal</t>
  </si>
  <si>
    <t>Cuentas a Cobrar a entidades vinculadas (1)</t>
  </si>
  <si>
    <r>
      <t>(1)</t>
    </r>
    <r>
      <rPr>
        <sz val="7"/>
        <rFont val="Times New Roman"/>
        <family val="1"/>
      </rPr>
      <t xml:space="preserve">  </t>
    </r>
    <r>
      <rPr>
        <sz val="11"/>
        <rFont val="Arial"/>
        <family val="2"/>
      </rPr>
      <t>Saldo a cobrar a empresas vinculadas en concepto de reembolso de gastos por servicios de fotocopiado.</t>
    </r>
  </si>
  <si>
    <t>5.4-  BIENES DE USOS</t>
  </si>
  <si>
    <t>VALORES ORIGINALES</t>
  </si>
  <si>
    <t>DEPRECIACIONES</t>
  </si>
  <si>
    <t>VALOR NETO CONT.</t>
  </si>
  <si>
    <t>SALDO ANT.</t>
  </si>
  <si>
    <t>ALTAS</t>
  </si>
  <si>
    <t xml:space="preserve">BAJAS </t>
  </si>
  <si>
    <t>REVALUO</t>
  </si>
  <si>
    <t>SALDO AL INICIO</t>
  </si>
  <si>
    <t xml:space="preserve">ALTAS </t>
  </si>
  <si>
    <t>BAJAS</t>
  </si>
  <si>
    <t>SALDO AL CIERRE</t>
  </si>
  <si>
    <t>MUEBLES</t>
  </si>
  <si>
    <t>MAQUINARIAS</t>
  </si>
  <si>
    <t>EQUIPOS DE INFORMÁTICA</t>
  </si>
  <si>
    <t>ELECTRODOMESTICO</t>
  </si>
  <si>
    <t>MEJORA EN PREDIO AJENO</t>
  </si>
  <si>
    <t>TOTAL EJ. ANT.</t>
  </si>
  <si>
    <t>5.5-  CARGOS DIFERIDOS</t>
  </si>
  <si>
    <t>Representa gastos preoperativos y demás trámites necesarios para la formalización de la administradora, que por sus características serán afectados a resultados en cinco años. En el cuadro siguiente se detalla la composición.</t>
  </si>
  <si>
    <t>SALDO INICIAL</t>
  </si>
  <si>
    <t xml:space="preserve">AUMENTOS </t>
  </si>
  <si>
    <t xml:space="preserve">AMORTIZACIONES </t>
  </si>
  <si>
    <t>SALDO NETO FINAL</t>
  </si>
  <si>
    <t>GASTOS DE CONSTITUCIÓN</t>
  </si>
  <si>
    <t>GASTOS DE DESARROLLO</t>
  </si>
  <si>
    <t>Total actual</t>
  </si>
  <si>
    <t>Total ejercicio anterior</t>
  </si>
  <si>
    <t>5.6- INTANGIBLES</t>
  </si>
  <si>
    <t>Representa importes abonados a Multi Soft por licencia y gastos de mano de obra y cargas sociales del personal técnico contratado para desarrollo de sistemas para la administración de los fondos de inversión, de acuerdo a las necesidades. En el cuadro siguiente se detallan dichas partidas:</t>
  </si>
  <si>
    <t>ACTIVOS INTANGIBLES</t>
  </si>
  <si>
    <t>Licencia Software</t>
  </si>
  <si>
    <t>Sistema en Desarrollo</t>
  </si>
  <si>
    <t>Licencia Office</t>
  </si>
  <si>
    <t>Amortizaciones</t>
  </si>
  <si>
    <t>5.7- OTROS ACTIVOS CORRIENTES Y NO CORRIENTES</t>
  </si>
  <si>
    <t>No existen otros activos corrientes y no corrientes que reportar</t>
  </si>
  <si>
    <t>5.8- PRESTAMOS FINANCIEROS A CORTO Y LARGO PLAZO</t>
  </si>
  <si>
    <t>INSTITUCION</t>
  </si>
  <si>
    <t>CORTO PLAZO</t>
  </si>
  <si>
    <t>LARGO PLAZO</t>
  </si>
  <si>
    <t>NO APLICABLE NO SE TIENE PRESAMOS FINANCIEROS</t>
  </si>
  <si>
    <t>Total anterior</t>
  </si>
  <si>
    <t>5.9- DOCUMENTOS Y CUENTAS POR PAGAR (CORTO Y LARGO PLAZO)</t>
  </si>
  <si>
    <t>CONCEPTO (TIPO DE OPERACIÓN O SERVICIO)</t>
  </si>
  <si>
    <t>NO APLICABLE</t>
  </si>
  <si>
    <t xml:space="preserve"> CUENTAS VARIAS A PAGAR</t>
  </si>
  <si>
    <t>Proveedores</t>
  </si>
  <si>
    <t>DISTRIBUIDORA EL ARTE</t>
  </si>
  <si>
    <t>PRINTEC</t>
  </si>
  <si>
    <t>CUENTAS A PAGAR A PERSONAS VINCULADAS (*)</t>
  </si>
  <si>
    <t>SOSA JOVELLANOS AUD. &amp; CONS.</t>
  </si>
  <si>
    <t>TOTAL AÑO ANTERIOR</t>
  </si>
  <si>
    <t xml:space="preserve"> PROVISIONES</t>
  </si>
  <si>
    <t>DEUDAS FISCALES Y SOCIALES</t>
  </si>
  <si>
    <t>DIRECCION GENERAL DE RECAUDACIONES</t>
  </si>
  <si>
    <t>APORTES Y -RETEN. A PAGAR IPS</t>
  </si>
  <si>
    <t>5.10- (*)CUENTAS A PAGAR A PERSONAS Y EMPRESAS RELACIONADAS (CORTO Y LARGO PLAZO)</t>
  </si>
  <si>
    <t>EDGE SA</t>
  </si>
  <si>
    <t>IN POSITIVA</t>
  </si>
  <si>
    <t>5.11- OTROS PASIVOS CORRIENTES Y NO CORRIENTES</t>
  </si>
  <si>
    <t>5.12- SALDOS Y TRANSACCIONES CON PERSONAS Y EMPRESAS RELACIONADAS (CORRIENTES Y NO CORRIENTES)</t>
  </si>
  <si>
    <t>SALDO Y TRANSACCIONES CON PERSONAS Y EMPRESAS RELACIONADAS</t>
  </si>
  <si>
    <t>NOMBRE DE PERSONA  RELCIONADA</t>
  </si>
  <si>
    <t xml:space="preserve">TIPO DE OPERACIONES </t>
  </si>
  <si>
    <t>PERIODO ACTUAL</t>
  </si>
  <si>
    <t>PERIODO ANTERIOR</t>
  </si>
  <si>
    <t>SOPORTE INFORMÁTICO</t>
  </si>
  <si>
    <t>ASESORIA</t>
  </si>
  <si>
    <t>EXPENSAS / ALQUILERES</t>
  </si>
  <si>
    <t>5.13- RESULTADO CON PERSONAS Y EMPRESAS VINCULADAS</t>
  </si>
  <si>
    <t>RESULTADO CON OPERACIONES Y EMPRESAS VINCULADAS</t>
  </si>
  <si>
    <t>TOTAL INGRESOS</t>
  </si>
  <si>
    <t>TOTAL EGRESOS</t>
  </si>
  <si>
    <t>RESULTADO DEL EJERCICIO ACTUAL</t>
  </si>
  <si>
    <t>RESULTADO DEL EJERCICIO ANTERIOR</t>
  </si>
  <si>
    <t>CODESARROLLOS SA</t>
  </si>
  <si>
    <t>INCUBATE SA</t>
  </si>
  <si>
    <t>PROCAMPO GERENCIAMIENTO SA</t>
  </si>
  <si>
    <t>METIS SA</t>
  </si>
  <si>
    <t>5.14- PATRIMONIO</t>
  </si>
  <si>
    <t>AUMENTOS</t>
  </si>
  <si>
    <t>DISMINUCION</t>
  </si>
  <si>
    <t>Resultados del ejercicio</t>
  </si>
  <si>
    <t>5.15- PROVISIONES</t>
  </si>
  <si>
    <t>SALDO PERIODO ACTUAL</t>
  </si>
  <si>
    <t>SALDO PERIODO ANTERIOR</t>
  </si>
  <si>
    <t>- Deducidas del activo</t>
  </si>
  <si>
    <t>Total</t>
  </si>
  <si>
    <t>- Incluidas en el pasivo</t>
  </si>
  <si>
    <t>5.16- INGRESOS</t>
  </si>
  <si>
    <t>INGRESOS POR SERVICIOS</t>
  </si>
  <si>
    <t>COMISIONES COBRADAS</t>
  </si>
  <si>
    <t>INGRESOS FINANCIEROS</t>
  </si>
  <si>
    <t>INTERESES GANADOS</t>
  </si>
  <si>
    <t>INGRESOS POR OPERACIONES Y SERVICIOS A PERSONAS RELACIONADAS</t>
  </si>
  <si>
    <t>INGRESOS VARIOS</t>
  </si>
  <si>
    <t xml:space="preserve">OTROS INGRESOS </t>
  </si>
  <si>
    <t>GANANCIAS EN OPERACIONES</t>
  </si>
  <si>
    <t>DESCUENTO AL PERSONAL</t>
  </si>
  <si>
    <t>INTERESES POR SERVICIOS</t>
  </si>
  <si>
    <t>DIFERENCIA DE CAMBIOS</t>
  </si>
  <si>
    <t>5.17- EGRESOS</t>
  </si>
  <si>
    <t xml:space="preserve">Gastos de venta </t>
  </si>
  <si>
    <t>COMISIONES PAGADAS</t>
  </si>
  <si>
    <t>OTROS BENEFICIOS AL PERSONAL</t>
  </si>
  <si>
    <t>Gastos de administracion</t>
  </si>
  <si>
    <t>REMUNERACIONES Y CARGAS SOCIALES</t>
  </si>
  <si>
    <t>HONORARIOS PROFESIONALES Y TÉCNICOS</t>
  </si>
  <si>
    <t>ALQUILERES PAGADOS</t>
  </si>
  <si>
    <t>SERVICIOS BÁSICOS</t>
  </si>
  <si>
    <t>GASTOS DE MOVILIDAD</t>
  </si>
  <si>
    <t>UTILES, PAPELERÍA E IMPRESOS</t>
  </si>
  <si>
    <t>IMPUESTOS, PATENTES TASAS</t>
  </si>
  <si>
    <t>GASOS DE ESCRIBANÍA</t>
  </si>
  <si>
    <t>GASTOS VARIOS</t>
  </si>
  <si>
    <t>GASTOS DE SEMINARIOS Y CAPACITACIÓN</t>
  </si>
  <si>
    <t>GASTOS NO DEDUCIBLES</t>
  </si>
  <si>
    <t>Gastos Financieros</t>
  </si>
  <si>
    <t>INTERESES PAGADOS A BANCOS</t>
  </si>
  <si>
    <t>COMISIONES PAGADAS A BANCOS</t>
  </si>
  <si>
    <t>COMISIONES PAGADAS A CASA DE BOLSA</t>
  </si>
  <si>
    <t>ARANCELES PAGADOS BVPASA</t>
  </si>
  <si>
    <t>ARANCELES PAGADOS CNV</t>
  </si>
  <si>
    <t>CANON ANUAL SEPRELAD</t>
  </si>
  <si>
    <t>Egresos por operaciones y servicios de personas relacionadas</t>
  </si>
  <si>
    <t>Otros egresos</t>
  </si>
  <si>
    <t>DEPRECIACIÓN BIENES DE USO</t>
  </si>
  <si>
    <t xml:space="preserve">AMORTIZACIÓN CARGOS DIFERIDOS E INTANGIBLES </t>
  </si>
  <si>
    <t>6- INFORMACION REFERENTE A LAS CONTINGENCIAS Y COMPROMISOS</t>
  </si>
  <si>
    <r>
      <t>A)</t>
    </r>
    <r>
      <rPr>
        <b/>
        <sz val="7"/>
        <rFont val="Times New Roman"/>
        <family val="1"/>
      </rPr>
      <t xml:space="preserve">    </t>
    </r>
    <r>
      <rPr>
        <b/>
        <sz val="11"/>
        <color indexed="8"/>
        <rFont val="Arial"/>
        <family val="2"/>
      </rPr>
      <t>COMPROMISOS DIRECTOS</t>
    </r>
  </si>
  <si>
    <t>NO APLICABLE, LA ADMINISTRADORA REGISTRA COMPROMISOS DIRECTOS.</t>
  </si>
  <si>
    <r>
      <t>B)</t>
    </r>
    <r>
      <rPr>
        <b/>
        <sz val="7"/>
        <rFont val="Times New Roman"/>
        <family val="1"/>
      </rPr>
      <t xml:space="preserve">    </t>
    </r>
    <r>
      <rPr>
        <b/>
        <sz val="11"/>
        <color indexed="8"/>
        <rFont val="Arial"/>
        <family val="2"/>
      </rPr>
      <t>CONTINGENCIAS LEGALES</t>
    </r>
  </si>
  <si>
    <t>NO APLICABLE, NO SE TIENEN RIESGOS CONTINGENTES.</t>
  </si>
  <si>
    <t>7 - HECHOS POSTERIORES AL CIERRE TRIMESTRE</t>
  </si>
  <si>
    <t>PROCAMPO GERENCIAMIENTOS SOCIEDAD ANÓNIMA ha sido constituida legalmente bajo las leyes de la República del Paraguay. Su constitución ha sido formalizada ante el escribano Publico Luis Enrique Peroni Giralt  por Escritura Publica Nº 243 en fecha 21 de marzo de 2019. Se encuentra inscripta en los Registros Públicos de Comercio, bajo el Número 18767 serie 1 folio 1 y siguientes, de la sección contratos de fecha 24 de abril  de 2019. .</t>
  </si>
  <si>
    <t>La entidad no realiza constitución de previsiones.</t>
  </si>
  <si>
    <t>Los bienes de uso se exponen a sus costos históricos. La política de depreciación adoptada es a partir del año siguiente a la incorporación. Lo bienes de uso serán depreciados por un sistema lineal, de conformidad con los años de vida útil estimada, aplicada sobre el saldo neto del valor residual. La firma no realiza ajustes por inflación. A partir, del ejercicio 2020, los bienes del Activo Fijo  no fueron revaluados, atendiendo las reglamentaciones de la Administración Tributaria.</t>
  </si>
  <si>
    <t xml:space="preserve"> Las inversiones (Bonos y CDA en cartera), se exponen a sus valores actualizados. Las diferencias  se reconocen en el estado de resultados en el rubro intereses ganados.</t>
  </si>
  <si>
    <t>Los ingresos son reconocidos con base en el criterio de lo devengado, de conformidad con las disposiciones de las Normas Contables, y las disposiciones de la Administración Tributaria.</t>
  </si>
  <si>
    <t>La entidad no ha consolidado estados financieros, en este periodo.</t>
  </si>
  <si>
    <t xml:space="preserve">Representa los gastos preoperativos efectuados en el periodo de formación, y corresponden a trámites inherentes a la gestion de apertura. </t>
  </si>
  <si>
    <t>La Sociedad  no ha cambiado, ni tiene previsto cambiar sus políticas y/o procedimientos contables.</t>
  </si>
  <si>
    <t>A-   Valuacion en moneda extranjera</t>
  </si>
  <si>
    <t>Periodo Actual</t>
  </si>
  <si>
    <t>Ejercicio Anterior</t>
  </si>
  <si>
    <t>B-   Posicion en moneda extranjera</t>
  </si>
  <si>
    <t>C-   Diferencia de cambio en moneda extranjera</t>
  </si>
  <si>
    <t>5.1-   DIPONIBILIDADES</t>
  </si>
  <si>
    <t>Banco Itaú Cta.Cte.u$s.</t>
  </si>
  <si>
    <r>
      <t xml:space="preserve">A)    </t>
    </r>
    <r>
      <rPr>
        <b/>
        <sz val="11"/>
        <color indexed="8"/>
        <rFont val="Times New Roman"/>
        <family val="1"/>
      </rPr>
      <t>TITULOS DE RENTA FIJA GS</t>
    </r>
  </si>
  <si>
    <t>TITULOS EN CARTERA GS.</t>
  </si>
  <si>
    <t>BONOS CORPORATIVOS</t>
  </si>
  <si>
    <t>GANANCIAS A REALIZAR BONOS CORP.</t>
  </si>
  <si>
    <t>BONOS SUBORDINADOS</t>
  </si>
  <si>
    <t>GANANCIAS A REALIZAR BONOS SUB.</t>
  </si>
  <si>
    <t>COLOCACIONES PRIVADAS</t>
  </si>
  <si>
    <t>INTERESES A COBRAR POR INVERSIONES</t>
  </si>
  <si>
    <t>TOTAL TITULOS EN CARTERA GS.</t>
  </si>
  <si>
    <r>
      <t xml:space="preserve">B)    </t>
    </r>
    <r>
      <rPr>
        <b/>
        <sz val="11"/>
        <color indexed="8"/>
        <rFont val="Times New Roman"/>
        <family val="1"/>
      </rPr>
      <t>TITULOS DE RENTA VARIABLE GS</t>
    </r>
  </si>
  <si>
    <t xml:space="preserve">ACCIONES </t>
  </si>
  <si>
    <t>GANANCIAS A REALIZAR CDA</t>
  </si>
  <si>
    <t>TOTAL ACCIONES EN CARTERA GS.</t>
  </si>
  <si>
    <r>
      <t>C)    INVERSIONES PERMANENTES EN EMPRESAS VINCULADAS</t>
    </r>
    <r>
      <rPr>
        <b/>
        <sz val="11"/>
        <color indexed="8"/>
        <rFont val="Times New Roman"/>
        <family val="1"/>
      </rPr>
      <t xml:space="preserve"> GS</t>
    </r>
  </si>
  <si>
    <t>ACCIONES EN CATTLE INVESTMENTS</t>
  </si>
  <si>
    <t>VALUACION VPP</t>
  </si>
  <si>
    <t>5.3 - CUENTAS A COBRAR</t>
  </si>
  <si>
    <t>Clientes Gs</t>
  </si>
  <si>
    <t>Clientes U$S</t>
  </si>
  <si>
    <t>Cuentas a Cobrar Empresas Vinculadas Gs</t>
  </si>
  <si>
    <t>Anticipo Impuesto a la Renta</t>
  </si>
  <si>
    <t>IVA Credito Fiscal</t>
  </si>
  <si>
    <t>Documentos a cobrar</t>
  </si>
  <si>
    <t>Intereses a cobrar</t>
  </si>
  <si>
    <t>Anticipos a Proveedores Locales Gs</t>
  </si>
  <si>
    <t>Anticipos a Proveedores Locales U$S</t>
  </si>
  <si>
    <t>RODADOS</t>
  </si>
  <si>
    <t>MUEBLES y UTILES</t>
  </si>
  <si>
    <t>MAQUINARIAS Y EQUIPOS</t>
  </si>
  <si>
    <t>INSTALACIONES</t>
  </si>
  <si>
    <t>LICENCIAS, MARCAS Y PATENTES</t>
  </si>
  <si>
    <t>SISTEMAS INFORMATICOS</t>
  </si>
  <si>
    <t>DESARROLLO DE SISTEMA WEB</t>
  </si>
  <si>
    <t xml:space="preserve">                   No existen otros activos corrientes y no corrientes que reportar</t>
  </si>
  <si>
    <t>CATTLE SA</t>
  </si>
  <si>
    <t xml:space="preserve">JESUS BAEZ </t>
  </si>
  <si>
    <t>IMPUESTOS A PAGAR</t>
  </si>
  <si>
    <t>G - CUENTAS VARIAS A PAGAR</t>
  </si>
  <si>
    <t>Proveedor</t>
  </si>
  <si>
    <t>ROVEEDORES EN GS</t>
  </si>
  <si>
    <t>ROVEEDORES EN U$S</t>
  </si>
  <si>
    <t>ANTICPOS A PROVEEDORES GS</t>
  </si>
  <si>
    <t>ANTICIPOS A PROVEEDORES U$S</t>
  </si>
  <si>
    <t>H.- PROVISIONES</t>
  </si>
  <si>
    <t>IVA A PAGAR</t>
  </si>
  <si>
    <t>5.10- CUENTAS A PAGAR A PERSONAS Y EMPRESAS RELACIONADAS (CORTO Y LARGO PLAZO)</t>
  </si>
  <si>
    <t>Gs</t>
  </si>
  <si>
    <t>Dolares</t>
  </si>
  <si>
    <t>EDGE</t>
  </si>
  <si>
    <t>METIS</t>
  </si>
  <si>
    <t>CATTLE</t>
  </si>
  <si>
    <t>PROCAMPO</t>
  </si>
  <si>
    <t>CODESARROLLOS</t>
  </si>
  <si>
    <t>AFPISA</t>
  </si>
  <si>
    <t xml:space="preserve">INPOSITIVA </t>
  </si>
  <si>
    <t>IN POSITIVA SA</t>
  </si>
  <si>
    <t>JESUS BAEZ</t>
  </si>
  <si>
    <t xml:space="preserve">ESTADOS DE RESULTADOS PROCAMPO </t>
  </si>
  <si>
    <t>Ventas De Mercaderías Gravadas Por el IVA</t>
  </si>
  <si>
    <t>Venta de  Ganados Vacunos - Gravadas</t>
  </si>
  <si>
    <t>Servicios Gravados</t>
  </si>
  <si>
    <t>Servicios De Administración de Campo</t>
  </si>
  <si>
    <t>Utilidad En Venta De Inversiones</t>
  </si>
  <si>
    <t>Recupero De Gastos</t>
  </si>
  <si>
    <t>Intereses Cobrados</t>
  </si>
  <si>
    <t>Costo De Ventas Gravadas Por El Iva</t>
  </si>
  <si>
    <t>Costos de Ventas de Ganado Vacuno - Compradas -</t>
  </si>
  <si>
    <t xml:space="preserve">Otros Gastos de Ventas </t>
  </si>
  <si>
    <t>Formularios y Guías  por ventas</t>
  </si>
  <si>
    <t>Sueldos Y Otras Remuneraciones Al Person</t>
  </si>
  <si>
    <t>Sueldos Y Jornales</t>
  </si>
  <si>
    <t>Aporte Patronal</t>
  </si>
  <si>
    <t>Servicios Contratados</t>
  </si>
  <si>
    <t>Servicios Personales</t>
  </si>
  <si>
    <t>Alquileres</t>
  </si>
  <si>
    <t>Agua, Luz, Teléfono E Internet</t>
  </si>
  <si>
    <t>Movilidad</t>
  </si>
  <si>
    <t>Combustibles Y Lubricantes</t>
  </si>
  <si>
    <t>Reparaciones Y Mantenimientos</t>
  </si>
  <si>
    <t>Seguros Devengados</t>
  </si>
  <si>
    <t>Útiles De Oficina</t>
  </si>
  <si>
    <t>Impuestos, Patentes, Tasas Y Otras Contr</t>
  </si>
  <si>
    <t>Refrigerio Y Cafeteria</t>
  </si>
  <si>
    <t>Comunicaciones Y Progagandas</t>
  </si>
  <si>
    <t>Gastos No Deducibles</t>
  </si>
  <si>
    <t>Dominios Y Suscripciones</t>
  </si>
  <si>
    <t>Gastos de Estancia</t>
  </si>
  <si>
    <t>Gastos De Mensajeria</t>
  </si>
  <si>
    <t>Movilidad y Gastos de viajes al interior - Estancia</t>
  </si>
  <si>
    <t>Gastos de Ferretería y Electricidad</t>
  </si>
  <si>
    <t>Utilidad Por Diferencia De Cambio</t>
  </si>
  <si>
    <t>Perdida Por Diferencia De Cambio</t>
  </si>
  <si>
    <t>Pérdidas Varias No Operativas</t>
  </si>
  <si>
    <r>
      <t xml:space="preserve">A)    </t>
    </r>
    <r>
      <rPr>
        <b/>
        <sz val="11"/>
        <color indexed="8"/>
        <rFont val="Times New Roman"/>
        <family val="1"/>
      </rPr>
      <t>COMPROMISOS DIRECTOS</t>
    </r>
  </si>
  <si>
    <r>
      <t xml:space="preserve">B)    </t>
    </r>
    <r>
      <rPr>
        <b/>
        <sz val="11"/>
        <color indexed="8"/>
        <rFont val="Times New Roman"/>
        <family val="1"/>
      </rPr>
      <t>CONTINGENCIAS LEGALES</t>
    </r>
  </si>
  <si>
    <t>7 - HECHOS POSTERIORES AL CIERRE</t>
  </si>
  <si>
    <t>No existen hechos posteriores que pudieran modificar significativamente la posición financiera de la entidad.</t>
  </si>
  <si>
    <t>MARKET DATA SOCIEDAD ANÓNIMA ha sido constituida legalmente bajo las leyes de la República del Paraguay. Su constitución ha sido formalizada ante el escribano Publico Luis Enrique Peroni Giralt  por Escritura Publica Nº 444 en fecha 13 de mayo de 2020. Se encuentra inscripta en los Registros Públicos de Comercio, bajo el Número 29656 serie 1 folio 1 y siguientes, de la sección contratos de fecha 23 de junio  de 2020.</t>
  </si>
  <si>
    <t xml:space="preserve">CDA </t>
  </si>
  <si>
    <t>5.3 -CUENTAS A COBRAR :</t>
  </si>
  <si>
    <t>intereses a cobrar</t>
  </si>
  <si>
    <t xml:space="preserve"> PROVEEDORES EN u$s</t>
  </si>
  <si>
    <t xml:space="preserve">ANTICIPOS DE CLIENTES </t>
  </si>
  <si>
    <t>PROVISIONES VARIAS</t>
  </si>
  <si>
    <t>Estados de Resultados</t>
  </si>
  <si>
    <t>Honorarios Profesionales</t>
  </si>
  <si>
    <t>Servicios Contratados - Para Empresas paga IRE-</t>
  </si>
  <si>
    <t>Servicios Personales - Personas Físicas no Profesionales</t>
  </si>
  <si>
    <t>Publicidad y Progaganda</t>
  </si>
  <si>
    <t>Gastos Varios</t>
  </si>
  <si>
    <t>Gastos De Escribania</t>
  </si>
  <si>
    <t>Nota 1.- INFORMACIÓN BÁSICA DE LA SOCIEDAD</t>
  </si>
  <si>
    <t xml:space="preserve">Codesarrollos </t>
  </si>
  <si>
    <t>En los estados financieros se consolidaron los activos, pasivos al 31 de junioo del 2021, asimismo los resultados de operación y el patrimonio, por el periodo mencionado.</t>
  </si>
  <si>
    <r>
      <rPr>
        <b/>
        <sz val="12"/>
        <rFont val="Times New Roman"/>
        <family val="1"/>
      </rPr>
      <t>2.1</t>
    </r>
    <r>
      <rPr>
        <sz val="12"/>
        <rFont val="Times New Roman"/>
        <family val="1"/>
      </rPr>
      <t xml:space="preserve"> Los Estados Financieros consolidados corresponden al ejercicio cerrado el 30 de junio de 2021.</t>
    </r>
  </si>
  <si>
    <t>CORRESPONDIENTE AL PERIODO AL 30 DE JUNIO 2021</t>
  </si>
  <si>
    <t>Valor Llave Codesarrollos</t>
  </si>
  <si>
    <t>AL 30/06/2021</t>
  </si>
  <si>
    <t>Aumentos /    Disminuciones</t>
  </si>
  <si>
    <t>*Incluye los resultados del Ejercicio al 30 Junio 2021,  que le corresponden a la controladora respecto a su proporción accionaria en las controladas</t>
  </si>
  <si>
    <r>
      <rPr>
        <b/>
        <sz val="12"/>
        <rFont val="Arial"/>
        <family val="2"/>
      </rPr>
      <t>2.1</t>
    </r>
    <r>
      <rPr>
        <sz val="12"/>
        <rFont val="Arial"/>
        <family val="2"/>
      </rPr>
      <t xml:space="preserve"> Los Estados Financieros han sido preparados de acuerdo a las normas establecidas por la comisión Nacional de Valores y Normas  de Información Financiera emitidas por el Consejop de Contadores Públicos del Paraguay,  y corresponden al ejercicio cerrado el 30 de junio 2021,</t>
    </r>
  </si>
  <si>
    <t>Saldo al 30/06/2021</t>
  </si>
  <si>
    <t>Saldo al 30/06/2020</t>
  </si>
  <si>
    <t>Ver cuadro de Inversiones</t>
  </si>
  <si>
    <t>HONORARIOS A DEVENGAR</t>
  </si>
  <si>
    <t>IMPOSITIVA</t>
  </si>
  <si>
    <t>NILSA RAMONA RODRIGUES</t>
  </si>
  <si>
    <t>NO APLICABLE, no existen otros pasivos que reportar</t>
  </si>
  <si>
    <t>Reserva legal</t>
  </si>
  <si>
    <t>INGR. DIVIDENDOS PERCIBIDOS</t>
  </si>
  <si>
    <t>VENTA DE ACTIVOS FIJOS</t>
  </si>
  <si>
    <t>No existen hechos relevantes posteriores al cierre del trimestre,</t>
  </si>
  <si>
    <r>
      <rPr>
        <b/>
        <sz val="11"/>
        <rFont val="Times New Roman"/>
        <family val="1"/>
      </rPr>
      <t>2.1</t>
    </r>
    <r>
      <rPr>
        <sz val="11"/>
        <rFont val="Times New Roman"/>
        <family val="1"/>
      </rPr>
      <t xml:space="preserve"> Los Estados Financieros han sido preparados de acuerdo a las normas contables  y fiscales vigentes establecidas,  y corresponden al ejercicio cerrado el 30 de junio de 2021.</t>
    </r>
  </si>
  <si>
    <t>Los estados financieros están preparados en la moneda de curso legal en el país. Los saldos en moneda extranjera son convertidos al tipo de cambio comprador y/o vendedor de la fecha de transacción, emitidos por la SET, y ajustados al tipo de cambio de cierre: Tipo comprador para valuación de activos 1USD = 6.377,98 Gs., Tipo Vendedor  para los pasivos 1 USD = 6.761,37</t>
  </si>
  <si>
    <t>Los estados financieros están preparados en la moneda de curso legal en el país. Los saldos en moneda extranjera son convertidos al tipo de cambio comprador y/o vendedor de la fecha de transacción, emitidos por la SET, y ajustados al tipo de cambio de cierre: Tipo comprador para valuación de activos 1USD = 6377,98 Gs., Tipo Vendedor  para los pasivos 1 USD = 6.761,37</t>
  </si>
  <si>
    <t xml:space="preserve"> 699.062.172 </t>
  </si>
  <si>
    <t>Multas Y Sanciones</t>
  </si>
  <si>
    <t>Papeleria E Impresos</t>
  </si>
  <si>
    <t>Uniforme</t>
  </si>
  <si>
    <t>Comisiones Bancarias Y Financieras</t>
  </si>
  <si>
    <t>Iva Gnd</t>
  </si>
  <si>
    <t>IVA Gastos</t>
  </si>
  <si>
    <t xml:space="preserve"> 620.405.982 </t>
  </si>
  <si>
    <t>No Aplicable, La Administradora Registra Compromisos Directos.</t>
  </si>
  <si>
    <t>No Aplicable, No Se Tienen Riesgos Contingentes.</t>
  </si>
  <si>
    <r>
      <rPr>
        <b/>
        <sz val="11"/>
        <rFont val="Times New Roman"/>
        <family val="1"/>
      </rPr>
      <t>2.1</t>
    </r>
    <r>
      <rPr>
        <sz val="11"/>
        <rFont val="Times New Roman"/>
        <family val="1"/>
      </rPr>
      <t xml:space="preserve"> Los Estados Financieros han sido preparados de acuerdo a las normas contables  y fiscales vigentes establecidas,  y corresponden al ejercicio cerrado el 30 de Junio de 2021.</t>
    </r>
  </si>
  <si>
    <t>Los estados financieros están preparados en la moneda de curso legal en el país. Los saldos en moneda extranjera son convertidos al tipo de cambio comprador y/o vendedor de la fecha de transacción, emitidos por la SET, y ajustados al tipo de cambio de cierre: Tipo comprador para valuación de activos 1USD = 6.733,98 Gs., Tipo Vendedor  para los pasivos 1 USD = 6.761,37</t>
  </si>
  <si>
    <t>ACCIONES EN OTRAS EMPRESAS</t>
  </si>
  <si>
    <t>Gastos Operativos</t>
  </si>
  <si>
    <t>Descripción</t>
  </si>
  <si>
    <t>Ingresos por Servicios (Gravadas de IVA)</t>
  </si>
  <si>
    <t>Ingresos por Servicios de Publicidad</t>
  </si>
  <si>
    <t>CODESARROLLOS SA SOCIEDAD ANÓNIMA ha sido constituida legalmente bajo las leyes de la República del Paraguay. Su constitución ha sido formalizada ante el escribano Publico Luis Enrique Peroni Giralt  por Escritura Publica Nº 447 en fecha 24 de julio de 2018. Se encuentra inscripta en los Registros Públicos de Comercio, bajo el Número 8974500 serie 1 folio 1 y siguientes, de la sección contratos de fecha 21 de agosto  de 2018.</t>
  </si>
  <si>
    <t>Banco Familiar Gs</t>
  </si>
  <si>
    <t>Banco Atlas Cta.Cte.Gs.</t>
  </si>
  <si>
    <t>Banco Atlas Cta.Cte.u$s.</t>
  </si>
  <si>
    <t>AMORTIZACIONES</t>
  </si>
  <si>
    <t>INVENTARIOS</t>
  </si>
  <si>
    <t>OBRA EN CURSO PRE CONSTRUCCION</t>
  </si>
  <si>
    <t>COSTO DE OBRA EN CURSO</t>
  </si>
  <si>
    <t>MENOS OBRAS CERTIFICADAS</t>
  </si>
  <si>
    <t>PROVEEDORES EN U$S</t>
  </si>
  <si>
    <t>SEÑAS DE TRATO</t>
  </si>
  <si>
    <t>ACREEDORES /CUENTAS A PAGAR</t>
  </si>
  <si>
    <t>BELIVE</t>
  </si>
  <si>
    <t>CAFETTO</t>
  </si>
  <si>
    <t>MARCOS FERNANDEZ</t>
  </si>
  <si>
    <t>ZIBÁ</t>
  </si>
  <si>
    <t>Ventas De Mercaderías Exentas Del Iva</t>
  </si>
  <si>
    <t>Venta de Títulos de  Deuda - Valores (CDAs y Bonos)</t>
  </si>
  <si>
    <t>Ingresos de Constructora</t>
  </si>
  <si>
    <t>Ingreso por Certificación de Obras</t>
  </si>
  <si>
    <t>Ingresos por Administración y Dirección de Obra</t>
  </si>
  <si>
    <t>Ingresos por Asesoramiento</t>
  </si>
  <si>
    <t>Intereses y Rendimientos de Inversiones</t>
  </si>
  <si>
    <t>Indemnizaciones de Seguros de Obra</t>
  </si>
  <si>
    <t>Costo De Obras</t>
  </si>
  <si>
    <t>Costo De Obras Gravadas de IVA</t>
  </si>
  <si>
    <t>Costo de Obra Certificadas</t>
  </si>
  <si>
    <t>Costo De Ventas Exentas Del Iva</t>
  </si>
  <si>
    <t>Costo de Venta de Títulos de Deuda (Bonos y Cdas)</t>
  </si>
  <si>
    <t>Otros Gastos de Ventas</t>
  </si>
  <si>
    <t>Publicidad Y Propaganda</t>
  </si>
  <si>
    <t>Obsequios por Venta de Departamento</t>
  </si>
  <si>
    <t>Comisiones por Venta de Departamento</t>
  </si>
  <si>
    <t>Otros Beneficios Al Personal</t>
  </si>
  <si>
    <t>Seguros Pagados</t>
  </si>
  <si>
    <t>Impuestos, Patentes, Tasas Y Otras Contribuciones</t>
  </si>
  <si>
    <t>Gastos de Limpieza</t>
  </si>
  <si>
    <t>Gastos de Expensa</t>
  </si>
  <si>
    <t>Gastos de Oficina</t>
  </si>
  <si>
    <t>Pérdida En Venta De Inversiones</t>
  </si>
  <si>
    <t>PRESTAMO</t>
  </si>
  <si>
    <t>Investor Casa de Bolsa SA, realiza  la consolidación de su balance  con las de  sus subsidiarias, las cuales fueron constituidas a finales del Ejercicio 2018, con el objetivo de ampliar los negocios de la matriz. Cada una de ellas, realizan actividades de servicios como una constructora, una administradora de fondos, una administradora de establecimientos ganaderos y finalmente un diario digital, con enfasi a la actividad economica del país.</t>
  </si>
  <si>
    <t>Ajuste por Conversión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</si>
</sst>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43" formatCode="_ * #,##0.00_ ;_ * \-#,##0.00_ ;_ * &quot;-&quot;??_ ;_ @_ "/>
    <numFmt numFmtId="164" formatCode="_ * #,##0_ ;_ * \-#,##0_ ;_ * &quot;-&quot;??_ ;_ @_ "/>
  </numFmts>
  <fonts count="68" x14ac:knownFonts="1">
    <font>
      <sz val="11"/>
      <color theme="1"/>
      <name val="Calibri"/>
      <family val="2"/>
      <scheme val="minor"/>
    </font>
    <font>
      <sz val="11"/>
      <color theme="1"/>
      <name val="Calibri"/>
      <family val="2"/>
      <scheme val="minor"/>
    </font>
    <font>
      <b/>
      <sz val="11"/>
      <color rgb="FFFFFFFF"/>
      <name val="Times New Roman"/>
      <family val="1"/>
    </font>
    <font>
      <b/>
      <sz val="11"/>
      <color theme="1"/>
      <name val="Times New Roman"/>
      <family val="1"/>
    </font>
    <font>
      <sz val="11"/>
      <color theme="1"/>
      <name val="Times New Roman"/>
      <family val="1"/>
    </font>
    <font>
      <i/>
      <sz val="11"/>
      <color theme="1"/>
      <name val="Times New Roman"/>
      <family val="1"/>
    </font>
    <font>
      <b/>
      <sz val="11"/>
      <color theme="0"/>
      <name val="Times New Roman"/>
      <family val="1"/>
    </font>
    <font>
      <b/>
      <sz val="11"/>
      <color rgb="FF0070C0"/>
      <name val="Times New Roman"/>
      <family val="1"/>
    </font>
    <font>
      <b/>
      <i/>
      <sz val="11"/>
      <color rgb="FF00B0F0"/>
      <name val="Times New Roman"/>
      <family val="1"/>
    </font>
    <font>
      <b/>
      <sz val="11"/>
      <color theme="0"/>
      <name val="Calibri"/>
      <family val="2"/>
      <scheme val="minor"/>
    </font>
    <font>
      <b/>
      <sz val="11"/>
      <color rgb="FF00B0F0"/>
      <name val="Times New Roman"/>
      <family val="1"/>
    </font>
    <font>
      <sz val="10"/>
      <name val="Arial"/>
      <family val="2"/>
    </font>
    <font>
      <b/>
      <sz val="10"/>
      <name val="Arial"/>
      <family val="2"/>
    </font>
    <font>
      <u/>
      <sz val="10"/>
      <color theme="10"/>
      <name val="Arial"/>
      <family val="2"/>
    </font>
    <font>
      <b/>
      <sz val="11"/>
      <color rgb="FF000000"/>
      <name val="Calibri"/>
      <family val="2"/>
      <scheme val="minor"/>
    </font>
    <font>
      <i/>
      <sz val="11"/>
      <color theme="1"/>
      <name val="Calibri"/>
      <family val="2"/>
      <scheme val="minor"/>
    </font>
    <font>
      <sz val="11"/>
      <color theme="0"/>
      <name val="Times New Roman"/>
      <family val="1"/>
    </font>
    <font>
      <b/>
      <sz val="16"/>
      <name val="Times New Roman"/>
      <family val="1"/>
    </font>
    <font>
      <b/>
      <sz val="20"/>
      <name val="Times New Roman"/>
      <family val="1"/>
    </font>
    <font>
      <b/>
      <i/>
      <sz val="11"/>
      <color theme="1"/>
      <name val="Times New Roman"/>
      <family val="1"/>
    </font>
    <font>
      <b/>
      <sz val="12"/>
      <color theme="1"/>
      <name val="Calibri"/>
      <family val="2"/>
      <scheme val="minor"/>
    </font>
    <font>
      <i/>
      <sz val="10"/>
      <name val="Arial"/>
      <family val="2"/>
    </font>
    <font>
      <b/>
      <sz val="12"/>
      <name val="Times New Roman"/>
      <family val="1"/>
    </font>
    <font>
      <sz val="12"/>
      <name val="Times New Roman"/>
      <family val="1"/>
    </font>
    <font>
      <sz val="10"/>
      <name val="Times New Roman"/>
      <family val="1"/>
    </font>
    <font>
      <sz val="11"/>
      <name val="Times New Roman"/>
      <family val="1"/>
    </font>
    <font>
      <sz val="12"/>
      <color theme="1"/>
      <name val="Times New Roman"/>
      <family val="1"/>
    </font>
    <font>
      <b/>
      <sz val="12"/>
      <color rgb="FF000000"/>
      <name val="Times New Roman"/>
      <family val="1"/>
    </font>
    <font>
      <sz val="12"/>
      <color rgb="FF000000"/>
      <name val="Times New Roman"/>
      <family val="1"/>
    </font>
    <font>
      <sz val="16"/>
      <name val="Times New Roman"/>
      <family val="1"/>
    </font>
    <font>
      <sz val="10"/>
      <color theme="1"/>
      <name val="Times New Roman"/>
      <family val="1"/>
    </font>
    <font>
      <u/>
      <sz val="10"/>
      <name val="Times New Roman"/>
      <family val="1"/>
    </font>
    <font>
      <b/>
      <sz val="11"/>
      <name val="Times New Roman"/>
      <family val="1"/>
    </font>
    <font>
      <b/>
      <sz val="11"/>
      <color rgb="FF000000"/>
      <name val="Times New Roman"/>
      <family val="1"/>
    </font>
    <font>
      <sz val="11"/>
      <color rgb="FF000000"/>
      <name val="Times New Roman"/>
      <family val="1"/>
    </font>
    <font>
      <b/>
      <sz val="11"/>
      <color indexed="8"/>
      <name val="Times New Roman"/>
      <family val="1"/>
    </font>
    <font>
      <b/>
      <i/>
      <sz val="11"/>
      <name val="Times New Roman"/>
      <family val="1"/>
    </font>
    <font>
      <u/>
      <sz val="11"/>
      <color theme="1"/>
      <name val="Times New Roman"/>
      <family val="1"/>
    </font>
    <font>
      <sz val="11"/>
      <color rgb="FFFFFFFF"/>
      <name val="Times New Roman"/>
      <family val="1"/>
    </font>
    <font>
      <b/>
      <sz val="11"/>
      <color theme="0" tint="-0.34998626667073579"/>
      <name val="Times New Roman"/>
      <family val="1"/>
    </font>
    <font>
      <b/>
      <sz val="11"/>
      <color theme="1"/>
      <name val="Calibri"/>
      <family val="2"/>
      <scheme val="minor"/>
    </font>
    <font>
      <b/>
      <sz val="12"/>
      <name val="Arial"/>
      <family val="2"/>
    </font>
    <font>
      <sz val="12"/>
      <name val="Arial"/>
      <family val="2"/>
    </font>
    <font>
      <sz val="11"/>
      <name val="Calibri"/>
      <family val="2"/>
    </font>
    <font>
      <b/>
      <sz val="7"/>
      <name val="Times New Roman"/>
      <family val="1"/>
    </font>
    <font>
      <sz val="11"/>
      <name val="Arial"/>
      <family val="2"/>
    </font>
    <font>
      <b/>
      <sz val="11"/>
      <name val="Arial"/>
      <family val="2"/>
    </font>
    <font>
      <b/>
      <i/>
      <sz val="8"/>
      <name val="Arial"/>
      <family val="2"/>
    </font>
    <font>
      <b/>
      <sz val="11"/>
      <color rgb="FF000000"/>
      <name val="Calibri"/>
      <family val="2"/>
    </font>
    <font>
      <b/>
      <sz val="11"/>
      <color rgb="FF000000"/>
      <name val="Arial"/>
      <family val="2"/>
    </font>
    <font>
      <sz val="11"/>
      <color rgb="FF000000"/>
      <name val="Arial"/>
      <family val="2"/>
    </font>
    <font>
      <u/>
      <sz val="10"/>
      <name val="Arial"/>
      <family val="2"/>
    </font>
    <font>
      <sz val="11"/>
      <color theme="1"/>
      <name val="Arial"/>
      <family val="2"/>
    </font>
    <font>
      <sz val="7"/>
      <name val="Times New Roman"/>
      <family val="1"/>
    </font>
    <font>
      <sz val="8"/>
      <color rgb="FF000000"/>
      <name val="Arial"/>
      <family val="2"/>
    </font>
    <font>
      <sz val="11"/>
      <color rgb="FF000000"/>
      <name val="Calibri"/>
      <family val="2"/>
      <scheme val="minor"/>
    </font>
    <font>
      <sz val="11"/>
      <color rgb="FF000000"/>
      <name val="Calibri"/>
      <family val="2"/>
    </font>
    <font>
      <sz val="10"/>
      <color rgb="FF000000"/>
      <name val="Arial"/>
      <family val="2"/>
    </font>
    <font>
      <b/>
      <sz val="11"/>
      <color indexed="8"/>
      <name val="Arial"/>
      <family val="2"/>
    </font>
    <font>
      <sz val="8"/>
      <name val="Calibri"/>
      <family val="2"/>
      <scheme val="minor"/>
    </font>
    <font>
      <sz val="11"/>
      <color theme="0"/>
      <name val="Calibri"/>
      <family val="2"/>
      <scheme val="minor"/>
    </font>
    <font>
      <sz val="10"/>
      <color theme="0"/>
      <name val="Arial"/>
      <family val="2"/>
    </font>
    <font>
      <b/>
      <sz val="8"/>
      <color rgb="FF000000"/>
      <name val="Arial"/>
      <family val="2"/>
    </font>
    <font>
      <b/>
      <sz val="8"/>
      <name val="Arial"/>
      <family val="2"/>
    </font>
    <font>
      <sz val="8"/>
      <name val="Arial"/>
      <family val="2"/>
    </font>
    <font>
      <b/>
      <sz val="10"/>
      <color rgb="FF000000"/>
      <name val="Arial"/>
      <family val="2"/>
    </font>
    <font>
      <b/>
      <sz val="11"/>
      <color rgb="FFFFFFFF"/>
      <name val="Calibri"/>
      <family val="2"/>
      <scheme val="minor"/>
    </font>
    <font>
      <i/>
      <sz val="11"/>
      <name val="Times New Roman"/>
      <family val="1"/>
    </font>
  </fonts>
  <fills count="5">
    <fill>
      <patternFill patternType="none"/>
    </fill>
    <fill>
      <patternFill patternType="gray125"/>
    </fill>
    <fill>
      <patternFill patternType="solid">
        <fgColor rgb="FF7A7A7A"/>
      </patternFill>
    </fill>
    <fill>
      <patternFill patternType="solid">
        <fgColor rgb="FFA5A5A5"/>
      </patternFill>
    </fill>
    <fill>
      <patternFill patternType="solid">
        <fgColor theme="6" tint="0.79998168889431442"/>
        <bgColor theme="6" tint="0.79998168889431442"/>
      </patternFill>
    </fill>
  </fills>
  <borders count="39">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rgb="FF3F3F3F"/>
      </right>
      <top style="double">
        <color rgb="FF3F3F3F"/>
      </top>
      <bottom style="double">
        <color rgb="FF3F3F3F"/>
      </bottom>
      <diagonal/>
    </border>
    <border>
      <left/>
      <right/>
      <top style="double">
        <color rgb="FF3F3F3F"/>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double">
        <color rgb="FF3F3F3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double">
        <color rgb="FF3F3F3F"/>
      </left>
      <right style="double">
        <color rgb="FF3F3F3F"/>
      </right>
      <top style="double">
        <color rgb="FF3F3F3F"/>
      </top>
      <bottom/>
      <diagonal/>
    </border>
    <border>
      <left/>
      <right/>
      <top style="medium">
        <color indexed="64"/>
      </top>
      <bottom/>
      <diagonal/>
    </border>
    <border>
      <left/>
      <right/>
      <top/>
      <bottom style="medium">
        <color indexed="64"/>
      </bottom>
      <diagonal/>
    </border>
    <border>
      <left style="thin">
        <color theme="1"/>
      </left>
      <right/>
      <top style="thin">
        <color theme="1"/>
      </top>
      <bottom/>
      <diagonal/>
    </border>
    <border>
      <left/>
      <right style="thin">
        <color theme="1"/>
      </right>
      <top style="thin">
        <color theme="1"/>
      </top>
      <bottom/>
      <diagonal/>
    </border>
    <border>
      <left style="thin">
        <color theme="6" tint="0.39997558519241921"/>
      </left>
      <right/>
      <top style="thin">
        <color theme="6" tint="0.39997558519241921"/>
      </top>
      <bottom/>
      <diagonal/>
    </border>
    <border>
      <left/>
      <right style="thin">
        <color theme="6" tint="0.39997558519241921"/>
      </right>
      <top style="thin">
        <color theme="6" tint="0.39997558519241921"/>
      </top>
      <bottom/>
      <diagonal/>
    </border>
    <border>
      <left style="thin">
        <color theme="6"/>
      </left>
      <right style="thin">
        <color theme="6"/>
      </right>
      <top style="thin">
        <color theme="6"/>
      </top>
      <bottom style="medium">
        <color theme="6"/>
      </bottom>
      <diagonal/>
    </border>
    <border>
      <left style="thin">
        <color theme="6"/>
      </left>
      <right style="thin">
        <color theme="6"/>
      </right>
      <top style="thin">
        <color theme="6"/>
      </top>
      <bottom style="thin">
        <color theme="6"/>
      </bottom>
      <diagonal/>
    </border>
    <border>
      <left/>
      <right style="double">
        <color rgb="FF3F3F3F"/>
      </right>
      <top style="double">
        <color rgb="FF3F3F3F"/>
      </top>
      <bottom/>
      <diagonal/>
    </border>
  </borders>
  <cellStyleXfs count="8">
    <xf numFmtId="0" fontId="0" fillId="0" borderId="0"/>
    <xf numFmtId="41" fontId="1" fillId="0" borderId="0" applyFont="0" applyFill="0" applyBorder="0" applyAlignment="0" applyProtection="0"/>
    <xf numFmtId="9" fontId="1" fillId="0" borderId="0" applyFont="0" applyFill="0" applyBorder="0" applyAlignment="0" applyProtection="0"/>
    <xf numFmtId="0" fontId="9" fillId="3" borderId="1" applyNumberFormat="0" applyAlignment="0" applyProtection="0"/>
    <xf numFmtId="0" fontId="11" fillId="0" borderId="0"/>
    <xf numFmtId="0" fontId="13" fillId="0" borderId="0" applyNumberFormat="0" applyFill="0" applyBorder="0" applyAlignment="0" applyProtection="0"/>
    <xf numFmtId="41" fontId="11" fillId="0" borderId="0" applyFont="0" applyFill="0" applyBorder="0" applyAlignment="0" applyProtection="0"/>
    <xf numFmtId="43" fontId="11" fillId="0" borderId="0" applyFont="0" applyFill="0" applyBorder="0" applyAlignment="0" applyProtection="0"/>
  </cellStyleXfs>
  <cellXfs count="613">
    <xf numFmtId="0" fontId="0" fillId="0" borderId="0" xfId="0"/>
    <xf numFmtId="0" fontId="3" fillId="0" borderId="0" xfId="0" applyFont="1"/>
    <xf numFmtId="0" fontId="4" fillId="0" borderId="0" xfId="0" applyFont="1"/>
    <xf numFmtId="41" fontId="4" fillId="0" borderId="0" xfId="1" applyFont="1"/>
    <xf numFmtId="41" fontId="3" fillId="0" borderId="0" xfId="1" applyFont="1"/>
    <xf numFmtId="0" fontId="5" fillId="0" borderId="0" xfId="0" applyFont="1"/>
    <xf numFmtId="0" fontId="8" fillId="0" borderId="0" xfId="0" applyFont="1"/>
    <xf numFmtId="0" fontId="4" fillId="0" borderId="0" xfId="0" applyFont="1" applyAlignment="1">
      <alignment wrapText="1"/>
    </xf>
    <xf numFmtId="0" fontId="12" fillId="0" borderId="4" xfId="4" applyFont="1" applyBorder="1"/>
    <xf numFmtId="0" fontId="11" fillId="0" borderId="4" xfId="4" applyBorder="1"/>
    <xf numFmtId="0" fontId="14" fillId="0" borderId="4" xfId="4" applyFont="1" applyBorder="1" applyAlignment="1">
      <alignment horizontal="center" vertical="center" wrapText="1"/>
    </xf>
    <xf numFmtId="41" fontId="12" fillId="0" borderId="4" xfId="1" applyFont="1" applyBorder="1" applyAlignment="1">
      <alignment horizontal="center" vertical="center" wrapText="1"/>
    </xf>
    <xf numFmtId="41" fontId="11" fillId="0" borderId="4" xfId="1" applyFont="1" applyBorder="1" applyAlignment="1">
      <alignment wrapText="1"/>
    </xf>
    <xf numFmtId="41" fontId="12" fillId="0" borderId="4" xfId="1" applyFont="1" applyBorder="1" applyAlignment="1">
      <alignment wrapText="1"/>
    </xf>
    <xf numFmtId="0" fontId="10" fillId="0" borderId="0" xfId="0" applyFont="1"/>
    <xf numFmtId="41" fontId="5" fillId="0" borderId="0" xfId="1" applyFont="1"/>
    <xf numFmtId="0" fontId="3" fillId="0" borderId="0" xfId="0" applyFont="1" applyAlignment="1">
      <alignment horizontal="center"/>
    </xf>
    <xf numFmtId="0" fontId="19" fillId="0" borderId="0" xfId="0" applyFont="1" applyAlignment="1">
      <alignment horizontal="center"/>
    </xf>
    <xf numFmtId="0" fontId="18" fillId="0" borderId="18" xfId="0" applyFont="1" applyFill="1" applyBorder="1" applyAlignment="1"/>
    <xf numFmtId="0" fontId="20" fillId="0" borderId="0" xfId="0" applyFont="1" applyAlignment="1"/>
    <xf numFmtId="41" fontId="0" fillId="0" borderId="0" xfId="0" applyNumberFormat="1"/>
    <xf numFmtId="0" fontId="21" fillId="0" borderId="4" xfId="4" applyFont="1" applyBorder="1"/>
    <xf numFmtId="41" fontId="21" fillId="0" borderId="4" xfId="1" applyFont="1" applyBorder="1" applyAlignment="1">
      <alignment wrapText="1"/>
    </xf>
    <xf numFmtId="0" fontId="15" fillId="0" borderId="0" xfId="0" applyFont="1"/>
    <xf numFmtId="41" fontId="15" fillId="0" borderId="0" xfId="0" applyNumberFormat="1" applyFont="1"/>
    <xf numFmtId="0" fontId="26" fillId="0" borderId="0" xfId="0" applyFont="1"/>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0" xfId="0" applyFont="1" applyBorder="1" applyAlignment="1">
      <alignment horizontal="center" vertical="center" wrapText="1"/>
    </xf>
    <xf numFmtId="0" fontId="26" fillId="0" borderId="21" xfId="0" applyFont="1" applyBorder="1" applyAlignment="1">
      <alignment vertical="center" wrapText="1"/>
    </xf>
    <xf numFmtId="9" fontId="28" fillId="0" borderId="0" xfId="2" applyFont="1" applyBorder="1" applyAlignment="1">
      <alignment vertical="center" wrapText="1"/>
    </xf>
    <xf numFmtId="0" fontId="26" fillId="0" borderId="0" xfId="0" applyFont="1" applyBorder="1" applyAlignment="1">
      <alignment vertical="center" wrapText="1"/>
    </xf>
    <xf numFmtId="0" fontId="28" fillId="0" borderId="21" xfId="0" applyFont="1" applyBorder="1" applyAlignment="1">
      <alignment vertical="center" wrapText="1"/>
    </xf>
    <xf numFmtId="0" fontId="28" fillId="0" borderId="0" xfId="0" applyFont="1" applyBorder="1" applyAlignment="1">
      <alignment vertical="center" wrapText="1"/>
    </xf>
    <xf numFmtId="0" fontId="29" fillId="0" borderId="24" xfId="0" applyFont="1" applyBorder="1" applyAlignment="1">
      <alignment horizontal="center"/>
    </xf>
    <xf numFmtId="0" fontId="29" fillId="0" borderId="25" xfId="0" applyFont="1" applyBorder="1" applyAlignment="1">
      <alignment horizontal="center"/>
    </xf>
    <xf numFmtId="0" fontId="4" fillId="0" borderId="26" xfId="0" quotePrefix="1" applyFont="1" applyFill="1" applyBorder="1"/>
    <xf numFmtId="0" fontId="3" fillId="0" borderId="27" xfId="0" applyFont="1" applyFill="1" applyBorder="1" applyAlignment="1">
      <alignment horizontal="center"/>
    </xf>
    <xf numFmtId="0" fontId="30" fillId="0" borderId="0" xfId="0" applyFont="1"/>
    <xf numFmtId="0" fontId="24" fillId="0" borderId="0" xfId="0" applyFont="1"/>
    <xf numFmtId="0" fontId="4" fillId="0" borderId="26" xfId="0" applyFont="1" applyFill="1" applyBorder="1"/>
    <xf numFmtId="0" fontId="4" fillId="0" borderId="28" xfId="0" applyFont="1" applyFill="1" applyBorder="1"/>
    <xf numFmtId="0" fontId="3" fillId="0" borderId="22" xfId="0" applyFont="1" applyFill="1" applyBorder="1" applyAlignment="1">
      <alignment horizontal="center"/>
    </xf>
    <xf numFmtId="0" fontId="31" fillId="0" borderId="0" xfId="5" applyFont="1"/>
    <xf numFmtId="0" fontId="25" fillId="0" borderId="0" xfId="0" applyFont="1"/>
    <xf numFmtId="0" fontId="25" fillId="0" borderId="0" xfId="4" applyFont="1" applyAlignment="1">
      <alignment vertical="top"/>
    </xf>
    <xf numFmtId="0" fontId="32" fillId="0" borderId="4" xfId="4" applyFont="1" applyBorder="1" applyAlignment="1">
      <alignment horizontal="center" vertical="center" wrapText="1"/>
    </xf>
    <xf numFmtId="0" fontId="25" fillId="0" borderId="4" xfId="4" applyFont="1" applyBorder="1" applyAlignment="1">
      <alignment horizontal="center" vertical="center"/>
    </xf>
    <xf numFmtId="0" fontId="34" fillId="0" borderId="10" xfId="4" applyFont="1" applyBorder="1" applyAlignment="1">
      <alignment vertical="center"/>
    </xf>
    <xf numFmtId="0" fontId="4" fillId="0" borderId="0" xfId="4" applyFont="1"/>
    <xf numFmtId="0" fontId="33" fillId="0" borderId="9" xfId="4" applyFont="1" applyBorder="1" applyAlignment="1">
      <alignment horizontal="center" vertical="center" wrapText="1"/>
    </xf>
    <xf numFmtId="0" fontId="33" fillId="0" borderId="0" xfId="4" applyFont="1" applyAlignment="1">
      <alignment horizontal="center" vertical="center"/>
    </xf>
    <xf numFmtId="0" fontId="34" fillId="0" borderId="4" xfId="4" applyFont="1" applyBorder="1" applyAlignment="1">
      <alignment horizontal="center" vertical="center"/>
    </xf>
    <xf numFmtId="0" fontId="34" fillId="0" borderId="0" xfId="4" applyFont="1" applyAlignment="1">
      <alignment horizontal="center" vertical="center"/>
    </xf>
    <xf numFmtId="0" fontId="25" fillId="0" borderId="0" xfId="4" applyFont="1"/>
    <xf numFmtId="0" fontId="34" fillId="0" borderId="9" xfId="4" applyFont="1" applyBorder="1" applyAlignment="1">
      <alignment vertical="center"/>
    </xf>
    <xf numFmtId="0" fontId="34" fillId="0" borderId="12" xfId="4" applyFont="1" applyBorder="1" applyAlignment="1">
      <alignment vertical="center"/>
    </xf>
    <xf numFmtId="0" fontId="34" fillId="0" borderId="12" xfId="4" applyFont="1" applyBorder="1" applyAlignment="1">
      <alignment vertical="center" wrapText="1"/>
    </xf>
    <xf numFmtId="0" fontId="33" fillId="0" borderId="4" xfId="4" applyFont="1" applyBorder="1" applyAlignment="1">
      <alignment vertical="center"/>
    </xf>
    <xf numFmtId="0" fontId="25" fillId="0" borderId="0" xfId="4" applyFont="1" applyAlignment="1">
      <alignment vertical="center" wrapText="1"/>
    </xf>
    <xf numFmtId="0" fontId="25" fillId="0" borderId="0" xfId="4" applyFont="1" applyAlignment="1">
      <alignment horizontal="left" vertical="top"/>
    </xf>
    <xf numFmtId="0" fontId="32" fillId="0" borderId="0" xfId="4" applyFont="1" applyAlignment="1">
      <alignment vertical="center"/>
    </xf>
    <xf numFmtId="0" fontId="25" fillId="0" borderId="0" xfId="4" applyFont="1" applyAlignment="1">
      <alignment horizontal="left" vertical="center"/>
    </xf>
    <xf numFmtId="0" fontId="25" fillId="0" borderId="0" xfId="4" applyFont="1" applyAlignment="1">
      <alignment vertical="top" wrapText="1"/>
    </xf>
    <xf numFmtId="0" fontId="32" fillId="0" borderId="0" xfId="4" applyFont="1" applyAlignment="1">
      <alignment horizontal="left" vertical="top"/>
    </xf>
    <xf numFmtId="0" fontId="32" fillId="0" borderId="0" xfId="4" applyFont="1"/>
    <xf numFmtId="0" fontId="32" fillId="0" borderId="0" xfId="4" applyFont="1" applyAlignment="1">
      <alignment horizontal="left" vertical="center" indent="4"/>
    </xf>
    <xf numFmtId="0" fontId="32" fillId="0" borderId="0" xfId="4" applyFont="1" applyAlignment="1">
      <alignment horizontal="left" vertical="center" wrapText="1"/>
    </xf>
    <xf numFmtId="0" fontId="25" fillId="0" borderId="0" xfId="4" applyFont="1" applyAlignment="1">
      <alignment wrapText="1"/>
    </xf>
    <xf numFmtId="0" fontId="25" fillId="0" borderId="4" xfId="4" applyFont="1" applyBorder="1" applyAlignment="1">
      <alignment horizontal="center" vertical="center" wrapText="1"/>
    </xf>
    <xf numFmtId="0" fontId="25" fillId="0" borderId="0" xfId="4" applyFont="1" applyAlignment="1">
      <alignment horizontal="center" vertical="center"/>
    </xf>
    <xf numFmtId="0" fontId="25" fillId="0" borderId="4" xfId="4" applyFont="1" applyBorder="1" applyAlignment="1">
      <alignment horizontal="left" vertical="center" wrapText="1"/>
    </xf>
    <xf numFmtId="0" fontId="37" fillId="0" borderId="0" xfId="5" applyFont="1"/>
    <xf numFmtId="0" fontId="25" fillId="0" borderId="0" xfId="4" applyFont="1" applyAlignment="1">
      <alignment horizontal="center" vertical="center" wrapText="1"/>
    </xf>
    <xf numFmtId="3" fontId="25" fillId="0" borderId="0" xfId="4" applyNumberFormat="1" applyFont="1"/>
    <xf numFmtId="0" fontId="32" fillId="0" borderId="4" xfId="4" applyFont="1" applyBorder="1"/>
    <xf numFmtId="0" fontId="25" fillId="0" borderId="4" xfId="4" applyFont="1" applyBorder="1"/>
    <xf numFmtId="41" fontId="25" fillId="0" borderId="0" xfId="4" applyNumberFormat="1" applyFont="1"/>
    <xf numFmtId="0" fontId="32" fillId="0" borderId="4" xfId="4" applyFont="1" applyBorder="1" applyAlignment="1">
      <alignment horizontal="left" vertical="center"/>
    </xf>
    <xf numFmtId="0" fontId="25" fillId="0" borderId="10" xfId="4" applyFont="1" applyBorder="1"/>
    <xf numFmtId="0" fontId="34" fillId="0" borderId="0" xfId="4" applyFont="1"/>
    <xf numFmtId="0" fontId="34" fillId="0" borderId="12" xfId="4" applyFont="1" applyBorder="1" applyAlignment="1">
      <alignment horizontal="left" vertical="center" wrapText="1"/>
    </xf>
    <xf numFmtId="0" fontId="32" fillId="0" borderId="4" xfId="4" applyFont="1" applyBorder="1" applyAlignment="1">
      <alignment horizontal="center" vertical="center"/>
    </xf>
    <xf numFmtId="49" fontId="25" fillId="0" borderId="4" xfId="4" applyNumberFormat="1" applyFont="1" applyBorder="1"/>
    <xf numFmtId="0" fontId="34" fillId="0" borderId="0" xfId="4" applyFont="1" applyAlignment="1">
      <alignment vertical="top" wrapText="1"/>
    </xf>
    <xf numFmtId="41" fontId="32" fillId="0" borderId="4" xfId="1" applyFont="1" applyBorder="1" applyAlignment="1">
      <alignment horizontal="center" vertical="center" wrapText="1"/>
    </xf>
    <xf numFmtId="41" fontId="32" fillId="0" borderId="4" xfId="1" applyFont="1" applyBorder="1" applyAlignment="1">
      <alignment vertical="center"/>
    </xf>
    <xf numFmtId="41" fontId="25" fillId="0" borderId="3" xfId="1" applyFont="1" applyBorder="1" applyAlignment="1">
      <alignment horizontal="left" vertical="center"/>
    </xf>
    <xf numFmtId="41" fontId="25" fillId="0" borderId="4" xfId="1" applyFont="1" applyBorder="1" applyAlignment="1">
      <alignment horizontal="left" vertical="center"/>
    </xf>
    <xf numFmtId="41" fontId="25" fillId="0" borderId="0" xfId="1" applyFont="1" applyBorder="1" applyAlignment="1">
      <alignment horizontal="left" vertical="center"/>
    </xf>
    <xf numFmtId="4" fontId="25" fillId="0" borderId="0" xfId="4" applyNumberFormat="1" applyFont="1" applyBorder="1" applyAlignment="1">
      <alignment horizontal="left" vertical="center"/>
    </xf>
    <xf numFmtId="41" fontId="25" fillId="0" borderId="3" xfId="1" applyFont="1" applyBorder="1" applyAlignment="1">
      <alignment horizontal="center" vertical="center"/>
    </xf>
    <xf numFmtId="41" fontId="25" fillId="0" borderId="3" xfId="1" applyFont="1" applyBorder="1" applyAlignment="1">
      <alignment horizontal="right" vertical="center"/>
    </xf>
    <xf numFmtId="41" fontId="25" fillId="0" borderId="4" xfId="1" applyFont="1" applyBorder="1" applyAlignment="1">
      <alignment vertical="center"/>
    </xf>
    <xf numFmtId="41" fontId="25" fillId="0" borderId="4" xfId="1" applyFont="1" applyBorder="1" applyAlignment="1">
      <alignment horizontal="right" vertical="center"/>
    </xf>
    <xf numFmtId="41" fontId="25" fillId="0" borderId="0" xfId="1" applyFont="1" applyBorder="1" applyAlignment="1">
      <alignment horizontal="right" vertical="center"/>
    </xf>
    <xf numFmtId="41" fontId="25" fillId="0" borderId="0" xfId="1" applyFont="1" applyBorder="1" applyAlignment="1">
      <alignment vertical="center"/>
    </xf>
    <xf numFmtId="0" fontId="33" fillId="0" borderId="10" xfId="4" applyFont="1" applyBorder="1" applyAlignment="1">
      <alignment vertical="center" wrapText="1"/>
    </xf>
    <xf numFmtId="41" fontId="33" fillId="0" borderId="11" xfId="1" applyFont="1" applyBorder="1" applyAlignment="1">
      <alignment vertical="center" wrapText="1"/>
    </xf>
    <xf numFmtId="41" fontId="34" fillId="0" borderId="11" xfId="1" applyFont="1" applyBorder="1" applyAlignment="1">
      <alignment vertical="center"/>
    </xf>
    <xf numFmtId="41" fontId="33" fillId="0" borderId="3" xfId="1" applyFont="1" applyBorder="1" applyAlignment="1">
      <alignment vertical="center"/>
    </xf>
    <xf numFmtId="41" fontId="25" fillId="0" borderId="0" xfId="1" applyFont="1" applyAlignment="1">
      <alignment horizontal="left" vertical="top" wrapText="1"/>
    </xf>
    <xf numFmtId="41" fontId="33" fillId="0" borderId="4" xfId="1" applyFont="1" applyBorder="1" applyAlignment="1">
      <alignment horizontal="center" vertical="center" wrapText="1"/>
    </xf>
    <xf numFmtId="41" fontId="33" fillId="0" borderId="4" xfId="1" applyFont="1" applyBorder="1" applyAlignment="1">
      <alignment horizontal="center" vertical="center"/>
    </xf>
    <xf numFmtId="41" fontId="33" fillId="0" borderId="0" xfId="1" applyFont="1" applyAlignment="1">
      <alignment horizontal="center" vertical="center"/>
    </xf>
    <xf numFmtId="41" fontId="33" fillId="0" borderId="4" xfId="1" applyFont="1" applyBorder="1" applyAlignment="1">
      <alignment vertical="center" wrapText="1"/>
    </xf>
    <xf numFmtId="41" fontId="33" fillId="0" borderId="0" xfId="1" applyFont="1" applyBorder="1" applyAlignment="1">
      <alignment vertical="center" wrapText="1"/>
    </xf>
    <xf numFmtId="41" fontId="34" fillId="0" borderId="9" xfId="1" applyFont="1" applyBorder="1" applyAlignment="1">
      <alignment vertical="center"/>
    </xf>
    <xf numFmtId="41" fontId="34" fillId="0" borderId="0" xfId="1" applyFont="1" applyBorder="1" applyAlignment="1">
      <alignment vertical="center"/>
    </xf>
    <xf numFmtId="41" fontId="34" fillId="0" borderId="12" xfId="1" applyFont="1" applyBorder="1" applyAlignment="1">
      <alignment vertical="center"/>
    </xf>
    <xf numFmtId="41" fontId="34" fillId="0" borderId="0" xfId="1" applyFont="1" applyAlignment="1">
      <alignment horizontal="left" vertical="center"/>
    </xf>
    <xf numFmtId="41" fontId="34" fillId="0" borderId="13" xfId="1" applyFont="1" applyBorder="1" applyAlignment="1">
      <alignment vertical="center"/>
    </xf>
    <xf numFmtId="41" fontId="33" fillId="0" borderId="4" xfId="1" applyFont="1" applyBorder="1" applyAlignment="1">
      <alignment vertical="center"/>
    </xf>
    <xf numFmtId="41" fontId="33" fillId="0" borderId="0" xfId="1" applyFont="1" applyBorder="1" applyAlignment="1">
      <alignment vertical="center"/>
    </xf>
    <xf numFmtId="41" fontId="34" fillId="0" borderId="8" xfId="1" applyFont="1" applyBorder="1" applyAlignment="1">
      <alignment vertical="center"/>
    </xf>
    <xf numFmtId="41" fontId="33" fillId="0" borderId="4" xfId="1" applyFont="1" applyBorder="1" applyAlignment="1">
      <alignment horizontal="left" vertical="center"/>
    </xf>
    <xf numFmtId="41" fontId="34" fillId="0" borderId="10" xfId="1" applyFont="1" applyBorder="1" applyAlignment="1">
      <alignment vertical="center"/>
    </xf>
    <xf numFmtId="41" fontId="33" fillId="0" borderId="2" xfId="1" applyFont="1" applyBorder="1" applyAlignment="1">
      <alignment vertical="center"/>
    </xf>
    <xf numFmtId="41" fontId="34" fillId="0" borderId="16" xfId="1" applyFont="1" applyBorder="1" applyAlignment="1">
      <alignment vertical="center"/>
    </xf>
    <xf numFmtId="0" fontId="34" fillId="0" borderId="4" xfId="4" applyFont="1" applyBorder="1" applyAlignment="1">
      <alignment horizontal="left" vertical="center" wrapText="1"/>
    </xf>
    <xf numFmtId="41" fontId="34" fillId="0" borderId="4" xfId="1" applyFont="1" applyBorder="1" applyAlignment="1">
      <alignment vertical="center" wrapText="1"/>
    </xf>
    <xf numFmtId="41" fontId="34" fillId="0" borderId="3" xfId="1" applyFont="1" applyBorder="1" applyAlignment="1">
      <alignment horizontal="right" vertical="center" wrapText="1"/>
    </xf>
    <xf numFmtId="41" fontId="34" fillId="0" borderId="4" xfId="1" applyFont="1" applyBorder="1" applyAlignment="1">
      <alignment vertical="center"/>
    </xf>
    <xf numFmtId="41" fontId="25" fillId="0" borderId="0" xfId="1" applyFont="1"/>
    <xf numFmtId="41" fontId="33" fillId="0" borderId="0" xfId="1" applyFont="1" applyBorder="1" applyAlignment="1">
      <alignment horizontal="center" vertical="center" wrapText="1"/>
    </xf>
    <xf numFmtId="41" fontId="34" fillId="0" borderId="12" xfId="1" applyFont="1" applyBorder="1" applyAlignment="1">
      <alignment horizontal="right" vertical="center"/>
    </xf>
    <xf numFmtId="41" fontId="34" fillId="0" borderId="12" xfId="1" applyFont="1" applyBorder="1" applyAlignment="1">
      <alignment horizontal="center" vertical="center"/>
    </xf>
    <xf numFmtId="41" fontId="34" fillId="0" borderId="0" xfId="1" applyFont="1" applyBorder="1" applyAlignment="1">
      <alignment horizontal="right" vertical="center"/>
    </xf>
    <xf numFmtId="41" fontId="33" fillId="0" borderId="4" xfId="1" applyFont="1" applyBorder="1" applyAlignment="1">
      <alignment horizontal="right" vertical="center"/>
    </xf>
    <xf numFmtId="41" fontId="33" fillId="0" borderId="0" xfId="1" applyFont="1" applyBorder="1" applyAlignment="1">
      <alignment horizontal="right" vertical="center"/>
    </xf>
    <xf numFmtId="41" fontId="25" fillId="0" borderId="0" xfId="1" applyFont="1" applyAlignment="1">
      <alignment vertical="top" wrapText="1"/>
    </xf>
    <xf numFmtId="41" fontId="25" fillId="0" borderId="0" xfId="1" applyFont="1" applyAlignment="1">
      <alignment vertical="center" wrapText="1"/>
    </xf>
    <xf numFmtId="41" fontId="25" fillId="0" borderId="0" xfId="1" applyFont="1" applyAlignment="1">
      <alignment horizontal="left" vertical="center" wrapText="1"/>
    </xf>
    <xf numFmtId="41" fontId="32" fillId="0" borderId="0" xfId="1" applyFont="1" applyBorder="1" applyAlignment="1">
      <alignment horizontal="center" vertical="center" wrapText="1"/>
    </xf>
    <xf numFmtId="0" fontId="32" fillId="0" borderId="0" xfId="4" applyFont="1" applyBorder="1" applyAlignment="1">
      <alignment horizontal="center" vertical="center" wrapText="1"/>
    </xf>
    <xf numFmtId="3" fontId="25" fillId="0" borderId="0" xfId="4" applyNumberFormat="1" applyFont="1" applyBorder="1" applyAlignment="1">
      <alignment horizontal="right" vertical="center"/>
    </xf>
    <xf numFmtId="41" fontId="25" fillId="0" borderId="0" xfId="1" applyFont="1" applyAlignment="1">
      <alignment horizontal="left" vertical="center"/>
    </xf>
    <xf numFmtId="41" fontId="25" fillId="0" borderId="0" xfId="1" applyFont="1" applyAlignment="1">
      <alignment horizontal="left" vertical="top"/>
    </xf>
    <xf numFmtId="41" fontId="25" fillId="0" borderId="11" xfId="1" applyFont="1" applyBorder="1"/>
    <xf numFmtId="41" fontId="25" fillId="0" borderId="0" xfId="1" applyFont="1" applyBorder="1"/>
    <xf numFmtId="41" fontId="34" fillId="0" borderId="9" xfId="1" applyFont="1" applyBorder="1" applyAlignment="1">
      <alignment horizontal="center" vertical="center"/>
    </xf>
    <xf numFmtId="41" fontId="34" fillId="0" borderId="13" xfId="1" applyFont="1" applyBorder="1" applyAlignment="1">
      <alignment horizontal="center" vertical="center"/>
    </xf>
    <xf numFmtId="41" fontId="33" fillId="0" borderId="4" xfId="1" applyFont="1" applyBorder="1" applyAlignment="1">
      <alignment horizontal="center" vertical="top"/>
    </xf>
    <xf numFmtId="41" fontId="25" fillId="0" borderId="4" xfId="1" applyFont="1" applyBorder="1" applyAlignment="1">
      <alignment horizontal="center" vertical="center" wrapText="1"/>
    </xf>
    <xf numFmtId="41" fontId="25" fillId="0" borderId="4" xfId="1" applyFont="1" applyBorder="1" applyAlignment="1">
      <alignment horizontal="right" wrapText="1"/>
    </xf>
    <xf numFmtId="41" fontId="32" fillId="0" borderId="4" xfId="1" applyFont="1" applyBorder="1" applyAlignment="1">
      <alignment horizontal="right"/>
    </xf>
    <xf numFmtId="41" fontId="25" fillId="0" borderId="0" xfId="1" applyFont="1" applyAlignment="1">
      <alignment horizontal="right"/>
    </xf>
    <xf numFmtId="0" fontId="34" fillId="0" borderId="7" xfId="4" applyFont="1" applyBorder="1" applyAlignment="1">
      <alignment vertical="center"/>
    </xf>
    <xf numFmtId="41" fontId="25" fillId="0" borderId="7" xfId="1" applyFont="1" applyBorder="1"/>
    <xf numFmtId="41" fontId="25" fillId="0" borderId="10" xfId="1" applyFont="1" applyBorder="1"/>
    <xf numFmtId="41" fontId="25" fillId="0" borderId="14" xfId="1" applyFont="1" applyBorder="1"/>
    <xf numFmtId="41" fontId="34" fillId="0" borderId="12" xfId="1" applyFont="1" applyBorder="1" applyAlignment="1">
      <alignment horizontal="center" vertical="center" wrapText="1"/>
    </xf>
    <xf numFmtId="41" fontId="34" fillId="0" borderId="12" xfId="1" applyFont="1" applyBorder="1" applyAlignment="1">
      <alignment horizontal="left" vertical="center" wrapText="1"/>
    </xf>
    <xf numFmtId="41" fontId="34" fillId="0" borderId="0" xfId="1" applyFont="1" applyBorder="1" applyAlignment="1">
      <alignment horizontal="left" vertical="center" wrapText="1"/>
    </xf>
    <xf numFmtId="41" fontId="33" fillId="0" borderId="0" xfId="1" applyFont="1" applyBorder="1" applyAlignment="1">
      <alignment horizontal="center" vertical="center"/>
    </xf>
    <xf numFmtId="41" fontId="25" fillId="0" borderId="4" xfId="1" applyFont="1" applyBorder="1" applyAlignment="1">
      <alignment wrapText="1"/>
    </xf>
    <xf numFmtId="41" fontId="32" fillId="0" borderId="4" xfId="1" applyFont="1" applyBorder="1" applyAlignment="1">
      <alignment wrapText="1"/>
    </xf>
    <xf numFmtId="41" fontId="32" fillId="0" borderId="4" xfId="1" applyFont="1" applyBorder="1" applyAlignment="1">
      <alignment horizontal="center" vertical="center"/>
    </xf>
    <xf numFmtId="41" fontId="25" fillId="0" borderId="4" xfId="1" applyFont="1" applyBorder="1"/>
    <xf numFmtId="0" fontId="25" fillId="0" borderId="0" xfId="4" applyFont="1" applyBorder="1"/>
    <xf numFmtId="49" fontId="25" fillId="0" borderId="0" xfId="4" applyNumberFormat="1" applyFont="1" applyBorder="1"/>
    <xf numFmtId="0" fontId="32" fillId="0" borderId="0" xfId="4" applyFont="1" applyBorder="1"/>
    <xf numFmtId="41" fontId="32" fillId="0" borderId="0" xfId="1" applyFont="1" applyBorder="1" applyAlignment="1">
      <alignment horizontal="right"/>
    </xf>
    <xf numFmtId="41" fontId="34" fillId="0" borderId="0" xfId="1" applyFont="1" applyAlignment="1">
      <alignment vertical="top" wrapText="1"/>
    </xf>
    <xf numFmtId="41" fontId="34" fillId="0" borderId="4" xfId="1" applyFont="1" applyBorder="1" applyAlignment="1">
      <alignment horizontal="center" vertical="center"/>
    </xf>
    <xf numFmtId="41" fontId="33" fillId="0" borderId="9" xfId="1" applyFont="1" applyBorder="1" applyAlignment="1">
      <alignment horizontal="center" vertical="center" wrapText="1"/>
    </xf>
    <xf numFmtId="0" fontId="33" fillId="0" borderId="7" xfId="4" applyFont="1" applyBorder="1" applyAlignment="1">
      <alignment horizontal="center" vertical="center" wrapText="1"/>
    </xf>
    <xf numFmtId="0" fontId="34" fillId="0" borderId="7" xfId="4" applyFont="1" applyFill="1" applyBorder="1" applyAlignment="1">
      <alignment horizontal="left" vertical="top"/>
    </xf>
    <xf numFmtId="41" fontId="34" fillId="0" borderId="5" xfId="1" applyFont="1" applyFill="1" applyBorder="1" applyAlignment="1">
      <alignment horizontal="center" vertical="top"/>
    </xf>
    <xf numFmtId="41" fontId="34" fillId="0" borderId="0" xfId="1" applyFont="1" applyFill="1" applyBorder="1" applyAlignment="1">
      <alignment horizontal="center" vertical="top"/>
    </xf>
    <xf numFmtId="41" fontId="34" fillId="0" borderId="5" xfId="6" applyFont="1" applyFill="1" applyBorder="1" applyAlignment="1">
      <alignment horizontal="center" vertical="top"/>
    </xf>
    <xf numFmtId="41" fontId="34" fillId="0" borderId="12" xfId="6" applyFont="1" applyFill="1" applyBorder="1" applyAlignment="1">
      <alignment horizontal="center" vertical="top"/>
    </xf>
    <xf numFmtId="0" fontId="34" fillId="0" borderId="10" xfId="4" applyFont="1" applyFill="1" applyBorder="1" applyAlignment="1">
      <alignment horizontal="left" vertical="top"/>
    </xf>
    <xf numFmtId="41" fontId="34" fillId="0" borderId="0" xfId="6" applyFont="1" applyFill="1" applyBorder="1" applyAlignment="1">
      <alignment horizontal="center" vertical="top"/>
    </xf>
    <xf numFmtId="0" fontId="34" fillId="0" borderId="14" xfId="4" applyFont="1" applyFill="1" applyBorder="1" applyAlignment="1">
      <alignment horizontal="left" vertical="top"/>
    </xf>
    <xf numFmtId="41" fontId="34" fillId="0" borderId="15" xfId="1" applyFont="1" applyFill="1" applyBorder="1" applyAlignment="1">
      <alignment horizontal="center" vertical="top"/>
    </xf>
    <xf numFmtId="41" fontId="34" fillId="0" borderId="15" xfId="6" applyFont="1" applyFill="1" applyBorder="1" applyAlignment="1">
      <alignment horizontal="center" vertical="top"/>
    </xf>
    <xf numFmtId="0" fontId="33" fillId="0" borderId="13" xfId="4" applyFont="1" applyBorder="1" applyAlignment="1">
      <alignment horizontal="center" vertical="top"/>
    </xf>
    <xf numFmtId="41" fontId="33" fillId="0" borderId="13" xfId="1" applyFont="1" applyBorder="1" applyAlignment="1">
      <alignment horizontal="center" vertical="top"/>
    </xf>
    <xf numFmtId="41" fontId="33" fillId="0" borderId="14" xfId="1" applyFont="1" applyBorder="1" applyAlignment="1">
      <alignment horizontal="center" vertical="top"/>
    </xf>
    <xf numFmtId="41" fontId="32" fillId="0" borderId="0" xfId="1" applyFont="1"/>
    <xf numFmtId="0" fontId="38" fillId="2" borderId="0" xfId="0" applyFont="1" applyFill="1"/>
    <xf numFmtId="0" fontId="6" fillId="3" borderId="1" xfId="3" applyFont="1" applyAlignment="1">
      <alignment horizontal="center"/>
    </xf>
    <xf numFmtId="0" fontId="6" fillId="3" borderId="1" xfId="3" applyFont="1"/>
    <xf numFmtId="0" fontId="6" fillId="3" borderId="29" xfId="3" applyFont="1" applyBorder="1"/>
    <xf numFmtId="0" fontId="6" fillId="3" borderId="29" xfId="3" applyFont="1" applyBorder="1" applyAlignment="1">
      <alignment horizontal="center"/>
    </xf>
    <xf numFmtId="0" fontId="39" fillId="0" borderId="0" xfId="3" applyFont="1" applyFill="1" applyBorder="1"/>
    <xf numFmtId="0" fontId="39" fillId="0" borderId="0" xfId="3" applyFont="1" applyFill="1" applyBorder="1" applyAlignment="1">
      <alignment horizontal="center"/>
    </xf>
    <xf numFmtId="41" fontId="39" fillId="0" borderId="0" xfId="3" applyNumberFormat="1" applyFont="1" applyFill="1" applyBorder="1"/>
    <xf numFmtId="0" fontId="26" fillId="0" borderId="24" xfId="0" applyFont="1" applyBorder="1"/>
    <xf numFmtId="0" fontId="26" fillId="0" borderId="30" xfId="0" applyFont="1" applyBorder="1"/>
    <xf numFmtId="0" fontId="26" fillId="0" borderId="25" xfId="0" applyFont="1" applyBorder="1"/>
    <xf numFmtId="0" fontId="26" fillId="0" borderId="26" xfId="0" applyFont="1" applyBorder="1"/>
    <xf numFmtId="0" fontId="26" fillId="0" borderId="0" xfId="0" applyFont="1" applyBorder="1"/>
    <xf numFmtId="0" fontId="26" fillId="0" borderId="27" xfId="0" applyFont="1" applyBorder="1"/>
    <xf numFmtId="0" fontId="23" fillId="0" borderId="0" xfId="4" applyFont="1" applyBorder="1"/>
    <xf numFmtId="0" fontId="23" fillId="0" borderId="27" xfId="4" applyFont="1" applyBorder="1" applyAlignment="1">
      <alignment horizontal="left" vertical="top"/>
    </xf>
    <xf numFmtId="0" fontId="22" fillId="0" borderId="26" xfId="4" applyFont="1" applyBorder="1" applyAlignment="1">
      <alignment vertical="center"/>
    </xf>
    <xf numFmtId="0" fontId="23" fillId="0" borderId="27" xfId="4" applyFont="1" applyBorder="1" applyAlignment="1">
      <alignment vertical="top" wrapText="1"/>
    </xf>
    <xf numFmtId="0" fontId="23" fillId="0" borderId="26" xfId="4" applyFont="1" applyBorder="1" applyAlignment="1">
      <alignment vertical="top" wrapText="1"/>
    </xf>
    <xf numFmtId="0" fontId="23" fillId="0" borderId="0" xfId="4" applyFont="1" applyBorder="1" applyAlignment="1">
      <alignment vertical="top" wrapText="1"/>
    </xf>
    <xf numFmtId="0" fontId="23" fillId="0" borderId="26" xfId="4" applyFont="1" applyBorder="1"/>
    <xf numFmtId="0" fontId="23" fillId="0" borderId="27" xfId="4" applyFont="1" applyBorder="1"/>
    <xf numFmtId="0" fontId="27" fillId="0" borderId="27" xfId="0" applyFont="1" applyBorder="1" applyAlignment="1">
      <alignment horizontal="center" vertical="center" wrapText="1"/>
    </xf>
    <xf numFmtId="9" fontId="28" fillId="0" borderId="27" xfId="2" applyFont="1" applyBorder="1" applyAlignment="1">
      <alignment vertical="center" wrapText="1"/>
    </xf>
    <xf numFmtId="0" fontId="28" fillId="0" borderId="26" xfId="0" applyFont="1" applyBorder="1" applyAlignment="1">
      <alignment vertical="center" wrapText="1"/>
    </xf>
    <xf numFmtId="0" fontId="22" fillId="0" borderId="26" xfId="4" applyFont="1" applyBorder="1" applyAlignment="1">
      <alignment horizontal="left" vertical="top"/>
    </xf>
    <xf numFmtId="0" fontId="26" fillId="0" borderId="28" xfId="0" applyFont="1" applyBorder="1"/>
    <xf numFmtId="0" fontId="26" fillId="0" borderId="31" xfId="0" applyFont="1" applyBorder="1"/>
    <xf numFmtId="0" fontId="26" fillId="0" borderId="22" xfId="0" applyFont="1" applyBorder="1"/>
    <xf numFmtId="0" fontId="28" fillId="0" borderId="26" xfId="0" applyFont="1" applyBorder="1" applyAlignment="1">
      <alignment vertical="center"/>
    </xf>
    <xf numFmtId="9" fontId="28" fillId="0" borderId="0" xfId="2" applyFont="1" applyBorder="1" applyAlignment="1">
      <alignment vertical="center"/>
    </xf>
    <xf numFmtId="0" fontId="28" fillId="0" borderId="0" xfId="0" applyFont="1" applyBorder="1" applyAlignment="1">
      <alignment vertical="center"/>
    </xf>
    <xf numFmtId="41" fontId="0" fillId="0" borderId="0" xfId="1" applyFont="1"/>
    <xf numFmtId="41" fontId="3" fillId="0" borderId="0" xfId="0" applyNumberFormat="1" applyFont="1"/>
    <xf numFmtId="41" fontId="39" fillId="0" borderId="0" xfId="1" applyFont="1" applyFill="1" applyBorder="1"/>
    <xf numFmtId="0" fontId="11" fillId="0" borderId="0" xfId="4"/>
    <xf numFmtId="3" fontId="11" fillId="0" borderId="0" xfId="4" applyNumberFormat="1"/>
    <xf numFmtId="0" fontId="11" fillId="0" borderId="0" xfId="4" applyAlignment="1">
      <alignment horizontal="left" vertical="top"/>
    </xf>
    <xf numFmtId="3" fontId="11" fillId="0" borderId="0" xfId="4" applyNumberFormat="1" applyAlignment="1">
      <alignment horizontal="left" vertical="top"/>
    </xf>
    <xf numFmtId="0" fontId="41" fillId="0" borderId="0" xfId="4" applyFont="1" applyAlignment="1">
      <alignment vertical="center"/>
    </xf>
    <xf numFmtId="3" fontId="42" fillId="0" borderId="0" xfId="4" applyNumberFormat="1" applyFont="1" applyAlignment="1">
      <alignment horizontal="left" vertical="center"/>
    </xf>
    <xf numFmtId="0" fontId="42" fillId="0" borderId="0" xfId="4" applyFont="1" applyAlignment="1">
      <alignment vertical="top" wrapText="1"/>
    </xf>
    <xf numFmtId="0" fontId="41" fillId="0" borderId="0" xfId="4" applyFont="1" applyAlignment="1">
      <alignment horizontal="left" vertical="top"/>
    </xf>
    <xf numFmtId="0" fontId="42" fillId="0" borderId="0" xfId="4" applyFont="1" applyAlignment="1">
      <alignment vertical="center" wrapText="1"/>
    </xf>
    <xf numFmtId="0" fontId="41" fillId="0" borderId="0" xfId="4" applyFont="1"/>
    <xf numFmtId="0" fontId="41" fillId="0" borderId="0" xfId="4" applyFont="1" applyAlignment="1">
      <alignment horizontal="left" vertical="center" indent="4"/>
    </xf>
    <xf numFmtId="0" fontId="45" fillId="0" borderId="0" xfId="4" applyFont="1" applyAlignment="1">
      <alignment vertical="top"/>
    </xf>
    <xf numFmtId="14" fontId="46" fillId="0" borderId="4" xfId="4" applyNumberFormat="1" applyFont="1" applyBorder="1" applyAlignment="1">
      <alignment horizontal="center" vertical="center" wrapText="1"/>
    </xf>
    <xf numFmtId="4" fontId="45" fillId="0" borderId="4" xfId="4" applyNumberFormat="1" applyFont="1" applyBorder="1" applyAlignment="1">
      <alignment vertical="center"/>
    </xf>
    <xf numFmtId="0" fontId="41" fillId="0" borderId="0" xfId="4" applyFont="1" applyAlignment="1">
      <alignment horizontal="left" vertical="center" wrapText="1"/>
    </xf>
    <xf numFmtId="0" fontId="12" fillId="0" borderId="4" xfId="4" applyFont="1" applyBorder="1" applyAlignment="1">
      <alignment horizontal="center" vertical="center" wrapText="1"/>
    </xf>
    <xf numFmtId="3" fontId="11" fillId="0" borderId="0" xfId="4" applyNumberFormat="1" applyAlignment="1">
      <alignment horizontal="left" vertical="top" wrapText="1"/>
    </xf>
    <xf numFmtId="3" fontId="11" fillId="0" borderId="0" xfId="4" applyNumberFormat="1" applyAlignment="1">
      <alignment wrapText="1"/>
    </xf>
    <xf numFmtId="0" fontId="11" fillId="0" borderId="0" xfId="4" applyAlignment="1">
      <alignment wrapText="1"/>
    </xf>
    <xf numFmtId="0" fontId="45" fillId="0" borderId="4" xfId="4" applyFont="1" applyBorder="1" applyAlignment="1">
      <alignment horizontal="center" vertical="center"/>
    </xf>
    <xf numFmtId="4" fontId="45" fillId="0" borderId="4" xfId="4" applyNumberFormat="1" applyFont="1" applyBorder="1" applyAlignment="1">
      <alignment horizontal="right" vertical="center"/>
    </xf>
    <xf numFmtId="4" fontId="46" fillId="0" borderId="4" xfId="4" applyNumberFormat="1" applyFont="1" applyBorder="1" applyAlignment="1">
      <alignment vertical="center"/>
    </xf>
    <xf numFmtId="3" fontId="45" fillId="0" borderId="4" xfId="4" applyNumberFormat="1" applyFont="1" applyBorder="1" applyAlignment="1">
      <alignment horizontal="right" vertical="center"/>
    </xf>
    <xf numFmtId="0" fontId="11" fillId="0" borderId="4" xfId="4" applyBorder="1" applyAlignment="1">
      <alignment horizontal="center" vertical="center"/>
    </xf>
    <xf numFmtId="0" fontId="11" fillId="0" borderId="4" xfId="4" applyBorder="1" applyAlignment="1">
      <alignment horizontal="center" vertical="center" wrapText="1"/>
    </xf>
    <xf numFmtId="4" fontId="45" fillId="0" borderId="3" xfId="4" applyNumberFormat="1" applyFont="1" applyBorder="1" applyAlignment="1">
      <alignment horizontal="left" vertical="center"/>
    </xf>
    <xf numFmtId="4" fontId="42" fillId="0" borderId="4" xfId="4" applyNumberFormat="1" applyFont="1" applyBorder="1" applyAlignment="1">
      <alignment horizontal="left" vertical="center"/>
    </xf>
    <xf numFmtId="4" fontId="45" fillId="0" borderId="4" xfId="4" applyNumberFormat="1" applyFont="1" applyBorder="1" applyAlignment="1">
      <alignment horizontal="left" vertical="center"/>
    </xf>
    <xf numFmtId="0" fontId="11" fillId="0" borderId="0" xfId="4" applyAlignment="1">
      <alignment horizontal="center" vertical="center"/>
    </xf>
    <xf numFmtId="0" fontId="42" fillId="0" borderId="0" xfId="4" applyFont="1" applyAlignment="1">
      <alignment horizontal="left" vertical="center"/>
    </xf>
    <xf numFmtId="0" fontId="11" fillId="0" borderId="4" xfId="4" applyBorder="1" applyAlignment="1">
      <alignment horizontal="left" vertical="center" wrapText="1"/>
    </xf>
    <xf numFmtId="43" fontId="45" fillId="0" borderId="4" xfId="7" applyFont="1" applyBorder="1" applyAlignment="1">
      <alignment vertical="center"/>
    </xf>
    <xf numFmtId="4" fontId="11" fillId="0" borderId="4" xfId="4" applyNumberFormat="1" applyBorder="1" applyAlignment="1">
      <alignment vertical="center"/>
    </xf>
    <xf numFmtId="43" fontId="11" fillId="0" borderId="4" xfId="7" applyFont="1" applyBorder="1" applyAlignment="1">
      <alignment vertical="center"/>
    </xf>
    <xf numFmtId="4" fontId="42" fillId="0" borderId="4" xfId="4" applyNumberFormat="1" applyFont="1" applyBorder="1" applyAlignment="1">
      <alignment vertical="center"/>
    </xf>
    <xf numFmtId="3" fontId="42" fillId="0" borderId="4" xfId="4" applyNumberFormat="1" applyFont="1" applyBorder="1" applyAlignment="1">
      <alignment vertical="center"/>
    </xf>
    <xf numFmtId="3" fontId="50" fillId="0" borderId="9" xfId="4" applyNumberFormat="1" applyFont="1" applyBorder="1" applyAlignment="1">
      <alignment vertical="center"/>
    </xf>
    <xf numFmtId="3" fontId="50" fillId="0" borderId="12" xfId="4" applyNumberFormat="1" applyFont="1" applyBorder="1" applyAlignment="1">
      <alignment vertical="center"/>
    </xf>
    <xf numFmtId="3" fontId="50" fillId="0" borderId="13" xfId="4" applyNumberFormat="1" applyFont="1" applyBorder="1" applyAlignment="1">
      <alignment vertical="center"/>
    </xf>
    <xf numFmtId="3" fontId="49" fillId="0" borderId="4" xfId="4" applyNumberFormat="1" applyFont="1" applyBorder="1" applyAlignment="1">
      <alignment vertical="center"/>
    </xf>
    <xf numFmtId="0" fontId="49" fillId="0" borderId="2" xfId="4" applyFont="1" applyBorder="1" applyAlignment="1">
      <alignment vertical="center" wrapText="1"/>
    </xf>
    <xf numFmtId="0" fontId="49" fillId="0" borderId="6" xfId="4" applyFont="1" applyBorder="1" applyAlignment="1">
      <alignment vertical="center" wrapText="1"/>
    </xf>
    <xf numFmtId="0" fontId="50" fillId="0" borderId="10" xfId="4" applyFont="1" applyBorder="1" applyAlignment="1">
      <alignment vertical="center"/>
    </xf>
    <xf numFmtId="0" fontId="50" fillId="0" borderId="0" xfId="4" applyFont="1" applyAlignment="1">
      <alignment vertical="center"/>
    </xf>
    <xf numFmtId="3" fontId="50" fillId="0" borderId="4" xfId="4" applyNumberFormat="1" applyFont="1" applyBorder="1" applyAlignment="1">
      <alignment vertical="center"/>
    </xf>
    <xf numFmtId="0" fontId="49" fillId="0" borderId="6" xfId="4" applyFont="1" applyBorder="1" applyAlignment="1">
      <alignment vertical="center"/>
    </xf>
    <xf numFmtId="0" fontId="51" fillId="0" borderId="0" xfId="5" applyFont="1"/>
    <xf numFmtId="0" fontId="45" fillId="0" borderId="0" xfId="4" applyFont="1"/>
    <xf numFmtId="0" fontId="52" fillId="0" borderId="0" xfId="4" applyFont="1"/>
    <xf numFmtId="3" fontId="52" fillId="0" borderId="0" xfId="4" applyNumberFormat="1" applyFont="1"/>
    <xf numFmtId="0" fontId="48" fillId="0" borderId="0" xfId="4" applyFont="1" applyAlignment="1">
      <alignment horizontal="center" vertical="center"/>
    </xf>
    <xf numFmtId="3" fontId="48" fillId="0" borderId="0" xfId="4" applyNumberFormat="1" applyFont="1" applyAlignment="1">
      <alignment horizontal="center" vertical="center"/>
    </xf>
    <xf numFmtId="0" fontId="49" fillId="0" borderId="4" xfId="4" applyFont="1" applyBorder="1" applyAlignment="1">
      <alignment vertical="center" wrapText="1"/>
    </xf>
    <xf numFmtId="41" fontId="11" fillId="0" borderId="0" xfId="4" applyNumberFormat="1"/>
    <xf numFmtId="3" fontId="54" fillId="0" borderId="0" xfId="6" applyNumberFormat="1" applyFont="1" applyFill="1" applyBorder="1" applyAlignment="1">
      <alignment horizontal="center" vertical="top"/>
    </xf>
    <xf numFmtId="0" fontId="54" fillId="0" borderId="12" xfId="4" applyFont="1" applyBorder="1" applyAlignment="1">
      <alignment horizontal="left" vertical="top"/>
    </xf>
    <xf numFmtId="3" fontId="11" fillId="0" borderId="10" xfId="4" applyNumberFormat="1" applyBorder="1" applyAlignment="1">
      <alignment horizontal="right" wrapText="1"/>
    </xf>
    <xf numFmtId="0" fontId="11" fillId="0" borderId="0" xfId="4" applyAlignment="1">
      <alignment horizontal="right"/>
    </xf>
    <xf numFmtId="0" fontId="49" fillId="0" borderId="0" xfId="4" applyFont="1" applyAlignment="1">
      <alignment horizontal="center" vertical="center"/>
    </xf>
    <xf numFmtId="3" fontId="49" fillId="0" borderId="0" xfId="4" applyNumberFormat="1" applyFont="1" applyAlignment="1">
      <alignment horizontal="center" vertical="center"/>
    </xf>
    <xf numFmtId="0" fontId="14" fillId="0" borderId="4" xfId="4" applyFont="1" applyBorder="1" applyAlignment="1">
      <alignment horizontal="center" vertical="center"/>
    </xf>
    <xf numFmtId="3" fontId="14" fillId="0" borderId="4" xfId="4" applyNumberFormat="1" applyFont="1" applyBorder="1" applyAlignment="1">
      <alignment horizontal="left" vertical="center"/>
    </xf>
    <xf numFmtId="0" fontId="55" fillId="0" borderId="4" xfId="4" applyFont="1" applyBorder="1" applyAlignment="1">
      <alignment horizontal="center" vertical="center"/>
    </xf>
    <xf numFmtId="3" fontId="49" fillId="0" borderId="4" xfId="4" applyNumberFormat="1" applyFont="1" applyBorder="1" applyAlignment="1">
      <alignment horizontal="center" vertical="center"/>
    </xf>
    <xf numFmtId="0" fontId="55" fillId="0" borderId="0" xfId="4" applyFont="1" applyAlignment="1">
      <alignment horizontal="center" vertical="center"/>
    </xf>
    <xf numFmtId="43" fontId="50" fillId="0" borderId="4" xfId="7" applyFont="1" applyBorder="1" applyAlignment="1">
      <alignment horizontal="center" vertical="center"/>
    </xf>
    <xf numFmtId="43" fontId="49" fillId="0" borderId="4" xfId="7" applyFont="1" applyBorder="1" applyAlignment="1">
      <alignment horizontal="center" vertical="center"/>
    </xf>
    <xf numFmtId="0" fontId="57" fillId="0" borderId="0" xfId="4" applyFont="1"/>
    <xf numFmtId="3" fontId="50" fillId="0" borderId="9" xfId="4" applyNumberFormat="1" applyFont="1" applyBorder="1" applyAlignment="1">
      <alignment horizontal="right" vertical="center"/>
    </xf>
    <xf numFmtId="0" fontId="43" fillId="0" borderId="0" xfId="4" applyFont="1"/>
    <xf numFmtId="41" fontId="56" fillId="0" borderId="10" xfId="6" applyFont="1" applyFill="1" applyBorder="1" applyAlignment="1">
      <alignment horizontal="right" vertical="center"/>
    </xf>
    <xf numFmtId="41" fontId="56" fillId="0" borderId="0" xfId="6" applyFont="1" applyFill="1" applyBorder="1" applyAlignment="1">
      <alignment horizontal="right" vertical="center"/>
    </xf>
    <xf numFmtId="3" fontId="56" fillId="0" borderId="0" xfId="6" applyNumberFormat="1" applyFont="1" applyFill="1" applyBorder="1" applyAlignment="1">
      <alignment horizontal="right" vertical="center"/>
    </xf>
    <xf numFmtId="41" fontId="57" fillId="0" borderId="12" xfId="6" applyFont="1" applyBorder="1" applyAlignment="1">
      <alignment horizontal="left" vertical="center" wrapText="1"/>
    </xf>
    <xf numFmtId="0" fontId="12" fillId="0" borderId="4" xfId="4" applyFont="1" applyBorder="1" applyAlignment="1">
      <alignment horizontal="center" vertical="center"/>
    </xf>
    <xf numFmtId="49" fontId="11" fillId="0" borderId="4" xfId="4" applyNumberFormat="1" applyBorder="1"/>
    <xf numFmtId="3" fontId="11" fillId="0" borderId="4" xfId="4" applyNumberFormat="1" applyBorder="1"/>
    <xf numFmtId="41" fontId="11" fillId="0" borderId="4" xfId="6" applyFont="1" applyFill="1" applyBorder="1"/>
    <xf numFmtId="41" fontId="11" fillId="0" borderId="4" xfId="4" applyNumberFormat="1" applyBorder="1"/>
    <xf numFmtId="41" fontId="56" fillId="0" borderId="12" xfId="6" applyFont="1" applyBorder="1" applyAlignment="1">
      <alignment horizontal="right" vertical="center"/>
    </xf>
    <xf numFmtId="49" fontId="11" fillId="0" borderId="4" xfId="4" applyNumberFormat="1" applyBorder="1" applyAlignment="1">
      <alignment wrapText="1"/>
    </xf>
    <xf numFmtId="0" fontId="12" fillId="0" borderId="9" xfId="4" applyFont="1" applyBorder="1" applyAlignment="1">
      <alignment horizontal="center" vertical="center"/>
    </xf>
    <xf numFmtId="0" fontId="12" fillId="0" borderId="9" xfId="4" applyFont="1" applyBorder="1" applyAlignment="1">
      <alignment horizontal="center" vertical="center" wrapText="1"/>
    </xf>
    <xf numFmtId="49" fontId="11" fillId="0" borderId="9" xfId="4" applyNumberFormat="1" applyBorder="1"/>
    <xf numFmtId="0" fontId="11" fillId="0" borderId="9" xfId="4" applyBorder="1"/>
    <xf numFmtId="0" fontId="11" fillId="0" borderId="8" xfId="4" applyBorder="1"/>
    <xf numFmtId="49" fontId="11" fillId="0" borderId="12" xfId="4" applyNumberFormat="1" applyBorder="1"/>
    <xf numFmtId="164" fontId="0" fillId="0" borderId="12" xfId="7" applyNumberFormat="1" applyFont="1" applyBorder="1"/>
    <xf numFmtId="49" fontId="11" fillId="0" borderId="12" xfId="4" applyNumberFormat="1" applyBorder="1" applyAlignment="1">
      <alignment wrapText="1"/>
    </xf>
    <xf numFmtId="164" fontId="0" fillId="0" borderId="13" xfId="7" applyNumberFormat="1" applyFont="1" applyBorder="1"/>
    <xf numFmtId="0" fontId="12" fillId="0" borderId="13" xfId="4" applyFont="1" applyBorder="1"/>
    <xf numFmtId="164" fontId="12" fillId="0" borderId="13" xfId="7" applyNumberFormat="1" applyFont="1" applyBorder="1"/>
    <xf numFmtId="164" fontId="0" fillId="0" borderId="9" xfId="7" applyNumberFormat="1" applyFont="1" applyBorder="1"/>
    <xf numFmtId="164" fontId="0" fillId="0" borderId="11" xfId="7" applyNumberFormat="1" applyFont="1" applyBorder="1"/>
    <xf numFmtId="164" fontId="12" fillId="0" borderId="13" xfId="7" applyNumberFormat="1" applyFont="1" applyBorder="1" applyAlignment="1">
      <alignment horizontal="right"/>
    </xf>
    <xf numFmtId="164" fontId="11" fillId="0" borderId="13" xfId="7" applyNumberFormat="1" applyFont="1" applyBorder="1" applyAlignment="1">
      <alignment horizontal="right"/>
    </xf>
    <xf numFmtId="0" fontId="45" fillId="0" borderId="0" xfId="4" applyFont="1" applyAlignment="1">
      <alignment vertical="center" wrapText="1"/>
    </xf>
    <xf numFmtId="0" fontId="57" fillId="0" borderId="0" xfId="4" applyFont="1" applyAlignment="1">
      <alignment vertical="top" wrapText="1"/>
    </xf>
    <xf numFmtId="41" fontId="16" fillId="0" borderId="0" xfId="1" applyFont="1" applyBorder="1" applyAlignment="1">
      <alignment vertical="center"/>
    </xf>
    <xf numFmtId="41" fontId="25" fillId="0" borderId="0" xfId="4" applyNumberFormat="1" applyFont="1" applyBorder="1"/>
    <xf numFmtId="0" fontId="2" fillId="2" borderId="32" xfId="0" applyFont="1" applyFill="1" applyBorder="1"/>
    <xf numFmtId="41" fontId="2" fillId="2" borderId="33" xfId="1" applyFont="1" applyFill="1" applyBorder="1"/>
    <xf numFmtId="0" fontId="40" fillId="0" borderId="0" xfId="0" applyFont="1"/>
    <xf numFmtId="41" fontId="40" fillId="0" borderId="0" xfId="1" applyFont="1"/>
    <xf numFmtId="0" fontId="32" fillId="4" borderId="34" xfId="4" applyNumberFormat="1" applyFont="1" applyFill="1" applyBorder="1" applyAlignment="1"/>
    <xf numFmtId="41" fontId="3" fillId="4" borderId="35" xfId="1" applyFont="1" applyFill="1" applyBorder="1"/>
    <xf numFmtId="41" fontId="32" fillId="0" borderId="4" xfId="1" applyFont="1" applyBorder="1"/>
    <xf numFmtId="0" fontId="23" fillId="0" borderId="26" xfId="4" applyFont="1" applyBorder="1" applyAlignment="1">
      <alignment horizontal="left" vertical="top" wrapText="1"/>
    </xf>
    <xf numFmtId="0" fontId="23" fillId="0" borderId="0" xfId="4" applyFont="1" applyBorder="1" applyAlignment="1">
      <alignment horizontal="left" vertical="top" wrapText="1"/>
    </xf>
    <xf numFmtId="0" fontId="23" fillId="0" borderId="27" xfId="4" applyFont="1" applyBorder="1" applyAlignment="1">
      <alignment horizontal="left" vertical="top" wrapText="1"/>
    </xf>
    <xf numFmtId="0" fontId="22" fillId="0" borderId="26" xfId="4" applyFont="1" applyBorder="1" applyAlignment="1">
      <alignment horizontal="left" vertical="center"/>
    </xf>
    <xf numFmtId="0" fontId="22" fillId="0" borderId="0" xfId="4" applyFont="1" applyBorder="1" applyAlignment="1">
      <alignment horizontal="left" vertical="center"/>
    </xf>
    <xf numFmtId="0" fontId="22" fillId="0" borderId="27" xfId="4" applyFont="1" applyBorder="1" applyAlignment="1">
      <alignment horizontal="left" vertical="center"/>
    </xf>
    <xf numFmtId="0" fontId="25" fillId="0" borderId="0" xfId="4" applyFont="1" applyAlignment="1">
      <alignment horizontal="left" vertical="top" wrapText="1"/>
    </xf>
    <xf numFmtId="0" fontId="33" fillId="0" borderId="2" xfId="4" applyFont="1" applyBorder="1" applyAlignment="1">
      <alignment horizontal="center" vertical="center"/>
    </xf>
    <xf numFmtId="41" fontId="34" fillId="0" borderId="10" xfId="1" applyFont="1" applyBorder="1" applyAlignment="1">
      <alignment horizontal="right" vertical="center"/>
    </xf>
    <xf numFmtId="41" fontId="34" fillId="0" borderId="11" xfId="1" applyFont="1" applyBorder="1" applyAlignment="1">
      <alignment horizontal="right" vertical="center"/>
    </xf>
    <xf numFmtId="0" fontId="33" fillId="0" borderId="4" xfId="4" applyFont="1" applyBorder="1" applyAlignment="1">
      <alignment horizontal="center" vertical="center" wrapText="1"/>
    </xf>
    <xf numFmtId="0" fontId="33" fillId="0" borderId="4" xfId="4" applyFont="1" applyBorder="1" applyAlignment="1">
      <alignment horizontal="center" vertical="center"/>
    </xf>
    <xf numFmtId="0" fontId="34" fillId="0" borderId="10" xfId="4" applyFont="1" applyBorder="1" applyAlignment="1">
      <alignment horizontal="left" vertical="center"/>
    </xf>
    <xf numFmtId="41" fontId="34" fillId="0" borderId="0" xfId="1" applyFont="1" applyBorder="1" applyAlignment="1">
      <alignment horizontal="left" vertical="center"/>
    </xf>
    <xf numFmtId="41" fontId="34" fillId="0" borderId="11" xfId="1" applyFont="1" applyBorder="1" applyAlignment="1">
      <alignment horizontal="left" vertical="center"/>
    </xf>
    <xf numFmtId="0" fontId="25" fillId="0" borderId="0" xfId="4" applyFont="1" applyAlignment="1">
      <alignment horizontal="left" vertical="center" wrapText="1"/>
    </xf>
    <xf numFmtId="0" fontId="32" fillId="0" borderId="0" xfId="4" applyFont="1" applyAlignment="1">
      <alignment horizontal="left" vertical="center"/>
    </xf>
    <xf numFmtId="49" fontId="11" fillId="0" borderId="12" xfId="4" applyNumberFormat="1" applyBorder="1" applyAlignment="1">
      <alignment horizontal="left" vertical="center" wrapText="1"/>
    </xf>
    <xf numFmtId="164" fontId="0" fillId="0" borderId="9" xfId="7" applyNumberFormat="1" applyFont="1" applyBorder="1" applyAlignment="1">
      <alignment horizontal="right"/>
    </xf>
    <xf numFmtId="164" fontId="0" fillId="0" borderId="12" xfId="7" applyNumberFormat="1" applyFont="1" applyBorder="1" applyAlignment="1">
      <alignment horizontal="right"/>
    </xf>
    <xf numFmtId="0" fontId="49" fillId="0" borderId="4" xfId="4" applyFont="1" applyBorder="1" applyAlignment="1">
      <alignment horizontal="center" vertical="center"/>
    </xf>
    <xf numFmtId="0" fontId="49" fillId="0" borderId="2" xfId="4" applyFont="1" applyBorder="1" applyAlignment="1">
      <alignment horizontal="center" vertical="center" wrapText="1"/>
    </xf>
    <xf numFmtId="0" fontId="50" fillId="0" borderId="10" xfId="4" applyFont="1" applyBorder="1" applyAlignment="1">
      <alignment horizontal="left" vertical="center"/>
    </xf>
    <xf numFmtId="0" fontId="50" fillId="0" borderId="11" xfId="4" applyFont="1" applyBorder="1" applyAlignment="1">
      <alignment horizontal="left" vertical="center"/>
    </xf>
    <xf numFmtId="0" fontId="49" fillId="0" borderId="2" xfId="4" applyFont="1" applyBorder="1" applyAlignment="1">
      <alignment horizontal="center" vertical="center"/>
    </xf>
    <xf numFmtId="0" fontId="49" fillId="0" borderId="4" xfId="4" applyFont="1" applyBorder="1" applyAlignment="1">
      <alignment horizontal="center" vertical="center" wrapText="1"/>
    </xf>
    <xf numFmtId="0" fontId="42" fillId="0" borderId="0" xfId="4" applyFont="1" applyAlignment="1">
      <alignment horizontal="left" vertical="top" wrapText="1"/>
    </xf>
    <xf numFmtId="0" fontId="50" fillId="0" borderId="0" xfId="4" applyFont="1" applyAlignment="1">
      <alignment horizontal="left" vertical="center"/>
    </xf>
    <xf numFmtId="0" fontId="45" fillId="0" borderId="0" xfId="4" applyFont="1" applyAlignment="1">
      <alignment horizontal="left" vertical="top" wrapText="1"/>
    </xf>
    <xf numFmtId="0" fontId="42" fillId="0" borderId="0" xfId="4" applyFont="1" applyAlignment="1">
      <alignment horizontal="left" vertical="center" wrapText="1"/>
    </xf>
    <xf numFmtId="0" fontId="41" fillId="0" borderId="0" xfId="4" applyFont="1" applyAlignment="1">
      <alignment horizontal="left" vertical="center"/>
    </xf>
    <xf numFmtId="0" fontId="25" fillId="0" borderId="0" xfId="4" applyFont="1" applyAlignment="1">
      <alignment horizontal="left" vertical="top" wrapText="1"/>
    </xf>
    <xf numFmtId="0" fontId="33" fillId="0" borderId="2" xfId="4" applyFont="1" applyBorder="1" applyAlignment="1">
      <alignment horizontal="center" vertical="center"/>
    </xf>
    <xf numFmtId="41" fontId="34" fillId="0" borderId="10" xfId="1" applyFont="1" applyBorder="1" applyAlignment="1">
      <alignment horizontal="right" vertical="center"/>
    </xf>
    <xf numFmtId="41" fontId="34" fillId="0" borderId="11" xfId="1" applyFont="1" applyBorder="1" applyAlignment="1">
      <alignment horizontal="right" vertical="center"/>
    </xf>
    <xf numFmtId="0" fontId="33" fillId="0" borderId="4" xfId="4" applyFont="1" applyBorder="1" applyAlignment="1">
      <alignment horizontal="center" vertical="center" wrapText="1"/>
    </xf>
    <xf numFmtId="0" fontId="33" fillId="0" borderId="4" xfId="4" applyFont="1" applyBorder="1" applyAlignment="1">
      <alignment horizontal="center" vertical="center"/>
    </xf>
    <xf numFmtId="0" fontId="34" fillId="0" borderId="10" xfId="4" applyFont="1" applyBorder="1" applyAlignment="1">
      <alignment horizontal="left" vertical="center"/>
    </xf>
    <xf numFmtId="0" fontId="34" fillId="0" borderId="11" xfId="4" applyFont="1" applyBorder="1" applyAlignment="1">
      <alignment horizontal="left" vertical="center"/>
    </xf>
    <xf numFmtId="41" fontId="34" fillId="0" borderId="0" xfId="1" applyFont="1" applyBorder="1" applyAlignment="1">
      <alignment horizontal="left" vertical="center"/>
    </xf>
    <xf numFmtId="41" fontId="34" fillId="0" borderId="11" xfId="1" applyFont="1" applyBorder="1" applyAlignment="1">
      <alignment horizontal="left" vertical="center"/>
    </xf>
    <xf numFmtId="0" fontId="25" fillId="0" borderId="0" xfId="4" applyFont="1" applyAlignment="1">
      <alignment horizontal="left" vertical="center" wrapText="1"/>
    </xf>
    <xf numFmtId="0" fontId="32" fillId="0" borderId="0" xfId="4" applyFont="1" applyAlignment="1">
      <alignment horizontal="left" vertical="center"/>
    </xf>
    <xf numFmtId="10" fontId="28" fillId="0" borderId="22" xfId="2" applyNumberFormat="1" applyFont="1" applyBorder="1" applyAlignment="1">
      <alignment vertical="center" wrapText="1"/>
    </xf>
    <xf numFmtId="0" fontId="8" fillId="0" borderId="0" xfId="0" applyFont="1" applyAlignment="1">
      <alignment horizontal="center"/>
    </xf>
    <xf numFmtId="4" fontId="46" fillId="0" borderId="3" xfId="4" applyNumberFormat="1" applyFont="1" applyBorder="1" applyAlignment="1">
      <alignment horizontal="center" vertical="center"/>
    </xf>
    <xf numFmtId="4" fontId="46" fillId="0" borderId="4" xfId="4" applyNumberFormat="1" applyFont="1" applyBorder="1" applyAlignment="1">
      <alignment horizontal="right" vertical="center"/>
    </xf>
    <xf numFmtId="3" fontId="50" fillId="0" borderId="7" xfId="4" applyNumberFormat="1" applyFont="1" applyBorder="1" applyAlignment="1">
      <alignment vertical="center"/>
    </xf>
    <xf numFmtId="3" fontId="50" fillId="0" borderId="10" xfId="4" applyNumberFormat="1" applyFont="1" applyBorder="1" applyAlignment="1">
      <alignment vertical="center"/>
    </xf>
    <xf numFmtId="3" fontId="61" fillId="0" borderId="0" xfId="4" applyNumberFormat="1" applyFont="1"/>
    <xf numFmtId="0" fontId="61" fillId="0" borderId="0" xfId="4" applyFont="1"/>
    <xf numFmtId="41" fontId="61" fillId="0" borderId="0" xfId="4" applyNumberFormat="1" applyFont="1"/>
    <xf numFmtId="0" fontId="62" fillId="0" borderId="4" xfId="4" applyFont="1" applyBorder="1" applyAlignment="1">
      <alignment horizontal="center" vertical="center" wrapText="1"/>
    </xf>
    <xf numFmtId="3" fontId="62" fillId="0" borderId="4" xfId="4" applyNumberFormat="1" applyFont="1" applyBorder="1" applyAlignment="1">
      <alignment horizontal="center" vertical="center" wrapText="1"/>
    </xf>
    <xf numFmtId="0" fontId="54" fillId="0" borderId="9" xfId="4" applyFont="1" applyBorder="1" applyAlignment="1">
      <alignment horizontal="left" vertical="top"/>
    </xf>
    <xf numFmtId="41" fontId="54" fillId="0" borderId="9" xfId="6" applyFont="1" applyBorder="1" applyAlignment="1">
      <alignment horizontal="center" vertical="top"/>
    </xf>
    <xf numFmtId="3" fontId="54" fillId="0" borderId="9" xfId="6" applyNumberFormat="1" applyFont="1" applyBorder="1" applyAlignment="1">
      <alignment horizontal="center" vertical="top"/>
    </xf>
    <xf numFmtId="3" fontId="54" fillId="0" borderId="9" xfId="6" applyNumberFormat="1" applyFont="1" applyBorder="1" applyAlignment="1">
      <alignment horizontal="right" vertical="top"/>
    </xf>
    <xf numFmtId="41" fontId="54" fillId="0" borderId="12" xfId="6" applyFont="1" applyBorder="1" applyAlignment="1">
      <alignment horizontal="center" vertical="top"/>
    </xf>
    <xf numFmtId="3" fontId="54" fillId="0" borderId="12" xfId="6" applyNumberFormat="1" applyFont="1" applyBorder="1" applyAlignment="1">
      <alignment horizontal="center" vertical="top"/>
    </xf>
    <xf numFmtId="3" fontId="54" fillId="0" borderId="12" xfId="6" applyNumberFormat="1" applyFont="1" applyBorder="1" applyAlignment="1">
      <alignment horizontal="right" vertical="top"/>
    </xf>
    <xf numFmtId="0" fontId="54" fillId="0" borderId="13" xfId="4" applyFont="1" applyBorder="1" applyAlignment="1">
      <alignment horizontal="left" vertical="top"/>
    </xf>
    <xf numFmtId="41" fontId="54" fillId="0" borderId="13" xfId="6" applyFont="1" applyBorder="1" applyAlignment="1">
      <alignment horizontal="center" vertical="top"/>
    </xf>
    <xf numFmtId="3" fontId="54" fillId="0" borderId="13" xfId="6" applyNumberFormat="1" applyFont="1" applyBorder="1" applyAlignment="1">
      <alignment horizontal="center" vertical="top"/>
    </xf>
    <xf numFmtId="1" fontId="11" fillId="0" borderId="0" xfId="4" applyNumberFormat="1"/>
    <xf numFmtId="0" fontId="62" fillId="0" borderId="4" xfId="4" applyFont="1" applyBorder="1" applyAlignment="1">
      <alignment horizontal="center" vertical="top"/>
    </xf>
    <xf numFmtId="41" fontId="62" fillId="0" borderId="4" xfId="6" applyFont="1" applyBorder="1" applyAlignment="1">
      <alignment horizontal="center" vertical="top"/>
    </xf>
    <xf numFmtId="3" fontId="62" fillId="0" borderId="4" xfId="6" applyNumberFormat="1" applyFont="1" applyBorder="1" applyAlignment="1">
      <alignment horizontal="center" vertical="top"/>
    </xf>
    <xf numFmtId="3" fontId="62" fillId="0" borderId="4" xfId="6" applyNumberFormat="1" applyFont="1" applyBorder="1" applyAlignment="1">
      <alignment horizontal="right" vertical="top"/>
    </xf>
    <xf numFmtId="41" fontId="12" fillId="0" borderId="4" xfId="4" applyNumberFormat="1" applyFont="1" applyBorder="1"/>
    <xf numFmtId="0" fontId="63" fillId="0" borderId="4" xfId="4" applyFont="1" applyBorder="1" applyAlignment="1">
      <alignment horizontal="left" vertical="center" wrapText="1"/>
    </xf>
    <xf numFmtId="0" fontId="63" fillId="0" borderId="4" xfId="4" applyFont="1" applyBorder="1" applyAlignment="1">
      <alignment horizontal="center" vertical="center" wrapText="1"/>
    </xf>
    <xf numFmtId="0" fontId="64" fillId="0" borderId="4" xfId="4" applyFont="1" applyBorder="1" applyAlignment="1">
      <alignment horizontal="left" vertical="center" wrapText="1"/>
    </xf>
    <xf numFmtId="3" fontId="11" fillId="0" borderId="4" xfId="4" applyNumberFormat="1" applyBorder="1" applyAlignment="1">
      <alignment horizontal="right" wrapText="1"/>
    </xf>
    <xf numFmtId="0" fontId="12" fillId="0" borderId="4" xfId="4" applyFont="1" applyBorder="1" applyAlignment="1">
      <alignment horizontal="left" vertical="center"/>
    </xf>
    <xf numFmtId="3" fontId="12" fillId="0" borderId="4" xfId="4" applyNumberFormat="1" applyFont="1" applyBorder="1" applyAlignment="1">
      <alignment horizontal="right"/>
    </xf>
    <xf numFmtId="0" fontId="56" fillId="0" borderId="10" xfId="4" applyFont="1" applyBorder="1" applyAlignment="1">
      <alignment horizontal="left" vertical="center"/>
    </xf>
    <xf numFmtId="0" fontId="56" fillId="0" borderId="11" xfId="4" applyFont="1" applyBorder="1" applyAlignment="1">
      <alignment horizontal="left" vertical="center"/>
    </xf>
    <xf numFmtId="164" fontId="56" fillId="0" borderId="10" xfId="7" applyNumberFormat="1" applyFont="1" applyBorder="1" applyAlignment="1">
      <alignment horizontal="right" vertical="center"/>
    </xf>
    <xf numFmtId="164" fontId="56" fillId="0" borderId="11" xfId="7" applyNumberFormat="1" applyFont="1" applyBorder="1" applyAlignment="1">
      <alignment horizontal="right" vertical="center"/>
    </xf>
    <xf numFmtId="164" fontId="48" fillId="0" borderId="2" xfId="7" applyNumberFormat="1" applyFont="1" applyBorder="1" applyAlignment="1">
      <alignment vertical="center"/>
    </xf>
    <xf numFmtId="164" fontId="48" fillId="0" borderId="3" xfId="7" applyNumberFormat="1" applyFont="1" applyBorder="1" applyAlignment="1">
      <alignment vertical="center"/>
    </xf>
    <xf numFmtId="43" fontId="50" fillId="0" borderId="4" xfId="7" applyFont="1" applyBorder="1" applyAlignment="1">
      <alignment horizontal="right" vertical="center"/>
    </xf>
    <xf numFmtId="43" fontId="49" fillId="0" borderId="4" xfId="7" applyFont="1" applyBorder="1" applyAlignment="1">
      <alignment horizontal="right" vertical="center"/>
    </xf>
    <xf numFmtId="0" fontId="65" fillId="0" borderId="4" xfId="4" applyFont="1" applyBorder="1" applyAlignment="1">
      <alignment horizontal="center" vertical="center" wrapText="1"/>
    </xf>
    <xf numFmtId="0" fontId="57" fillId="0" borderId="12" xfId="4" applyFont="1" applyBorder="1" applyAlignment="1">
      <alignment horizontal="left" vertical="center" wrapText="1"/>
    </xf>
    <xf numFmtId="0" fontId="57" fillId="0" borderId="12" xfId="4" applyFont="1" applyBorder="1" applyAlignment="1">
      <alignment horizontal="center" vertical="center" wrapText="1"/>
    </xf>
    <xf numFmtId="41" fontId="57" fillId="0" borderId="12" xfId="6" applyFont="1" applyBorder="1" applyAlignment="1">
      <alignment horizontal="right" vertical="center" wrapText="1"/>
    </xf>
    <xf numFmtId="0" fontId="65" fillId="0" borderId="4" xfId="4" applyFont="1" applyBorder="1" applyAlignment="1">
      <alignment horizontal="center" vertical="center"/>
    </xf>
    <xf numFmtId="41" fontId="65" fillId="0" borderId="4" xfId="6" applyFont="1" applyBorder="1" applyAlignment="1">
      <alignment horizontal="center" vertical="center"/>
    </xf>
    <xf numFmtId="0" fontId="48" fillId="0" borderId="4" xfId="4" applyFont="1" applyBorder="1" applyAlignment="1">
      <alignment horizontal="center" vertical="center" wrapText="1"/>
    </xf>
    <xf numFmtId="0" fontId="56" fillId="0" borderId="9" xfId="4" applyFont="1" applyBorder="1" applyAlignment="1">
      <alignment vertical="center"/>
    </xf>
    <xf numFmtId="0" fontId="56" fillId="0" borderId="12" xfId="4" applyFont="1" applyBorder="1" applyAlignment="1">
      <alignment vertical="center"/>
    </xf>
    <xf numFmtId="0" fontId="56" fillId="0" borderId="12" xfId="4" applyFont="1" applyBorder="1" applyAlignment="1">
      <alignment vertical="center" wrapText="1"/>
    </xf>
    <xf numFmtId="0" fontId="48" fillId="0" borderId="4" xfId="4" applyFont="1" applyBorder="1" applyAlignment="1">
      <alignment vertical="center"/>
    </xf>
    <xf numFmtId="41" fontId="48" fillId="0" borderId="4" xfId="6" applyFont="1" applyBorder="1" applyAlignment="1">
      <alignment horizontal="right" vertical="center"/>
    </xf>
    <xf numFmtId="164" fontId="0" fillId="0" borderId="4" xfId="7" applyNumberFormat="1" applyFont="1" applyBorder="1" applyAlignment="1">
      <alignment wrapText="1"/>
    </xf>
    <xf numFmtId="3" fontId="11" fillId="0" borderId="10" xfId="4" applyNumberFormat="1" applyBorder="1" applyAlignment="1">
      <alignment wrapText="1"/>
    </xf>
    <xf numFmtId="3" fontId="11" fillId="0" borderId="10" xfId="4" applyNumberFormat="1" applyBorder="1"/>
    <xf numFmtId="164" fontId="12" fillId="0" borderId="4" xfId="7" applyNumberFormat="1" applyFont="1" applyBorder="1" applyAlignment="1">
      <alignment horizontal="right" vertical="center" wrapText="1"/>
    </xf>
    <xf numFmtId="164" fontId="0" fillId="0" borderId="4" xfId="7" applyNumberFormat="1" applyFont="1" applyBorder="1"/>
    <xf numFmtId="164" fontId="12" fillId="0" borderId="4" xfId="7" applyNumberFormat="1" applyFont="1" applyBorder="1"/>
    <xf numFmtId="49" fontId="11" fillId="0" borderId="10" xfId="4" applyNumberFormat="1" applyBorder="1"/>
    <xf numFmtId="49" fontId="11" fillId="0" borderId="10" xfId="4" applyNumberFormat="1" applyBorder="1" applyAlignment="1">
      <alignment wrapText="1"/>
    </xf>
    <xf numFmtId="0" fontId="12" fillId="0" borderId="10" xfId="4" applyFont="1" applyBorder="1"/>
    <xf numFmtId="164" fontId="0" fillId="0" borderId="12" xfId="7" applyNumberFormat="1" applyFont="1" applyBorder="1" applyAlignment="1"/>
    <xf numFmtId="49" fontId="11" fillId="0" borderId="10" xfId="4" applyNumberFormat="1" applyBorder="1" applyAlignment="1">
      <alignment horizontal="left" vertical="center" wrapText="1"/>
    </xf>
    <xf numFmtId="3" fontId="12" fillId="0" borderId="13" xfId="4" applyNumberFormat="1" applyFont="1" applyBorder="1" applyAlignment="1">
      <alignment horizontal="right"/>
    </xf>
    <xf numFmtId="0" fontId="11" fillId="0" borderId="0" xfId="4" applyAlignment="1">
      <alignment vertical="top" wrapText="1"/>
    </xf>
    <xf numFmtId="41" fontId="60" fillId="0" borderId="0" xfId="1" applyFont="1"/>
    <xf numFmtId="41" fontId="0" fillId="0" borderId="0" xfId="1" applyNumberFormat="1" applyFont="1" applyAlignment="1">
      <alignment horizontal="center"/>
    </xf>
    <xf numFmtId="0" fontId="0" fillId="0" borderId="0" xfId="0" applyFont="1"/>
    <xf numFmtId="41" fontId="1" fillId="0" borderId="0" xfId="1" applyFont="1"/>
    <xf numFmtId="0" fontId="66" fillId="2" borderId="36" xfId="0" applyFont="1" applyFill="1" applyBorder="1"/>
    <xf numFmtId="41" fontId="66" fillId="2" borderId="36" xfId="1" applyFont="1" applyFill="1" applyBorder="1"/>
    <xf numFmtId="0" fontId="0" fillId="4" borderId="37" xfId="0" applyFill="1" applyBorder="1"/>
    <xf numFmtId="41" fontId="0" fillId="4" borderId="37" xfId="1" applyFont="1" applyFill="1" applyBorder="1"/>
    <xf numFmtId="0" fontId="0" fillId="0" borderId="37" xfId="0" applyBorder="1"/>
    <xf numFmtId="41" fontId="0" fillId="0" borderId="37" xfId="1" applyFont="1" applyBorder="1"/>
    <xf numFmtId="0" fontId="40" fillId="4" borderId="37" xfId="0" applyFont="1" applyFill="1" applyBorder="1"/>
    <xf numFmtId="41" fontId="40" fillId="4" borderId="37" xfId="1" applyFont="1" applyFill="1" applyBorder="1"/>
    <xf numFmtId="0" fontId="40" fillId="0" borderId="37" xfId="0" applyFont="1" applyBorder="1"/>
    <xf numFmtId="41" fontId="40" fillId="0" borderId="37" xfId="1" applyFont="1" applyBorder="1"/>
    <xf numFmtId="41" fontId="38" fillId="2" borderId="0" xfId="1" applyNumberFormat="1" applyFont="1" applyFill="1"/>
    <xf numFmtId="41" fontId="34" fillId="0" borderId="7" xfId="1" applyFont="1" applyFill="1" applyBorder="1" applyAlignment="1">
      <alignment horizontal="center" vertical="top"/>
    </xf>
    <xf numFmtId="41" fontId="34" fillId="0" borderId="8" xfId="1" applyFont="1" applyFill="1" applyBorder="1" applyAlignment="1">
      <alignment horizontal="center" vertical="top"/>
    </xf>
    <xf numFmtId="41" fontId="34" fillId="0" borderId="10" xfId="1" applyFont="1" applyFill="1" applyBorder="1" applyAlignment="1">
      <alignment horizontal="center" vertical="top"/>
    </xf>
    <xf numFmtId="41" fontId="34" fillId="0" borderId="11" xfId="1" applyFont="1" applyFill="1" applyBorder="1" applyAlignment="1">
      <alignment horizontal="center" vertical="top"/>
    </xf>
    <xf numFmtId="41" fontId="34" fillId="0" borderId="14" xfId="1" applyFont="1" applyFill="1" applyBorder="1" applyAlignment="1">
      <alignment horizontal="center" vertical="top"/>
    </xf>
    <xf numFmtId="41" fontId="34" fillId="0" borderId="16" xfId="1" applyFont="1" applyFill="1" applyBorder="1" applyAlignment="1">
      <alignment horizontal="center" vertical="top"/>
    </xf>
    <xf numFmtId="0" fontId="0" fillId="0" borderId="0" xfId="0" applyBorder="1"/>
    <xf numFmtId="41" fontId="0" fillId="0" borderId="0" xfId="1" applyFont="1" applyBorder="1"/>
    <xf numFmtId="41" fontId="33" fillId="0" borderId="7" xfId="1" applyFont="1" applyBorder="1" applyAlignment="1">
      <alignment horizontal="center" vertical="center" wrapText="1"/>
    </xf>
    <xf numFmtId="0" fontId="33" fillId="0" borderId="8" xfId="4" applyFont="1" applyBorder="1" applyAlignment="1">
      <alignment horizontal="center" vertical="center" wrapText="1"/>
    </xf>
    <xf numFmtId="41" fontId="34" fillId="0" borderId="12" xfId="1" applyFont="1" applyFill="1" applyBorder="1" applyAlignment="1">
      <alignment horizontal="center" vertical="top"/>
    </xf>
    <xf numFmtId="41" fontId="34" fillId="0" borderId="13" xfId="1" applyFont="1" applyFill="1" applyBorder="1" applyAlignment="1">
      <alignment horizontal="center" vertical="top"/>
    </xf>
    <xf numFmtId="0" fontId="67" fillId="0" borderId="0" xfId="0" applyFont="1"/>
    <xf numFmtId="0" fontId="67" fillId="0" borderId="0" xfId="0" applyFont="1" applyAlignment="1">
      <alignment horizontal="center"/>
    </xf>
    <xf numFmtId="41" fontId="67" fillId="0" borderId="0" xfId="1" applyFont="1"/>
    <xf numFmtId="41" fontId="6" fillId="3" borderId="17" xfId="3" applyNumberFormat="1" applyFont="1" applyBorder="1" applyAlignment="1">
      <alignment horizontal="center" wrapText="1"/>
    </xf>
    <xf numFmtId="9" fontId="6" fillId="3" borderId="17" xfId="3" applyNumberFormat="1" applyFont="1" applyBorder="1" applyAlignment="1">
      <alignment horizontal="center" wrapText="1"/>
    </xf>
    <xf numFmtId="41" fontId="6" fillId="3" borderId="38" xfId="3" applyNumberFormat="1" applyFont="1" applyBorder="1"/>
    <xf numFmtId="41" fontId="6" fillId="3" borderId="17" xfId="3" applyNumberFormat="1" applyFont="1" applyBorder="1"/>
    <xf numFmtId="0" fontId="23" fillId="0" borderId="26" xfId="4" applyFont="1" applyBorder="1" applyAlignment="1">
      <alignment horizontal="left" vertical="top" wrapText="1"/>
    </xf>
    <xf numFmtId="0" fontId="23" fillId="0" borderId="0" xfId="4" applyFont="1" applyBorder="1" applyAlignment="1">
      <alignment horizontal="left" vertical="top" wrapText="1"/>
    </xf>
    <xf numFmtId="0" fontId="23" fillId="0" borderId="27" xfId="4" applyFont="1" applyBorder="1" applyAlignment="1">
      <alignment horizontal="left" vertical="top" wrapText="1"/>
    </xf>
    <xf numFmtId="0" fontId="22" fillId="0" borderId="26" xfId="4" applyFont="1" applyBorder="1" applyAlignment="1">
      <alignment horizontal="left" vertical="center"/>
    </xf>
    <xf numFmtId="0" fontId="22" fillId="0" borderId="0" xfId="4" applyFont="1" applyBorder="1" applyAlignment="1">
      <alignment horizontal="left" vertical="center"/>
    </xf>
    <xf numFmtId="0" fontId="22" fillId="0" borderId="27" xfId="4" applyFont="1" applyBorder="1" applyAlignment="1">
      <alignment horizontal="left" vertical="center"/>
    </xf>
    <xf numFmtId="0" fontId="23" fillId="0" borderId="26" xfId="4" applyFont="1" applyBorder="1" applyAlignment="1">
      <alignment horizontal="left" vertical="center" wrapText="1"/>
    </xf>
    <xf numFmtId="0" fontId="23" fillId="0" borderId="0" xfId="4" applyFont="1" applyBorder="1" applyAlignment="1">
      <alignment horizontal="left" vertical="center" wrapText="1"/>
    </xf>
    <xf numFmtId="0" fontId="23" fillId="0" borderId="26" xfId="4" applyFont="1" applyBorder="1" applyAlignment="1">
      <alignment horizontal="center" vertical="top" wrapText="1"/>
    </xf>
    <xf numFmtId="0" fontId="23" fillId="0" borderId="0" xfId="4" applyFont="1" applyBorder="1" applyAlignment="1">
      <alignment horizontal="center" vertical="top" wrapText="1"/>
    </xf>
    <xf numFmtId="0" fontId="23" fillId="0" borderId="27" xfId="4" applyFont="1" applyBorder="1" applyAlignment="1">
      <alignment horizontal="center" vertical="top" wrapText="1"/>
    </xf>
    <xf numFmtId="0" fontId="32" fillId="0" borderId="0" xfId="0" applyFont="1" applyAlignment="1">
      <alignment horizontal="center"/>
    </xf>
    <xf numFmtId="0" fontId="3" fillId="0" borderId="23" xfId="0" applyFont="1" applyBorder="1" applyAlignment="1">
      <alignment horizontal="center"/>
    </xf>
    <xf numFmtId="0" fontId="3" fillId="0" borderId="0" xfId="0" applyFont="1" applyBorder="1" applyAlignment="1">
      <alignment horizontal="center"/>
    </xf>
    <xf numFmtId="0" fontId="4" fillId="0" borderId="0" xfId="0" applyFont="1" applyAlignment="1">
      <alignment horizontal="center" wrapText="1"/>
    </xf>
    <xf numFmtId="0" fontId="17" fillId="0" borderId="18" xfId="0" applyFont="1" applyFill="1" applyBorder="1" applyAlignment="1">
      <alignment horizontal="center"/>
    </xf>
    <xf numFmtId="0" fontId="20" fillId="0" borderId="0" xfId="0" applyFont="1" applyAlignment="1">
      <alignment horizontal="center"/>
    </xf>
    <xf numFmtId="0" fontId="12" fillId="0" borderId="0" xfId="4" applyFont="1" applyAlignment="1">
      <alignment horizontal="center" vertical="top" wrapText="1"/>
    </xf>
    <xf numFmtId="0" fontId="48" fillId="0" borderId="4" xfId="4" applyFont="1" applyBorder="1" applyAlignment="1">
      <alignment horizontal="center" vertical="center"/>
    </xf>
    <xf numFmtId="3" fontId="48" fillId="0" borderId="2" xfId="4" applyNumberFormat="1" applyFont="1" applyBorder="1" applyAlignment="1">
      <alignment horizontal="right" vertical="center"/>
    </xf>
    <xf numFmtId="3" fontId="48" fillId="0" borderId="3" xfId="4" applyNumberFormat="1" applyFont="1" applyBorder="1" applyAlignment="1">
      <alignment horizontal="right" vertical="center"/>
    </xf>
    <xf numFmtId="0" fontId="56" fillId="0" borderId="0" xfId="4" applyFont="1" applyAlignment="1">
      <alignment horizontal="left" vertical="center"/>
    </xf>
    <xf numFmtId="3" fontId="56" fillId="0" borderId="0" xfId="4" applyNumberFormat="1" applyFont="1" applyAlignment="1">
      <alignment horizontal="right" vertical="center"/>
    </xf>
    <xf numFmtId="0" fontId="12" fillId="0" borderId="7" xfId="4" applyFont="1" applyBorder="1" applyAlignment="1">
      <alignment horizontal="center"/>
    </xf>
    <xf numFmtId="0" fontId="12" fillId="0" borderId="5" xfId="4" applyFont="1" applyBorder="1" applyAlignment="1">
      <alignment horizontal="center"/>
    </xf>
    <xf numFmtId="0" fontId="12" fillId="0" borderId="8" xfId="4" applyFont="1" applyBorder="1" applyAlignment="1">
      <alignment horizontal="center"/>
    </xf>
    <xf numFmtId="0" fontId="12" fillId="0" borderId="10" xfId="4" applyFont="1" applyBorder="1" applyAlignment="1">
      <alignment horizontal="center"/>
    </xf>
    <xf numFmtId="0" fontId="12" fillId="0" borderId="0" xfId="4" applyFont="1" applyAlignment="1">
      <alignment horizontal="center"/>
    </xf>
    <xf numFmtId="0" fontId="12" fillId="0" borderId="11" xfId="4" applyFont="1" applyBorder="1" applyAlignment="1">
      <alignment horizontal="center"/>
    </xf>
    <xf numFmtId="0" fontId="12" fillId="0" borderId="14" xfId="4" applyFont="1" applyBorder="1" applyAlignment="1">
      <alignment horizontal="center"/>
    </xf>
    <xf numFmtId="0" fontId="12" fillId="0" borderId="15" xfId="4" applyFont="1" applyBorder="1" applyAlignment="1">
      <alignment horizontal="center"/>
    </xf>
    <xf numFmtId="0" fontId="12" fillId="0" borderId="16" xfId="4" applyFont="1" applyBorder="1" applyAlignment="1">
      <alignment horizontal="center"/>
    </xf>
    <xf numFmtId="49" fontId="11" fillId="0" borderId="10" xfId="4" applyNumberFormat="1" applyBorder="1" applyAlignment="1">
      <alignment horizontal="left" vertical="center" wrapText="1"/>
    </xf>
    <xf numFmtId="49" fontId="11" fillId="0" borderId="9" xfId="4" applyNumberFormat="1" applyBorder="1" applyAlignment="1">
      <alignment horizontal="left" vertical="center" wrapText="1"/>
    </xf>
    <xf numFmtId="49" fontId="11" fillId="0" borderId="12" xfId="4" applyNumberFormat="1" applyBorder="1" applyAlignment="1">
      <alignment horizontal="left" vertical="center" wrapText="1"/>
    </xf>
    <xf numFmtId="164" fontId="0" fillId="0" borderId="9" xfId="7" applyNumberFormat="1" applyFont="1" applyBorder="1" applyAlignment="1">
      <alignment horizontal="right"/>
    </xf>
    <xf numFmtId="164" fontId="0" fillId="0" borderId="12" xfId="7" applyNumberFormat="1" applyFont="1" applyBorder="1" applyAlignment="1">
      <alignment horizontal="right"/>
    </xf>
    <xf numFmtId="0" fontId="48" fillId="0" borderId="2" xfId="4" applyFont="1" applyBorder="1" applyAlignment="1">
      <alignment horizontal="center" vertical="center" wrapText="1"/>
    </xf>
    <xf numFmtId="0" fontId="48" fillId="0" borderId="3" xfId="4" applyFont="1" applyBorder="1" applyAlignment="1">
      <alignment horizontal="center" vertical="center" wrapText="1"/>
    </xf>
    <xf numFmtId="0" fontId="56" fillId="0" borderId="10" xfId="4" applyFont="1" applyBorder="1" applyAlignment="1">
      <alignment horizontal="left" vertical="center"/>
    </xf>
    <xf numFmtId="0" fontId="56" fillId="0" borderId="11" xfId="4" applyFont="1" applyBorder="1" applyAlignment="1">
      <alignment horizontal="left" vertical="center"/>
    </xf>
    <xf numFmtId="3" fontId="56" fillId="0" borderId="7" xfId="4" applyNumberFormat="1" applyFont="1" applyBorder="1" applyAlignment="1">
      <alignment horizontal="right" vertical="center"/>
    </xf>
    <xf numFmtId="3" fontId="56" fillId="0" borderId="8" xfId="4" applyNumberFormat="1" applyFont="1" applyBorder="1" applyAlignment="1">
      <alignment horizontal="right" vertical="center"/>
    </xf>
    <xf numFmtId="3" fontId="56" fillId="0" borderId="10" xfId="4" applyNumberFormat="1" applyFont="1" applyBorder="1" applyAlignment="1">
      <alignment horizontal="right" vertical="center"/>
    </xf>
    <xf numFmtId="3" fontId="56" fillId="0" borderId="11" xfId="4" applyNumberFormat="1" applyFont="1" applyBorder="1" applyAlignment="1">
      <alignment horizontal="right" vertical="center"/>
    </xf>
    <xf numFmtId="0" fontId="48" fillId="0" borderId="2" xfId="4" applyFont="1" applyBorder="1" applyAlignment="1">
      <alignment horizontal="center" vertical="center"/>
    </xf>
    <xf numFmtId="0" fontId="48" fillId="0" borderId="3" xfId="4" applyFont="1" applyBorder="1" applyAlignment="1">
      <alignment horizontal="center" vertical="center"/>
    </xf>
    <xf numFmtId="0" fontId="49" fillId="0" borderId="7" xfId="4" applyFont="1" applyBorder="1" applyAlignment="1">
      <alignment horizontal="center" vertical="center"/>
    </xf>
    <xf numFmtId="0" fontId="49" fillId="0" borderId="5" xfId="4" applyFont="1" applyBorder="1" applyAlignment="1">
      <alignment horizontal="center" vertical="center"/>
    </xf>
    <xf numFmtId="0" fontId="49" fillId="0" borderId="8" xfId="4" applyFont="1" applyBorder="1" applyAlignment="1">
      <alignment horizontal="center" vertical="center"/>
    </xf>
    <xf numFmtId="0" fontId="49" fillId="0" borderId="14" xfId="4" applyFont="1" applyBorder="1" applyAlignment="1">
      <alignment horizontal="center" vertical="center"/>
    </xf>
    <xf numFmtId="0" fontId="49" fillId="0" borderId="15" xfId="4" applyFont="1" applyBorder="1" applyAlignment="1">
      <alignment horizontal="center" vertical="center"/>
    </xf>
    <xf numFmtId="0" fontId="49" fillId="0" borderId="16" xfId="4" applyFont="1" applyBorder="1" applyAlignment="1">
      <alignment horizontal="center" vertical="center"/>
    </xf>
    <xf numFmtId="164" fontId="56" fillId="0" borderId="10" xfId="7" applyNumberFormat="1" applyFont="1" applyBorder="1" applyAlignment="1">
      <alignment horizontal="right" vertical="center"/>
    </xf>
    <xf numFmtId="164" fontId="56" fillId="0" borderId="11" xfId="7" applyNumberFormat="1" applyFont="1" applyBorder="1" applyAlignment="1">
      <alignment horizontal="right" vertical="center"/>
    </xf>
    <xf numFmtId="0" fontId="62" fillId="0" borderId="4" xfId="4" applyFont="1" applyBorder="1" applyAlignment="1">
      <alignment horizontal="center" vertical="center" wrapText="1"/>
    </xf>
    <xf numFmtId="0" fontId="42" fillId="0" borderId="0" xfId="4" applyFont="1" applyAlignment="1">
      <alignment horizontal="left" vertical="top" wrapText="1"/>
    </xf>
    <xf numFmtId="0" fontId="49" fillId="0" borderId="2" xfId="4" applyFont="1" applyBorder="1" applyAlignment="1">
      <alignment horizontal="center" vertical="center"/>
    </xf>
    <xf numFmtId="0" fontId="49" fillId="0" borderId="3" xfId="4" applyFont="1" applyBorder="1" applyAlignment="1">
      <alignment horizontal="center" vertical="center"/>
    </xf>
    <xf numFmtId="0" fontId="50" fillId="0" borderId="10" xfId="4" applyFont="1" applyBorder="1" applyAlignment="1">
      <alignment horizontal="left" vertical="center"/>
    </xf>
    <xf numFmtId="0" fontId="50" fillId="0" borderId="11" xfId="4" applyFont="1" applyBorder="1" applyAlignment="1">
      <alignment horizontal="left" vertical="center"/>
    </xf>
    <xf numFmtId="3" fontId="50" fillId="0" borderId="7" xfId="4" applyNumberFormat="1" applyFont="1" applyBorder="1" applyAlignment="1">
      <alignment horizontal="right" vertical="center"/>
    </xf>
    <xf numFmtId="3" fontId="50" fillId="0" borderId="8" xfId="4" applyNumberFormat="1" applyFont="1" applyBorder="1" applyAlignment="1">
      <alignment horizontal="right" vertical="center"/>
    </xf>
    <xf numFmtId="3" fontId="50" fillId="0" borderId="10" xfId="4" applyNumberFormat="1" applyFont="1" applyBorder="1" applyAlignment="1">
      <alignment horizontal="right" vertical="center"/>
    </xf>
    <xf numFmtId="3" fontId="50" fillId="0" borderId="11" xfId="4" applyNumberFormat="1" applyFont="1" applyBorder="1" applyAlignment="1">
      <alignment horizontal="right" vertical="center"/>
    </xf>
    <xf numFmtId="3" fontId="50" fillId="0" borderId="14" xfId="4" applyNumberFormat="1" applyFont="1" applyBorder="1" applyAlignment="1">
      <alignment horizontal="right" vertical="center"/>
    </xf>
    <xf numFmtId="3" fontId="50" fillId="0" borderId="16" xfId="4" applyNumberFormat="1" applyFont="1" applyBorder="1" applyAlignment="1">
      <alignment horizontal="right" vertical="center"/>
    </xf>
    <xf numFmtId="3" fontId="49" fillId="0" borderId="2" xfId="4" applyNumberFormat="1" applyFont="1" applyBorder="1" applyAlignment="1">
      <alignment horizontal="right" vertical="center"/>
    </xf>
    <xf numFmtId="3" fontId="49" fillId="0" borderId="3" xfId="4" applyNumberFormat="1" applyFont="1" applyBorder="1" applyAlignment="1">
      <alignment horizontal="right" vertical="center"/>
    </xf>
    <xf numFmtId="0" fontId="49" fillId="0" borderId="4" xfId="4" applyFont="1" applyBorder="1" applyAlignment="1">
      <alignment horizontal="center" vertical="center"/>
    </xf>
    <xf numFmtId="0" fontId="50" fillId="0" borderId="7" xfId="4" applyFont="1" applyBorder="1" applyAlignment="1">
      <alignment horizontal="left" vertical="center"/>
    </xf>
    <xf numFmtId="0" fontId="50" fillId="0" borderId="5" xfId="4" applyFont="1" applyBorder="1" applyAlignment="1">
      <alignment horizontal="left" vertical="center"/>
    </xf>
    <xf numFmtId="0" fontId="50" fillId="0" borderId="8" xfId="4" applyFont="1" applyBorder="1" applyAlignment="1">
      <alignment horizontal="left" vertical="center"/>
    </xf>
    <xf numFmtId="0" fontId="50" fillId="0" borderId="0" xfId="4" applyFont="1" applyAlignment="1">
      <alignment horizontal="left" vertical="center"/>
    </xf>
    <xf numFmtId="0" fontId="50" fillId="0" borderId="14" xfId="4" applyFont="1" applyBorder="1" applyAlignment="1">
      <alignment horizontal="left" vertical="center"/>
    </xf>
    <xf numFmtId="0" fontId="50" fillId="0" borderId="15" xfId="4" applyFont="1" applyBorder="1" applyAlignment="1">
      <alignment horizontal="left" vertical="center"/>
    </xf>
    <xf numFmtId="0" fontId="50" fillId="0" borderId="16" xfId="4" applyFont="1" applyBorder="1" applyAlignment="1">
      <alignment horizontal="left" vertical="center"/>
    </xf>
    <xf numFmtId="0" fontId="49" fillId="0" borderId="6" xfId="4" applyFont="1" applyBorder="1" applyAlignment="1">
      <alignment horizontal="center" vertical="center"/>
    </xf>
    <xf numFmtId="0" fontId="45" fillId="0" borderId="0" xfId="4" applyFont="1" applyAlignment="1">
      <alignment horizontal="left" vertical="top" wrapText="1"/>
    </xf>
    <xf numFmtId="0" fontId="62" fillId="0" borderId="4" xfId="4" applyFont="1" applyBorder="1" applyAlignment="1">
      <alignment horizontal="center" vertical="center"/>
    </xf>
    <xf numFmtId="0" fontId="48" fillId="0" borderId="6" xfId="4" applyFont="1" applyBorder="1" applyAlignment="1">
      <alignment horizontal="center" vertical="center"/>
    </xf>
    <xf numFmtId="0" fontId="49" fillId="0" borderId="2" xfId="4" applyFont="1" applyBorder="1" applyAlignment="1">
      <alignment horizontal="center" vertical="center" wrapText="1"/>
    </xf>
    <xf numFmtId="0" fontId="49" fillId="0" borderId="6" xfId="4" applyFont="1" applyBorder="1" applyAlignment="1">
      <alignment horizontal="center" vertical="center" wrapText="1"/>
    </xf>
    <xf numFmtId="0" fontId="47" fillId="0" borderId="5" xfId="4" applyFont="1" applyBorder="1" applyAlignment="1">
      <alignment horizontal="left" vertical="center" wrapText="1"/>
    </xf>
    <xf numFmtId="0" fontId="43" fillId="0" borderId="0" xfId="4" applyFont="1" applyAlignment="1">
      <alignment horizontal="left" vertical="top" wrapText="1"/>
    </xf>
    <xf numFmtId="0" fontId="42" fillId="0" borderId="0" xfId="4" applyFont="1" applyAlignment="1">
      <alignment horizontal="left" vertical="center" wrapText="1"/>
    </xf>
    <xf numFmtId="0" fontId="42" fillId="0" borderId="0" xfId="4" applyFont="1" applyAlignment="1">
      <alignment horizontal="left" wrapText="1"/>
    </xf>
    <xf numFmtId="0" fontId="45" fillId="0" borderId="2" xfId="4" applyFont="1" applyBorder="1" applyAlignment="1">
      <alignment horizontal="center" vertical="center"/>
    </xf>
    <xf numFmtId="0" fontId="45" fillId="0" borderId="3" xfId="4" applyFont="1" applyBorder="1" applyAlignment="1">
      <alignment horizontal="center" vertical="center"/>
    </xf>
    <xf numFmtId="0" fontId="46" fillId="0" borderId="0" xfId="4" applyFont="1" applyAlignment="1">
      <alignment horizontal="center" vertical="center"/>
    </xf>
    <xf numFmtId="0" fontId="41" fillId="0" borderId="0" xfId="4" applyFont="1" applyAlignment="1">
      <alignment horizontal="center" vertical="center"/>
    </xf>
    <xf numFmtId="0" fontId="41" fillId="0" borderId="0" xfId="4" applyFont="1" applyAlignment="1">
      <alignment horizontal="left" vertical="center"/>
    </xf>
    <xf numFmtId="0" fontId="25" fillId="0" borderId="0" xfId="4" applyFont="1" applyAlignment="1">
      <alignment horizontal="left" vertical="top" wrapText="1"/>
    </xf>
    <xf numFmtId="3" fontId="34" fillId="0" borderId="0" xfId="4" applyNumberFormat="1" applyFont="1" applyAlignment="1">
      <alignment horizontal="right" vertical="center"/>
    </xf>
    <xf numFmtId="0" fontId="34" fillId="0" borderId="10" xfId="4" applyFont="1" applyBorder="1" applyAlignment="1">
      <alignment horizontal="left" vertical="center"/>
    </xf>
    <xf numFmtId="0" fontId="34" fillId="0" borderId="11" xfId="4" applyFont="1" applyBorder="1" applyAlignment="1">
      <alignment horizontal="left" vertical="center"/>
    </xf>
    <xf numFmtId="3" fontId="34" fillId="0" borderId="10" xfId="4" applyNumberFormat="1" applyFont="1" applyBorder="1" applyAlignment="1">
      <alignment horizontal="right" vertical="center"/>
    </xf>
    <xf numFmtId="3" fontId="34" fillId="0" borderId="11" xfId="4" applyNumberFormat="1" applyFont="1" applyBorder="1" applyAlignment="1">
      <alignment horizontal="right" vertical="center"/>
    </xf>
    <xf numFmtId="0" fontId="34" fillId="0" borderId="14" xfId="4" applyFont="1" applyBorder="1" applyAlignment="1">
      <alignment horizontal="left" vertical="center"/>
    </xf>
    <xf numFmtId="0" fontId="34" fillId="0" borderId="16" xfId="4" applyFont="1" applyBorder="1" applyAlignment="1">
      <alignment horizontal="left" vertical="center"/>
    </xf>
    <xf numFmtId="0" fontId="33" fillId="0" borderId="2" xfId="4" applyFont="1" applyBorder="1" applyAlignment="1">
      <alignment horizontal="center" vertical="center"/>
    </xf>
    <xf numFmtId="0" fontId="33" fillId="0" borderId="3" xfId="4" applyFont="1" applyBorder="1" applyAlignment="1">
      <alignment horizontal="center" vertical="center"/>
    </xf>
    <xf numFmtId="41" fontId="33" fillId="0" borderId="2" xfId="4" applyNumberFormat="1" applyFont="1" applyBorder="1" applyAlignment="1">
      <alignment horizontal="center" vertical="center" wrapText="1"/>
    </xf>
    <xf numFmtId="0" fontId="33" fillId="0" borderId="3" xfId="4" applyFont="1" applyBorder="1" applyAlignment="1">
      <alignment horizontal="center" vertical="center" wrapText="1"/>
    </xf>
    <xf numFmtId="0" fontId="34" fillId="0" borderId="7" xfId="4" applyFont="1" applyBorder="1" applyAlignment="1">
      <alignment horizontal="left" vertical="center"/>
    </xf>
    <xf numFmtId="0" fontId="34" fillId="0" borderId="8" xfId="4" applyFont="1" applyBorder="1" applyAlignment="1">
      <alignment horizontal="left" vertical="center"/>
    </xf>
    <xf numFmtId="0" fontId="34" fillId="0" borderId="0" xfId="4" applyFont="1" applyAlignment="1">
      <alignment horizontal="left" vertical="center"/>
    </xf>
    <xf numFmtId="0" fontId="33" fillId="0" borderId="7" xfId="4" applyFont="1" applyBorder="1" applyAlignment="1">
      <alignment horizontal="center" vertical="center"/>
    </xf>
    <xf numFmtId="0" fontId="33" fillId="0" borderId="5" xfId="4" applyFont="1" applyBorder="1" applyAlignment="1">
      <alignment horizontal="center" vertical="center"/>
    </xf>
    <xf numFmtId="0" fontId="33" fillId="0" borderId="8" xfId="4" applyFont="1" applyBorder="1" applyAlignment="1">
      <alignment horizontal="center" vertical="center"/>
    </xf>
    <xf numFmtId="0" fontId="33" fillId="0" borderId="14"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3" fontId="33" fillId="0" borderId="2" xfId="4" applyNumberFormat="1" applyFont="1" applyBorder="1" applyAlignment="1">
      <alignment horizontal="right" vertical="center"/>
    </xf>
    <xf numFmtId="3" fontId="33" fillId="0" borderId="3" xfId="4" applyNumberFormat="1" applyFont="1" applyBorder="1" applyAlignment="1">
      <alignment horizontal="right" vertical="center"/>
    </xf>
    <xf numFmtId="0" fontId="33" fillId="0" borderId="9" xfId="4" applyFont="1" applyBorder="1" applyAlignment="1">
      <alignment horizontal="center" vertical="center"/>
    </xf>
    <xf numFmtId="0" fontId="33" fillId="0" borderId="13" xfId="4" applyFont="1" applyBorder="1" applyAlignment="1">
      <alignment horizontal="center" vertical="center"/>
    </xf>
    <xf numFmtId="0" fontId="33" fillId="0" borderId="4" xfId="4" applyFont="1" applyBorder="1" applyAlignment="1">
      <alignment horizontal="center" vertical="center" wrapText="1"/>
    </xf>
    <xf numFmtId="0" fontId="33" fillId="0" borderId="2" xfId="4" applyFont="1" applyBorder="1" applyAlignment="1">
      <alignment horizontal="center" vertical="center" wrapText="1"/>
    </xf>
    <xf numFmtId="3" fontId="34" fillId="0" borderId="7" xfId="4" applyNumberFormat="1" applyFont="1" applyBorder="1" applyAlignment="1">
      <alignment horizontal="right" vertical="center"/>
    </xf>
    <xf numFmtId="3" fontId="34" fillId="0" borderId="8" xfId="4" applyNumberFormat="1" applyFont="1" applyBorder="1" applyAlignment="1">
      <alignment horizontal="right" vertical="center"/>
    </xf>
    <xf numFmtId="3" fontId="34" fillId="0" borderId="14" xfId="4" applyNumberFormat="1" applyFont="1" applyBorder="1" applyAlignment="1">
      <alignment horizontal="right" vertical="center"/>
    </xf>
    <xf numFmtId="3" fontId="34" fillId="0" borderId="16" xfId="4" applyNumberFormat="1" applyFont="1" applyBorder="1" applyAlignment="1">
      <alignment horizontal="right" vertical="center"/>
    </xf>
    <xf numFmtId="0" fontId="33" fillId="0" borderId="4" xfId="4" applyFont="1" applyBorder="1" applyAlignment="1">
      <alignment horizontal="center" vertical="center"/>
    </xf>
    <xf numFmtId="0" fontId="34" fillId="0" borderId="5" xfId="4" applyFont="1" applyBorder="1" applyAlignment="1">
      <alignment horizontal="left" vertical="center"/>
    </xf>
    <xf numFmtId="0" fontId="34" fillId="0" borderId="15" xfId="4" applyFont="1" applyBorder="1" applyAlignment="1">
      <alignment horizontal="left" vertical="center"/>
    </xf>
    <xf numFmtId="0" fontId="33" fillId="0" borderId="6" xfId="4" applyFont="1" applyBorder="1" applyAlignment="1">
      <alignment horizontal="center" vertical="center"/>
    </xf>
    <xf numFmtId="0" fontId="25" fillId="0" borderId="0" xfId="4" applyFont="1" applyAlignment="1">
      <alignment horizontal="center"/>
    </xf>
    <xf numFmtId="0" fontId="33" fillId="0" borderId="10" xfId="4" applyFont="1" applyBorder="1" applyAlignment="1">
      <alignment horizontal="center" vertical="center" wrapText="1"/>
    </xf>
    <xf numFmtId="0" fontId="33" fillId="0" borderId="11" xfId="4" applyFont="1" applyBorder="1" applyAlignment="1">
      <alignment horizontal="center" vertical="center" wrapText="1"/>
    </xf>
    <xf numFmtId="0" fontId="33" fillId="0" borderId="0" xfId="4" applyFont="1" applyBorder="1" applyAlignment="1">
      <alignment horizontal="center" vertical="center" wrapText="1"/>
    </xf>
    <xf numFmtId="41" fontId="34" fillId="0" borderId="0" xfId="1" applyFont="1" applyBorder="1" applyAlignment="1">
      <alignment horizontal="left" vertical="center"/>
    </xf>
    <xf numFmtId="41" fontId="34" fillId="0" borderId="11" xfId="1" applyFont="1" applyBorder="1" applyAlignment="1">
      <alignment horizontal="left" vertical="center"/>
    </xf>
    <xf numFmtId="41" fontId="33" fillId="0" borderId="6" xfId="1" applyFont="1" applyBorder="1" applyAlignment="1">
      <alignment horizontal="center" vertical="center"/>
    </xf>
    <xf numFmtId="41" fontId="33" fillId="0" borderId="3" xfId="1" applyFont="1" applyBorder="1" applyAlignment="1">
      <alignment horizontal="center" vertical="center"/>
    </xf>
    <xf numFmtId="41" fontId="34" fillId="0" borderId="6" xfId="1" applyFont="1" applyBorder="1" applyAlignment="1">
      <alignment horizontal="left" vertical="center"/>
    </xf>
    <xf numFmtId="41" fontId="34" fillId="0" borderId="3" xfId="1" applyFont="1" applyBorder="1" applyAlignment="1">
      <alignment horizontal="left" vertical="center"/>
    </xf>
    <xf numFmtId="0" fontId="25" fillId="0" borderId="2" xfId="4" applyFont="1" applyBorder="1" applyAlignment="1">
      <alignment horizontal="center" vertical="center"/>
    </xf>
    <xf numFmtId="0" fontId="25" fillId="0" borderId="3" xfId="4" applyFont="1" applyBorder="1" applyAlignment="1">
      <alignment horizontal="center" vertical="center"/>
    </xf>
    <xf numFmtId="0" fontId="32" fillId="0" borderId="0" xfId="4" applyFont="1" applyAlignment="1">
      <alignment horizontal="center" vertical="center"/>
    </xf>
    <xf numFmtId="0" fontId="36" fillId="0" borderId="5" xfId="4" applyFont="1" applyBorder="1" applyAlignment="1">
      <alignment horizontal="left" vertical="center" wrapText="1"/>
    </xf>
    <xf numFmtId="0" fontId="36" fillId="0" borderId="0" xfId="4" applyFont="1" applyBorder="1" applyAlignment="1">
      <alignment horizontal="left" vertical="center" wrapText="1"/>
    </xf>
    <xf numFmtId="0" fontId="25" fillId="0" borderId="0" xfId="4" applyFont="1" applyAlignment="1">
      <alignment horizontal="left" vertical="center" wrapText="1"/>
    </xf>
    <xf numFmtId="0" fontId="25" fillId="0" borderId="0" xfId="4" applyFont="1" applyAlignment="1">
      <alignment horizontal="left" wrapText="1"/>
    </xf>
    <xf numFmtId="0" fontId="32" fillId="0" borderId="0" xfId="4" applyFont="1" applyAlignment="1">
      <alignment horizontal="left" vertical="center"/>
    </xf>
    <xf numFmtId="41" fontId="34" fillId="0" borderId="10" xfId="1" applyFont="1" applyBorder="1" applyAlignment="1">
      <alignment horizontal="right" vertical="center"/>
    </xf>
    <xf numFmtId="41" fontId="34" fillId="0" borderId="11" xfId="1" applyFont="1" applyBorder="1" applyAlignment="1">
      <alignment horizontal="right" vertical="center"/>
    </xf>
  </cellXfs>
  <cellStyles count="8">
    <cellStyle name="Celda de comprobación" xfId="3" builtinId="23"/>
    <cellStyle name="Hipervínculo 2" xfId="5" xr:uid="{E860A069-92FD-47DB-9139-A47D94EF01B8}"/>
    <cellStyle name="Millares [0]" xfId="1" builtinId="6"/>
    <cellStyle name="Millares [0] 2" xfId="6" xr:uid="{68EBCE1A-C20D-44DE-970E-EAB26A3044A9}"/>
    <cellStyle name="Millares 2" xfId="7" xr:uid="{5B3DB511-ABC8-4AC9-B0F4-F6F0C2645D3F}"/>
    <cellStyle name="Normal" xfId="0" builtinId="0"/>
    <cellStyle name="Normal 2" xfId="4" xr:uid="{BD718D67-C3AE-42AC-84E9-BFBB4D052312}"/>
    <cellStyle name="Porcentaje" xfId="2" builtinId="5"/>
  </cellStyles>
  <dxfs count="11">
    <dxf>
      <font>
        <b val="0"/>
        <i val="0"/>
        <strike val="0"/>
        <condense val="0"/>
        <extend val="0"/>
        <outline val="0"/>
        <shadow val="0"/>
        <u val="none"/>
        <vertAlign val="baseline"/>
        <sz val="11"/>
        <color theme="1"/>
        <name val="Times New Roman"/>
        <family val="1"/>
        <scheme val="none"/>
      </font>
    </dxf>
    <dxf>
      <font>
        <strike val="0"/>
        <outline val="0"/>
        <shadow val="0"/>
        <vertAlign val="baseline"/>
        <sz val="11"/>
        <name val="Times New Roman"/>
        <family val="1"/>
        <scheme val="none"/>
      </font>
    </dxf>
    <dxf>
      <font>
        <strike val="0"/>
        <outline val="0"/>
        <shadow val="0"/>
        <vertAlign val="baseline"/>
        <sz val="11"/>
        <name val="Times New Roman"/>
        <family val="1"/>
        <scheme val="none"/>
      </font>
    </dxf>
    <dxf>
      <font>
        <b val="0"/>
        <i val="0"/>
        <strike val="0"/>
        <condense val="0"/>
        <extend val="0"/>
        <outline val="0"/>
        <shadow val="0"/>
        <u val="none"/>
        <vertAlign val="baseline"/>
        <sz val="11"/>
        <color rgb="FFFFFFFF"/>
        <name val="Times New Roman"/>
        <family val="1"/>
        <scheme val="none"/>
      </font>
      <fill>
        <patternFill patternType="solid">
          <fgColor indexed="64"/>
          <bgColor rgb="FF7A7A7A"/>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border outline="0">
        <top style="thin">
          <color theme="1"/>
        </top>
      </border>
    </dxf>
    <dxf>
      <font>
        <b val="0"/>
        <i val="0"/>
        <strike val="0"/>
        <condense val="0"/>
        <extend val="0"/>
        <outline val="0"/>
        <shadow val="0"/>
        <u val="none"/>
        <vertAlign val="baseline"/>
        <sz val="11"/>
        <color theme="1"/>
        <name val="Times New Roman"/>
        <family val="1"/>
        <scheme val="none"/>
      </font>
    </dxf>
    <dxf>
      <font>
        <strike val="0"/>
        <outline val="0"/>
        <shadow val="0"/>
        <vertAlign val="baseline"/>
        <sz val="11"/>
        <name val="Times New Roman"/>
        <family val="1"/>
        <scheme val="none"/>
      </font>
    </dxf>
    <dxf>
      <font>
        <strike val="0"/>
        <outline val="0"/>
        <shadow val="0"/>
        <vertAlign val="baseline"/>
        <sz val="11"/>
        <name val="Times New Roman"/>
        <family val="1"/>
        <scheme val="none"/>
      </font>
    </dxf>
    <dxf>
      <font>
        <b val="0"/>
        <i val="0"/>
        <strike val="0"/>
        <condense val="0"/>
        <extend val="0"/>
        <outline val="0"/>
        <shadow val="0"/>
        <u val="none"/>
        <vertAlign val="baseline"/>
        <sz val="11"/>
        <color rgb="FFFFFFFF"/>
        <name val="Times New Roman"/>
        <family val="1"/>
        <scheme val="none"/>
      </font>
      <fill>
        <patternFill patternType="solid">
          <fgColor indexed="64"/>
          <bgColor rgb="FF7A7A7A"/>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161925</xdr:rowOff>
    </xdr:from>
    <xdr:to>
      <xdr:col>1</xdr:col>
      <xdr:colOff>1200150</xdr:colOff>
      <xdr:row>1</xdr:row>
      <xdr:rowOff>523875</xdr:rowOff>
    </xdr:to>
    <xdr:pic>
      <xdr:nvPicPr>
        <xdr:cNvPr id="2" name="Imagen 1">
          <a:extLst>
            <a:ext uri="{FF2B5EF4-FFF2-40B4-BE49-F238E27FC236}">
              <a16:creationId xmlns:a16="http://schemas.microsoft.com/office/drawing/2014/main" id="{DCE7B6A5-06CC-4458-A141-22C299139017}"/>
            </a:ext>
          </a:extLst>
        </xdr:cNvPr>
        <xdr:cNvPicPr>
          <a:picLocks noChangeAspect="1"/>
        </xdr:cNvPicPr>
      </xdr:nvPicPr>
      <xdr:blipFill>
        <a:blip xmlns:r="http://schemas.openxmlformats.org/officeDocument/2006/relationships" r:embed="rId1"/>
        <a:stretch>
          <a:fillRect/>
        </a:stretch>
      </xdr:blipFill>
      <xdr:spPr>
        <a:xfrm>
          <a:off x="190500" y="161925"/>
          <a:ext cx="1781175"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180975</xdr:colOff>
      <xdr:row>2</xdr:row>
      <xdr:rowOff>47625</xdr:rowOff>
    </xdr:to>
    <xdr:pic>
      <xdr:nvPicPr>
        <xdr:cNvPr id="4" name="Imagen 3">
          <a:extLst>
            <a:ext uri="{FF2B5EF4-FFF2-40B4-BE49-F238E27FC236}">
              <a16:creationId xmlns:a16="http://schemas.microsoft.com/office/drawing/2014/main" id="{8F55DC98-C3E0-4840-B779-2B96FC5922DC}"/>
            </a:ext>
          </a:extLst>
        </xdr:cNvPr>
        <xdr:cNvPicPr>
          <a:picLocks noChangeAspect="1"/>
        </xdr:cNvPicPr>
      </xdr:nvPicPr>
      <xdr:blipFill>
        <a:blip xmlns:r="http://schemas.openxmlformats.org/officeDocument/2006/relationships" r:embed="rId1"/>
        <a:stretch>
          <a:fillRect/>
        </a:stretch>
      </xdr:blipFill>
      <xdr:spPr>
        <a:xfrm>
          <a:off x="0" y="190500"/>
          <a:ext cx="1781175"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1043940</xdr:colOff>
      <xdr:row>0</xdr:row>
      <xdr:rowOff>483870</xdr:rowOff>
    </xdr:to>
    <xdr:pic>
      <xdr:nvPicPr>
        <xdr:cNvPr id="4" name="Imagen 3">
          <a:extLst>
            <a:ext uri="{FF2B5EF4-FFF2-40B4-BE49-F238E27FC236}">
              <a16:creationId xmlns:a16="http://schemas.microsoft.com/office/drawing/2014/main" id="{78FB6A3C-2848-45AD-A5E5-00E6F5BE83B1}"/>
            </a:ext>
            <a:ext uri="{147F2762-F138-4A5C-976F-8EAC2B608ADB}">
              <a16:predDERef xmlns:a16="http://schemas.microsoft.com/office/drawing/2014/main" pred="{82A856CE-51D1-42BE-9D7D-B2EF68AA6E89}"/>
            </a:ext>
          </a:extLst>
        </xdr:cNvPr>
        <xdr:cNvPicPr>
          <a:picLocks noChangeAspect="1"/>
        </xdr:cNvPicPr>
      </xdr:nvPicPr>
      <xdr:blipFill>
        <a:blip xmlns:r="http://schemas.openxmlformats.org/officeDocument/2006/relationships" r:embed="rId1"/>
        <a:stretch>
          <a:fillRect/>
        </a:stretch>
      </xdr:blipFill>
      <xdr:spPr>
        <a:xfrm>
          <a:off x="0" y="0"/>
          <a:ext cx="1653540" cy="483870"/>
        </a:xfrm>
        <a:prstGeom prst="rect">
          <a:avLst/>
        </a:prstGeom>
      </xdr:spPr>
    </xdr:pic>
    <xdr:clientData/>
  </xdr:twoCellAnchor>
  <xdr:twoCellAnchor editAs="oneCell">
    <xdr:from>
      <xdr:col>0</xdr:col>
      <xdr:colOff>0</xdr:colOff>
      <xdr:row>50</xdr:row>
      <xdr:rowOff>0</xdr:rowOff>
    </xdr:from>
    <xdr:to>
      <xdr:col>1</xdr:col>
      <xdr:colOff>1043940</xdr:colOff>
      <xdr:row>50</xdr:row>
      <xdr:rowOff>483870</xdr:rowOff>
    </xdr:to>
    <xdr:pic>
      <xdr:nvPicPr>
        <xdr:cNvPr id="7" name="Imagen 6">
          <a:extLst>
            <a:ext uri="{FF2B5EF4-FFF2-40B4-BE49-F238E27FC236}">
              <a16:creationId xmlns:a16="http://schemas.microsoft.com/office/drawing/2014/main" id="{F25CA49E-D3C0-4985-BECE-5726C68DAE93}"/>
            </a:ext>
            <a:ext uri="{147F2762-F138-4A5C-976F-8EAC2B608ADB}">
              <a16:predDERef xmlns:a16="http://schemas.microsoft.com/office/drawing/2014/main" pred="{82A856CE-51D1-42BE-9D7D-B2EF68AA6E89}"/>
            </a:ext>
          </a:extLst>
        </xdr:cNvPr>
        <xdr:cNvPicPr>
          <a:picLocks noChangeAspect="1"/>
        </xdr:cNvPicPr>
      </xdr:nvPicPr>
      <xdr:blipFill>
        <a:blip xmlns:r="http://schemas.openxmlformats.org/officeDocument/2006/relationships" r:embed="rId1"/>
        <a:stretch>
          <a:fillRect/>
        </a:stretch>
      </xdr:blipFill>
      <xdr:spPr>
        <a:xfrm>
          <a:off x="0" y="9235440"/>
          <a:ext cx="1653540" cy="4838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0</xdr:row>
      <xdr:rowOff>133350</xdr:rowOff>
    </xdr:from>
    <xdr:to>
      <xdr:col>0</xdr:col>
      <xdr:colOff>2000250</xdr:colOff>
      <xdr:row>1</xdr:row>
      <xdr:rowOff>485775</xdr:rowOff>
    </xdr:to>
    <xdr:pic>
      <xdr:nvPicPr>
        <xdr:cNvPr id="4" name="Imagen 3">
          <a:extLst>
            <a:ext uri="{FF2B5EF4-FFF2-40B4-BE49-F238E27FC236}">
              <a16:creationId xmlns:a16="http://schemas.microsoft.com/office/drawing/2014/main" id="{8E0E8779-7CE9-44DA-95E4-48D66E14C24F}"/>
            </a:ext>
          </a:extLst>
        </xdr:cNvPr>
        <xdr:cNvPicPr>
          <a:picLocks noChangeAspect="1"/>
        </xdr:cNvPicPr>
      </xdr:nvPicPr>
      <xdr:blipFill>
        <a:blip xmlns:r="http://schemas.openxmlformats.org/officeDocument/2006/relationships" r:embed="rId1"/>
        <a:stretch>
          <a:fillRect/>
        </a:stretch>
      </xdr:blipFill>
      <xdr:spPr>
        <a:xfrm>
          <a:off x="219075" y="133350"/>
          <a:ext cx="1781175" cy="5353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ady_pereira_inpositiva_com_py/Documents/12.Admin%20de%20Fondos/Contabilidad/Conformaciones%20de%20Cuentas%20Contables/Copia%20de%20ESTADOS%20FINANCIEROS%20INVESTOR%20AFPISA%20JUNIO%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heetName val="2"/>
      <sheetName val="3"/>
      <sheetName val="4"/>
      <sheetName val="5"/>
      <sheetName val="6"/>
      <sheetName val="7"/>
      <sheetName val="8"/>
      <sheetName val="9"/>
    </sheetNames>
    <sheetDataSet>
      <sheetData sheetId="0"/>
      <sheetData sheetId="1"/>
      <sheetData sheetId="2"/>
      <sheetData sheetId="3">
        <row r="14">
          <cell r="C14">
            <v>79289822</v>
          </cell>
        </row>
        <row r="15">
          <cell r="C15">
            <v>3014822483</v>
          </cell>
        </row>
      </sheetData>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6261CD3-0E42-45DC-940C-8101E00388CE}" name="Tabla2" displayName="Tabla2" ref="B300:C322" totalsRowShown="0" headerRowDxfId="10" dataDxfId="9">
  <tableColumns count="2">
    <tableColumn id="1" xr3:uid="{4176441A-A1A8-40DC-8A73-D455E0E1771C}" name="Estados de Resultados" dataDxfId="8"/>
    <tableColumn id="2" xr3:uid="{45D38677-ADD8-42EC-BA6E-399674833368}" name="Saldo al 30/06/2021" dataDxfId="7" dataCellStyle="Millares [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D75A93-5172-428F-9D1C-2708237A9B84}" name="Tabla1" displayName="Tabla1" ref="B298:C308" totalsRowShown="0" tableBorderDxfId="6">
  <autoFilter ref="B298:C308" xr:uid="{F1D75A93-5172-428F-9D1C-2708237A9B84}"/>
  <tableColumns count="2">
    <tableColumn id="1" xr3:uid="{C2958CD4-DB37-4058-B467-ACB83ECFCEF0}" name="Ingresos"/>
    <tableColumn id="2" xr3:uid="{561C567E-9CDD-4DEE-814A-59CA5BE59E85}" name=" 699.062.172 " dataDxfId="5" dataCellStyle="Millares [0]"/>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06D3110-BBF3-497B-B544-F0E75CB164FF}" name="Tabla3" displayName="Tabla3" ref="B314:C362" totalsRowShown="0">
  <autoFilter ref="B314:C362" xr:uid="{506D3110-BBF3-497B-B544-F0E75CB164FF}"/>
  <tableColumns count="2">
    <tableColumn id="1" xr3:uid="{A8B2E176-CC23-4B70-B77F-2F35F8FBB473}" name="Egresos Operativos"/>
    <tableColumn id="2" xr3:uid="{07BCA3D3-36E1-4C2F-88E1-AE858DB53E54}" name=" 620.405.982 " dataDxfId="4" dataCellStyle="Millares [0]"/>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C5B223B-F0AB-46B9-A226-EACCAC2D3350}" name="Tabla24" displayName="Tabla24" ref="B335:C388" totalsRowShown="0" headerRowDxfId="3" dataDxfId="2">
  <tableColumns count="2">
    <tableColumn id="1" xr3:uid="{EDE4F40A-A802-45FF-BC81-D5F063D80870}" name="Estados de Resultados" dataDxfId="1"/>
    <tableColumn id="2" xr3:uid="{B31DE6D4-B57E-4AB7-B596-A82771838735}" name="Saldo al 30/06/2021" dataDxfId="0" dataCellStyle="Millares [0]"/>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C4228-3873-4DB9-B195-75F9B572179D}">
  <sheetPr>
    <pageSetUpPr fitToPage="1"/>
  </sheetPr>
  <dimension ref="A2:F10"/>
  <sheetViews>
    <sheetView workbookViewId="0">
      <selection activeCell="B2" sqref="B2"/>
    </sheetView>
  </sheetViews>
  <sheetFormatPr baseColWidth="10" defaultColWidth="11.5546875" defaultRowHeight="13.8" x14ac:dyDescent="0.25"/>
  <cols>
    <col min="1" max="1" width="11.5546875" style="2"/>
    <col min="2" max="2" width="49.6640625" style="2" bestFit="1" customWidth="1"/>
    <col min="3" max="16384" width="11.5546875" style="2"/>
  </cols>
  <sheetData>
    <row r="2" spans="1:6" ht="61.95" customHeight="1" thickBot="1" x14ac:dyDescent="0.3"/>
    <row r="3" spans="1:6" ht="21" x14ac:dyDescent="0.4">
      <c r="B3" s="34" t="s">
        <v>0</v>
      </c>
      <c r="C3" s="35" t="s">
        <v>1</v>
      </c>
    </row>
    <row r="4" spans="1:6" x14ac:dyDescent="0.25">
      <c r="B4" s="36" t="s">
        <v>2</v>
      </c>
      <c r="C4" s="37">
        <v>1</v>
      </c>
      <c r="D4" s="38"/>
      <c r="E4" s="38"/>
    </row>
    <row r="5" spans="1:6" x14ac:dyDescent="0.25">
      <c r="B5" s="36" t="s">
        <v>3</v>
      </c>
      <c r="C5" s="37">
        <v>2</v>
      </c>
      <c r="D5" s="39"/>
      <c r="E5" s="38"/>
    </row>
    <row r="6" spans="1:6" x14ac:dyDescent="0.25">
      <c r="B6" s="40" t="s">
        <v>4</v>
      </c>
      <c r="C6" s="37">
        <v>3</v>
      </c>
      <c r="D6" s="39"/>
      <c r="E6" s="38"/>
    </row>
    <row r="7" spans="1:6" x14ac:dyDescent="0.25">
      <c r="B7" s="40" t="s">
        <v>5</v>
      </c>
      <c r="C7" s="37">
        <v>4</v>
      </c>
      <c r="D7" s="39"/>
      <c r="E7" s="38"/>
    </row>
    <row r="8" spans="1:6" ht="14.4" thickBot="1" x14ac:dyDescent="0.3">
      <c r="B8" s="41" t="s">
        <v>6</v>
      </c>
      <c r="C8" s="42">
        <v>5</v>
      </c>
      <c r="D8" s="39"/>
      <c r="E8" s="38"/>
    </row>
    <row r="9" spans="1:6" x14ac:dyDescent="0.25">
      <c r="A9" s="43"/>
      <c r="B9" s="44" t="s">
        <v>7</v>
      </c>
      <c r="C9" s="39"/>
      <c r="D9" s="39"/>
      <c r="E9" s="38" t="str">
        <f t="shared" ref="E9" si="0">PROPER(B9)</f>
        <v/>
      </c>
      <c r="F9" s="43"/>
    </row>
    <row r="10" spans="1:6" x14ac:dyDescent="0.25">
      <c r="A10" s="43"/>
      <c r="B10" s="39"/>
      <c r="C10" s="39"/>
      <c r="D10" s="39"/>
      <c r="E10" s="39"/>
      <c r="F10" s="43"/>
    </row>
  </sheetData>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EC09E-9105-4358-9A0F-17D6DAFD189F}">
  <sheetPr>
    <pageSetUpPr fitToPage="1"/>
  </sheetPr>
  <dimension ref="A1:H51"/>
  <sheetViews>
    <sheetView showGridLines="0" topLeftCell="A35" workbookViewId="0">
      <selection sqref="A1:H51"/>
    </sheetView>
  </sheetViews>
  <sheetFormatPr baseColWidth="10" defaultColWidth="11.5546875" defaultRowHeight="15.6" x14ac:dyDescent="0.3"/>
  <cols>
    <col min="1" max="1" width="24" style="25" customWidth="1"/>
    <col min="2" max="2" width="23.109375" style="25" customWidth="1"/>
    <col min="3" max="3" width="14" style="25" customWidth="1"/>
    <col min="4" max="16384" width="11.5546875" style="25"/>
  </cols>
  <sheetData>
    <row r="1" spans="1:8" x14ac:dyDescent="0.3">
      <c r="A1" s="189"/>
      <c r="B1" s="190"/>
      <c r="C1" s="190"/>
      <c r="D1" s="190"/>
      <c r="E1" s="190"/>
      <c r="F1" s="190"/>
      <c r="G1" s="190"/>
      <c r="H1" s="191"/>
    </row>
    <row r="2" spans="1:8" ht="38.4" customHeight="1" x14ac:dyDescent="0.3">
      <c r="A2" s="192"/>
      <c r="B2" s="193"/>
      <c r="C2" s="193"/>
      <c r="D2" s="193"/>
      <c r="E2" s="193"/>
      <c r="F2" s="193"/>
      <c r="G2" s="193"/>
      <c r="H2" s="194"/>
    </row>
    <row r="3" spans="1:8" x14ac:dyDescent="0.3">
      <c r="A3" s="192"/>
      <c r="B3" s="193"/>
      <c r="C3" s="193"/>
      <c r="D3" s="193"/>
      <c r="E3" s="193"/>
      <c r="F3" s="193"/>
      <c r="G3" s="193"/>
      <c r="H3" s="194"/>
    </row>
    <row r="4" spans="1:8" x14ac:dyDescent="0.3">
      <c r="A4" s="192"/>
      <c r="B4" s="193"/>
      <c r="C4" s="193"/>
      <c r="D4" s="193"/>
      <c r="E4" s="193"/>
      <c r="F4" s="193"/>
      <c r="G4" s="193"/>
      <c r="H4" s="194"/>
    </row>
    <row r="5" spans="1:8" x14ac:dyDescent="0.3">
      <c r="A5" s="469" t="s">
        <v>8</v>
      </c>
      <c r="B5" s="470"/>
      <c r="C5" s="470"/>
      <c r="D5" s="470"/>
      <c r="E5" s="470"/>
      <c r="F5" s="470"/>
      <c r="G5" s="470"/>
      <c r="H5" s="471"/>
    </row>
    <row r="6" spans="1:8" x14ac:dyDescent="0.3">
      <c r="A6" s="326"/>
      <c r="B6" s="327"/>
      <c r="C6" s="327"/>
      <c r="D6" s="327"/>
      <c r="E6" s="327"/>
      <c r="F6" s="327"/>
      <c r="G6" s="327"/>
      <c r="H6" s="328"/>
    </row>
    <row r="7" spans="1:8" ht="74.400000000000006" customHeight="1" x14ac:dyDescent="0.3">
      <c r="A7" s="472" t="s">
        <v>544</v>
      </c>
      <c r="B7" s="473"/>
      <c r="C7" s="473"/>
      <c r="D7" s="473"/>
      <c r="E7" s="473"/>
      <c r="F7" s="473"/>
      <c r="G7" s="473"/>
      <c r="H7" s="328"/>
    </row>
    <row r="8" spans="1:8" x14ac:dyDescent="0.3">
      <c r="A8" s="326"/>
      <c r="B8" s="195"/>
      <c r="C8" s="195"/>
      <c r="D8" s="195"/>
      <c r="E8" s="195"/>
      <c r="F8" s="195"/>
      <c r="G8" s="195"/>
      <c r="H8" s="196"/>
    </row>
    <row r="9" spans="1:8" ht="26.4" customHeight="1" x14ac:dyDescent="0.3">
      <c r="A9" s="472" t="s">
        <v>9</v>
      </c>
      <c r="B9" s="473"/>
      <c r="C9" s="473"/>
      <c r="D9" s="473"/>
      <c r="E9" s="473"/>
      <c r="F9" s="473"/>
      <c r="G9" s="473"/>
      <c r="H9" s="196"/>
    </row>
    <row r="10" spans="1:8" x14ac:dyDescent="0.3">
      <c r="A10" s="326"/>
      <c r="B10" s="195"/>
      <c r="C10" s="195"/>
      <c r="D10" s="195"/>
      <c r="E10" s="195"/>
      <c r="F10" s="195"/>
      <c r="G10" s="195"/>
      <c r="H10" s="196"/>
    </row>
    <row r="11" spans="1:8" x14ac:dyDescent="0.3">
      <c r="A11" s="197" t="s">
        <v>10</v>
      </c>
      <c r="B11" s="195"/>
      <c r="C11" s="195"/>
      <c r="D11" s="195"/>
      <c r="E11" s="195"/>
      <c r="F11" s="195"/>
      <c r="G11" s="195"/>
      <c r="H11" s="196"/>
    </row>
    <row r="12" spans="1:8" ht="14.4" customHeight="1" x14ac:dyDescent="0.3">
      <c r="A12" s="466" t="s">
        <v>11</v>
      </c>
      <c r="B12" s="467"/>
      <c r="C12" s="467"/>
      <c r="D12" s="467"/>
      <c r="E12" s="467"/>
      <c r="F12" s="467"/>
      <c r="G12" s="467"/>
      <c r="H12" s="198"/>
    </row>
    <row r="13" spans="1:8" ht="14.4" customHeight="1" x14ac:dyDescent="0.3">
      <c r="A13" s="466"/>
      <c r="B13" s="467"/>
      <c r="C13" s="467"/>
      <c r="D13" s="467"/>
      <c r="E13" s="467"/>
      <c r="F13" s="467"/>
      <c r="G13" s="467"/>
      <c r="H13" s="198"/>
    </row>
    <row r="14" spans="1:8" ht="14.4" customHeight="1" x14ac:dyDescent="0.3">
      <c r="A14" s="466"/>
      <c r="B14" s="467"/>
      <c r="C14" s="467"/>
      <c r="D14" s="467"/>
      <c r="E14" s="467"/>
      <c r="F14" s="467"/>
      <c r="G14" s="467"/>
      <c r="H14" s="198"/>
    </row>
    <row r="15" spans="1:8" ht="10.95" customHeight="1" x14ac:dyDescent="0.3">
      <c r="A15" s="199"/>
      <c r="B15" s="200"/>
      <c r="C15" s="200"/>
      <c r="D15" s="200"/>
      <c r="E15" s="200"/>
      <c r="F15" s="200"/>
      <c r="G15" s="200"/>
      <c r="H15" s="198"/>
    </row>
    <row r="16" spans="1:8" ht="14.4" hidden="1" customHeight="1" x14ac:dyDescent="0.3">
      <c r="A16" s="199"/>
      <c r="B16" s="200"/>
      <c r="C16" s="200"/>
      <c r="D16" s="200"/>
      <c r="E16" s="200"/>
      <c r="F16" s="200"/>
      <c r="G16" s="200"/>
      <c r="H16" s="198"/>
    </row>
    <row r="17" spans="1:8" x14ac:dyDescent="0.3">
      <c r="A17" s="201"/>
      <c r="B17" s="195"/>
      <c r="C17" s="195"/>
      <c r="D17" s="195"/>
      <c r="E17" s="195"/>
      <c r="F17" s="195"/>
      <c r="G17" s="195"/>
      <c r="H17" s="202"/>
    </row>
    <row r="18" spans="1:8" x14ac:dyDescent="0.3">
      <c r="A18" s="326" t="s">
        <v>12</v>
      </c>
      <c r="B18" s="195"/>
      <c r="C18" s="195"/>
      <c r="D18" s="195"/>
      <c r="E18" s="195"/>
      <c r="F18" s="195"/>
      <c r="G18" s="195"/>
      <c r="H18" s="196"/>
    </row>
    <row r="19" spans="1:8" x14ac:dyDescent="0.3">
      <c r="A19" s="326"/>
      <c r="B19" s="195"/>
      <c r="C19" s="195"/>
      <c r="D19" s="195"/>
      <c r="E19" s="195"/>
      <c r="F19" s="195"/>
      <c r="G19" s="195"/>
      <c r="H19" s="196"/>
    </row>
    <row r="20" spans="1:8" x14ac:dyDescent="0.3">
      <c r="A20" s="466" t="s">
        <v>465</v>
      </c>
      <c r="B20" s="467"/>
      <c r="C20" s="467"/>
      <c r="D20" s="467"/>
      <c r="E20" s="467"/>
      <c r="F20" s="467"/>
      <c r="G20" s="467"/>
      <c r="H20" s="468"/>
    </row>
    <row r="21" spans="1:8" x14ac:dyDescent="0.3">
      <c r="A21" s="466"/>
      <c r="B21" s="467"/>
      <c r="C21" s="467"/>
      <c r="D21" s="467"/>
      <c r="E21" s="467"/>
      <c r="F21" s="467"/>
      <c r="G21" s="467"/>
      <c r="H21" s="468"/>
    </row>
    <row r="22" spans="1:8" x14ac:dyDescent="0.3">
      <c r="A22" s="474"/>
      <c r="B22" s="475"/>
      <c r="C22" s="475"/>
      <c r="D22" s="475"/>
      <c r="E22" s="475"/>
      <c r="F22" s="475"/>
      <c r="G22" s="475"/>
      <c r="H22" s="476"/>
    </row>
    <row r="23" spans="1:8" x14ac:dyDescent="0.3">
      <c r="A23" s="326" t="s">
        <v>13</v>
      </c>
      <c r="B23" s="200"/>
      <c r="C23" s="200"/>
      <c r="D23" s="200"/>
      <c r="E23" s="200"/>
      <c r="F23" s="200"/>
      <c r="G23" s="200"/>
      <c r="H23" s="198"/>
    </row>
    <row r="24" spans="1:8" ht="16.2" thickBot="1" x14ac:dyDescent="0.35">
      <c r="A24" s="201"/>
      <c r="B24" s="195"/>
      <c r="C24" s="195"/>
      <c r="D24" s="195"/>
      <c r="E24" s="195"/>
      <c r="F24" s="195"/>
      <c r="G24" s="195"/>
      <c r="H24" s="202"/>
    </row>
    <row r="25" spans="1:8" ht="29.25" customHeight="1" thickBot="1" x14ac:dyDescent="0.35">
      <c r="A25" s="192"/>
      <c r="B25" s="26" t="s">
        <v>14</v>
      </c>
      <c r="C25" s="27" t="s">
        <v>15</v>
      </c>
      <c r="D25" s="28"/>
      <c r="E25" s="28"/>
      <c r="F25" s="28"/>
      <c r="G25" s="28"/>
      <c r="H25" s="203"/>
    </row>
    <row r="26" spans="1:8" ht="14.4" customHeight="1" thickBot="1" x14ac:dyDescent="0.35">
      <c r="A26" s="192"/>
      <c r="B26" s="29" t="s">
        <v>16</v>
      </c>
      <c r="C26" s="366">
        <v>0.85</v>
      </c>
      <c r="D26" s="30"/>
      <c r="E26" s="31"/>
      <c r="F26" s="30"/>
      <c r="G26" s="31"/>
      <c r="H26" s="204"/>
    </row>
    <row r="27" spans="1:8" ht="14.4" customHeight="1" thickBot="1" x14ac:dyDescent="0.35">
      <c r="A27" s="192"/>
      <c r="B27" s="32" t="s">
        <v>17</v>
      </c>
      <c r="C27" s="366">
        <v>0.7</v>
      </c>
      <c r="D27" s="30"/>
      <c r="E27" s="33"/>
      <c r="F27" s="30"/>
      <c r="G27" s="33"/>
      <c r="H27" s="204"/>
    </row>
    <row r="28" spans="1:8" ht="14.4" customHeight="1" thickBot="1" x14ac:dyDescent="0.35">
      <c r="A28" s="192"/>
      <c r="B28" s="32" t="s">
        <v>18</v>
      </c>
      <c r="C28" s="366">
        <v>0.998</v>
      </c>
      <c r="D28" s="30"/>
      <c r="E28" s="33"/>
      <c r="F28" s="30"/>
      <c r="G28" s="33"/>
      <c r="H28" s="204"/>
    </row>
    <row r="29" spans="1:8" ht="14.4" customHeight="1" thickBot="1" x14ac:dyDescent="0.35">
      <c r="A29" s="205"/>
      <c r="B29" s="32" t="s">
        <v>463</v>
      </c>
      <c r="C29" s="366">
        <v>0.7</v>
      </c>
      <c r="D29" s="30"/>
      <c r="E29" s="33"/>
      <c r="F29" s="30"/>
      <c r="G29" s="33"/>
      <c r="H29" s="204"/>
    </row>
    <row r="30" spans="1:8" ht="14.4" customHeight="1" x14ac:dyDescent="0.3">
      <c r="A30" s="210"/>
      <c r="B30" s="211"/>
      <c r="C30" s="212"/>
      <c r="D30" s="211"/>
      <c r="E30" s="212"/>
      <c r="F30" s="211"/>
      <c r="G30" s="33"/>
      <c r="H30" s="204"/>
    </row>
    <row r="31" spans="1:8" x14ac:dyDescent="0.3">
      <c r="A31" s="192"/>
      <c r="B31" s="193"/>
      <c r="C31" s="193"/>
      <c r="D31" s="193"/>
      <c r="E31" s="193"/>
      <c r="F31" s="193"/>
      <c r="G31" s="193"/>
      <c r="H31" s="194"/>
    </row>
    <row r="32" spans="1:8" x14ac:dyDescent="0.3">
      <c r="A32" s="326" t="s">
        <v>19</v>
      </c>
      <c r="B32" s="195"/>
      <c r="C32" s="195"/>
      <c r="D32" s="195"/>
      <c r="E32" s="195"/>
      <c r="F32" s="195"/>
      <c r="G32" s="195"/>
      <c r="H32" s="196"/>
    </row>
    <row r="33" spans="1:8" x14ac:dyDescent="0.3">
      <c r="A33" s="323"/>
      <c r="B33" s="324"/>
      <c r="C33" s="324"/>
      <c r="D33" s="324"/>
      <c r="E33" s="324"/>
      <c r="F33" s="324"/>
      <c r="G33" s="324"/>
      <c r="H33" s="325"/>
    </row>
    <row r="34" spans="1:8" ht="37.950000000000003" customHeight="1" x14ac:dyDescent="0.3">
      <c r="A34" s="466" t="s">
        <v>20</v>
      </c>
      <c r="B34" s="467"/>
      <c r="C34" s="467"/>
      <c r="D34" s="467"/>
      <c r="E34" s="467"/>
      <c r="F34" s="467"/>
      <c r="G34" s="467"/>
      <c r="H34" s="325"/>
    </row>
    <row r="35" spans="1:8" ht="43.95" customHeight="1" x14ac:dyDescent="0.3">
      <c r="A35" s="466" t="s">
        <v>464</v>
      </c>
      <c r="B35" s="467"/>
      <c r="C35" s="467"/>
      <c r="D35" s="467"/>
      <c r="E35" s="467"/>
      <c r="F35" s="467"/>
      <c r="G35" s="467"/>
      <c r="H35" s="325"/>
    </row>
    <row r="36" spans="1:8" x14ac:dyDescent="0.3">
      <c r="A36" s="323"/>
      <c r="B36" s="324"/>
      <c r="C36" s="324"/>
      <c r="D36" s="324"/>
      <c r="E36" s="324"/>
      <c r="F36" s="324"/>
      <c r="G36" s="324"/>
      <c r="H36" s="325"/>
    </row>
    <row r="37" spans="1:8" ht="29.4" customHeight="1" x14ac:dyDescent="0.3">
      <c r="A37" s="466" t="s">
        <v>21</v>
      </c>
      <c r="B37" s="467"/>
      <c r="C37" s="467"/>
      <c r="D37" s="467"/>
      <c r="E37" s="467"/>
      <c r="F37" s="467"/>
      <c r="G37" s="467"/>
      <c r="H37" s="325"/>
    </row>
    <row r="38" spans="1:8" x14ac:dyDescent="0.3">
      <c r="A38" s="323"/>
      <c r="B38" s="324"/>
      <c r="C38" s="324"/>
      <c r="D38" s="324"/>
      <c r="E38" s="324"/>
      <c r="F38" s="324"/>
      <c r="G38" s="324"/>
      <c r="H38" s="325"/>
    </row>
    <row r="39" spans="1:8" ht="33.6" customHeight="1" x14ac:dyDescent="0.3">
      <c r="A39" s="466" t="s">
        <v>22</v>
      </c>
      <c r="B39" s="467"/>
      <c r="C39" s="467"/>
      <c r="D39" s="467"/>
      <c r="E39" s="467"/>
      <c r="F39" s="467"/>
      <c r="G39" s="467"/>
      <c r="H39" s="325"/>
    </row>
    <row r="40" spans="1:8" x14ac:dyDescent="0.3">
      <c r="A40" s="323"/>
      <c r="B40" s="324"/>
      <c r="C40" s="324"/>
      <c r="D40" s="324"/>
      <c r="E40" s="324"/>
      <c r="F40" s="324"/>
      <c r="G40" s="324"/>
      <c r="H40" s="325"/>
    </row>
    <row r="41" spans="1:8" x14ac:dyDescent="0.3">
      <c r="A41" s="323"/>
      <c r="B41" s="324"/>
      <c r="C41" s="324"/>
      <c r="D41" s="324"/>
      <c r="E41" s="324"/>
      <c r="F41" s="324"/>
      <c r="G41" s="324"/>
      <c r="H41" s="325"/>
    </row>
    <row r="42" spans="1:8" x14ac:dyDescent="0.3">
      <c r="A42" s="206" t="s">
        <v>23</v>
      </c>
      <c r="B42" s="195"/>
      <c r="C42" s="195"/>
      <c r="D42" s="195"/>
      <c r="E42" s="195"/>
      <c r="F42" s="195"/>
      <c r="G42" s="195"/>
      <c r="H42" s="196"/>
    </row>
    <row r="43" spans="1:8" x14ac:dyDescent="0.3">
      <c r="A43" s="201" t="s">
        <v>24</v>
      </c>
      <c r="B43" s="195"/>
      <c r="C43" s="195"/>
      <c r="D43" s="195"/>
      <c r="E43" s="195"/>
      <c r="F43" s="195"/>
      <c r="G43" s="195"/>
      <c r="H43" s="196"/>
    </row>
    <row r="44" spans="1:8" ht="14.4" customHeight="1" x14ac:dyDescent="0.3">
      <c r="A44" s="201" t="s">
        <v>25</v>
      </c>
      <c r="B44" s="195"/>
      <c r="C44" s="195"/>
      <c r="D44" s="195"/>
      <c r="E44" s="195"/>
      <c r="F44" s="195"/>
      <c r="G44" s="195"/>
      <c r="H44" s="202"/>
    </row>
    <row r="45" spans="1:8" ht="14.4" customHeight="1" x14ac:dyDescent="0.3">
      <c r="A45" s="201"/>
      <c r="B45" s="195"/>
      <c r="C45" s="195"/>
      <c r="D45" s="195"/>
      <c r="E45" s="195"/>
      <c r="F45" s="195"/>
      <c r="G45" s="195"/>
      <c r="H45" s="202"/>
    </row>
    <row r="46" spans="1:8" x14ac:dyDescent="0.3">
      <c r="A46" s="206" t="s">
        <v>26</v>
      </c>
      <c r="B46" s="195"/>
      <c r="C46" s="195"/>
      <c r="D46" s="195"/>
      <c r="E46" s="195"/>
      <c r="F46" s="195"/>
      <c r="G46" s="195"/>
      <c r="H46" s="196"/>
    </row>
    <row r="47" spans="1:8" x14ac:dyDescent="0.3">
      <c r="A47" s="201"/>
      <c r="B47" s="195"/>
      <c r="C47" s="195"/>
      <c r="D47" s="195"/>
      <c r="E47" s="195"/>
      <c r="F47" s="195"/>
      <c r="G47" s="195"/>
      <c r="H47" s="196"/>
    </row>
    <row r="48" spans="1:8" x14ac:dyDescent="0.3">
      <c r="A48" s="466" t="s">
        <v>27</v>
      </c>
      <c r="B48" s="467"/>
      <c r="C48" s="467"/>
      <c r="D48" s="467"/>
      <c r="E48" s="467"/>
      <c r="F48" s="467"/>
      <c r="G48" s="467"/>
      <c r="H48" s="468"/>
    </row>
    <row r="49" spans="1:8" ht="33.6" customHeight="1" x14ac:dyDescent="0.3">
      <c r="A49" s="466"/>
      <c r="B49" s="467"/>
      <c r="C49" s="467"/>
      <c r="D49" s="467"/>
      <c r="E49" s="467"/>
      <c r="F49" s="467"/>
      <c r="G49" s="467"/>
      <c r="H49" s="468"/>
    </row>
    <row r="50" spans="1:8" x14ac:dyDescent="0.3">
      <c r="A50" s="323"/>
      <c r="B50" s="324"/>
      <c r="C50" s="324"/>
      <c r="D50" s="324"/>
      <c r="E50" s="324"/>
      <c r="F50" s="324"/>
      <c r="G50" s="324"/>
      <c r="H50" s="325"/>
    </row>
    <row r="51" spans="1:8" ht="16.2" thickBot="1" x14ac:dyDescent="0.35">
      <c r="A51" s="207"/>
      <c r="B51" s="208"/>
      <c r="C51" s="208"/>
      <c r="D51" s="208"/>
      <c r="E51" s="208"/>
      <c r="F51" s="208"/>
      <c r="G51" s="208"/>
      <c r="H51" s="209"/>
    </row>
  </sheetData>
  <mergeCells count="11">
    <mergeCell ref="A48:H49"/>
    <mergeCell ref="A5:H5"/>
    <mergeCell ref="A20:H21"/>
    <mergeCell ref="A12:G14"/>
    <mergeCell ref="A7:G7"/>
    <mergeCell ref="A9:G9"/>
    <mergeCell ref="A22:H22"/>
    <mergeCell ref="A34:G34"/>
    <mergeCell ref="A35:G35"/>
    <mergeCell ref="A37:G37"/>
    <mergeCell ref="A39:G39"/>
  </mergeCells>
  <pageMargins left="0.25" right="0.25"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0EFD8-0244-416F-A0AE-950354C9E5D4}">
  <sheetPr>
    <pageSetUpPr fitToPage="1"/>
  </sheetPr>
  <dimension ref="B1:E98"/>
  <sheetViews>
    <sheetView showGridLines="0" workbookViewId="0">
      <pane xSplit="3" ySplit="6" topLeftCell="D24" activePane="bottomRight" state="frozen"/>
      <selection pane="topRight" activeCell="C1" sqref="C1"/>
      <selection pane="bottomLeft" activeCell="A7" sqref="A7"/>
      <selection pane="bottomRight" activeCell="D38" sqref="D38"/>
    </sheetView>
  </sheetViews>
  <sheetFormatPr baseColWidth="10" defaultColWidth="8.88671875" defaultRowHeight="14.4" x14ac:dyDescent="0.3"/>
  <cols>
    <col min="2" max="2" width="55.6640625" customWidth="1"/>
    <col min="3" max="3" width="8" bestFit="1" customWidth="1"/>
    <col min="4" max="4" width="20.6640625" customWidth="1"/>
    <col min="5" max="5" width="15.33203125" customWidth="1"/>
  </cols>
  <sheetData>
    <row r="1" spans="2:4" s="2" customFormat="1" ht="65.400000000000006" customHeight="1" x14ac:dyDescent="0.25">
      <c r="C1" s="16"/>
      <c r="D1" s="3"/>
    </row>
    <row r="2" spans="2:4" s="2" customFormat="1" ht="13.8" x14ac:dyDescent="0.25">
      <c r="B2" s="477" t="s">
        <v>28</v>
      </c>
      <c r="C2" s="477"/>
      <c r="D2" s="477"/>
    </row>
    <row r="3" spans="2:4" s="2" customFormat="1" ht="15" customHeight="1" thickBot="1" x14ac:dyDescent="0.3">
      <c r="B3" s="478" t="s">
        <v>466</v>
      </c>
      <c r="C3" s="478"/>
      <c r="D3" s="478"/>
    </row>
    <row r="4" spans="2:4" s="1" customFormat="1" ht="57.6" hidden="1" customHeight="1" thickBot="1" x14ac:dyDescent="0.3">
      <c r="B4" s="182" t="s">
        <v>29</v>
      </c>
      <c r="C4" s="182" t="s">
        <v>30</v>
      </c>
      <c r="D4" s="462"/>
    </row>
    <row r="5" spans="2:4" ht="57.6" hidden="1" customHeight="1" thickTop="1" thickBot="1" x14ac:dyDescent="0.35"/>
    <row r="6" spans="2:4" s="1" customFormat="1" ht="15" thickTop="1" thickBot="1" x14ac:dyDescent="0.3">
      <c r="B6" s="182" t="s">
        <v>34</v>
      </c>
      <c r="C6" s="182" t="s">
        <v>35</v>
      </c>
      <c r="D6" s="463" t="s">
        <v>468</v>
      </c>
    </row>
    <row r="7" spans="2:4" s="1" customFormat="1" thickTop="1" x14ac:dyDescent="0.25">
      <c r="B7" s="1" t="s">
        <v>36</v>
      </c>
      <c r="C7" s="16"/>
      <c r="D7" s="4">
        <v>162680216153.09799</v>
      </c>
    </row>
    <row r="8" spans="2:4" s="1" customFormat="1" ht="13.8" x14ac:dyDescent="0.25">
      <c r="B8" s="1" t="s">
        <v>37</v>
      </c>
      <c r="C8" s="16"/>
      <c r="D8" s="4">
        <v>131143394327.608</v>
      </c>
    </row>
    <row r="9" spans="2:4" s="2" customFormat="1" ht="13.8" x14ac:dyDescent="0.25">
      <c r="B9" s="2" t="s">
        <v>38</v>
      </c>
      <c r="C9" s="16">
        <v>5.0999999999999996</v>
      </c>
      <c r="D9" s="3">
        <v>21094126827.697998</v>
      </c>
    </row>
    <row r="10" spans="2:4" s="2" customFormat="1" ht="13.8" x14ac:dyDescent="0.25">
      <c r="B10" s="2" t="s">
        <v>39</v>
      </c>
      <c r="C10" s="16">
        <v>5.2</v>
      </c>
      <c r="D10" s="3">
        <v>78686383178.199997</v>
      </c>
    </row>
    <row r="11" spans="2:4" s="2" customFormat="1" ht="13.8" x14ac:dyDescent="0.25">
      <c r="B11" s="2" t="s">
        <v>40</v>
      </c>
      <c r="C11" s="16">
        <v>5.3</v>
      </c>
      <c r="D11" s="3">
        <v>27367806412.02</v>
      </c>
    </row>
    <row r="12" spans="2:4" s="2" customFormat="1" ht="13.8" x14ac:dyDescent="0.25">
      <c r="B12" s="2" t="s">
        <v>41</v>
      </c>
      <c r="C12" s="16"/>
      <c r="D12" s="3">
        <v>3578105244</v>
      </c>
    </row>
    <row r="13" spans="2:4" s="2" customFormat="1" ht="13.8" x14ac:dyDescent="0.25">
      <c r="B13" s="2" t="s">
        <v>42</v>
      </c>
      <c r="C13" s="16"/>
      <c r="D13" s="3">
        <v>359096720.94</v>
      </c>
    </row>
    <row r="14" spans="2:4" s="2" customFormat="1" ht="13.2" customHeight="1" x14ac:dyDescent="0.25">
      <c r="B14" s="2" t="s">
        <v>43</v>
      </c>
      <c r="C14" s="16"/>
      <c r="D14" s="3">
        <v>57875944.75</v>
      </c>
    </row>
    <row r="15" spans="2:4" s="1" customFormat="1" ht="13.8" x14ac:dyDescent="0.25">
      <c r="B15" s="1" t="s">
        <v>44</v>
      </c>
      <c r="C15" s="16"/>
      <c r="D15" s="4">
        <v>31536821825.490002</v>
      </c>
    </row>
    <row r="16" spans="2:4" s="2" customFormat="1" ht="13.8" x14ac:dyDescent="0.25">
      <c r="B16" s="2" t="s">
        <v>45</v>
      </c>
      <c r="C16" s="16"/>
      <c r="D16" s="3">
        <v>670922596.70000005</v>
      </c>
    </row>
    <row r="17" spans="2:4" s="2" customFormat="1" ht="13.8" x14ac:dyDescent="0.25">
      <c r="B17" s="2" t="s">
        <v>46</v>
      </c>
      <c r="C17" s="16"/>
      <c r="D17" s="3">
        <v>0</v>
      </c>
    </row>
    <row r="18" spans="2:4" s="2" customFormat="1" ht="13.8" x14ac:dyDescent="0.25">
      <c r="B18" s="2" t="s">
        <v>47</v>
      </c>
      <c r="C18" s="16"/>
      <c r="D18" s="3">
        <v>10574319489.950001</v>
      </c>
    </row>
    <row r="19" spans="2:4" s="1" customFormat="1" ht="13.8" x14ac:dyDescent="0.25">
      <c r="B19" s="1" t="s">
        <v>48</v>
      </c>
      <c r="C19" s="16"/>
      <c r="D19" s="3">
        <v>0</v>
      </c>
    </row>
    <row r="20" spans="2:4" s="459" customFormat="1" ht="13.8" x14ac:dyDescent="0.25">
      <c r="B20" s="459" t="s">
        <v>467</v>
      </c>
      <c r="C20" s="460"/>
      <c r="D20" s="461">
        <v>3946111430</v>
      </c>
    </row>
    <row r="21" spans="2:4" s="2" customFormat="1" ht="13.8" x14ac:dyDescent="0.25">
      <c r="B21" s="2" t="s">
        <v>49</v>
      </c>
      <c r="C21" s="16">
        <v>5.4</v>
      </c>
      <c r="D21" s="3">
        <v>13625058729.790001</v>
      </c>
    </row>
    <row r="22" spans="2:4" s="2" customFormat="1" ht="13.8" x14ac:dyDescent="0.25">
      <c r="B22" s="2" t="s">
        <v>50</v>
      </c>
      <c r="C22" s="16">
        <v>5.7</v>
      </c>
      <c r="D22" s="3">
        <v>0</v>
      </c>
    </row>
    <row r="23" spans="2:4" s="2" customFormat="1" ht="13.8" x14ac:dyDescent="0.25">
      <c r="B23" s="2" t="s">
        <v>51</v>
      </c>
      <c r="C23" s="16">
        <v>5.5</v>
      </c>
      <c r="D23" s="3">
        <v>363382342</v>
      </c>
    </row>
    <row r="24" spans="2:4" s="2" customFormat="1" ht="13.8" x14ac:dyDescent="0.25">
      <c r="B24" s="2" t="s">
        <v>52</v>
      </c>
      <c r="C24" s="16">
        <v>5.6</v>
      </c>
      <c r="D24" s="3">
        <v>2357027237.0500002</v>
      </c>
    </row>
    <row r="25" spans="2:4" s="1" customFormat="1" ht="13.8" x14ac:dyDescent="0.25">
      <c r="B25" s="1" t="s">
        <v>53</v>
      </c>
      <c r="C25" s="16"/>
      <c r="D25" s="4">
        <v>123387453851.49001</v>
      </c>
    </row>
    <row r="26" spans="2:4" s="1" customFormat="1" ht="13.8" x14ac:dyDescent="0.25">
      <c r="B26" s="1" t="s">
        <v>54</v>
      </c>
      <c r="C26" s="16"/>
      <c r="D26" s="4">
        <v>117158328762.99001</v>
      </c>
    </row>
    <row r="27" spans="2:4" s="2" customFormat="1" ht="13.8" x14ac:dyDescent="0.25">
      <c r="B27" s="2" t="s">
        <v>55</v>
      </c>
      <c r="C27" s="16"/>
      <c r="D27" s="3">
        <v>22892788403.102001</v>
      </c>
    </row>
    <row r="28" spans="2:4" s="2" customFormat="1" ht="13.8" x14ac:dyDescent="0.25">
      <c r="B28" s="2" t="s">
        <v>56</v>
      </c>
      <c r="C28" s="16">
        <v>5.8</v>
      </c>
      <c r="D28" s="3">
        <v>88709399599</v>
      </c>
    </row>
    <row r="29" spans="2:4" s="2" customFormat="1" ht="13.8" x14ac:dyDescent="0.25">
      <c r="B29" s="2" t="s">
        <v>57</v>
      </c>
      <c r="C29" s="16">
        <v>5.9</v>
      </c>
      <c r="D29" s="3">
        <v>1885023845.372</v>
      </c>
    </row>
    <row r="30" spans="2:4" s="2" customFormat="1" ht="13.8" x14ac:dyDescent="0.25">
      <c r="B30" s="2" t="s">
        <v>58</v>
      </c>
      <c r="C30" s="16">
        <v>5.15</v>
      </c>
      <c r="D30" s="3">
        <v>449394000.01599997</v>
      </c>
    </row>
    <row r="31" spans="2:4" s="2" customFormat="1" ht="13.8" x14ac:dyDescent="0.25">
      <c r="B31" s="2" t="s">
        <v>59</v>
      </c>
      <c r="C31" s="16"/>
      <c r="D31" s="3">
        <v>3221722915.5</v>
      </c>
    </row>
    <row r="32" spans="2:4" s="1" customFormat="1" ht="13.8" x14ac:dyDescent="0.25">
      <c r="B32" s="1" t="s">
        <v>60</v>
      </c>
      <c r="C32" s="16"/>
      <c r="D32" s="4">
        <v>6229125088.5</v>
      </c>
    </row>
    <row r="33" spans="2:5" s="2" customFormat="1" ht="13.8" x14ac:dyDescent="0.25">
      <c r="B33" s="2" t="s">
        <v>61</v>
      </c>
      <c r="C33" s="16"/>
      <c r="D33" s="3">
        <v>10366490</v>
      </c>
    </row>
    <row r="34" spans="2:5" s="2" customFormat="1" ht="13.8" x14ac:dyDescent="0.25">
      <c r="B34" s="2" t="s">
        <v>62</v>
      </c>
      <c r="C34" s="16"/>
      <c r="D34" s="3">
        <v>0</v>
      </c>
    </row>
    <row r="35" spans="2:5" s="2" customFormat="1" ht="13.8" x14ac:dyDescent="0.25">
      <c r="B35" s="2" t="s">
        <v>57</v>
      </c>
      <c r="C35" s="16"/>
      <c r="D35" s="3">
        <v>0</v>
      </c>
    </row>
    <row r="36" spans="2:5" s="2" customFormat="1" ht="13.8" x14ac:dyDescent="0.25">
      <c r="B36" s="2" t="s">
        <v>63</v>
      </c>
      <c r="C36" s="16"/>
      <c r="D36" s="3">
        <v>0</v>
      </c>
    </row>
    <row r="37" spans="2:5" s="2" customFormat="1" ht="15" customHeight="1" x14ac:dyDescent="0.25">
      <c r="B37" s="2" t="s">
        <v>64</v>
      </c>
      <c r="C37" s="16"/>
      <c r="D37" s="3">
        <v>6218758598.5</v>
      </c>
    </row>
    <row r="38" spans="2:5" s="1" customFormat="1" ht="13.8" x14ac:dyDescent="0.25">
      <c r="B38" s="1" t="s">
        <v>65</v>
      </c>
      <c r="C38" s="16">
        <v>5.14</v>
      </c>
      <c r="D38" s="4">
        <v>39292762302</v>
      </c>
      <c r="E38" s="214"/>
    </row>
    <row r="39" spans="2:5" s="1" customFormat="1" ht="13.8" x14ac:dyDescent="0.25">
      <c r="B39" s="459" t="s">
        <v>66</v>
      </c>
      <c r="C39" s="460"/>
      <c r="D39" s="461">
        <v>1415152309</v>
      </c>
      <c r="E39" s="214"/>
    </row>
    <row r="40" spans="2:5" s="1" customFormat="1" ht="13.8" x14ac:dyDescent="0.25">
      <c r="B40" s="1" t="s">
        <v>67</v>
      </c>
      <c r="C40" s="16"/>
      <c r="D40" s="4">
        <v>27008000001</v>
      </c>
    </row>
    <row r="41" spans="2:5" s="2" customFormat="1" ht="13.8" x14ac:dyDescent="0.25">
      <c r="B41" s="2" t="s">
        <v>68</v>
      </c>
      <c r="C41" s="16"/>
      <c r="D41" s="3">
        <v>27008000001</v>
      </c>
    </row>
    <row r="42" spans="2:5" s="1" customFormat="1" ht="13.8" x14ac:dyDescent="0.25">
      <c r="B42" s="1" t="s">
        <v>69</v>
      </c>
      <c r="C42" s="16"/>
      <c r="D42" s="4">
        <v>1595573343</v>
      </c>
    </row>
    <row r="43" spans="2:5" s="2" customFormat="1" ht="13.8" x14ac:dyDescent="0.25">
      <c r="B43" s="2" t="s">
        <v>70</v>
      </c>
      <c r="C43" s="16"/>
      <c r="D43" s="3">
        <v>1546573343</v>
      </c>
    </row>
    <row r="44" spans="2:5" s="2" customFormat="1" ht="13.2" customHeight="1" x14ac:dyDescent="0.25">
      <c r="B44" s="2" t="s">
        <v>71</v>
      </c>
      <c r="C44" s="16"/>
      <c r="D44" s="3">
        <v>0</v>
      </c>
    </row>
    <row r="45" spans="2:5" s="2" customFormat="1" ht="13.8" x14ac:dyDescent="0.25">
      <c r="B45" s="2" t="s">
        <v>72</v>
      </c>
      <c r="C45" s="16"/>
      <c r="D45" s="3">
        <v>49000000</v>
      </c>
    </row>
    <row r="46" spans="2:5" s="1" customFormat="1" ht="13.8" x14ac:dyDescent="0.25">
      <c r="B46" s="1" t="s">
        <v>73</v>
      </c>
      <c r="C46" s="16"/>
      <c r="D46" s="4">
        <v>9274036649</v>
      </c>
      <c r="E46" s="214"/>
    </row>
    <row r="47" spans="2:5" s="2" customFormat="1" ht="15" thickBot="1" x14ac:dyDescent="0.35">
      <c r="B47" s="2" t="s">
        <v>74</v>
      </c>
      <c r="C47" s="16"/>
      <c r="D47" s="3">
        <v>9411087</v>
      </c>
      <c r="E47"/>
    </row>
    <row r="48" spans="2:5" s="1" customFormat="1" thickTop="1" x14ac:dyDescent="0.25">
      <c r="B48" s="184" t="s">
        <v>75</v>
      </c>
      <c r="C48" s="185"/>
      <c r="D48" s="464">
        <v>9264625562</v>
      </c>
    </row>
    <row r="49" spans="2:5" s="1" customFormat="1" ht="18" customHeight="1" x14ac:dyDescent="0.25">
      <c r="B49" s="186" t="s">
        <v>76</v>
      </c>
      <c r="C49" s="187"/>
      <c r="D49" s="188"/>
    </row>
    <row r="50" spans="2:5" s="1" customFormat="1" ht="18" customHeight="1" x14ac:dyDescent="0.25">
      <c r="B50" s="186"/>
      <c r="C50" s="187"/>
      <c r="D50" s="188"/>
    </row>
    <row r="51" spans="2:5" s="1" customFormat="1" ht="64.95" customHeight="1" x14ac:dyDescent="0.25">
      <c r="B51" s="186"/>
      <c r="C51" s="187"/>
      <c r="D51" s="215"/>
    </row>
    <row r="52" spans="2:5" s="2" customFormat="1" ht="13.8" x14ac:dyDescent="0.25">
      <c r="B52" s="477" t="s">
        <v>77</v>
      </c>
      <c r="C52" s="477"/>
      <c r="D52" s="477"/>
    </row>
    <row r="53" spans="2:5" s="2" customFormat="1" ht="15" customHeight="1" x14ac:dyDescent="0.25">
      <c r="B53" s="479" t="s">
        <v>466</v>
      </c>
      <c r="C53" s="479"/>
      <c r="D53" s="479"/>
    </row>
    <row r="54" spans="2:5" s="1" customFormat="1" ht="13.8" x14ac:dyDescent="0.25">
      <c r="B54" s="1" t="s">
        <v>78</v>
      </c>
      <c r="C54" s="16">
        <v>5.16</v>
      </c>
      <c r="D54" s="4">
        <v>232473057493.776</v>
      </c>
    </row>
    <row r="55" spans="2:5" s="1" customFormat="1" ht="13.8" x14ac:dyDescent="0.25">
      <c r="B55" s="1" t="s">
        <v>79</v>
      </c>
      <c r="C55" s="16"/>
      <c r="D55" s="4">
        <v>229210516611.276</v>
      </c>
    </row>
    <row r="56" spans="2:5" s="2" customFormat="1" x14ac:dyDescent="0.3">
      <c r="B56" s="2" t="s">
        <v>80</v>
      </c>
      <c r="C56" s="16"/>
      <c r="D56" s="3">
        <v>225700500637.10001</v>
      </c>
      <c r="E56"/>
    </row>
    <row r="57" spans="2:5" s="2" customFormat="1" x14ac:dyDescent="0.3">
      <c r="B57" s="2" t="s">
        <v>81</v>
      </c>
      <c r="C57" s="16"/>
      <c r="D57" s="3">
        <v>147000000</v>
      </c>
      <c r="E57"/>
    </row>
    <row r="58" spans="2:5" s="2" customFormat="1" x14ac:dyDescent="0.3">
      <c r="B58" s="2" t="s">
        <v>82</v>
      </c>
      <c r="C58" s="16"/>
      <c r="D58" s="3">
        <v>3363015974.1760001</v>
      </c>
      <c r="E58"/>
    </row>
    <row r="59" spans="2:5" s="1" customFormat="1" ht="13.8" x14ac:dyDescent="0.25">
      <c r="B59" s="1" t="s">
        <v>83</v>
      </c>
      <c r="C59" s="16"/>
      <c r="D59" s="4">
        <v>3262540882.5</v>
      </c>
    </row>
    <row r="60" spans="2:5" s="1" customFormat="1" ht="13.8" x14ac:dyDescent="0.25">
      <c r="B60" s="1" t="s">
        <v>84</v>
      </c>
      <c r="C60" s="16"/>
      <c r="D60" s="4">
        <v>3262540882.5</v>
      </c>
    </row>
    <row r="61" spans="2:5" s="2" customFormat="1" x14ac:dyDescent="0.3">
      <c r="B61" s="2" t="s">
        <v>85</v>
      </c>
      <c r="C61" s="16"/>
      <c r="D61" s="3">
        <v>0</v>
      </c>
      <c r="E61"/>
    </row>
    <row r="62" spans="2:5" s="2" customFormat="1" ht="13.8" x14ac:dyDescent="0.25">
      <c r="B62" s="2" t="s">
        <v>86</v>
      </c>
      <c r="C62" s="16"/>
      <c r="D62" s="3">
        <v>271977755.75</v>
      </c>
    </row>
    <row r="63" spans="2:5" s="2" customFormat="1" ht="13.8" x14ac:dyDescent="0.25">
      <c r="B63" s="2" t="s">
        <v>87</v>
      </c>
      <c r="C63" s="16"/>
      <c r="D63" s="3">
        <v>492723382.89999998</v>
      </c>
    </row>
    <row r="64" spans="2:5" s="2" customFormat="1" ht="13.8" x14ac:dyDescent="0.25">
      <c r="B64" s="2" t="s">
        <v>88</v>
      </c>
      <c r="C64" s="16"/>
      <c r="D64" s="3">
        <v>327061316.75</v>
      </c>
    </row>
    <row r="65" spans="2:4" s="2" customFormat="1" ht="13.8" x14ac:dyDescent="0.25">
      <c r="B65" s="2" t="s">
        <v>89</v>
      </c>
      <c r="C65" s="16"/>
      <c r="D65" s="3">
        <v>2170778427.0999999</v>
      </c>
    </row>
    <row r="66" spans="2:4" s="2" customFormat="1" ht="13.8" x14ac:dyDescent="0.25">
      <c r="B66" s="2" t="s">
        <v>90</v>
      </c>
      <c r="C66" s="16"/>
      <c r="D66" s="3">
        <v>0</v>
      </c>
    </row>
    <row r="67" spans="2:4" s="14" customFormat="1" hidden="1" x14ac:dyDescent="0.3">
      <c r="B67" s="6" t="s">
        <v>91</v>
      </c>
      <c r="C67" s="367"/>
      <c r="D67" s="3">
        <v>0</v>
      </c>
    </row>
    <row r="68" spans="2:4" s="2" customFormat="1" ht="13.8" x14ac:dyDescent="0.25">
      <c r="B68" s="2" t="s">
        <v>92</v>
      </c>
      <c r="C68" s="16"/>
      <c r="D68" s="3">
        <v>0</v>
      </c>
    </row>
    <row r="69" spans="2:4" s="1" customFormat="1" ht="13.8" x14ac:dyDescent="0.25">
      <c r="B69" s="1" t="s">
        <v>93</v>
      </c>
      <c r="C69" s="16">
        <v>5.17</v>
      </c>
      <c r="D69" s="4">
        <v>223208431931.87799</v>
      </c>
    </row>
    <row r="70" spans="2:4" s="1" customFormat="1" ht="13.8" x14ac:dyDescent="0.25">
      <c r="B70" s="1" t="s">
        <v>94</v>
      </c>
      <c r="C70" s="16"/>
      <c r="D70" s="4">
        <v>215453171765.70001</v>
      </c>
    </row>
    <row r="71" spans="2:4" s="2" customFormat="1" ht="13.8" x14ac:dyDescent="0.25">
      <c r="B71" s="2" t="s">
        <v>95</v>
      </c>
      <c r="C71" s="16"/>
      <c r="D71" s="3">
        <v>215306171765.70001</v>
      </c>
    </row>
    <row r="72" spans="2:4" s="2" customFormat="1" ht="13.8" x14ac:dyDescent="0.25">
      <c r="B72" s="2" t="s">
        <v>96</v>
      </c>
      <c r="C72" s="16"/>
      <c r="D72" s="3">
        <v>147000000</v>
      </c>
    </row>
    <row r="73" spans="2:4" s="1" customFormat="1" ht="13.8" x14ac:dyDescent="0.25">
      <c r="B73" s="1" t="s">
        <v>97</v>
      </c>
      <c r="C73" s="16"/>
      <c r="D73" s="4">
        <v>599866688.89999998</v>
      </c>
    </row>
    <row r="74" spans="2:4" s="2" customFormat="1" ht="13.8" x14ac:dyDescent="0.25">
      <c r="B74" s="2" t="s">
        <v>98</v>
      </c>
      <c r="C74" s="16"/>
      <c r="D74" s="3">
        <v>0</v>
      </c>
    </row>
    <row r="75" spans="2:4" s="2" customFormat="1" ht="13.8" x14ac:dyDescent="0.25">
      <c r="B75" s="2" t="s">
        <v>99</v>
      </c>
      <c r="C75" s="16"/>
      <c r="D75" s="3">
        <v>0</v>
      </c>
    </row>
    <row r="76" spans="2:4" s="2" customFormat="1" ht="13.8" x14ac:dyDescent="0.25">
      <c r="B76" s="2" t="s">
        <v>100</v>
      </c>
      <c r="C76" s="16"/>
      <c r="D76" s="3">
        <v>599866688.89999998</v>
      </c>
    </row>
    <row r="77" spans="2:4" s="1" customFormat="1" ht="13.8" x14ac:dyDescent="0.25">
      <c r="B77" s="1" t="s">
        <v>101</v>
      </c>
      <c r="C77" s="16"/>
      <c r="D77" s="4">
        <v>5474346633.684</v>
      </c>
    </row>
    <row r="78" spans="2:4" s="2" customFormat="1" ht="13.8" x14ac:dyDescent="0.25">
      <c r="B78" s="2" t="s">
        <v>102</v>
      </c>
      <c r="C78" s="16"/>
      <c r="D78" s="3">
        <v>2284999922.4980001</v>
      </c>
    </row>
    <row r="79" spans="2:4" s="2" customFormat="1" ht="13.8" x14ac:dyDescent="0.25">
      <c r="B79" s="2" t="s">
        <v>103</v>
      </c>
      <c r="C79" s="16"/>
      <c r="D79" s="3">
        <v>994217382.89999998</v>
      </c>
    </row>
    <row r="80" spans="2:4" s="2" customFormat="1" ht="13.8" x14ac:dyDescent="0.25">
      <c r="B80" s="2" t="s">
        <v>104</v>
      </c>
      <c r="C80" s="16"/>
      <c r="D80" s="3">
        <v>2195129328.2860003</v>
      </c>
    </row>
    <row r="81" spans="2:4" s="1" customFormat="1" ht="13.8" x14ac:dyDescent="0.25">
      <c r="B81" s="1" t="s">
        <v>105</v>
      </c>
      <c r="C81" s="16"/>
      <c r="D81" s="4">
        <v>755255186.39999998</v>
      </c>
    </row>
    <row r="82" spans="2:4" s="2" customFormat="1" ht="13.8" x14ac:dyDescent="0.25">
      <c r="B82" s="2" t="s">
        <v>106</v>
      </c>
      <c r="C82" s="16"/>
      <c r="D82" s="3">
        <v>755255186.39999998</v>
      </c>
    </row>
    <row r="83" spans="2:4" s="1" customFormat="1" ht="13.8" x14ac:dyDescent="0.25">
      <c r="B83" s="1" t="s">
        <v>107</v>
      </c>
      <c r="C83" s="16"/>
      <c r="D83" s="4">
        <v>868349287.79400003</v>
      </c>
    </row>
    <row r="84" spans="2:4" s="2" customFormat="1" ht="13.8" x14ac:dyDescent="0.25">
      <c r="B84" s="2" t="s">
        <v>107</v>
      </c>
      <c r="C84" s="16"/>
      <c r="D84" s="3">
        <v>868349287.79400003</v>
      </c>
    </row>
    <row r="85" spans="2:4" s="1" customFormat="1" ht="13.8" x14ac:dyDescent="0.25">
      <c r="B85" s="1" t="s">
        <v>108</v>
      </c>
      <c r="C85" s="16"/>
      <c r="D85" s="3">
        <v>0</v>
      </c>
    </row>
    <row r="86" spans="2:4" s="2" customFormat="1" ht="13.8" x14ac:dyDescent="0.25">
      <c r="B86" s="2" t="s">
        <v>109</v>
      </c>
      <c r="C86" s="16"/>
      <c r="D86" s="3">
        <v>0</v>
      </c>
    </row>
    <row r="87" spans="2:4" s="1" customFormat="1" ht="13.8" x14ac:dyDescent="0.25">
      <c r="B87" s="1" t="s">
        <v>110</v>
      </c>
      <c r="C87" s="16"/>
      <c r="D87" s="4">
        <v>48686762.399999999</v>
      </c>
    </row>
    <row r="88" spans="2:4" s="2" customFormat="1" ht="13.8" x14ac:dyDescent="0.25">
      <c r="B88" s="2" t="s">
        <v>110</v>
      </c>
      <c r="C88" s="16"/>
      <c r="D88" s="3">
        <v>48686762.399999999</v>
      </c>
    </row>
    <row r="89" spans="2:4" s="1" customFormat="1" ht="13.8" x14ac:dyDescent="0.25">
      <c r="B89" s="1" t="s">
        <v>111</v>
      </c>
      <c r="C89" s="16"/>
      <c r="D89" s="4">
        <v>8755607</v>
      </c>
    </row>
    <row r="90" spans="2:4" s="2" customFormat="1" ht="13.8" x14ac:dyDescent="0.25">
      <c r="B90" s="2" t="s">
        <v>112</v>
      </c>
      <c r="C90" s="16"/>
      <c r="D90" s="3">
        <v>8755607</v>
      </c>
    </row>
    <row r="91" spans="2:4" s="1" customFormat="1" ht="13.8" x14ac:dyDescent="0.25">
      <c r="B91" s="1" t="s">
        <v>113</v>
      </c>
      <c r="C91" s="16"/>
      <c r="D91" s="3">
        <v>0</v>
      </c>
    </row>
    <row r="92" spans="2:4" s="2" customFormat="1" thickBot="1" x14ac:dyDescent="0.3">
      <c r="B92" s="2" t="s">
        <v>113</v>
      </c>
      <c r="C92" s="16"/>
      <c r="D92" s="3">
        <v>0</v>
      </c>
    </row>
    <row r="93" spans="2:4" s="1" customFormat="1" ht="15" thickTop="1" thickBot="1" x14ac:dyDescent="0.3">
      <c r="B93" s="183" t="s">
        <v>114</v>
      </c>
      <c r="C93" s="182"/>
      <c r="D93" s="465">
        <v>9264625561.8980103</v>
      </c>
    </row>
    <row r="94" spans="2:4" s="2" customFormat="1" thickTop="1" x14ac:dyDescent="0.25">
      <c r="C94" s="16"/>
      <c r="D94" s="3"/>
    </row>
    <row r="95" spans="2:4" s="2" customFormat="1" hidden="1" x14ac:dyDescent="0.3">
      <c r="B95" s="5" t="s">
        <v>115</v>
      </c>
      <c r="C95" s="17"/>
      <c r="D95" s="15"/>
    </row>
    <row r="96" spans="2:4" s="2" customFormat="1" hidden="1" x14ac:dyDescent="0.3">
      <c r="B96"/>
      <c r="C96" s="16"/>
      <c r="D96" s="3"/>
    </row>
    <row r="97" spans="2:4" s="7" customFormat="1" ht="13.8" hidden="1" x14ac:dyDescent="0.25">
      <c r="B97" s="480" t="s">
        <v>116</v>
      </c>
      <c r="C97" s="480"/>
    </row>
    <row r="98" spans="2:4" s="2" customFormat="1" ht="13.8" hidden="1" x14ac:dyDescent="0.25">
      <c r="C98" s="16"/>
      <c r="D98" s="3"/>
    </row>
  </sheetData>
  <mergeCells count="5">
    <mergeCell ref="B2:D2"/>
    <mergeCell ref="B3:D3"/>
    <mergeCell ref="B52:D52"/>
    <mergeCell ref="B53:D53"/>
    <mergeCell ref="B97:C97"/>
  </mergeCells>
  <pageMargins left="0.7" right="0.7" top="0.75" bottom="0.75" header="0.3" footer="0.3"/>
  <pageSetup paperSize="9" scale="71" fitToHeight="2" orientation="portrait" r:id="rId1"/>
  <rowBreaks count="2" manualBreakCount="2">
    <brk id="48" max="16383" man="1"/>
    <brk id="49"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4A717-25DB-4545-9618-519A52FB9747}">
  <sheetPr>
    <pageSetUpPr fitToPage="1"/>
  </sheetPr>
  <dimension ref="A2:K16"/>
  <sheetViews>
    <sheetView showGridLines="0" tabSelected="1" workbookViewId="0">
      <selection activeCell="E12" sqref="E12"/>
    </sheetView>
  </sheetViews>
  <sheetFormatPr baseColWidth="10" defaultColWidth="11.44140625" defaultRowHeight="14.4" x14ac:dyDescent="0.3"/>
  <cols>
    <col min="1" max="1" width="31.109375" customWidth="1"/>
    <col min="2" max="3" width="16" customWidth="1"/>
    <col min="4" max="4" width="14.88671875" customWidth="1"/>
    <col min="5" max="5" width="15.5546875" customWidth="1"/>
    <col min="6" max="6" width="18.109375" bestFit="1" customWidth="1"/>
    <col min="7" max="7" width="13.5546875" bestFit="1" customWidth="1"/>
  </cols>
  <sheetData>
    <row r="2" spans="1:11" ht="57" customHeight="1" thickBot="1" x14ac:dyDescent="0.35"/>
    <row r="3" spans="1:11" ht="25.2" thickTop="1" x14ac:dyDescent="0.4">
      <c r="A3" s="481" t="s">
        <v>117</v>
      </c>
      <c r="B3" s="481"/>
      <c r="C3" s="481"/>
      <c r="D3" s="481"/>
      <c r="E3" s="481"/>
      <c r="F3" s="481"/>
      <c r="G3" s="18"/>
      <c r="H3" s="18"/>
      <c r="I3" s="18"/>
      <c r="J3" s="18"/>
      <c r="K3" s="18"/>
    </row>
    <row r="5" spans="1:11" ht="15.6" x14ac:dyDescent="0.3">
      <c r="A5" s="482" t="s">
        <v>466</v>
      </c>
      <c r="B5" s="482"/>
      <c r="C5" s="482"/>
      <c r="D5" s="482"/>
      <c r="E5" s="482"/>
      <c r="F5" s="482"/>
      <c r="G5" s="19"/>
      <c r="H5" s="19"/>
      <c r="I5" s="19"/>
      <c r="J5" s="19"/>
      <c r="K5" s="19"/>
    </row>
    <row r="7" spans="1:11" ht="39.6" x14ac:dyDescent="0.3">
      <c r="A7" s="10" t="s">
        <v>118</v>
      </c>
      <c r="B7" s="11" t="s">
        <v>119</v>
      </c>
      <c r="C7" s="11" t="s">
        <v>469</v>
      </c>
      <c r="D7" s="11" t="s">
        <v>120</v>
      </c>
      <c r="E7" s="11" t="s">
        <v>121</v>
      </c>
    </row>
    <row r="8" spans="1:11" x14ac:dyDescent="0.3">
      <c r="A8" s="9" t="s">
        <v>545</v>
      </c>
      <c r="B8" s="12">
        <v>0</v>
      </c>
      <c r="C8" s="12">
        <f>3110680680-D13</f>
        <v>1415152308</v>
      </c>
      <c r="D8" s="12">
        <v>0</v>
      </c>
      <c r="E8" s="12">
        <f>+B8+C8-D8</f>
        <v>1415152308</v>
      </c>
    </row>
    <row r="9" spans="1:11" x14ac:dyDescent="0.3">
      <c r="A9" s="9" t="s">
        <v>68</v>
      </c>
      <c r="B9" s="12">
        <v>24288000000</v>
      </c>
      <c r="C9" s="12">
        <f>+E9-B9</f>
        <v>2720000001</v>
      </c>
      <c r="D9" s="12">
        <v>0</v>
      </c>
      <c r="E9" s="12">
        <v>27008000001</v>
      </c>
    </row>
    <row r="10" spans="1:11" x14ac:dyDescent="0.3">
      <c r="A10" s="9" t="s">
        <v>122</v>
      </c>
      <c r="B10" s="12">
        <v>0</v>
      </c>
      <c r="C10" s="12">
        <v>0</v>
      </c>
      <c r="D10" s="12">
        <v>0</v>
      </c>
      <c r="E10" s="12">
        <f>+D10</f>
        <v>0</v>
      </c>
    </row>
    <row r="11" spans="1:11" x14ac:dyDescent="0.3">
      <c r="A11" s="9" t="s">
        <v>69</v>
      </c>
      <c r="B11" s="12">
        <v>1648520014</v>
      </c>
      <c r="C11" s="12">
        <f>+E11-B11</f>
        <v>-52946671</v>
      </c>
      <c r="D11" s="12">
        <v>0</v>
      </c>
      <c r="E11" s="12">
        <v>1595573343</v>
      </c>
    </row>
    <row r="12" spans="1:11" x14ac:dyDescent="0.3">
      <c r="A12" s="9" t="s">
        <v>123</v>
      </c>
      <c r="B12" s="12">
        <v>2627464417</v>
      </c>
      <c r="C12" s="12">
        <f>+E12-B12</f>
        <v>-2618053330</v>
      </c>
      <c r="D12" s="12">
        <v>0</v>
      </c>
      <c r="E12" s="12">
        <v>9411087</v>
      </c>
    </row>
    <row r="13" spans="1:11" s="23" customFormat="1" x14ac:dyDescent="0.3">
      <c r="A13" s="21" t="s">
        <v>124</v>
      </c>
      <c r="B13" s="22">
        <v>3589856959</v>
      </c>
      <c r="C13" s="22">
        <f>7569097190-B13</f>
        <v>3979240231</v>
      </c>
      <c r="D13" s="22">
        <f>+E13-C13-B13</f>
        <v>1695528372</v>
      </c>
      <c r="E13" s="22">
        <f>+'2.Consolidación (Proporcional)'!D48</f>
        <v>9264625562</v>
      </c>
      <c r="G13" s="24"/>
      <c r="H13" s="24"/>
    </row>
    <row r="14" spans="1:11" x14ac:dyDescent="0.3">
      <c r="A14" s="8" t="s">
        <v>125</v>
      </c>
      <c r="B14" s="13">
        <f t="shared" ref="B14:D14" si="0">SUM(B8:B13)</f>
        <v>32153841390</v>
      </c>
      <c r="C14" s="13">
        <f t="shared" si="0"/>
        <v>5443392539</v>
      </c>
      <c r="D14" s="13">
        <f t="shared" si="0"/>
        <v>1695528372</v>
      </c>
      <c r="E14" s="13">
        <f>SUM(E8:E13)</f>
        <v>39292762301</v>
      </c>
      <c r="G14" s="20"/>
    </row>
    <row r="16" spans="1:11" x14ac:dyDescent="0.3">
      <c r="A16" s="23" t="s">
        <v>470</v>
      </c>
    </row>
  </sheetData>
  <mergeCells count="2">
    <mergeCell ref="A3:F3"/>
    <mergeCell ref="A5:F5"/>
  </mergeCells>
  <pageMargins left="0.25" right="0.25" top="0.75" bottom="0.75" header="0.3" footer="0.3"/>
  <pageSetup paperSize="9"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83436-0BF5-4AFD-A87A-B23C9FB81E07}">
  <dimension ref="A1:P374"/>
  <sheetViews>
    <sheetView showGridLines="0" topLeftCell="A52" zoomScaleNormal="100" zoomScalePageLayoutView="85" workbookViewId="0">
      <selection activeCell="A54" sqref="A54:G54"/>
    </sheetView>
  </sheetViews>
  <sheetFormatPr baseColWidth="10" defaultRowHeight="13.2" x14ac:dyDescent="0.25"/>
  <cols>
    <col min="1" max="1" width="20.33203125" style="216" customWidth="1"/>
    <col min="2" max="2" width="30.44140625" style="216" customWidth="1"/>
    <col min="3" max="3" width="16.5546875" style="216" customWidth="1"/>
    <col min="4" max="4" width="15.6640625" style="216" customWidth="1"/>
    <col min="5" max="5" width="15.33203125" style="216" bestFit="1" customWidth="1"/>
    <col min="6" max="6" width="18.109375" style="216" bestFit="1" customWidth="1"/>
    <col min="7" max="7" width="16.88671875" style="216" customWidth="1"/>
    <col min="8" max="8" width="14.109375" style="216" customWidth="1"/>
    <col min="9" max="9" width="11.88671875" style="217" bestFit="1" customWidth="1"/>
    <col min="10" max="10" width="18.33203125" style="217" customWidth="1"/>
    <col min="11" max="11" width="12.44140625" style="217" customWidth="1"/>
    <col min="12" max="12" width="20" style="216" customWidth="1"/>
    <col min="13" max="256" width="11.5546875" style="216"/>
    <col min="257" max="257" width="20.33203125" style="216" customWidth="1"/>
    <col min="258" max="258" width="30.44140625" style="216" customWidth="1"/>
    <col min="259" max="259" width="16.5546875" style="216" customWidth="1"/>
    <col min="260" max="260" width="15.6640625" style="216" customWidth="1"/>
    <col min="261" max="261" width="15.33203125" style="216" bestFit="1" customWidth="1"/>
    <col min="262" max="262" width="18.109375" style="216" bestFit="1" customWidth="1"/>
    <col min="263" max="263" width="16.88671875" style="216" customWidth="1"/>
    <col min="264" max="264" width="14.109375" style="216" customWidth="1"/>
    <col min="265" max="265" width="11.88671875" style="216" bestFit="1" customWidth="1"/>
    <col min="266" max="266" width="18.33203125" style="216" customWidth="1"/>
    <col min="267" max="267" width="12.44140625" style="216" customWidth="1"/>
    <col min="268" max="268" width="20" style="216" customWidth="1"/>
    <col min="269" max="512" width="11.5546875" style="216"/>
    <col min="513" max="513" width="20.33203125" style="216" customWidth="1"/>
    <col min="514" max="514" width="30.44140625" style="216" customWidth="1"/>
    <col min="515" max="515" width="16.5546875" style="216" customWidth="1"/>
    <col min="516" max="516" width="15.6640625" style="216" customWidth="1"/>
    <col min="517" max="517" width="15.33203125" style="216" bestFit="1" customWidth="1"/>
    <col min="518" max="518" width="18.109375" style="216" bestFit="1" customWidth="1"/>
    <col min="519" max="519" width="16.88671875" style="216" customWidth="1"/>
    <col min="520" max="520" width="14.109375" style="216" customWidth="1"/>
    <col min="521" max="521" width="11.88671875" style="216" bestFit="1" customWidth="1"/>
    <col min="522" max="522" width="18.33203125" style="216" customWidth="1"/>
    <col min="523" max="523" width="12.44140625" style="216" customWidth="1"/>
    <col min="524" max="524" width="20" style="216" customWidth="1"/>
    <col min="525" max="768" width="11.5546875" style="216"/>
    <col min="769" max="769" width="20.33203125" style="216" customWidth="1"/>
    <col min="770" max="770" width="30.44140625" style="216" customWidth="1"/>
    <col min="771" max="771" width="16.5546875" style="216" customWidth="1"/>
    <col min="772" max="772" width="15.6640625" style="216" customWidth="1"/>
    <col min="773" max="773" width="15.33203125" style="216" bestFit="1" customWidth="1"/>
    <col min="774" max="774" width="18.109375" style="216" bestFit="1" customWidth="1"/>
    <col min="775" max="775" width="16.88671875" style="216" customWidth="1"/>
    <col min="776" max="776" width="14.109375" style="216" customWidth="1"/>
    <col min="777" max="777" width="11.88671875" style="216" bestFit="1" customWidth="1"/>
    <col min="778" max="778" width="18.33203125" style="216" customWidth="1"/>
    <col min="779" max="779" width="12.44140625" style="216" customWidth="1"/>
    <col min="780" max="780" width="20" style="216" customWidth="1"/>
    <col min="781" max="1024" width="11.5546875" style="216"/>
    <col min="1025" max="1025" width="20.33203125" style="216" customWidth="1"/>
    <col min="1026" max="1026" width="30.44140625" style="216" customWidth="1"/>
    <col min="1027" max="1027" width="16.5546875" style="216" customWidth="1"/>
    <col min="1028" max="1028" width="15.6640625" style="216" customWidth="1"/>
    <col min="1029" max="1029" width="15.33203125" style="216" bestFit="1" customWidth="1"/>
    <col min="1030" max="1030" width="18.109375" style="216" bestFit="1" customWidth="1"/>
    <col min="1031" max="1031" width="16.88671875" style="216" customWidth="1"/>
    <col min="1032" max="1032" width="14.109375" style="216" customWidth="1"/>
    <col min="1033" max="1033" width="11.88671875" style="216" bestFit="1" customWidth="1"/>
    <col min="1034" max="1034" width="18.33203125" style="216" customWidth="1"/>
    <col min="1035" max="1035" width="12.44140625" style="216" customWidth="1"/>
    <col min="1036" max="1036" width="20" style="216" customWidth="1"/>
    <col min="1037" max="1280" width="11.5546875" style="216"/>
    <col min="1281" max="1281" width="20.33203125" style="216" customWidth="1"/>
    <col min="1282" max="1282" width="30.44140625" style="216" customWidth="1"/>
    <col min="1283" max="1283" width="16.5546875" style="216" customWidth="1"/>
    <col min="1284" max="1284" width="15.6640625" style="216" customWidth="1"/>
    <col min="1285" max="1285" width="15.33203125" style="216" bestFit="1" customWidth="1"/>
    <col min="1286" max="1286" width="18.109375" style="216" bestFit="1" customWidth="1"/>
    <col min="1287" max="1287" width="16.88671875" style="216" customWidth="1"/>
    <col min="1288" max="1288" width="14.109375" style="216" customWidth="1"/>
    <col min="1289" max="1289" width="11.88671875" style="216" bestFit="1" customWidth="1"/>
    <col min="1290" max="1290" width="18.33203125" style="216" customWidth="1"/>
    <col min="1291" max="1291" width="12.44140625" style="216" customWidth="1"/>
    <col min="1292" max="1292" width="20" style="216" customWidth="1"/>
    <col min="1293" max="1536" width="11.5546875" style="216"/>
    <col min="1537" max="1537" width="20.33203125" style="216" customWidth="1"/>
    <col min="1538" max="1538" width="30.44140625" style="216" customWidth="1"/>
    <col min="1539" max="1539" width="16.5546875" style="216" customWidth="1"/>
    <col min="1540" max="1540" width="15.6640625" style="216" customWidth="1"/>
    <col min="1541" max="1541" width="15.33203125" style="216" bestFit="1" customWidth="1"/>
    <col min="1542" max="1542" width="18.109375" style="216" bestFit="1" customWidth="1"/>
    <col min="1543" max="1543" width="16.88671875" style="216" customWidth="1"/>
    <col min="1544" max="1544" width="14.109375" style="216" customWidth="1"/>
    <col min="1545" max="1545" width="11.88671875" style="216" bestFit="1" customWidth="1"/>
    <col min="1546" max="1546" width="18.33203125" style="216" customWidth="1"/>
    <col min="1547" max="1547" width="12.44140625" style="216" customWidth="1"/>
    <col min="1548" max="1548" width="20" style="216" customWidth="1"/>
    <col min="1549" max="1792" width="11.5546875" style="216"/>
    <col min="1793" max="1793" width="20.33203125" style="216" customWidth="1"/>
    <col min="1794" max="1794" width="30.44140625" style="216" customWidth="1"/>
    <col min="1795" max="1795" width="16.5546875" style="216" customWidth="1"/>
    <col min="1796" max="1796" width="15.6640625" style="216" customWidth="1"/>
    <col min="1797" max="1797" width="15.33203125" style="216" bestFit="1" customWidth="1"/>
    <col min="1798" max="1798" width="18.109375" style="216" bestFit="1" customWidth="1"/>
    <col min="1799" max="1799" width="16.88671875" style="216" customWidth="1"/>
    <col min="1800" max="1800" width="14.109375" style="216" customWidth="1"/>
    <col min="1801" max="1801" width="11.88671875" style="216" bestFit="1" customWidth="1"/>
    <col min="1802" max="1802" width="18.33203125" style="216" customWidth="1"/>
    <col min="1803" max="1803" width="12.44140625" style="216" customWidth="1"/>
    <col min="1804" max="1804" width="20" style="216" customWidth="1"/>
    <col min="1805" max="2048" width="11.5546875" style="216"/>
    <col min="2049" max="2049" width="20.33203125" style="216" customWidth="1"/>
    <col min="2050" max="2050" width="30.44140625" style="216" customWidth="1"/>
    <col min="2051" max="2051" width="16.5546875" style="216" customWidth="1"/>
    <col min="2052" max="2052" width="15.6640625" style="216" customWidth="1"/>
    <col min="2053" max="2053" width="15.33203125" style="216" bestFit="1" customWidth="1"/>
    <col min="2054" max="2054" width="18.109375" style="216" bestFit="1" customWidth="1"/>
    <col min="2055" max="2055" width="16.88671875" style="216" customWidth="1"/>
    <col min="2056" max="2056" width="14.109375" style="216" customWidth="1"/>
    <col min="2057" max="2057" width="11.88671875" style="216" bestFit="1" customWidth="1"/>
    <col min="2058" max="2058" width="18.33203125" style="216" customWidth="1"/>
    <col min="2059" max="2059" width="12.44140625" style="216" customWidth="1"/>
    <col min="2060" max="2060" width="20" style="216" customWidth="1"/>
    <col min="2061" max="2304" width="11.5546875" style="216"/>
    <col min="2305" max="2305" width="20.33203125" style="216" customWidth="1"/>
    <col min="2306" max="2306" width="30.44140625" style="216" customWidth="1"/>
    <col min="2307" max="2307" width="16.5546875" style="216" customWidth="1"/>
    <col min="2308" max="2308" width="15.6640625" style="216" customWidth="1"/>
    <col min="2309" max="2309" width="15.33203125" style="216" bestFit="1" customWidth="1"/>
    <col min="2310" max="2310" width="18.109375" style="216" bestFit="1" customWidth="1"/>
    <col min="2311" max="2311" width="16.88671875" style="216" customWidth="1"/>
    <col min="2312" max="2312" width="14.109375" style="216" customWidth="1"/>
    <col min="2313" max="2313" width="11.88671875" style="216" bestFit="1" customWidth="1"/>
    <col min="2314" max="2314" width="18.33203125" style="216" customWidth="1"/>
    <col min="2315" max="2315" width="12.44140625" style="216" customWidth="1"/>
    <col min="2316" max="2316" width="20" style="216" customWidth="1"/>
    <col min="2317" max="2560" width="11.5546875" style="216"/>
    <col min="2561" max="2561" width="20.33203125" style="216" customWidth="1"/>
    <col min="2562" max="2562" width="30.44140625" style="216" customWidth="1"/>
    <col min="2563" max="2563" width="16.5546875" style="216" customWidth="1"/>
    <col min="2564" max="2564" width="15.6640625" style="216" customWidth="1"/>
    <col min="2565" max="2565" width="15.33203125" style="216" bestFit="1" customWidth="1"/>
    <col min="2566" max="2566" width="18.109375" style="216" bestFit="1" customWidth="1"/>
    <col min="2567" max="2567" width="16.88671875" style="216" customWidth="1"/>
    <col min="2568" max="2568" width="14.109375" style="216" customWidth="1"/>
    <col min="2569" max="2569" width="11.88671875" style="216" bestFit="1" customWidth="1"/>
    <col min="2570" max="2570" width="18.33203125" style="216" customWidth="1"/>
    <col min="2571" max="2571" width="12.44140625" style="216" customWidth="1"/>
    <col min="2572" max="2572" width="20" style="216" customWidth="1"/>
    <col min="2573" max="2816" width="11.5546875" style="216"/>
    <col min="2817" max="2817" width="20.33203125" style="216" customWidth="1"/>
    <col min="2818" max="2818" width="30.44140625" style="216" customWidth="1"/>
    <col min="2819" max="2819" width="16.5546875" style="216" customWidth="1"/>
    <col min="2820" max="2820" width="15.6640625" style="216" customWidth="1"/>
    <col min="2821" max="2821" width="15.33203125" style="216" bestFit="1" customWidth="1"/>
    <col min="2822" max="2822" width="18.109375" style="216" bestFit="1" customWidth="1"/>
    <col min="2823" max="2823" width="16.88671875" style="216" customWidth="1"/>
    <col min="2824" max="2824" width="14.109375" style="216" customWidth="1"/>
    <col min="2825" max="2825" width="11.88671875" style="216" bestFit="1" customWidth="1"/>
    <col min="2826" max="2826" width="18.33203125" style="216" customWidth="1"/>
    <col min="2827" max="2827" width="12.44140625" style="216" customWidth="1"/>
    <col min="2828" max="2828" width="20" style="216" customWidth="1"/>
    <col min="2829" max="3072" width="11.5546875" style="216"/>
    <col min="3073" max="3073" width="20.33203125" style="216" customWidth="1"/>
    <col min="3074" max="3074" width="30.44140625" style="216" customWidth="1"/>
    <col min="3075" max="3075" width="16.5546875" style="216" customWidth="1"/>
    <col min="3076" max="3076" width="15.6640625" style="216" customWidth="1"/>
    <col min="3077" max="3077" width="15.33203125" style="216" bestFit="1" customWidth="1"/>
    <col min="3078" max="3078" width="18.109375" style="216" bestFit="1" customWidth="1"/>
    <col min="3079" max="3079" width="16.88671875" style="216" customWidth="1"/>
    <col min="3080" max="3080" width="14.109375" style="216" customWidth="1"/>
    <col min="3081" max="3081" width="11.88671875" style="216" bestFit="1" customWidth="1"/>
    <col min="3082" max="3082" width="18.33203125" style="216" customWidth="1"/>
    <col min="3083" max="3083" width="12.44140625" style="216" customWidth="1"/>
    <col min="3084" max="3084" width="20" style="216" customWidth="1"/>
    <col min="3085" max="3328" width="11.5546875" style="216"/>
    <col min="3329" max="3329" width="20.33203125" style="216" customWidth="1"/>
    <col min="3330" max="3330" width="30.44140625" style="216" customWidth="1"/>
    <col min="3331" max="3331" width="16.5546875" style="216" customWidth="1"/>
    <col min="3332" max="3332" width="15.6640625" style="216" customWidth="1"/>
    <col min="3333" max="3333" width="15.33203125" style="216" bestFit="1" customWidth="1"/>
    <col min="3334" max="3334" width="18.109375" style="216" bestFit="1" customWidth="1"/>
    <col min="3335" max="3335" width="16.88671875" style="216" customWidth="1"/>
    <col min="3336" max="3336" width="14.109375" style="216" customWidth="1"/>
    <col min="3337" max="3337" width="11.88671875" style="216" bestFit="1" customWidth="1"/>
    <col min="3338" max="3338" width="18.33203125" style="216" customWidth="1"/>
    <col min="3339" max="3339" width="12.44140625" style="216" customWidth="1"/>
    <col min="3340" max="3340" width="20" style="216" customWidth="1"/>
    <col min="3341" max="3584" width="11.5546875" style="216"/>
    <col min="3585" max="3585" width="20.33203125" style="216" customWidth="1"/>
    <col min="3586" max="3586" width="30.44140625" style="216" customWidth="1"/>
    <col min="3587" max="3587" width="16.5546875" style="216" customWidth="1"/>
    <col min="3588" max="3588" width="15.6640625" style="216" customWidth="1"/>
    <col min="3589" max="3589" width="15.33203125" style="216" bestFit="1" customWidth="1"/>
    <col min="3590" max="3590" width="18.109375" style="216" bestFit="1" customWidth="1"/>
    <col min="3591" max="3591" width="16.88671875" style="216" customWidth="1"/>
    <col min="3592" max="3592" width="14.109375" style="216" customWidth="1"/>
    <col min="3593" max="3593" width="11.88671875" style="216" bestFit="1" customWidth="1"/>
    <col min="3594" max="3594" width="18.33203125" style="216" customWidth="1"/>
    <col min="3595" max="3595" width="12.44140625" style="216" customWidth="1"/>
    <col min="3596" max="3596" width="20" style="216" customWidth="1"/>
    <col min="3597" max="3840" width="11.5546875" style="216"/>
    <col min="3841" max="3841" width="20.33203125" style="216" customWidth="1"/>
    <col min="3842" max="3842" width="30.44140625" style="216" customWidth="1"/>
    <col min="3843" max="3843" width="16.5546875" style="216" customWidth="1"/>
    <col min="3844" max="3844" width="15.6640625" style="216" customWidth="1"/>
    <col min="3845" max="3845" width="15.33203125" style="216" bestFit="1" customWidth="1"/>
    <col min="3846" max="3846" width="18.109375" style="216" bestFit="1" customWidth="1"/>
    <col min="3847" max="3847" width="16.88671875" style="216" customWidth="1"/>
    <col min="3848" max="3848" width="14.109375" style="216" customWidth="1"/>
    <col min="3849" max="3849" width="11.88671875" style="216" bestFit="1" customWidth="1"/>
    <col min="3850" max="3850" width="18.33203125" style="216" customWidth="1"/>
    <col min="3851" max="3851" width="12.44140625" style="216" customWidth="1"/>
    <col min="3852" max="3852" width="20" style="216" customWidth="1"/>
    <col min="3853" max="4096" width="11.5546875" style="216"/>
    <col min="4097" max="4097" width="20.33203125" style="216" customWidth="1"/>
    <col min="4098" max="4098" width="30.44140625" style="216" customWidth="1"/>
    <col min="4099" max="4099" width="16.5546875" style="216" customWidth="1"/>
    <col min="4100" max="4100" width="15.6640625" style="216" customWidth="1"/>
    <col min="4101" max="4101" width="15.33203125" style="216" bestFit="1" customWidth="1"/>
    <col min="4102" max="4102" width="18.109375" style="216" bestFit="1" customWidth="1"/>
    <col min="4103" max="4103" width="16.88671875" style="216" customWidth="1"/>
    <col min="4104" max="4104" width="14.109375" style="216" customWidth="1"/>
    <col min="4105" max="4105" width="11.88671875" style="216" bestFit="1" customWidth="1"/>
    <col min="4106" max="4106" width="18.33203125" style="216" customWidth="1"/>
    <col min="4107" max="4107" width="12.44140625" style="216" customWidth="1"/>
    <col min="4108" max="4108" width="20" style="216" customWidth="1"/>
    <col min="4109" max="4352" width="11.5546875" style="216"/>
    <col min="4353" max="4353" width="20.33203125" style="216" customWidth="1"/>
    <col min="4354" max="4354" width="30.44140625" style="216" customWidth="1"/>
    <col min="4355" max="4355" width="16.5546875" style="216" customWidth="1"/>
    <col min="4356" max="4356" width="15.6640625" style="216" customWidth="1"/>
    <col min="4357" max="4357" width="15.33203125" style="216" bestFit="1" customWidth="1"/>
    <col min="4358" max="4358" width="18.109375" style="216" bestFit="1" customWidth="1"/>
    <col min="4359" max="4359" width="16.88671875" style="216" customWidth="1"/>
    <col min="4360" max="4360" width="14.109375" style="216" customWidth="1"/>
    <col min="4361" max="4361" width="11.88671875" style="216" bestFit="1" customWidth="1"/>
    <col min="4362" max="4362" width="18.33203125" style="216" customWidth="1"/>
    <col min="4363" max="4363" width="12.44140625" style="216" customWidth="1"/>
    <col min="4364" max="4364" width="20" style="216" customWidth="1"/>
    <col min="4365" max="4608" width="11.5546875" style="216"/>
    <col min="4609" max="4609" width="20.33203125" style="216" customWidth="1"/>
    <col min="4610" max="4610" width="30.44140625" style="216" customWidth="1"/>
    <col min="4611" max="4611" width="16.5546875" style="216" customWidth="1"/>
    <col min="4612" max="4612" width="15.6640625" style="216" customWidth="1"/>
    <col min="4613" max="4613" width="15.33203125" style="216" bestFit="1" customWidth="1"/>
    <col min="4614" max="4614" width="18.109375" style="216" bestFit="1" customWidth="1"/>
    <col min="4615" max="4615" width="16.88671875" style="216" customWidth="1"/>
    <col min="4616" max="4616" width="14.109375" style="216" customWidth="1"/>
    <col min="4617" max="4617" width="11.88671875" style="216" bestFit="1" customWidth="1"/>
    <col min="4618" max="4618" width="18.33203125" style="216" customWidth="1"/>
    <col min="4619" max="4619" width="12.44140625" style="216" customWidth="1"/>
    <col min="4620" max="4620" width="20" style="216" customWidth="1"/>
    <col min="4621" max="4864" width="11.5546875" style="216"/>
    <col min="4865" max="4865" width="20.33203125" style="216" customWidth="1"/>
    <col min="4866" max="4866" width="30.44140625" style="216" customWidth="1"/>
    <col min="4867" max="4867" width="16.5546875" style="216" customWidth="1"/>
    <col min="4868" max="4868" width="15.6640625" style="216" customWidth="1"/>
    <col min="4869" max="4869" width="15.33203125" style="216" bestFit="1" customWidth="1"/>
    <col min="4870" max="4870" width="18.109375" style="216" bestFit="1" customWidth="1"/>
    <col min="4871" max="4871" width="16.88671875" style="216" customWidth="1"/>
    <col min="4872" max="4872" width="14.109375" style="216" customWidth="1"/>
    <col min="4873" max="4873" width="11.88671875" style="216" bestFit="1" customWidth="1"/>
    <col min="4874" max="4874" width="18.33203125" style="216" customWidth="1"/>
    <col min="4875" max="4875" width="12.44140625" style="216" customWidth="1"/>
    <col min="4876" max="4876" width="20" style="216" customWidth="1"/>
    <col min="4877" max="5120" width="11.5546875" style="216"/>
    <col min="5121" max="5121" width="20.33203125" style="216" customWidth="1"/>
    <col min="5122" max="5122" width="30.44140625" style="216" customWidth="1"/>
    <col min="5123" max="5123" width="16.5546875" style="216" customWidth="1"/>
    <col min="5124" max="5124" width="15.6640625" style="216" customWidth="1"/>
    <col min="5125" max="5125" width="15.33203125" style="216" bestFit="1" customWidth="1"/>
    <col min="5126" max="5126" width="18.109375" style="216" bestFit="1" customWidth="1"/>
    <col min="5127" max="5127" width="16.88671875" style="216" customWidth="1"/>
    <col min="5128" max="5128" width="14.109375" style="216" customWidth="1"/>
    <col min="5129" max="5129" width="11.88671875" style="216" bestFit="1" customWidth="1"/>
    <col min="5130" max="5130" width="18.33203125" style="216" customWidth="1"/>
    <col min="5131" max="5131" width="12.44140625" style="216" customWidth="1"/>
    <col min="5132" max="5132" width="20" style="216" customWidth="1"/>
    <col min="5133" max="5376" width="11.5546875" style="216"/>
    <col min="5377" max="5377" width="20.33203125" style="216" customWidth="1"/>
    <col min="5378" max="5378" width="30.44140625" style="216" customWidth="1"/>
    <col min="5379" max="5379" width="16.5546875" style="216" customWidth="1"/>
    <col min="5380" max="5380" width="15.6640625" style="216" customWidth="1"/>
    <col min="5381" max="5381" width="15.33203125" style="216" bestFit="1" customWidth="1"/>
    <col min="5382" max="5382" width="18.109375" style="216" bestFit="1" customWidth="1"/>
    <col min="5383" max="5383" width="16.88671875" style="216" customWidth="1"/>
    <col min="5384" max="5384" width="14.109375" style="216" customWidth="1"/>
    <col min="5385" max="5385" width="11.88671875" style="216" bestFit="1" customWidth="1"/>
    <col min="5386" max="5386" width="18.33203125" style="216" customWidth="1"/>
    <col min="5387" max="5387" width="12.44140625" style="216" customWidth="1"/>
    <col min="5388" max="5388" width="20" style="216" customWidth="1"/>
    <col min="5389" max="5632" width="11.5546875" style="216"/>
    <col min="5633" max="5633" width="20.33203125" style="216" customWidth="1"/>
    <col min="5634" max="5634" width="30.44140625" style="216" customWidth="1"/>
    <col min="5635" max="5635" width="16.5546875" style="216" customWidth="1"/>
    <col min="5636" max="5636" width="15.6640625" style="216" customWidth="1"/>
    <col min="5637" max="5637" width="15.33203125" style="216" bestFit="1" customWidth="1"/>
    <col min="5638" max="5638" width="18.109375" style="216" bestFit="1" customWidth="1"/>
    <col min="5639" max="5639" width="16.88671875" style="216" customWidth="1"/>
    <col min="5640" max="5640" width="14.109375" style="216" customWidth="1"/>
    <col min="5641" max="5641" width="11.88671875" style="216" bestFit="1" customWidth="1"/>
    <col min="5642" max="5642" width="18.33203125" style="216" customWidth="1"/>
    <col min="5643" max="5643" width="12.44140625" style="216" customWidth="1"/>
    <col min="5644" max="5644" width="20" style="216" customWidth="1"/>
    <col min="5645" max="5888" width="11.5546875" style="216"/>
    <col min="5889" max="5889" width="20.33203125" style="216" customWidth="1"/>
    <col min="5890" max="5890" width="30.44140625" style="216" customWidth="1"/>
    <col min="5891" max="5891" width="16.5546875" style="216" customWidth="1"/>
    <col min="5892" max="5892" width="15.6640625" style="216" customWidth="1"/>
    <col min="5893" max="5893" width="15.33203125" style="216" bestFit="1" customWidth="1"/>
    <col min="5894" max="5894" width="18.109375" style="216" bestFit="1" customWidth="1"/>
    <col min="5895" max="5895" width="16.88671875" style="216" customWidth="1"/>
    <col min="5896" max="5896" width="14.109375" style="216" customWidth="1"/>
    <col min="5897" max="5897" width="11.88671875" style="216" bestFit="1" customWidth="1"/>
    <col min="5898" max="5898" width="18.33203125" style="216" customWidth="1"/>
    <col min="5899" max="5899" width="12.44140625" style="216" customWidth="1"/>
    <col min="5900" max="5900" width="20" style="216" customWidth="1"/>
    <col min="5901" max="6144" width="11.5546875" style="216"/>
    <col min="6145" max="6145" width="20.33203125" style="216" customWidth="1"/>
    <col min="6146" max="6146" width="30.44140625" style="216" customWidth="1"/>
    <col min="6147" max="6147" width="16.5546875" style="216" customWidth="1"/>
    <col min="6148" max="6148" width="15.6640625" style="216" customWidth="1"/>
    <col min="6149" max="6149" width="15.33203125" style="216" bestFit="1" customWidth="1"/>
    <col min="6150" max="6150" width="18.109375" style="216" bestFit="1" customWidth="1"/>
    <col min="6151" max="6151" width="16.88671875" style="216" customWidth="1"/>
    <col min="6152" max="6152" width="14.109375" style="216" customWidth="1"/>
    <col min="6153" max="6153" width="11.88671875" style="216" bestFit="1" customWidth="1"/>
    <col min="6154" max="6154" width="18.33203125" style="216" customWidth="1"/>
    <col min="6155" max="6155" width="12.44140625" style="216" customWidth="1"/>
    <col min="6156" max="6156" width="20" style="216" customWidth="1"/>
    <col min="6157" max="6400" width="11.5546875" style="216"/>
    <col min="6401" max="6401" width="20.33203125" style="216" customWidth="1"/>
    <col min="6402" max="6402" width="30.44140625" style="216" customWidth="1"/>
    <col min="6403" max="6403" width="16.5546875" style="216" customWidth="1"/>
    <col min="6404" max="6404" width="15.6640625" style="216" customWidth="1"/>
    <col min="6405" max="6405" width="15.33203125" style="216" bestFit="1" customWidth="1"/>
    <col min="6406" max="6406" width="18.109375" style="216" bestFit="1" customWidth="1"/>
    <col min="6407" max="6407" width="16.88671875" style="216" customWidth="1"/>
    <col min="6408" max="6408" width="14.109375" style="216" customWidth="1"/>
    <col min="6409" max="6409" width="11.88671875" style="216" bestFit="1" customWidth="1"/>
    <col min="6410" max="6410" width="18.33203125" style="216" customWidth="1"/>
    <col min="6411" max="6411" width="12.44140625" style="216" customWidth="1"/>
    <col min="6412" max="6412" width="20" style="216" customWidth="1"/>
    <col min="6413" max="6656" width="11.5546875" style="216"/>
    <col min="6657" max="6657" width="20.33203125" style="216" customWidth="1"/>
    <col min="6658" max="6658" width="30.44140625" style="216" customWidth="1"/>
    <col min="6659" max="6659" width="16.5546875" style="216" customWidth="1"/>
    <col min="6660" max="6660" width="15.6640625" style="216" customWidth="1"/>
    <col min="6661" max="6661" width="15.33203125" style="216" bestFit="1" customWidth="1"/>
    <col min="6662" max="6662" width="18.109375" style="216" bestFit="1" customWidth="1"/>
    <col min="6663" max="6663" width="16.88671875" style="216" customWidth="1"/>
    <col min="6664" max="6664" width="14.109375" style="216" customWidth="1"/>
    <col min="6665" max="6665" width="11.88671875" style="216" bestFit="1" customWidth="1"/>
    <col min="6666" max="6666" width="18.33203125" style="216" customWidth="1"/>
    <col min="6667" max="6667" width="12.44140625" style="216" customWidth="1"/>
    <col min="6668" max="6668" width="20" style="216" customWidth="1"/>
    <col min="6669" max="6912" width="11.5546875" style="216"/>
    <col min="6913" max="6913" width="20.33203125" style="216" customWidth="1"/>
    <col min="6914" max="6914" width="30.44140625" style="216" customWidth="1"/>
    <col min="6915" max="6915" width="16.5546875" style="216" customWidth="1"/>
    <col min="6916" max="6916" width="15.6640625" style="216" customWidth="1"/>
    <col min="6917" max="6917" width="15.33203125" style="216" bestFit="1" customWidth="1"/>
    <col min="6918" max="6918" width="18.109375" style="216" bestFit="1" customWidth="1"/>
    <col min="6919" max="6919" width="16.88671875" style="216" customWidth="1"/>
    <col min="6920" max="6920" width="14.109375" style="216" customWidth="1"/>
    <col min="6921" max="6921" width="11.88671875" style="216" bestFit="1" customWidth="1"/>
    <col min="6922" max="6922" width="18.33203125" style="216" customWidth="1"/>
    <col min="6923" max="6923" width="12.44140625" style="216" customWidth="1"/>
    <col min="6924" max="6924" width="20" style="216" customWidth="1"/>
    <col min="6925" max="7168" width="11.5546875" style="216"/>
    <col min="7169" max="7169" width="20.33203125" style="216" customWidth="1"/>
    <col min="7170" max="7170" width="30.44140625" style="216" customWidth="1"/>
    <col min="7171" max="7171" width="16.5546875" style="216" customWidth="1"/>
    <col min="7172" max="7172" width="15.6640625" style="216" customWidth="1"/>
    <col min="7173" max="7173" width="15.33203125" style="216" bestFit="1" customWidth="1"/>
    <col min="7174" max="7174" width="18.109375" style="216" bestFit="1" customWidth="1"/>
    <col min="7175" max="7175" width="16.88671875" style="216" customWidth="1"/>
    <col min="7176" max="7176" width="14.109375" style="216" customWidth="1"/>
    <col min="7177" max="7177" width="11.88671875" style="216" bestFit="1" customWidth="1"/>
    <col min="7178" max="7178" width="18.33203125" style="216" customWidth="1"/>
    <col min="7179" max="7179" width="12.44140625" style="216" customWidth="1"/>
    <col min="7180" max="7180" width="20" style="216" customWidth="1"/>
    <col min="7181" max="7424" width="11.5546875" style="216"/>
    <col min="7425" max="7425" width="20.33203125" style="216" customWidth="1"/>
    <col min="7426" max="7426" width="30.44140625" style="216" customWidth="1"/>
    <col min="7427" max="7427" width="16.5546875" style="216" customWidth="1"/>
    <col min="7428" max="7428" width="15.6640625" style="216" customWidth="1"/>
    <col min="7429" max="7429" width="15.33203125" style="216" bestFit="1" customWidth="1"/>
    <col min="7430" max="7430" width="18.109375" style="216" bestFit="1" customWidth="1"/>
    <col min="7431" max="7431" width="16.88671875" style="216" customWidth="1"/>
    <col min="7432" max="7432" width="14.109375" style="216" customWidth="1"/>
    <col min="7433" max="7433" width="11.88671875" style="216" bestFit="1" customWidth="1"/>
    <col min="7434" max="7434" width="18.33203125" style="216" customWidth="1"/>
    <col min="7435" max="7435" width="12.44140625" style="216" customWidth="1"/>
    <col min="7436" max="7436" width="20" style="216" customWidth="1"/>
    <col min="7437" max="7680" width="11.5546875" style="216"/>
    <col min="7681" max="7681" width="20.33203125" style="216" customWidth="1"/>
    <col min="7682" max="7682" width="30.44140625" style="216" customWidth="1"/>
    <col min="7683" max="7683" width="16.5546875" style="216" customWidth="1"/>
    <col min="7684" max="7684" width="15.6640625" style="216" customWidth="1"/>
    <col min="7685" max="7685" width="15.33203125" style="216" bestFit="1" customWidth="1"/>
    <col min="7686" max="7686" width="18.109375" style="216" bestFit="1" customWidth="1"/>
    <col min="7687" max="7687" width="16.88671875" style="216" customWidth="1"/>
    <col min="7688" max="7688" width="14.109375" style="216" customWidth="1"/>
    <col min="7689" max="7689" width="11.88671875" style="216" bestFit="1" customWidth="1"/>
    <col min="7690" max="7690" width="18.33203125" style="216" customWidth="1"/>
    <col min="7691" max="7691" width="12.44140625" style="216" customWidth="1"/>
    <col min="7692" max="7692" width="20" style="216" customWidth="1"/>
    <col min="7693" max="7936" width="11.5546875" style="216"/>
    <col min="7937" max="7937" width="20.33203125" style="216" customWidth="1"/>
    <col min="7938" max="7938" width="30.44140625" style="216" customWidth="1"/>
    <col min="7939" max="7939" width="16.5546875" style="216" customWidth="1"/>
    <col min="7940" max="7940" width="15.6640625" style="216" customWidth="1"/>
    <col min="7941" max="7941" width="15.33203125" style="216" bestFit="1" customWidth="1"/>
    <col min="7942" max="7942" width="18.109375" style="216" bestFit="1" customWidth="1"/>
    <col min="7943" max="7943" width="16.88671875" style="216" customWidth="1"/>
    <col min="7944" max="7944" width="14.109375" style="216" customWidth="1"/>
    <col min="7945" max="7945" width="11.88671875" style="216" bestFit="1" customWidth="1"/>
    <col min="7946" max="7946" width="18.33203125" style="216" customWidth="1"/>
    <col min="7947" max="7947" width="12.44140625" style="216" customWidth="1"/>
    <col min="7948" max="7948" width="20" style="216" customWidth="1"/>
    <col min="7949" max="8192" width="11.5546875" style="216"/>
    <col min="8193" max="8193" width="20.33203125" style="216" customWidth="1"/>
    <col min="8194" max="8194" width="30.44140625" style="216" customWidth="1"/>
    <col min="8195" max="8195" width="16.5546875" style="216" customWidth="1"/>
    <col min="8196" max="8196" width="15.6640625" style="216" customWidth="1"/>
    <col min="8197" max="8197" width="15.33203125" style="216" bestFit="1" customWidth="1"/>
    <col min="8198" max="8198" width="18.109375" style="216" bestFit="1" customWidth="1"/>
    <col min="8199" max="8199" width="16.88671875" style="216" customWidth="1"/>
    <col min="8200" max="8200" width="14.109375" style="216" customWidth="1"/>
    <col min="8201" max="8201" width="11.88671875" style="216" bestFit="1" customWidth="1"/>
    <col min="8202" max="8202" width="18.33203125" style="216" customWidth="1"/>
    <col min="8203" max="8203" width="12.44140625" style="216" customWidth="1"/>
    <col min="8204" max="8204" width="20" style="216" customWidth="1"/>
    <col min="8205" max="8448" width="11.5546875" style="216"/>
    <col min="8449" max="8449" width="20.33203125" style="216" customWidth="1"/>
    <col min="8450" max="8450" width="30.44140625" style="216" customWidth="1"/>
    <col min="8451" max="8451" width="16.5546875" style="216" customWidth="1"/>
    <col min="8452" max="8452" width="15.6640625" style="216" customWidth="1"/>
    <col min="8453" max="8453" width="15.33203125" style="216" bestFit="1" customWidth="1"/>
    <col min="8454" max="8454" width="18.109375" style="216" bestFit="1" customWidth="1"/>
    <col min="8455" max="8455" width="16.88671875" style="216" customWidth="1"/>
    <col min="8456" max="8456" width="14.109375" style="216" customWidth="1"/>
    <col min="8457" max="8457" width="11.88671875" style="216" bestFit="1" customWidth="1"/>
    <col min="8458" max="8458" width="18.33203125" style="216" customWidth="1"/>
    <col min="8459" max="8459" width="12.44140625" style="216" customWidth="1"/>
    <col min="8460" max="8460" width="20" style="216" customWidth="1"/>
    <col min="8461" max="8704" width="11.5546875" style="216"/>
    <col min="8705" max="8705" width="20.33203125" style="216" customWidth="1"/>
    <col min="8706" max="8706" width="30.44140625" style="216" customWidth="1"/>
    <col min="8707" max="8707" width="16.5546875" style="216" customWidth="1"/>
    <col min="8708" max="8708" width="15.6640625" style="216" customWidth="1"/>
    <col min="8709" max="8709" width="15.33203125" style="216" bestFit="1" customWidth="1"/>
    <col min="8710" max="8710" width="18.109375" style="216" bestFit="1" customWidth="1"/>
    <col min="8711" max="8711" width="16.88671875" style="216" customWidth="1"/>
    <col min="8712" max="8712" width="14.109375" style="216" customWidth="1"/>
    <col min="8713" max="8713" width="11.88671875" style="216" bestFit="1" customWidth="1"/>
    <col min="8714" max="8714" width="18.33203125" style="216" customWidth="1"/>
    <col min="8715" max="8715" width="12.44140625" style="216" customWidth="1"/>
    <col min="8716" max="8716" width="20" style="216" customWidth="1"/>
    <col min="8717" max="8960" width="11.5546875" style="216"/>
    <col min="8961" max="8961" width="20.33203125" style="216" customWidth="1"/>
    <col min="8962" max="8962" width="30.44140625" style="216" customWidth="1"/>
    <col min="8963" max="8963" width="16.5546875" style="216" customWidth="1"/>
    <col min="8964" max="8964" width="15.6640625" style="216" customWidth="1"/>
    <col min="8965" max="8965" width="15.33203125" style="216" bestFit="1" customWidth="1"/>
    <col min="8966" max="8966" width="18.109375" style="216" bestFit="1" customWidth="1"/>
    <col min="8967" max="8967" width="16.88671875" style="216" customWidth="1"/>
    <col min="8968" max="8968" width="14.109375" style="216" customWidth="1"/>
    <col min="8969" max="8969" width="11.88671875" style="216" bestFit="1" customWidth="1"/>
    <col min="8970" max="8970" width="18.33203125" style="216" customWidth="1"/>
    <col min="8971" max="8971" width="12.44140625" style="216" customWidth="1"/>
    <col min="8972" max="8972" width="20" style="216" customWidth="1"/>
    <col min="8973" max="9216" width="11.5546875" style="216"/>
    <col min="9217" max="9217" width="20.33203125" style="216" customWidth="1"/>
    <col min="9218" max="9218" width="30.44140625" style="216" customWidth="1"/>
    <col min="9219" max="9219" width="16.5546875" style="216" customWidth="1"/>
    <col min="9220" max="9220" width="15.6640625" style="216" customWidth="1"/>
    <col min="9221" max="9221" width="15.33203125" style="216" bestFit="1" customWidth="1"/>
    <col min="9222" max="9222" width="18.109375" style="216" bestFit="1" customWidth="1"/>
    <col min="9223" max="9223" width="16.88671875" style="216" customWidth="1"/>
    <col min="9224" max="9224" width="14.109375" style="216" customWidth="1"/>
    <col min="9225" max="9225" width="11.88671875" style="216" bestFit="1" customWidth="1"/>
    <col min="9226" max="9226" width="18.33203125" style="216" customWidth="1"/>
    <col min="9227" max="9227" width="12.44140625" style="216" customWidth="1"/>
    <col min="9228" max="9228" width="20" style="216" customWidth="1"/>
    <col min="9229" max="9472" width="11.5546875" style="216"/>
    <col min="9473" max="9473" width="20.33203125" style="216" customWidth="1"/>
    <col min="9474" max="9474" width="30.44140625" style="216" customWidth="1"/>
    <col min="9475" max="9475" width="16.5546875" style="216" customWidth="1"/>
    <col min="9476" max="9476" width="15.6640625" style="216" customWidth="1"/>
    <col min="9477" max="9477" width="15.33203125" style="216" bestFit="1" customWidth="1"/>
    <col min="9478" max="9478" width="18.109375" style="216" bestFit="1" customWidth="1"/>
    <col min="9479" max="9479" width="16.88671875" style="216" customWidth="1"/>
    <col min="9480" max="9480" width="14.109375" style="216" customWidth="1"/>
    <col min="9481" max="9481" width="11.88671875" style="216" bestFit="1" customWidth="1"/>
    <col min="9482" max="9482" width="18.33203125" style="216" customWidth="1"/>
    <col min="9483" max="9483" width="12.44140625" style="216" customWidth="1"/>
    <col min="9484" max="9484" width="20" style="216" customWidth="1"/>
    <col min="9485" max="9728" width="11.5546875" style="216"/>
    <col min="9729" max="9729" width="20.33203125" style="216" customWidth="1"/>
    <col min="9730" max="9730" width="30.44140625" style="216" customWidth="1"/>
    <col min="9731" max="9731" width="16.5546875" style="216" customWidth="1"/>
    <col min="9732" max="9732" width="15.6640625" style="216" customWidth="1"/>
    <col min="9733" max="9733" width="15.33203125" style="216" bestFit="1" customWidth="1"/>
    <col min="9734" max="9734" width="18.109375" style="216" bestFit="1" customWidth="1"/>
    <col min="9735" max="9735" width="16.88671875" style="216" customWidth="1"/>
    <col min="9736" max="9736" width="14.109375" style="216" customWidth="1"/>
    <col min="9737" max="9737" width="11.88671875" style="216" bestFit="1" customWidth="1"/>
    <col min="9738" max="9738" width="18.33203125" style="216" customWidth="1"/>
    <col min="9739" max="9739" width="12.44140625" style="216" customWidth="1"/>
    <col min="9740" max="9740" width="20" style="216" customWidth="1"/>
    <col min="9741" max="9984" width="11.5546875" style="216"/>
    <col min="9985" max="9985" width="20.33203125" style="216" customWidth="1"/>
    <col min="9986" max="9986" width="30.44140625" style="216" customWidth="1"/>
    <col min="9987" max="9987" width="16.5546875" style="216" customWidth="1"/>
    <col min="9988" max="9988" width="15.6640625" style="216" customWidth="1"/>
    <col min="9989" max="9989" width="15.33203125" style="216" bestFit="1" customWidth="1"/>
    <col min="9990" max="9990" width="18.109375" style="216" bestFit="1" customWidth="1"/>
    <col min="9991" max="9991" width="16.88671875" style="216" customWidth="1"/>
    <col min="9992" max="9992" width="14.109375" style="216" customWidth="1"/>
    <col min="9993" max="9993" width="11.88671875" style="216" bestFit="1" customWidth="1"/>
    <col min="9994" max="9994" width="18.33203125" style="216" customWidth="1"/>
    <col min="9995" max="9995" width="12.44140625" style="216" customWidth="1"/>
    <col min="9996" max="9996" width="20" style="216" customWidth="1"/>
    <col min="9997" max="10240" width="11.5546875" style="216"/>
    <col min="10241" max="10241" width="20.33203125" style="216" customWidth="1"/>
    <col min="10242" max="10242" width="30.44140625" style="216" customWidth="1"/>
    <col min="10243" max="10243" width="16.5546875" style="216" customWidth="1"/>
    <col min="10244" max="10244" width="15.6640625" style="216" customWidth="1"/>
    <col min="10245" max="10245" width="15.33203125" style="216" bestFit="1" customWidth="1"/>
    <col min="10246" max="10246" width="18.109375" style="216" bestFit="1" customWidth="1"/>
    <col min="10247" max="10247" width="16.88671875" style="216" customWidth="1"/>
    <col min="10248" max="10248" width="14.109375" style="216" customWidth="1"/>
    <col min="10249" max="10249" width="11.88671875" style="216" bestFit="1" customWidth="1"/>
    <col min="10250" max="10250" width="18.33203125" style="216" customWidth="1"/>
    <col min="10251" max="10251" width="12.44140625" style="216" customWidth="1"/>
    <col min="10252" max="10252" width="20" style="216" customWidth="1"/>
    <col min="10253" max="10496" width="11.5546875" style="216"/>
    <col min="10497" max="10497" width="20.33203125" style="216" customWidth="1"/>
    <col min="10498" max="10498" width="30.44140625" style="216" customWidth="1"/>
    <col min="10499" max="10499" width="16.5546875" style="216" customWidth="1"/>
    <col min="10500" max="10500" width="15.6640625" style="216" customWidth="1"/>
    <col min="10501" max="10501" width="15.33203125" style="216" bestFit="1" customWidth="1"/>
    <col min="10502" max="10502" width="18.109375" style="216" bestFit="1" customWidth="1"/>
    <col min="10503" max="10503" width="16.88671875" style="216" customWidth="1"/>
    <col min="10504" max="10504" width="14.109375" style="216" customWidth="1"/>
    <col min="10505" max="10505" width="11.88671875" style="216" bestFit="1" customWidth="1"/>
    <col min="10506" max="10506" width="18.33203125" style="216" customWidth="1"/>
    <col min="10507" max="10507" width="12.44140625" style="216" customWidth="1"/>
    <col min="10508" max="10508" width="20" style="216" customWidth="1"/>
    <col min="10509" max="10752" width="11.5546875" style="216"/>
    <col min="10753" max="10753" width="20.33203125" style="216" customWidth="1"/>
    <col min="10754" max="10754" width="30.44140625" style="216" customWidth="1"/>
    <col min="10755" max="10755" width="16.5546875" style="216" customWidth="1"/>
    <col min="10756" max="10756" width="15.6640625" style="216" customWidth="1"/>
    <col min="10757" max="10757" width="15.33203125" style="216" bestFit="1" customWidth="1"/>
    <col min="10758" max="10758" width="18.109375" style="216" bestFit="1" customWidth="1"/>
    <col min="10759" max="10759" width="16.88671875" style="216" customWidth="1"/>
    <col min="10760" max="10760" width="14.109375" style="216" customWidth="1"/>
    <col min="10761" max="10761" width="11.88671875" style="216" bestFit="1" customWidth="1"/>
    <col min="10762" max="10762" width="18.33203125" style="216" customWidth="1"/>
    <col min="10763" max="10763" width="12.44140625" style="216" customWidth="1"/>
    <col min="10764" max="10764" width="20" style="216" customWidth="1"/>
    <col min="10765" max="11008" width="11.5546875" style="216"/>
    <col min="11009" max="11009" width="20.33203125" style="216" customWidth="1"/>
    <col min="11010" max="11010" width="30.44140625" style="216" customWidth="1"/>
    <col min="11011" max="11011" width="16.5546875" style="216" customWidth="1"/>
    <col min="11012" max="11012" width="15.6640625" style="216" customWidth="1"/>
    <col min="11013" max="11013" width="15.33203125" style="216" bestFit="1" customWidth="1"/>
    <col min="11014" max="11014" width="18.109375" style="216" bestFit="1" customWidth="1"/>
    <col min="11015" max="11015" width="16.88671875" style="216" customWidth="1"/>
    <col min="11016" max="11016" width="14.109375" style="216" customWidth="1"/>
    <col min="11017" max="11017" width="11.88671875" style="216" bestFit="1" customWidth="1"/>
    <col min="11018" max="11018" width="18.33203125" style="216" customWidth="1"/>
    <col min="11019" max="11019" width="12.44140625" style="216" customWidth="1"/>
    <col min="11020" max="11020" width="20" style="216" customWidth="1"/>
    <col min="11021" max="11264" width="11.5546875" style="216"/>
    <col min="11265" max="11265" width="20.33203125" style="216" customWidth="1"/>
    <col min="11266" max="11266" width="30.44140625" style="216" customWidth="1"/>
    <col min="11267" max="11267" width="16.5546875" style="216" customWidth="1"/>
    <col min="11268" max="11268" width="15.6640625" style="216" customWidth="1"/>
    <col min="11269" max="11269" width="15.33203125" style="216" bestFit="1" customWidth="1"/>
    <col min="11270" max="11270" width="18.109375" style="216" bestFit="1" customWidth="1"/>
    <col min="11271" max="11271" width="16.88671875" style="216" customWidth="1"/>
    <col min="11272" max="11272" width="14.109375" style="216" customWidth="1"/>
    <col min="11273" max="11273" width="11.88671875" style="216" bestFit="1" customWidth="1"/>
    <col min="11274" max="11274" width="18.33203125" style="216" customWidth="1"/>
    <col min="11275" max="11275" width="12.44140625" style="216" customWidth="1"/>
    <col min="11276" max="11276" width="20" style="216" customWidth="1"/>
    <col min="11277" max="11520" width="11.5546875" style="216"/>
    <col min="11521" max="11521" width="20.33203125" style="216" customWidth="1"/>
    <col min="11522" max="11522" width="30.44140625" style="216" customWidth="1"/>
    <col min="11523" max="11523" width="16.5546875" style="216" customWidth="1"/>
    <col min="11524" max="11524" width="15.6640625" style="216" customWidth="1"/>
    <col min="11525" max="11525" width="15.33203125" style="216" bestFit="1" customWidth="1"/>
    <col min="11526" max="11526" width="18.109375" style="216" bestFit="1" customWidth="1"/>
    <col min="11527" max="11527" width="16.88671875" style="216" customWidth="1"/>
    <col min="11528" max="11528" width="14.109375" style="216" customWidth="1"/>
    <col min="11529" max="11529" width="11.88671875" style="216" bestFit="1" customWidth="1"/>
    <col min="11530" max="11530" width="18.33203125" style="216" customWidth="1"/>
    <col min="11531" max="11531" width="12.44140625" style="216" customWidth="1"/>
    <col min="11532" max="11532" width="20" style="216" customWidth="1"/>
    <col min="11533" max="11776" width="11.5546875" style="216"/>
    <col min="11777" max="11777" width="20.33203125" style="216" customWidth="1"/>
    <col min="11778" max="11778" width="30.44140625" style="216" customWidth="1"/>
    <col min="11779" max="11779" width="16.5546875" style="216" customWidth="1"/>
    <col min="11780" max="11780" width="15.6640625" style="216" customWidth="1"/>
    <col min="11781" max="11781" width="15.33203125" style="216" bestFit="1" customWidth="1"/>
    <col min="11782" max="11782" width="18.109375" style="216" bestFit="1" customWidth="1"/>
    <col min="11783" max="11783" width="16.88671875" style="216" customWidth="1"/>
    <col min="11784" max="11784" width="14.109375" style="216" customWidth="1"/>
    <col min="11785" max="11785" width="11.88671875" style="216" bestFit="1" customWidth="1"/>
    <col min="11786" max="11786" width="18.33203125" style="216" customWidth="1"/>
    <col min="11787" max="11787" width="12.44140625" style="216" customWidth="1"/>
    <col min="11788" max="11788" width="20" style="216" customWidth="1"/>
    <col min="11789" max="12032" width="11.5546875" style="216"/>
    <col min="12033" max="12033" width="20.33203125" style="216" customWidth="1"/>
    <col min="12034" max="12034" width="30.44140625" style="216" customWidth="1"/>
    <col min="12035" max="12035" width="16.5546875" style="216" customWidth="1"/>
    <col min="12036" max="12036" width="15.6640625" style="216" customWidth="1"/>
    <col min="12037" max="12037" width="15.33203125" style="216" bestFit="1" customWidth="1"/>
    <col min="12038" max="12038" width="18.109375" style="216" bestFit="1" customWidth="1"/>
    <col min="12039" max="12039" width="16.88671875" style="216" customWidth="1"/>
    <col min="12040" max="12040" width="14.109375" style="216" customWidth="1"/>
    <col min="12041" max="12041" width="11.88671875" style="216" bestFit="1" customWidth="1"/>
    <col min="12042" max="12042" width="18.33203125" style="216" customWidth="1"/>
    <col min="12043" max="12043" width="12.44140625" style="216" customWidth="1"/>
    <col min="12044" max="12044" width="20" style="216" customWidth="1"/>
    <col min="12045" max="12288" width="11.5546875" style="216"/>
    <col min="12289" max="12289" width="20.33203125" style="216" customWidth="1"/>
    <col min="12290" max="12290" width="30.44140625" style="216" customWidth="1"/>
    <col min="12291" max="12291" width="16.5546875" style="216" customWidth="1"/>
    <col min="12292" max="12292" width="15.6640625" style="216" customWidth="1"/>
    <col min="12293" max="12293" width="15.33203125" style="216" bestFit="1" customWidth="1"/>
    <col min="12294" max="12294" width="18.109375" style="216" bestFit="1" customWidth="1"/>
    <col min="12295" max="12295" width="16.88671875" style="216" customWidth="1"/>
    <col min="12296" max="12296" width="14.109375" style="216" customWidth="1"/>
    <col min="12297" max="12297" width="11.88671875" style="216" bestFit="1" customWidth="1"/>
    <col min="12298" max="12298" width="18.33203125" style="216" customWidth="1"/>
    <col min="12299" max="12299" width="12.44140625" style="216" customWidth="1"/>
    <col min="12300" max="12300" width="20" style="216" customWidth="1"/>
    <col min="12301" max="12544" width="11.5546875" style="216"/>
    <col min="12545" max="12545" width="20.33203125" style="216" customWidth="1"/>
    <col min="12546" max="12546" width="30.44140625" style="216" customWidth="1"/>
    <col min="12547" max="12547" width="16.5546875" style="216" customWidth="1"/>
    <col min="12548" max="12548" width="15.6640625" style="216" customWidth="1"/>
    <col min="12549" max="12549" width="15.33203125" style="216" bestFit="1" customWidth="1"/>
    <col min="12550" max="12550" width="18.109375" style="216" bestFit="1" customWidth="1"/>
    <col min="12551" max="12551" width="16.88671875" style="216" customWidth="1"/>
    <col min="12552" max="12552" width="14.109375" style="216" customWidth="1"/>
    <col min="12553" max="12553" width="11.88671875" style="216" bestFit="1" customWidth="1"/>
    <col min="12554" max="12554" width="18.33203125" style="216" customWidth="1"/>
    <col min="12555" max="12555" width="12.44140625" style="216" customWidth="1"/>
    <col min="12556" max="12556" width="20" style="216" customWidth="1"/>
    <col min="12557" max="12800" width="11.5546875" style="216"/>
    <col min="12801" max="12801" width="20.33203125" style="216" customWidth="1"/>
    <col min="12802" max="12802" width="30.44140625" style="216" customWidth="1"/>
    <col min="12803" max="12803" width="16.5546875" style="216" customWidth="1"/>
    <col min="12804" max="12804" width="15.6640625" style="216" customWidth="1"/>
    <col min="12805" max="12805" width="15.33203125" style="216" bestFit="1" customWidth="1"/>
    <col min="12806" max="12806" width="18.109375" style="216" bestFit="1" customWidth="1"/>
    <col min="12807" max="12807" width="16.88671875" style="216" customWidth="1"/>
    <col min="12808" max="12808" width="14.109375" style="216" customWidth="1"/>
    <col min="12809" max="12809" width="11.88671875" style="216" bestFit="1" customWidth="1"/>
    <col min="12810" max="12810" width="18.33203125" style="216" customWidth="1"/>
    <col min="12811" max="12811" width="12.44140625" style="216" customWidth="1"/>
    <col min="12812" max="12812" width="20" style="216" customWidth="1"/>
    <col min="12813" max="13056" width="11.5546875" style="216"/>
    <col min="13057" max="13057" width="20.33203125" style="216" customWidth="1"/>
    <col min="13058" max="13058" width="30.44140625" style="216" customWidth="1"/>
    <col min="13059" max="13059" width="16.5546875" style="216" customWidth="1"/>
    <col min="13060" max="13060" width="15.6640625" style="216" customWidth="1"/>
    <col min="13061" max="13061" width="15.33203125" style="216" bestFit="1" customWidth="1"/>
    <col min="13062" max="13062" width="18.109375" style="216" bestFit="1" customWidth="1"/>
    <col min="13063" max="13063" width="16.88671875" style="216" customWidth="1"/>
    <col min="13064" max="13064" width="14.109375" style="216" customWidth="1"/>
    <col min="13065" max="13065" width="11.88671875" style="216" bestFit="1" customWidth="1"/>
    <col min="13066" max="13066" width="18.33203125" style="216" customWidth="1"/>
    <col min="13067" max="13067" width="12.44140625" style="216" customWidth="1"/>
    <col min="13068" max="13068" width="20" style="216" customWidth="1"/>
    <col min="13069" max="13312" width="11.5546875" style="216"/>
    <col min="13313" max="13313" width="20.33203125" style="216" customWidth="1"/>
    <col min="13314" max="13314" width="30.44140625" style="216" customWidth="1"/>
    <col min="13315" max="13315" width="16.5546875" style="216" customWidth="1"/>
    <col min="13316" max="13316" width="15.6640625" style="216" customWidth="1"/>
    <col min="13317" max="13317" width="15.33203125" style="216" bestFit="1" customWidth="1"/>
    <col min="13318" max="13318" width="18.109375" style="216" bestFit="1" customWidth="1"/>
    <col min="13319" max="13319" width="16.88671875" style="216" customWidth="1"/>
    <col min="13320" max="13320" width="14.109375" style="216" customWidth="1"/>
    <col min="13321" max="13321" width="11.88671875" style="216" bestFit="1" customWidth="1"/>
    <col min="13322" max="13322" width="18.33203125" style="216" customWidth="1"/>
    <col min="13323" max="13323" width="12.44140625" style="216" customWidth="1"/>
    <col min="13324" max="13324" width="20" style="216" customWidth="1"/>
    <col min="13325" max="13568" width="11.5546875" style="216"/>
    <col min="13569" max="13569" width="20.33203125" style="216" customWidth="1"/>
    <col min="13570" max="13570" width="30.44140625" style="216" customWidth="1"/>
    <col min="13571" max="13571" width="16.5546875" style="216" customWidth="1"/>
    <col min="13572" max="13572" width="15.6640625" style="216" customWidth="1"/>
    <col min="13573" max="13573" width="15.33203125" style="216" bestFit="1" customWidth="1"/>
    <col min="13574" max="13574" width="18.109375" style="216" bestFit="1" customWidth="1"/>
    <col min="13575" max="13575" width="16.88671875" style="216" customWidth="1"/>
    <col min="13576" max="13576" width="14.109375" style="216" customWidth="1"/>
    <col min="13577" max="13577" width="11.88671875" style="216" bestFit="1" customWidth="1"/>
    <col min="13578" max="13578" width="18.33203125" style="216" customWidth="1"/>
    <col min="13579" max="13579" width="12.44140625" style="216" customWidth="1"/>
    <col min="13580" max="13580" width="20" style="216" customWidth="1"/>
    <col min="13581" max="13824" width="11.5546875" style="216"/>
    <col min="13825" max="13825" width="20.33203125" style="216" customWidth="1"/>
    <col min="13826" max="13826" width="30.44140625" style="216" customWidth="1"/>
    <col min="13827" max="13827" width="16.5546875" style="216" customWidth="1"/>
    <col min="13828" max="13828" width="15.6640625" style="216" customWidth="1"/>
    <col min="13829" max="13829" width="15.33203125" style="216" bestFit="1" customWidth="1"/>
    <col min="13830" max="13830" width="18.109375" style="216" bestFit="1" customWidth="1"/>
    <col min="13831" max="13831" width="16.88671875" style="216" customWidth="1"/>
    <col min="13832" max="13832" width="14.109375" style="216" customWidth="1"/>
    <col min="13833" max="13833" width="11.88671875" style="216" bestFit="1" customWidth="1"/>
    <col min="13834" max="13834" width="18.33203125" style="216" customWidth="1"/>
    <col min="13835" max="13835" width="12.44140625" style="216" customWidth="1"/>
    <col min="13836" max="13836" width="20" style="216" customWidth="1"/>
    <col min="13837" max="14080" width="11.5546875" style="216"/>
    <col min="14081" max="14081" width="20.33203125" style="216" customWidth="1"/>
    <col min="14082" max="14082" width="30.44140625" style="216" customWidth="1"/>
    <col min="14083" max="14083" width="16.5546875" style="216" customWidth="1"/>
    <col min="14084" max="14084" width="15.6640625" style="216" customWidth="1"/>
    <col min="14085" max="14085" width="15.33203125" style="216" bestFit="1" customWidth="1"/>
    <col min="14086" max="14086" width="18.109375" style="216" bestFit="1" customWidth="1"/>
    <col min="14087" max="14087" width="16.88671875" style="216" customWidth="1"/>
    <col min="14088" max="14088" width="14.109375" style="216" customWidth="1"/>
    <col min="14089" max="14089" width="11.88671875" style="216" bestFit="1" customWidth="1"/>
    <col min="14090" max="14090" width="18.33203125" style="216" customWidth="1"/>
    <col min="14091" max="14091" width="12.44140625" style="216" customWidth="1"/>
    <col min="14092" max="14092" width="20" style="216" customWidth="1"/>
    <col min="14093" max="14336" width="11.5546875" style="216"/>
    <col min="14337" max="14337" width="20.33203125" style="216" customWidth="1"/>
    <col min="14338" max="14338" width="30.44140625" style="216" customWidth="1"/>
    <col min="14339" max="14339" width="16.5546875" style="216" customWidth="1"/>
    <col min="14340" max="14340" width="15.6640625" style="216" customWidth="1"/>
    <col min="14341" max="14341" width="15.33203125" style="216" bestFit="1" customWidth="1"/>
    <col min="14342" max="14342" width="18.109375" style="216" bestFit="1" customWidth="1"/>
    <col min="14343" max="14343" width="16.88671875" style="216" customWidth="1"/>
    <col min="14344" max="14344" width="14.109375" style="216" customWidth="1"/>
    <col min="14345" max="14345" width="11.88671875" style="216" bestFit="1" customWidth="1"/>
    <col min="14346" max="14346" width="18.33203125" style="216" customWidth="1"/>
    <col min="14347" max="14347" width="12.44140625" style="216" customWidth="1"/>
    <col min="14348" max="14348" width="20" style="216" customWidth="1"/>
    <col min="14349" max="14592" width="11.5546875" style="216"/>
    <col min="14593" max="14593" width="20.33203125" style="216" customWidth="1"/>
    <col min="14594" max="14594" width="30.44140625" style="216" customWidth="1"/>
    <col min="14595" max="14595" width="16.5546875" style="216" customWidth="1"/>
    <col min="14596" max="14596" width="15.6640625" style="216" customWidth="1"/>
    <col min="14597" max="14597" width="15.33203125" style="216" bestFit="1" customWidth="1"/>
    <col min="14598" max="14598" width="18.109375" style="216" bestFit="1" customWidth="1"/>
    <col min="14599" max="14599" width="16.88671875" style="216" customWidth="1"/>
    <col min="14600" max="14600" width="14.109375" style="216" customWidth="1"/>
    <col min="14601" max="14601" width="11.88671875" style="216" bestFit="1" customWidth="1"/>
    <col min="14602" max="14602" width="18.33203125" style="216" customWidth="1"/>
    <col min="14603" max="14603" width="12.44140625" style="216" customWidth="1"/>
    <col min="14604" max="14604" width="20" style="216" customWidth="1"/>
    <col min="14605" max="14848" width="11.5546875" style="216"/>
    <col min="14849" max="14849" width="20.33203125" style="216" customWidth="1"/>
    <col min="14850" max="14850" width="30.44140625" style="216" customWidth="1"/>
    <col min="14851" max="14851" width="16.5546875" style="216" customWidth="1"/>
    <col min="14852" max="14852" width="15.6640625" style="216" customWidth="1"/>
    <col min="14853" max="14853" width="15.33203125" style="216" bestFit="1" customWidth="1"/>
    <col min="14854" max="14854" width="18.109375" style="216" bestFit="1" customWidth="1"/>
    <col min="14855" max="14855" width="16.88671875" style="216" customWidth="1"/>
    <col min="14856" max="14856" width="14.109375" style="216" customWidth="1"/>
    <col min="14857" max="14857" width="11.88671875" style="216" bestFit="1" customWidth="1"/>
    <col min="14858" max="14858" width="18.33203125" style="216" customWidth="1"/>
    <col min="14859" max="14859" width="12.44140625" style="216" customWidth="1"/>
    <col min="14860" max="14860" width="20" style="216" customWidth="1"/>
    <col min="14861" max="15104" width="11.5546875" style="216"/>
    <col min="15105" max="15105" width="20.33203125" style="216" customWidth="1"/>
    <col min="15106" max="15106" width="30.44140625" style="216" customWidth="1"/>
    <col min="15107" max="15107" width="16.5546875" style="216" customWidth="1"/>
    <col min="15108" max="15108" width="15.6640625" style="216" customWidth="1"/>
    <col min="15109" max="15109" width="15.33203125" style="216" bestFit="1" customWidth="1"/>
    <col min="15110" max="15110" width="18.109375" style="216" bestFit="1" customWidth="1"/>
    <col min="15111" max="15111" width="16.88671875" style="216" customWidth="1"/>
    <col min="15112" max="15112" width="14.109375" style="216" customWidth="1"/>
    <col min="15113" max="15113" width="11.88671875" style="216" bestFit="1" customWidth="1"/>
    <col min="15114" max="15114" width="18.33203125" style="216" customWidth="1"/>
    <col min="15115" max="15115" width="12.44140625" style="216" customWidth="1"/>
    <col min="15116" max="15116" width="20" style="216" customWidth="1"/>
    <col min="15117" max="15360" width="11.5546875" style="216"/>
    <col min="15361" max="15361" width="20.33203125" style="216" customWidth="1"/>
    <col min="15362" max="15362" width="30.44140625" style="216" customWidth="1"/>
    <col min="15363" max="15363" width="16.5546875" style="216" customWidth="1"/>
    <col min="15364" max="15364" width="15.6640625" style="216" customWidth="1"/>
    <col min="15365" max="15365" width="15.33203125" style="216" bestFit="1" customWidth="1"/>
    <col min="15366" max="15366" width="18.109375" style="216" bestFit="1" customWidth="1"/>
    <col min="15367" max="15367" width="16.88671875" style="216" customWidth="1"/>
    <col min="15368" max="15368" width="14.109375" style="216" customWidth="1"/>
    <col min="15369" max="15369" width="11.88671875" style="216" bestFit="1" customWidth="1"/>
    <col min="15370" max="15370" width="18.33203125" style="216" customWidth="1"/>
    <col min="15371" max="15371" width="12.44140625" style="216" customWidth="1"/>
    <col min="15372" max="15372" width="20" style="216" customWidth="1"/>
    <col min="15373" max="15616" width="11.5546875" style="216"/>
    <col min="15617" max="15617" width="20.33203125" style="216" customWidth="1"/>
    <col min="15618" max="15618" width="30.44140625" style="216" customWidth="1"/>
    <col min="15619" max="15619" width="16.5546875" style="216" customWidth="1"/>
    <col min="15620" max="15620" width="15.6640625" style="216" customWidth="1"/>
    <col min="15621" max="15621" width="15.33203125" style="216" bestFit="1" customWidth="1"/>
    <col min="15622" max="15622" width="18.109375" style="216" bestFit="1" customWidth="1"/>
    <col min="15623" max="15623" width="16.88671875" style="216" customWidth="1"/>
    <col min="15624" max="15624" width="14.109375" style="216" customWidth="1"/>
    <col min="15625" max="15625" width="11.88671875" style="216" bestFit="1" customWidth="1"/>
    <col min="15626" max="15626" width="18.33203125" style="216" customWidth="1"/>
    <col min="15627" max="15627" width="12.44140625" style="216" customWidth="1"/>
    <col min="15628" max="15628" width="20" style="216" customWidth="1"/>
    <col min="15629" max="15872" width="11.5546875" style="216"/>
    <col min="15873" max="15873" width="20.33203125" style="216" customWidth="1"/>
    <col min="15874" max="15874" width="30.44140625" style="216" customWidth="1"/>
    <col min="15875" max="15875" width="16.5546875" style="216" customWidth="1"/>
    <col min="15876" max="15876" width="15.6640625" style="216" customWidth="1"/>
    <col min="15877" max="15877" width="15.33203125" style="216" bestFit="1" customWidth="1"/>
    <col min="15878" max="15878" width="18.109375" style="216" bestFit="1" customWidth="1"/>
    <col min="15879" max="15879" width="16.88671875" style="216" customWidth="1"/>
    <col min="15880" max="15880" width="14.109375" style="216" customWidth="1"/>
    <col min="15881" max="15881" width="11.88671875" style="216" bestFit="1" customWidth="1"/>
    <col min="15882" max="15882" width="18.33203125" style="216" customWidth="1"/>
    <col min="15883" max="15883" width="12.44140625" style="216" customWidth="1"/>
    <col min="15884" max="15884" width="20" style="216" customWidth="1"/>
    <col min="15885" max="16128" width="11.5546875" style="216"/>
    <col min="16129" max="16129" width="20.33203125" style="216" customWidth="1"/>
    <col min="16130" max="16130" width="30.44140625" style="216" customWidth="1"/>
    <col min="16131" max="16131" width="16.5546875" style="216" customWidth="1"/>
    <col min="16132" max="16132" width="15.6640625" style="216" customWidth="1"/>
    <col min="16133" max="16133" width="15.33203125" style="216" bestFit="1" customWidth="1"/>
    <col min="16134" max="16134" width="18.109375" style="216" bestFit="1" customWidth="1"/>
    <col min="16135" max="16135" width="16.88671875" style="216" customWidth="1"/>
    <col min="16136" max="16136" width="14.109375" style="216" customWidth="1"/>
    <col min="16137" max="16137" width="11.88671875" style="216" bestFit="1" customWidth="1"/>
    <col min="16138" max="16138" width="18.33203125" style="216" customWidth="1"/>
    <col min="16139" max="16139" width="12.44140625" style="216" customWidth="1"/>
    <col min="16140" max="16140" width="20" style="216" customWidth="1"/>
    <col min="16141" max="16384" width="11.5546875" style="216"/>
  </cols>
  <sheetData>
    <row r="1" spans="1:9" ht="19.5" customHeight="1" x14ac:dyDescent="0.25"/>
    <row r="2" spans="1:9" ht="15.6" x14ac:dyDescent="0.25">
      <c r="A2" s="556" t="s">
        <v>126</v>
      </c>
      <c r="B2" s="556"/>
      <c r="C2" s="556"/>
      <c r="D2" s="556"/>
      <c r="E2" s="556"/>
      <c r="F2" s="556"/>
      <c r="G2" s="556"/>
      <c r="H2" s="556"/>
    </row>
    <row r="3" spans="1:9" ht="15.6" x14ac:dyDescent="0.25">
      <c r="A3" s="557" t="s">
        <v>127</v>
      </c>
      <c r="B3" s="557"/>
      <c r="C3" s="557"/>
      <c r="D3" s="557"/>
      <c r="E3" s="557"/>
      <c r="F3" s="557"/>
      <c r="G3" s="557"/>
      <c r="H3" s="557"/>
    </row>
    <row r="4" spans="1:9" ht="9.75" customHeight="1" x14ac:dyDescent="0.25">
      <c r="A4" s="353"/>
      <c r="H4" s="218"/>
      <c r="I4" s="219"/>
    </row>
    <row r="5" spans="1:9" ht="15.6" x14ac:dyDescent="0.25">
      <c r="A5" s="220" t="s">
        <v>128</v>
      </c>
      <c r="H5" s="218"/>
    </row>
    <row r="6" spans="1:9" ht="15" customHeight="1" x14ac:dyDescent="0.25">
      <c r="A6" s="522" t="s">
        <v>129</v>
      </c>
      <c r="B6" s="522"/>
      <c r="C6" s="522"/>
      <c r="D6" s="522"/>
      <c r="E6" s="522"/>
      <c r="F6" s="522"/>
      <c r="G6" s="522"/>
      <c r="H6" s="522"/>
    </row>
    <row r="7" spans="1:9" ht="15" customHeight="1" x14ac:dyDescent="0.25">
      <c r="A7" s="522"/>
      <c r="B7" s="522"/>
      <c r="C7" s="522"/>
      <c r="D7" s="522"/>
      <c r="E7" s="522"/>
      <c r="F7" s="522"/>
      <c r="G7" s="522"/>
      <c r="H7" s="522"/>
    </row>
    <row r="8" spans="1:9" ht="15" customHeight="1" x14ac:dyDescent="0.25">
      <c r="A8" s="522"/>
      <c r="B8" s="522"/>
      <c r="C8" s="522"/>
      <c r="D8" s="522"/>
      <c r="E8" s="522"/>
      <c r="F8" s="522"/>
      <c r="G8" s="522"/>
      <c r="H8" s="522"/>
    </row>
    <row r="9" spans="1:9" ht="18.75" customHeight="1" x14ac:dyDescent="0.25">
      <c r="A9" s="522"/>
      <c r="B9" s="522"/>
      <c r="C9" s="522"/>
      <c r="D9" s="522"/>
      <c r="E9" s="522"/>
      <c r="F9" s="522"/>
      <c r="G9" s="522"/>
      <c r="H9" s="522"/>
    </row>
    <row r="10" spans="1:9" ht="14.25" customHeight="1" x14ac:dyDescent="0.25">
      <c r="A10" s="522"/>
      <c r="B10" s="522"/>
      <c r="C10" s="522"/>
      <c r="D10" s="522"/>
      <c r="E10" s="522"/>
      <c r="F10" s="522"/>
      <c r="G10" s="522"/>
      <c r="H10" s="522"/>
    </row>
    <row r="11" spans="1:9" ht="15" x14ac:dyDescent="0.25">
      <c r="I11" s="221"/>
    </row>
    <row r="12" spans="1:9" ht="15.6" x14ac:dyDescent="0.25">
      <c r="A12" s="353" t="s">
        <v>130</v>
      </c>
      <c r="H12" s="218"/>
      <c r="I12" s="219"/>
    </row>
    <row r="13" spans="1:9" ht="9.75" customHeight="1" x14ac:dyDescent="0.25">
      <c r="A13" s="353"/>
      <c r="H13" s="218"/>
      <c r="I13" s="219"/>
    </row>
    <row r="14" spans="1:9" ht="15" customHeight="1" x14ac:dyDescent="0.25">
      <c r="A14" s="522" t="s">
        <v>471</v>
      </c>
      <c r="B14" s="522"/>
      <c r="C14" s="522"/>
      <c r="D14" s="522"/>
      <c r="E14" s="522"/>
      <c r="F14" s="522"/>
      <c r="G14" s="522"/>
      <c r="H14" s="522"/>
      <c r="I14" s="219"/>
    </row>
    <row r="15" spans="1:9" ht="39.75" customHeight="1" x14ac:dyDescent="0.25">
      <c r="A15" s="522"/>
      <c r="B15" s="522"/>
      <c r="C15" s="522"/>
      <c r="D15" s="522"/>
      <c r="E15" s="522"/>
      <c r="F15" s="522"/>
      <c r="G15" s="522"/>
      <c r="H15" s="522"/>
      <c r="I15" s="219"/>
    </row>
    <row r="16" spans="1:9" ht="12.75" customHeight="1" x14ac:dyDescent="0.25">
      <c r="A16" s="222"/>
      <c r="B16" s="222"/>
      <c r="C16" s="222"/>
      <c r="D16" s="222"/>
      <c r="E16" s="222"/>
      <c r="F16" s="222"/>
      <c r="G16" s="222"/>
      <c r="H16" s="222"/>
      <c r="I16" s="219"/>
    </row>
    <row r="17" spans="1:9" ht="12.75" customHeight="1" x14ac:dyDescent="0.25">
      <c r="A17" s="353" t="s">
        <v>131</v>
      </c>
      <c r="B17" s="222"/>
      <c r="C17" s="222"/>
      <c r="D17" s="222"/>
      <c r="E17" s="222"/>
      <c r="F17" s="222"/>
      <c r="G17" s="222"/>
      <c r="H17" s="222"/>
      <c r="I17" s="219"/>
    </row>
    <row r="18" spans="1:9" x14ac:dyDescent="0.25">
      <c r="I18" s="219"/>
    </row>
    <row r="19" spans="1:9" ht="15" customHeight="1" x14ac:dyDescent="0.25">
      <c r="A19" s="522" t="s">
        <v>484</v>
      </c>
      <c r="B19" s="522"/>
      <c r="C19" s="522"/>
      <c r="D19" s="522"/>
      <c r="E19" s="522"/>
      <c r="F19" s="522"/>
      <c r="G19" s="522"/>
      <c r="H19" s="522"/>
      <c r="I19" s="219"/>
    </row>
    <row r="20" spans="1:9" ht="12.75" customHeight="1" x14ac:dyDescent="0.25">
      <c r="A20" s="522"/>
      <c r="B20" s="522"/>
      <c r="C20" s="522"/>
      <c r="D20" s="522"/>
      <c r="E20" s="522"/>
      <c r="F20" s="522"/>
      <c r="G20" s="522"/>
      <c r="H20" s="522"/>
      <c r="I20" s="219"/>
    </row>
    <row r="21" spans="1:9" ht="15.75" customHeight="1" x14ac:dyDescent="0.25">
      <c r="A21" s="522"/>
      <c r="B21" s="522"/>
      <c r="C21" s="522"/>
      <c r="D21" s="522"/>
      <c r="E21" s="522"/>
      <c r="F21" s="522"/>
      <c r="G21" s="522"/>
      <c r="H21" s="522"/>
      <c r="I21" s="219"/>
    </row>
    <row r="22" spans="1:9" ht="12.75" customHeight="1" x14ac:dyDescent="0.25">
      <c r="A22" s="522"/>
      <c r="B22" s="522"/>
      <c r="C22" s="522"/>
      <c r="D22" s="522"/>
      <c r="E22" s="522"/>
      <c r="F22" s="522"/>
      <c r="G22" s="522"/>
      <c r="H22" s="522"/>
      <c r="I22" s="219"/>
    </row>
    <row r="23" spans="1:9" ht="15.75" customHeight="1" x14ac:dyDescent="0.25">
      <c r="A23" s="522"/>
      <c r="B23" s="522"/>
      <c r="C23" s="522"/>
      <c r="D23" s="522"/>
      <c r="E23" s="522"/>
      <c r="F23" s="522"/>
      <c r="G23" s="522"/>
      <c r="H23" s="522"/>
      <c r="I23" s="219"/>
    </row>
    <row r="24" spans="1:9" ht="15.6" x14ac:dyDescent="0.25">
      <c r="A24" s="223" t="s">
        <v>132</v>
      </c>
      <c r="I24" s="219"/>
    </row>
    <row r="25" spans="1:9" x14ac:dyDescent="0.25">
      <c r="H25" s="218"/>
      <c r="I25" s="219"/>
    </row>
    <row r="26" spans="1:9" ht="15" customHeight="1" x14ac:dyDescent="0.25">
      <c r="A26" s="522" t="s">
        <v>133</v>
      </c>
      <c r="B26" s="522"/>
      <c r="C26" s="522"/>
      <c r="D26" s="522"/>
      <c r="E26" s="522"/>
      <c r="F26" s="522"/>
      <c r="G26" s="522"/>
      <c r="H26" s="522"/>
      <c r="I26" s="219"/>
    </row>
    <row r="27" spans="1:9" ht="15" customHeight="1" x14ac:dyDescent="0.25">
      <c r="A27" s="522"/>
      <c r="B27" s="522"/>
      <c r="C27" s="522"/>
      <c r="D27" s="522"/>
      <c r="E27" s="522"/>
      <c r="F27" s="522"/>
      <c r="G27" s="522"/>
      <c r="H27" s="522"/>
      <c r="I27" s="219"/>
    </row>
    <row r="28" spans="1:9" ht="15.6" x14ac:dyDescent="0.25">
      <c r="A28" s="223" t="s">
        <v>134</v>
      </c>
      <c r="H28" s="218"/>
      <c r="I28" s="219"/>
    </row>
    <row r="29" spans="1:9" x14ac:dyDescent="0.25">
      <c r="A29" s="216" t="s">
        <v>135</v>
      </c>
      <c r="H29" s="218"/>
      <c r="I29" s="219"/>
    </row>
    <row r="30" spans="1:9" ht="15" customHeight="1" x14ac:dyDescent="0.25">
      <c r="A30" s="522" t="s">
        <v>136</v>
      </c>
      <c r="B30" s="522"/>
      <c r="C30" s="522"/>
      <c r="D30" s="522"/>
      <c r="E30" s="522"/>
      <c r="F30" s="522"/>
      <c r="G30" s="522"/>
      <c r="H30" s="522"/>
      <c r="I30" s="219"/>
    </row>
    <row r="31" spans="1:9" ht="15" customHeight="1" x14ac:dyDescent="0.25">
      <c r="A31" s="522"/>
      <c r="B31" s="522"/>
      <c r="C31" s="522"/>
      <c r="D31" s="522"/>
      <c r="E31" s="522"/>
      <c r="F31" s="522"/>
      <c r="G31" s="522"/>
      <c r="H31" s="522"/>
      <c r="I31" s="219"/>
    </row>
    <row r="32" spans="1:9" ht="21" customHeight="1" x14ac:dyDescent="0.25">
      <c r="A32" s="522"/>
      <c r="B32" s="522"/>
      <c r="C32" s="522"/>
      <c r="D32" s="522"/>
      <c r="E32" s="522"/>
      <c r="F32" s="522"/>
      <c r="G32" s="522"/>
      <c r="H32" s="522"/>
      <c r="I32" s="219"/>
    </row>
    <row r="33" spans="1:9" x14ac:dyDescent="0.25">
      <c r="I33" s="219"/>
    </row>
    <row r="34" spans="1:9" ht="15.6" x14ac:dyDescent="0.25">
      <c r="A34" s="223" t="s">
        <v>137</v>
      </c>
      <c r="H34" s="218"/>
      <c r="I34" s="219"/>
    </row>
    <row r="35" spans="1:9" x14ac:dyDescent="0.25">
      <c r="H35" s="218"/>
      <c r="I35" s="219"/>
    </row>
    <row r="36" spans="1:9" ht="15" customHeight="1" x14ac:dyDescent="0.25">
      <c r="A36" s="550" t="s">
        <v>138</v>
      </c>
      <c r="B36" s="550"/>
      <c r="C36" s="550"/>
      <c r="D36" s="550"/>
      <c r="E36" s="550"/>
      <c r="F36" s="550"/>
      <c r="G36" s="550"/>
      <c r="H36" s="550"/>
      <c r="I36" s="219"/>
    </row>
    <row r="37" spans="1:9" ht="20.25" customHeight="1" x14ac:dyDescent="0.25">
      <c r="A37" s="550"/>
      <c r="B37" s="550"/>
      <c r="C37" s="550"/>
      <c r="D37" s="550"/>
      <c r="E37" s="550"/>
      <c r="F37" s="550"/>
      <c r="G37" s="550"/>
      <c r="H37" s="550"/>
      <c r="I37" s="219"/>
    </row>
    <row r="38" spans="1:9" x14ac:dyDescent="0.25">
      <c r="H38" s="218"/>
      <c r="I38" s="219"/>
    </row>
    <row r="39" spans="1:9" ht="15.6" x14ac:dyDescent="0.25">
      <c r="A39" s="223" t="s">
        <v>139</v>
      </c>
      <c r="H39" s="218"/>
      <c r="I39" s="219"/>
    </row>
    <row r="40" spans="1:9" x14ac:dyDescent="0.25">
      <c r="H40" s="218"/>
      <c r="I40" s="219"/>
    </row>
    <row r="41" spans="1:9" ht="15.75" customHeight="1" x14ac:dyDescent="0.25">
      <c r="A41" s="551" t="s">
        <v>140</v>
      </c>
      <c r="B41" s="551"/>
      <c r="C41" s="551"/>
      <c r="D41" s="551"/>
      <c r="E41" s="551"/>
      <c r="F41" s="551"/>
      <c r="G41" s="551"/>
      <c r="H41" s="551"/>
      <c r="I41" s="219"/>
    </row>
    <row r="42" spans="1:9" x14ac:dyDescent="0.25">
      <c r="A42" s="551"/>
      <c r="B42" s="551"/>
      <c r="C42" s="551"/>
      <c r="D42" s="551"/>
      <c r="E42" s="551"/>
      <c r="F42" s="551"/>
      <c r="G42" s="551"/>
      <c r="H42" s="551"/>
      <c r="I42" s="219"/>
    </row>
    <row r="43" spans="1:9" x14ac:dyDescent="0.25">
      <c r="A43" s="218"/>
      <c r="H43" s="218"/>
      <c r="I43" s="219"/>
    </row>
    <row r="44" spans="1:9" ht="15.6" x14ac:dyDescent="0.25">
      <c r="A44" s="223" t="s">
        <v>141</v>
      </c>
      <c r="H44" s="218"/>
      <c r="I44" s="219"/>
    </row>
    <row r="45" spans="1:9" x14ac:dyDescent="0.25">
      <c r="H45" s="218"/>
      <c r="I45" s="219"/>
    </row>
    <row r="46" spans="1:9" ht="12.75" customHeight="1" x14ac:dyDescent="0.25">
      <c r="A46" s="551" t="s">
        <v>142</v>
      </c>
      <c r="B46" s="551"/>
      <c r="C46" s="551"/>
      <c r="D46" s="551"/>
      <c r="E46" s="551"/>
      <c r="F46" s="551"/>
      <c r="G46" s="224"/>
      <c r="H46" s="224"/>
      <c r="I46" s="219"/>
    </row>
    <row r="47" spans="1:9" ht="15" x14ac:dyDescent="0.25">
      <c r="A47" s="552"/>
      <c r="B47" s="552"/>
      <c r="C47" s="552"/>
      <c r="D47" s="552"/>
      <c r="E47" s="552"/>
      <c r="F47" s="552"/>
      <c r="G47" s="552"/>
      <c r="H47" s="552"/>
      <c r="I47" s="219"/>
    </row>
    <row r="48" spans="1:9" ht="15.6" x14ac:dyDescent="0.3">
      <c r="A48" s="225" t="s">
        <v>143</v>
      </c>
      <c r="I48" s="219"/>
    </row>
    <row r="49" spans="1:9" x14ac:dyDescent="0.25">
      <c r="A49" s="218"/>
      <c r="H49" s="218"/>
      <c r="I49" s="219"/>
    </row>
    <row r="50" spans="1:9" ht="19.5" customHeight="1" x14ac:dyDescent="0.25">
      <c r="A50" s="522" t="s">
        <v>144</v>
      </c>
      <c r="B50" s="522"/>
      <c r="C50" s="522"/>
      <c r="D50" s="522"/>
      <c r="E50" s="522"/>
      <c r="F50" s="522"/>
      <c r="G50" s="522"/>
      <c r="H50" s="522"/>
      <c r="I50" s="219"/>
    </row>
    <row r="51" spans="1:9" ht="15" x14ac:dyDescent="0.25">
      <c r="I51" s="221"/>
    </row>
    <row r="52" spans="1:9" ht="12.75" customHeight="1" x14ac:dyDescent="0.25">
      <c r="A52" s="353" t="s">
        <v>145</v>
      </c>
      <c r="I52" s="219"/>
    </row>
    <row r="53" spans="1:9" x14ac:dyDescent="0.25">
      <c r="H53" s="218"/>
      <c r="I53" s="219"/>
    </row>
    <row r="54" spans="1:9" ht="15" x14ac:dyDescent="0.25">
      <c r="A54" s="551" t="s">
        <v>146</v>
      </c>
      <c r="B54" s="551"/>
      <c r="C54" s="551"/>
      <c r="D54" s="551"/>
      <c r="E54" s="551"/>
      <c r="F54" s="551"/>
      <c r="G54" s="551"/>
      <c r="H54" s="224"/>
      <c r="I54" s="219"/>
    </row>
    <row r="55" spans="1:9" ht="13.5" customHeight="1" x14ac:dyDescent="0.25">
      <c r="A55" s="224"/>
      <c r="B55" s="224"/>
      <c r="C55" s="224"/>
      <c r="D55" s="224"/>
      <c r="E55" s="224"/>
      <c r="F55" s="224"/>
      <c r="G55" s="224"/>
      <c r="H55" s="224"/>
      <c r="I55" s="219"/>
    </row>
    <row r="56" spans="1:9" ht="13.5" customHeight="1" x14ac:dyDescent="0.25">
      <c r="A56" s="353" t="s">
        <v>147</v>
      </c>
      <c r="B56" s="352"/>
      <c r="C56" s="352"/>
      <c r="D56" s="352"/>
      <c r="E56" s="352"/>
      <c r="F56" s="352"/>
      <c r="G56" s="352"/>
      <c r="H56" s="352"/>
      <c r="I56" s="219"/>
    </row>
    <row r="57" spans="1:9" ht="13.5" customHeight="1" x14ac:dyDescent="0.25">
      <c r="A57" s="352"/>
      <c r="B57" s="352"/>
      <c r="C57" s="352"/>
      <c r="D57" s="352"/>
      <c r="E57" s="352"/>
      <c r="F57" s="352"/>
      <c r="G57" s="352"/>
      <c r="H57" s="352"/>
      <c r="I57" s="219"/>
    </row>
    <row r="58" spans="1:9" ht="13.5" customHeight="1" x14ac:dyDescent="0.25">
      <c r="A58" s="226" t="s">
        <v>148</v>
      </c>
      <c r="B58" s="352"/>
      <c r="C58" s="352"/>
      <c r="D58" s="352"/>
      <c r="E58" s="352"/>
      <c r="F58" s="352"/>
      <c r="G58" s="352"/>
      <c r="H58" s="352"/>
      <c r="I58" s="219"/>
    </row>
    <row r="59" spans="1:9" ht="13.5" customHeight="1" x14ac:dyDescent="0.25">
      <c r="A59" s="226"/>
      <c r="B59" s="352"/>
      <c r="C59" s="352"/>
      <c r="D59" s="352"/>
      <c r="E59" s="352"/>
      <c r="F59" s="352"/>
      <c r="G59" s="352"/>
      <c r="H59" s="352"/>
      <c r="I59" s="219"/>
    </row>
    <row r="60" spans="1:9" ht="15" x14ac:dyDescent="0.25">
      <c r="A60" s="227"/>
      <c r="B60" s="222"/>
      <c r="C60" s="222"/>
      <c r="D60" s="222"/>
      <c r="E60" s="222"/>
      <c r="F60" s="222"/>
      <c r="G60" s="222"/>
      <c r="H60" s="222"/>
      <c r="I60" s="219"/>
    </row>
    <row r="61" spans="1:9" ht="15" x14ac:dyDescent="0.25">
      <c r="B61" s="553"/>
      <c r="C61" s="554"/>
      <c r="D61" s="228">
        <v>44377</v>
      </c>
      <c r="E61" s="228">
        <v>44196</v>
      </c>
      <c r="F61" s="228">
        <v>44012</v>
      </c>
      <c r="G61" s="222"/>
      <c r="H61" s="222"/>
      <c r="I61" s="219"/>
    </row>
    <row r="62" spans="1:9" ht="15" x14ac:dyDescent="0.25">
      <c r="B62" s="553" t="s">
        <v>149</v>
      </c>
      <c r="C62" s="554"/>
      <c r="D62" s="229">
        <v>6733.98</v>
      </c>
      <c r="E62" s="229">
        <v>6891.96</v>
      </c>
      <c r="F62" s="229">
        <v>6793.79</v>
      </c>
      <c r="G62" s="222"/>
      <c r="H62" s="222"/>
      <c r="I62" s="219"/>
    </row>
    <row r="63" spans="1:9" ht="15" x14ac:dyDescent="0.25">
      <c r="B63" s="553" t="s">
        <v>150</v>
      </c>
      <c r="C63" s="554"/>
      <c r="D63" s="229">
        <v>6761.37</v>
      </c>
      <c r="E63" s="229">
        <v>6941.65</v>
      </c>
      <c r="F63" s="229">
        <v>6820.47</v>
      </c>
      <c r="G63" s="222"/>
      <c r="H63" s="222"/>
      <c r="I63" s="219"/>
    </row>
    <row r="64" spans="1:9" ht="13.5" customHeight="1" x14ac:dyDescent="0.25">
      <c r="A64" s="222"/>
      <c r="B64" s="222"/>
      <c r="C64" s="222"/>
      <c r="D64" s="222"/>
      <c r="E64" s="222"/>
      <c r="F64" s="222"/>
      <c r="G64" s="222"/>
      <c r="H64" s="222"/>
      <c r="I64" s="219"/>
    </row>
    <row r="65" spans="1:11" ht="13.5" customHeight="1" x14ac:dyDescent="0.25">
      <c r="A65" s="226" t="s">
        <v>151</v>
      </c>
      <c r="B65" s="222"/>
      <c r="C65" s="222"/>
      <c r="D65" s="222"/>
      <c r="E65" s="222"/>
      <c r="F65" s="222"/>
      <c r="G65" s="222"/>
      <c r="H65" s="222"/>
      <c r="I65" s="219"/>
    </row>
    <row r="66" spans="1:11" ht="13.5" customHeight="1" x14ac:dyDescent="0.25">
      <c r="A66" s="226"/>
      <c r="B66" s="352"/>
      <c r="C66" s="352"/>
      <c r="D66" s="352"/>
      <c r="E66" s="352"/>
      <c r="F66" s="352"/>
      <c r="G66" s="352"/>
      <c r="H66" s="352"/>
      <c r="I66" s="219"/>
    </row>
    <row r="67" spans="1:11" ht="13.5" customHeight="1" x14ac:dyDescent="0.25">
      <c r="A67" s="227"/>
      <c r="B67" s="352"/>
      <c r="C67" s="352"/>
      <c r="D67" s="352"/>
      <c r="E67" s="352"/>
      <c r="F67" s="352"/>
      <c r="G67" s="352"/>
      <c r="H67" s="352"/>
      <c r="I67" s="219"/>
    </row>
    <row r="68" spans="1:11" ht="13.5" customHeight="1" x14ac:dyDescent="0.25">
      <c r="A68" s="226"/>
      <c r="B68" s="555" t="s">
        <v>152</v>
      </c>
      <c r="C68" s="555"/>
      <c r="D68" s="555"/>
      <c r="E68" s="555"/>
      <c r="F68" s="555"/>
      <c r="G68" s="352"/>
      <c r="H68" s="352"/>
      <c r="I68" s="219"/>
    </row>
    <row r="69" spans="1:11" s="234" customFormat="1" ht="52.8" x14ac:dyDescent="0.25">
      <c r="A69" s="230"/>
      <c r="B69" s="231" t="s">
        <v>153</v>
      </c>
      <c r="C69" s="231" t="s">
        <v>154</v>
      </c>
      <c r="D69" s="231" t="s">
        <v>155</v>
      </c>
      <c r="E69" s="231" t="s">
        <v>156</v>
      </c>
      <c r="F69" s="231" t="s">
        <v>157</v>
      </c>
      <c r="G69" s="231" t="s">
        <v>158</v>
      </c>
      <c r="H69" s="231" t="s">
        <v>159</v>
      </c>
      <c r="I69" s="232"/>
      <c r="J69" s="233"/>
      <c r="K69" s="233"/>
    </row>
    <row r="70" spans="1:11" ht="13.5" customHeight="1" x14ac:dyDescent="0.25">
      <c r="A70" s="353"/>
      <c r="B70" s="235" t="s">
        <v>160</v>
      </c>
      <c r="C70" s="368" t="s">
        <v>161</v>
      </c>
      <c r="D70" s="236">
        <v>0</v>
      </c>
      <c r="E70" s="237">
        <v>6733.98</v>
      </c>
      <c r="F70" s="238">
        <f>+F71</f>
        <v>0</v>
      </c>
      <c r="G70" s="369">
        <v>6793.79</v>
      </c>
      <c r="H70" s="236">
        <v>0</v>
      </c>
      <c r="I70" s="219"/>
    </row>
    <row r="71" spans="1:11" ht="13.5" customHeight="1" x14ac:dyDescent="0.25">
      <c r="A71" s="353"/>
      <c r="B71" s="239" t="s">
        <v>162</v>
      </c>
      <c r="C71" s="368" t="s">
        <v>161</v>
      </c>
      <c r="D71" s="236">
        <v>0</v>
      </c>
      <c r="E71" s="237">
        <v>6733.98</v>
      </c>
      <c r="F71" s="238">
        <f>F72</f>
        <v>0</v>
      </c>
      <c r="G71" s="369">
        <v>6793.79</v>
      </c>
      <c r="H71" s="238">
        <v>0</v>
      </c>
      <c r="I71" s="219"/>
    </row>
    <row r="72" spans="1:11" ht="28.5" customHeight="1" x14ac:dyDescent="0.25">
      <c r="A72" s="353"/>
      <c r="B72" s="240" t="s">
        <v>163</v>
      </c>
      <c r="C72" s="368" t="s">
        <v>161</v>
      </c>
      <c r="D72" s="236">
        <v>0</v>
      </c>
      <c r="E72" s="237">
        <v>6733.98</v>
      </c>
      <c r="F72" s="238">
        <f>+D72*E72</f>
        <v>0</v>
      </c>
      <c r="G72" s="369">
        <v>6793.79</v>
      </c>
      <c r="H72" s="238">
        <v>0</v>
      </c>
      <c r="I72" s="219"/>
    </row>
    <row r="73" spans="1:11" ht="13.5" customHeight="1" x14ac:dyDescent="0.25">
      <c r="A73" s="353"/>
      <c r="B73" s="239" t="s">
        <v>164</v>
      </c>
      <c r="C73" s="241"/>
      <c r="D73" s="236"/>
      <c r="E73" s="236"/>
      <c r="F73" s="236"/>
      <c r="G73" s="236"/>
      <c r="H73" s="242"/>
      <c r="I73" s="219"/>
    </row>
    <row r="74" spans="1:11" ht="13.5" customHeight="1" x14ac:dyDescent="0.25">
      <c r="A74" s="353"/>
      <c r="B74" s="239" t="s">
        <v>165</v>
      </c>
      <c r="C74" s="241"/>
      <c r="D74" s="243"/>
      <c r="E74" s="243"/>
      <c r="F74" s="243"/>
      <c r="G74" s="243"/>
      <c r="H74" s="242"/>
      <c r="I74" s="219"/>
    </row>
    <row r="75" spans="1:11" ht="13.5" customHeight="1" x14ac:dyDescent="0.25">
      <c r="A75" s="353"/>
      <c r="B75" s="239" t="s">
        <v>166</v>
      </c>
      <c r="C75" s="242"/>
      <c r="D75" s="242"/>
      <c r="E75" s="242"/>
      <c r="F75" s="242"/>
      <c r="G75" s="242"/>
      <c r="H75" s="242"/>
      <c r="I75" s="219"/>
    </row>
    <row r="76" spans="1:11" ht="13.5" customHeight="1" x14ac:dyDescent="0.25">
      <c r="A76" s="353"/>
      <c r="B76" s="239" t="s">
        <v>165</v>
      </c>
      <c r="C76" s="242"/>
      <c r="D76" s="242"/>
      <c r="E76" s="242"/>
      <c r="F76" s="242"/>
      <c r="G76" s="242"/>
      <c r="H76" s="242"/>
      <c r="I76" s="219"/>
    </row>
    <row r="77" spans="1:11" ht="13.5" customHeight="1" x14ac:dyDescent="0.25">
      <c r="A77" s="353"/>
      <c r="B77" s="239" t="s">
        <v>167</v>
      </c>
      <c r="C77" s="242"/>
      <c r="D77" s="242"/>
      <c r="E77" s="242"/>
      <c r="F77" s="242"/>
      <c r="G77" s="242"/>
      <c r="H77" s="242"/>
      <c r="I77" s="219"/>
    </row>
    <row r="78" spans="1:11" ht="13.5" customHeight="1" x14ac:dyDescent="0.25">
      <c r="A78" s="353"/>
      <c r="B78" s="239" t="s">
        <v>165</v>
      </c>
      <c r="C78" s="242"/>
      <c r="D78" s="242"/>
      <c r="E78" s="242"/>
      <c r="F78" s="242"/>
      <c r="G78" s="242"/>
      <c r="H78" s="242"/>
      <c r="I78" s="219"/>
    </row>
    <row r="79" spans="1:11" ht="13.5" customHeight="1" x14ac:dyDescent="0.25">
      <c r="A79" s="353"/>
      <c r="B79" s="244"/>
      <c r="C79" s="245"/>
      <c r="D79" s="245"/>
      <c r="E79" s="245"/>
      <c r="F79" s="245"/>
      <c r="G79" s="245"/>
      <c r="H79" s="245"/>
      <c r="I79" s="219"/>
    </row>
    <row r="80" spans="1:11" ht="13.5" customHeight="1" x14ac:dyDescent="0.25">
      <c r="A80" s="226" t="s">
        <v>168</v>
      </c>
      <c r="B80" s="244"/>
      <c r="C80" s="245"/>
      <c r="D80" s="245"/>
      <c r="E80" s="245"/>
      <c r="F80" s="245"/>
      <c r="G80" s="245"/>
      <c r="H80" s="245"/>
      <c r="I80" s="219"/>
    </row>
    <row r="81" spans="1:9" ht="13.5" customHeight="1" x14ac:dyDescent="0.25">
      <c r="A81" s="226"/>
      <c r="B81" s="244"/>
      <c r="C81" s="245"/>
      <c r="D81" s="245"/>
      <c r="E81" s="245"/>
      <c r="F81" s="245"/>
      <c r="G81" s="245"/>
      <c r="H81" s="245"/>
      <c r="I81" s="219"/>
    </row>
    <row r="82" spans="1:9" ht="13.5" customHeight="1" x14ac:dyDescent="0.25">
      <c r="A82" s="227"/>
      <c r="B82" s="244"/>
      <c r="C82" s="245"/>
      <c r="D82" s="245"/>
      <c r="E82" s="245"/>
      <c r="F82" s="245"/>
      <c r="G82" s="245"/>
      <c r="H82" s="245"/>
      <c r="I82" s="219"/>
    </row>
    <row r="83" spans="1:9" ht="39.6" x14ac:dyDescent="0.25">
      <c r="A83" s="353"/>
      <c r="B83" s="231" t="s">
        <v>169</v>
      </c>
      <c r="C83" s="231" t="s">
        <v>170</v>
      </c>
      <c r="D83" s="231" t="s">
        <v>171</v>
      </c>
      <c r="E83" s="231" t="s">
        <v>172</v>
      </c>
      <c r="F83" s="231" t="s">
        <v>173</v>
      </c>
      <c r="G83" s="245"/>
      <c r="H83" s="245"/>
      <c r="I83" s="219"/>
    </row>
    <row r="84" spans="1:9" ht="26.4" x14ac:dyDescent="0.25">
      <c r="A84" s="353"/>
      <c r="B84" s="246" t="s">
        <v>174</v>
      </c>
      <c r="C84" s="237">
        <v>6733.98</v>
      </c>
      <c r="D84" s="247">
        <v>0</v>
      </c>
      <c r="E84" s="237">
        <v>6793.79</v>
      </c>
      <c r="F84" s="247">
        <v>0</v>
      </c>
      <c r="G84" s="245"/>
      <c r="H84" s="245"/>
      <c r="I84" s="219"/>
    </row>
    <row r="85" spans="1:9" ht="26.4" x14ac:dyDescent="0.25">
      <c r="A85" s="353"/>
      <c r="B85" s="246" t="s">
        <v>175</v>
      </c>
      <c r="C85" s="248"/>
      <c r="D85" s="249"/>
      <c r="E85" s="248"/>
      <c r="F85" s="249"/>
      <c r="G85" s="245"/>
      <c r="H85" s="245"/>
      <c r="I85" s="219"/>
    </row>
    <row r="86" spans="1:9" ht="39.6" x14ac:dyDescent="0.25">
      <c r="A86" s="353"/>
      <c r="B86" s="246" t="s">
        <v>176</v>
      </c>
      <c r="C86" s="237">
        <v>6733.98</v>
      </c>
      <c r="D86" s="247">
        <v>0</v>
      </c>
      <c r="E86" s="237">
        <v>6793.79</v>
      </c>
      <c r="F86" s="247">
        <v>0</v>
      </c>
      <c r="G86" s="245"/>
      <c r="H86" s="245"/>
      <c r="I86" s="219"/>
    </row>
    <row r="87" spans="1:9" ht="26.4" x14ac:dyDescent="0.25">
      <c r="A87" s="353"/>
      <c r="B87" s="246" t="s">
        <v>177</v>
      </c>
      <c r="C87" s="250"/>
      <c r="D87" s="251"/>
      <c r="E87" s="250"/>
      <c r="F87" s="250"/>
      <c r="G87" s="245"/>
      <c r="H87" s="245"/>
      <c r="I87" s="219"/>
    </row>
    <row r="88" spans="1:9" ht="25.5" customHeight="1" x14ac:dyDescent="0.25">
      <c r="A88" s="353"/>
      <c r="B88" s="549" t="s">
        <v>178</v>
      </c>
      <c r="C88" s="549"/>
      <c r="D88" s="549"/>
      <c r="E88" s="549"/>
      <c r="F88" s="549"/>
      <c r="G88" s="245"/>
      <c r="H88" s="245"/>
      <c r="I88" s="219"/>
    </row>
    <row r="89" spans="1:9" x14ac:dyDescent="0.25">
      <c r="A89" s="218"/>
      <c r="H89" s="218"/>
      <c r="I89" s="219"/>
    </row>
    <row r="90" spans="1:9" ht="15.6" x14ac:dyDescent="0.25">
      <c r="A90" s="223" t="s">
        <v>179</v>
      </c>
      <c r="H90" s="218"/>
      <c r="I90" s="219"/>
    </row>
    <row r="91" spans="1:9" x14ac:dyDescent="0.25">
      <c r="A91" s="218"/>
      <c r="H91" s="218"/>
      <c r="I91" s="219"/>
    </row>
    <row r="92" spans="1:9" ht="15.6" x14ac:dyDescent="0.25">
      <c r="A92" s="226" t="s">
        <v>180</v>
      </c>
      <c r="H92" s="218"/>
      <c r="I92" s="219"/>
    </row>
    <row r="93" spans="1:9" x14ac:dyDescent="0.25">
      <c r="A93" s="218"/>
      <c r="H93" s="218"/>
      <c r="I93" s="219"/>
    </row>
    <row r="94" spans="1:9" ht="15" customHeight="1" x14ac:dyDescent="0.25">
      <c r="A94" s="522" t="s">
        <v>181</v>
      </c>
      <c r="B94" s="522"/>
      <c r="C94" s="522"/>
      <c r="D94" s="522"/>
      <c r="E94" s="522"/>
      <c r="F94" s="522"/>
      <c r="G94" s="522"/>
      <c r="H94" s="522"/>
      <c r="I94" s="219"/>
    </row>
    <row r="95" spans="1:9" x14ac:dyDescent="0.25">
      <c r="A95" s="218"/>
      <c r="H95" s="218"/>
      <c r="I95" s="219"/>
    </row>
    <row r="96" spans="1:9" ht="23.25" customHeight="1" x14ac:dyDescent="0.25">
      <c r="A96" s="218"/>
      <c r="B96" s="511" t="s">
        <v>182</v>
      </c>
      <c r="C96" s="546"/>
      <c r="D96" s="546"/>
      <c r="E96" s="512"/>
      <c r="G96" s="218"/>
      <c r="H96" s="218"/>
    </row>
    <row r="97" spans="1:9" ht="43.5" customHeight="1" x14ac:dyDescent="0.25">
      <c r="A97" s="218"/>
      <c r="B97" s="535" t="s">
        <v>183</v>
      </c>
      <c r="C97" s="535"/>
      <c r="D97" s="348" t="s">
        <v>472</v>
      </c>
      <c r="E97" s="348" t="s">
        <v>473</v>
      </c>
      <c r="G97" s="218"/>
      <c r="H97" s="218"/>
    </row>
    <row r="98" spans="1:9" ht="13.8" x14ac:dyDescent="0.25">
      <c r="A98" s="218"/>
      <c r="B98" s="536" t="s">
        <v>184</v>
      </c>
      <c r="C98" s="538"/>
      <c r="D98" s="252">
        <v>950000</v>
      </c>
      <c r="E98" s="252">
        <v>170516</v>
      </c>
      <c r="G98" s="218"/>
      <c r="H98" s="218"/>
    </row>
    <row r="99" spans="1:9" ht="13.8" x14ac:dyDescent="0.25">
      <c r="A99" s="218"/>
      <c r="B99" s="525" t="s">
        <v>185</v>
      </c>
      <c r="C99" s="526"/>
      <c r="D99" s="253">
        <v>37498643</v>
      </c>
      <c r="E99" s="253">
        <v>30221801</v>
      </c>
      <c r="G99" s="218"/>
      <c r="H99" s="218"/>
    </row>
    <row r="100" spans="1:9" ht="13.8" x14ac:dyDescent="0.25">
      <c r="A100" s="218"/>
      <c r="B100" s="525" t="s">
        <v>186</v>
      </c>
      <c r="C100" s="526"/>
      <c r="D100" s="254">
        <v>311880828</v>
      </c>
      <c r="E100" s="254">
        <v>126945040</v>
      </c>
      <c r="G100" s="218"/>
      <c r="H100" s="218"/>
    </row>
    <row r="101" spans="1:9" ht="13.8" x14ac:dyDescent="0.25">
      <c r="A101" s="218"/>
      <c r="B101" s="535" t="s">
        <v>125</v>
      </c>
      <c r="C101" s="535"/>
      <c r="D101" s="255">
        <f>SUM(D98:D100)</f>
        <v>350329471</v>
      </c>
      <c r="E101" s="255">
        <f>SUM(E98:E100)</f>
        <v>157337357</v>
      </c>
      <c r="G101" s="218"/>
      <c r="H101" s="218"/>
    </row>
    <row r="102" spans="1:9" x14ac:dyDescent="0.25">
      <c r="A102" s="218"/>
      <c r="G102" s="218"/>
      <c r="H102" s="218"/>
    </row>
    <row r="103" spans="1:9" ht="33.75" customHeight="1" x14ac:dyDescent="0.25">
      <c r="A103" s="218"/>
      <c r="B103" s="547" t="s">
        <v>187</v>
      </c>
      <c r="C103" s="548"/>
      <c r="D103" s="348" t="s">
        <v>472</v>
      </c>
      <c r="E103" s="348" t="s">
        <v>473</v>
      </c>
      <c r="G103" s="218"/>
      <c r="H103" s="218"/>
    </row>
    <row r="104" spans="1:9" ht="13.8" x14ac:dyDescent="0.25">
      <c r="A104" s="218"/>
      <c r="B104" s="525" t="s">
        <v>188</v>
      </c>
      <c r="C104" s="539"/>
      <c r="D104" s="252">
        <v>34953129</v>
      </c>
      <c r="E104" s="252">
        <v>27626287</v>
      </c>
      <c r="G104" s="218"/>
      <c r="H104" s="218"/>
    </row>
    <row r="105" spans="1:9" ht="13.8" x14ac:dyDescent="0.25">
      <c r="A105" s="218"/>
      <c r="B105" s="525" t="s">
        <v>189</v>
      </c>
      <c r="C105" s="539"/>
      <c r="D105" s="252">
        <v>2545514</v>
      </c>
      <c r="E105" s="252">
        <v>2545514</v>
      </c>
      <c r="H105" s="218"/>
    </row>
    <row r="106" spans="1:9" ht="13.8" x14ac:dyDescent="0.25">
      <c r="A106" s="218"/>
      <c r="B106" s="523" t="s">
        <v>125</v>
      </c>
      <c r="C106" s="543"/>
      <c r="D106" s="255">
        <f>SUM(D104:D105)</f>
        <v>37498643</v>
      </c>
      <c r="E106" s="255">
        <f>SUM(E104:E105)</f>
        <v>30171801</v>
      </c>
      <c r="G106" s="218"/>
      <c r="H106" s="218"/>
    </row>
    <row r="107" spans="1:9" x14ac:dyDescent="0.25">
      <c r="A107" s="218"/>
      <c r="G107" s="218"/>
      <c r="H107" s="218"/>
    </row>
    <row r="108" spans="1:9" ht="30" customHeight="1" x14ac:dyDescent="0.25">
      <c r="A108" s="218"/>
      <c r="B108" s="256" t="s">
        <v>186</v>
      </c>
      <c r="C108" s="257"/>
      <c r="D108" s="348" t="s">
        <v>472</v>
      </c>
      <c r="E108" s="348" t="s">
        <v>473</v>
      </c>
      <c r="G108" s="218"/>
      <c r="H108" s="218"/>
    </row>
    <row r="109" spans="1:9" ht="13.8" x14ac:dyDescent="0.25">
      <c r="A109" s="218"/>
      <c r="B109" s="258" t="s">
        <v>190</v>
      </c>
      <c r="C109" s="259"/>
      <c r="D109" s="260">
        <v>311880682</v>
      </c>
      <c r="E109" s="260">
        <v>126945040</v>
      </c>
      <c r="G109" s="218"/>
      <c r="H109" s="218"/>
    </row>
    <row r="110" spans="1:9" ht="13.8" x14ac:dyDescent="0.25">
      <c r="A110" s="218"/>
      <c r="B110" s="347" t="s">
        <v>125</v>
      </c>
      <c r="C110" s="261"/>
      <c r="D110" s="255">
        <f>+D109</f>
        <v>311880682</v>
      </c>
      <c r="E110" s="255">
        <f>+E109</f>
        <v>126945040</v>
      </c>
      <c r="G110" s="218"/>
      <c r="H110" s="218"/>
    </row>
    <row r="111" spans="1:9" x14ac:dyDescent="0.25">
      <c r="A111" s="218"/>
      <c r="H111" s="218"/>
      <c r="I111" s="219"/>
    </row>
    <row r="112" spans="1:9" ht="15.6" x14ac:dyDescent="0.25">
      <c r="A112" s="226" t="s">
        <v>191</v>
      </c>
      <c r="H112" s="218"/>
      <c r="I112" s="219"/>
    </row>
    <row r="113" spans="1:12" x14ac:dyDescent="0.25">
      <c r="A113" s="218"/>
      <c r="H113" s="218"/>
      <c r="I113" s="219"/>
    </row>
    <row r="114" spans="1:12" ht="14.25" customHeight="1" x14ac:dyDescent="0.25">
      <c r="A114" s="544" t="s">
        <v>192</v>
      </c>
      <c r="B114" s="544"/>
      <c r="C114" s="544"/>
      <c r="D114" s="544"/>
      <c r="E114" s="544"/>
      <c r="F114" s="544"/>
      <c r="G114" s="544"/>
      <c r="H114" s="544"/>
      <c r="I114" s="219"/>
    </row>
    <row r="115" spans="1:12" ht="13.5" customHeight="1" x14ac:dyDescent="0.25">
      <c r="A115" s="262" t="s">
        <v>474</v>
      </c>
      <c r="B115" s="263"/>
      <c r="C115" s="264"/>
      <c r="D115" s="264"/>
      <c r="E115" s="264"/>
      <c r="F115" s="264"/>
      <c r="G115" s="264"/>
      <c r="H115" s="264"/>
      <c r="I115" s="265"/>
    </row>
    <row r="116" spans="1:12" ht="13.5" customHeight="1" x14ac:dyDescent="0.25">
      <c r="A116" s="351"/>
      <c r="B116" s="351"/>
      <c r="C116" s="351"/>
      <c r="D116" s="351"/>
      <c r="E116" s="351"/>
      <c r="F116" s="351"/>
      <c r="G116" s="351"/>
      <c r="H116" s="351"/>
      <c r="I116" s="219"/>
    </row>
    <row r="117" spans="1:12" ht="14.4" x14ac:dyDescent="0.25">
      <c r="B117" s="266"/>
      <c r="C117" s="266"/>
      <c r="D117" s="266"/>
      <c r="E117" s="267"/>
      <c r="F117" s="267"/>
      <c r="G117" s="267"/>
    </row>
    <row r="118" spans="1:12" ht="15.6" x14ac:dyDescent="0.25">
      <c r="A118" s="226" t="s">
        <v>193</v>
      </c>
      <c r="H118" s="218"/>
    </row>
    <row r="119" spans="1:12" x14ac:dyDescent="0.25">
      <c r="A119" s="218"/>
      <c r="H119" s="218"/>
    </row>
    <row r="120" spans="1:12" ht="15" x14ac:dyDescent="0.25">
      <c r="A120" s="522" t="s">
        <v>194</v>
      </c>
      <c r="B120" s="522"/>
      <c r="C120" s="522"/>
      <c r="D120" s="522"/>
      <c r="E120" s="522"/>
      <c r="F120" s="522"/>
      <c r="G120" s="522"/>
      <c r="H120" s="522"/>
    </row>
    <row r="121" spans="1:12" x14ac:dyDescent="0.25">
      <c r="A121" s="218"/>
      <c r="H121" s="218"/>
    </row>
    <row r="122" spans="1:12" ht="27.6" x14ac:dyDescent="0.25">
      <c r="A122" s="218"/>
      <c r="B122" s="535" t="s">
        <v>195</v>
      </c>
      <c r="C122" s="535"/>
      <c r="D122" s="535"/>
      <c r="E122" s="535"/>
      <c r="F122" s="348" t="s">
        <v>472</v>
      </c>
      <c r="G122" s="348" t="s">
        <v>473</v>
      </c>
      <c r="H122" s="218"/>
    </row>
    <row r="123" spans="1:12" ht="13.8" x14ac:dyDescent="0.25">
      <c r="A123" s="218"/>
      <c r="B123" s="536" t="s">
        <v>196</v>
      </c>
      <c r="C123" s="537"/>
      <c r="D123" s="537"/>
      <c r="E123" s="538"/>
      <c r="F123" s="370">
        <v>241499821</v>
      </c>
      <c r="G123" s="252">
        <v>162801162</v>
      </c>
      <c r="H123" s="218"/>
    </row>
    <row r="124" spans="1:12" ht="13.8" x14ac:dyDescent="0.25">
      <c r="A124" s="218"/>
      <c r="B124" s="525" t="s">
        <v>197</v>
      </c>
      <c r="C124" s="539"/>
      <c r="D124" s="539"/>
      <c r="E124" s="526"/>
      <c r="F124" s="371">
        <v>0</v>
      </c>
      <c r="G124" s="253">
        <v>0</v>
      </c>
      <c r="H124" s="218"/>
    </row>
    <row r="125" spans="1:12" ht="13.8" x14ac:dyDescent="0.25">
      <c r="A125" s="218"/>
      <c r="B125" s="345" t="s">
        <v>198</v>
      </c>
      <c r="C125" s="350"/>
      <c r="D125" s="350"/>
      <c r="E125" s="346"/>
      <c r="F125" s="371">
        <v>35437504</v>
      </c>
      <c r="G125" s="253">
        <v>0</v>
      </c>
      <c r="H125" s="218"/>
    </row>
    <row r="126" spans="1:12" ht="13.8" x14ac:dyDescent="0.25">
      <c r="A126" s="218"/>
      <c r="B126" s="540" t="s">
        <v>199</v>
      </c>
      <c r="C126" s="541"/>
      <c r="D126" s="541"/>
      <c r="E126" s="542"/>
      <c r="F126" s="371">
        <v>484000</v>
      </c>
      <c r="G126" s="254">
        <v>3102021</v>
      </c>
      <c r="H126" s="218"/>
    </row>
    <row r="127" spans="1:12" ht="13.8" x14ac:dyDescent="0.25">
      <c r="A127" s="218"/>
      <c r="B127" s="523" t="s">
        <v>125</v>
      </c>
      <c r="C127" s="543"/>
      <c r="D127" s="543"/>
      <c r="E127" s="524"/>
      <c r="F127" s="255">
        <f>SUM(F123:F126)</f>
        <v>277421325</v>
      </c>
      <c r="G127" s="255">
        <f>SUM(G123:G126)</f>
        <v>165903183</v>
      </c>
      <c r="H127" s="218"/>
      <c r="J127" s="372"/>
      <c r="K127" s="372"/>
      <c r="L127" s="373"/>
    </row>
    <row r="128" spans="1:12" x14ac:dyDescent="0.25">
      <c r="A128" s="218"/>
      <c r="H128" s="218"/>
      <c r="J128" s="372"/>
      <c r="K128" s="372"/>
      <c r="L128" s="373"/>
    </row>
    <row r="129" spans="1:16" ht="13.8" x14ac:dyDescent="0.25">
      <c r="A129" s="544" t="s">
        <v>200</v>
      </c>
      <c r="B129" s="544"/>
      <c r="C129" s="544"/>
      <c r="D129" s="544"/>
      <c r="E129" s="544"/>
      <c r="F129" s="544"/>
      <c r="G129" s="544"/>
      <c r="H129" s="544"/>
      <c r="J129" s="372">
        <f>2504711*12</f>
        <v>30056532</v>
      </c>
      <c r="K129" s="372"/>
      <c r="L129" s="373">
        <v>-138294607</v>
      </c>
    </row>
    <row r="130" spans="1:16" ht="14.4" x14ac:dyDescent="0.25">
      <c r="B130" s="266"/>
      <c r="C130" s="266"/>
      <c r="D130" s="266"/>
      <c r="E130" s="267"/>
      <c r="F130" s="267"/>
      <c r="G130" s="267"/>
      <c r="J130" s="372"/>
      <c r="K130" s="372"/>
      <c r="L130" s="372">
        <f>+K140+L129</f>
        <v>-146590.53901219368</v>
      </c>
    </row>
    <row r="131" spans="1:16" ht="15.6" x14ac:dyDescent="0.25">
      <c r="A131" s="226" t="s">
        <v>201</v>
      </c>
      <c r="J131" s="372"/>
      <c r="K131" s="372"/>
      <c r="L131" s="374"/>
    </row>
    <row r="133" spans="1:16" x14ac:dyDescent="0.25">
      <c r="B133" s="545" t="s">
        <v>183</v>
      </c>
      <c r="C133" s="521" t="s">
        <v>202</v>
      </c>
      <c r="D133" s="521"/>
      <c r="E133" s="521"/>
      <c r="F133" s="521"/>
      <c r="G133" s="521"/>
      <c r="H133" s="521" t="s">
        <v>203</v>
      </c>
      <c r="I133" s="521"/>
      <c r="J133" s="521"/>
      <c r="K133" s="521"/>
      <c r="L133" s="521" t="s">
        <v>204</v>
      </c>
    </row>
    <row r="134" spans="1:16" ht="20.399999999999999" x14ac:dyDescent="0.25">
      <c r="B134" s="545"/>
      <c r="C134" s="375" t="s">
        <v>205</v>
      </c>
      <c r="D134" s="375" t="s">
        <v>206</v>
      </c>
      <c r="E134" s="375" t="s">
        <v>207</v>
      </c>
      <c r="F134" s="375" t="s">
        <v>208</v>
      </c>
      <c r="G134" s="375" t="s">
        <v>121</v>
      </c>
      <c r="H134" s="375" t="s">
        <v>209</v>
      </c>
      <c r="I134" s="376" t="s">
        <v>210</v>
      </c>
      <c r="J134" s="376" t="s">
        <v>211</v>
      </c>
      <c r="K134" s="376" t="s">
        <v>212</v>
      </c>
      <c r="L134" s="521"/>
    </row>
    <row r="135" spans="1:16" x14ac:dyDescent="0.25">
      <c r="B135" s="377" t="s">
        <v>213</v>
      </c>
      <c r="C135" s="378">
        <v>122186128</v>
      </c>
      <c r="D135" s="378">
        <v>12410037</v>
      </c>
      <c r="E135" s="378">
        <v>0</v>
      </c>
      <c r="F135" s="378">
        <v>0</v>
      </c>
      <c r="G135" s="378">
        <f>+C135+D135-E135+F135</f>
        <v>134596165</v>
      </c>
      <c r="H135" s="378">
        <v>15050538</v>
      </c>
      <c r="I135" s="379">
        <v>13485021</v>
      </c>
      <c r="J135" s="379">
        <v>0</v>
      </c>
      <c r="K135" s="380">
        <f>+H135+I135-J135</f>
        <v>28535559</v>
      </c>
      <c r="L135" s="378">
        <f>+G135-K135</f>
        <v>106060606</v>
      </c>
      <c r="N135" s="217"/>
    </row>
    <row r="136" spans="1:16" x14ac:dyDescent="0.25">
      <c r="B136" s="271" t="s">
        <v>214</v>
      </c>
      <c r="C136" s="381">
        <v>63553559</v>
      </c>
      <c r="D136" s="381">
        <v>0</v>
      </c>
      <c r="E136" s="381">
        <v>0</v>
      </c>
      <c r="F136" s="381">
        <v>0</v>
      </c>
      <c r="G136" s="381">
        <f>+C136+D136-E136+F136</f>
        <v>63553559</v>
      </c>
      <c r="H136" s="381">
        <v>12740029.990987798</v>
      </c>
      <c r="I136" s="382">
        <v>21681675</v>
      </c>
      <c r="J136" s="382">
        <v>0</v>
      </c>
      <c r="K136" s="383">
        <f>+H136+I136-J136</f>
        <v>34421704.9909878</v>
      </c>
      <c r="L136" s="381">
        <f>+G136-K136</f>
        <v>29131854.0090122</v>
      </c>
    </row>
    <row r="137" spans="1:16" x14ac:dyDescent="0.25">
      <c r="B137" s="271" t="s">
        <v>215</v>
      </c>
      <c r="C137" s="381">
        <v>6121048.4399999995</v>
      </c>
      <c r="D137" s="381">
        <v>10216781</v>
      </c>
      <c r="E137" s="381">
        <v>0</v>
      </c>
      <c r="F137" s="381">
        <v>0</v>
      </c>
      <c r="G137" s="381">
        <f>+C137+D137-E137+F137</f>
        <v>16337829.439999999</v>
      </c>
      <c r="H137" s="381">
        <v>3715352</v>
      </c>
      <c r="I137" s="382">
        <v>3364995</v>
      </c>
      <c r="J137" s="382">
        <v>0</v>
      </c>
      <c r="K137" s="383">
        <f>+H137+I137-J137</f>
        <v>7080347</v>
      </c>
      <c r="L137" s="381">
        <f>+G137-K137</f>
        <v>9257482.4399999995</v>
      </c>
      <c r="N137" s="217"/>
    </row>
    <row r="138" spans="1:16" x14ac:dyDescent="0.25">
      <c r="B138" s="271" t="s">
        <v>216</v>
      </c>
      <c r="C138" s="381">
        <v>2416037.35</v>
      </c>
      <c r="D138" s="381">
        <v>0</v>
      </c>
      <c r="E138" s="381">
        <v>0</v>
      </c>
      <c r="F138" s="381">
        <v>0</v>
      </c>
      <c r="G138" s="381">
        <f>+C138+D138-E138+F138</f>
        <v>2416037.35</v>
      </c>
      <c r="H138" s="381">
        <v>483207.47</v>
      </c>
      <c r="I138" s="382">
        <v>0</v>
      </c>
      <c r="J138" s="382">
        <v>0</v>
      </c>
      <c r="K138" s="383">
        <f>+H138+I138-J138</f>
        <v>483207.47</v>
      </c>
      <c r="L138" s="381">
        <f>+G138-K138</f>
        <v>1932829.8800000001</v>
      </c>
      <c r="M138" s="269"/>
      <c r="N138" s="217"/>
      <c r="O138" s="270"/>
      <c r="P138" s="270"/>
    </row>
    <row r="139" spans="1:16" x14ac:dyDescent="0.25">
      <c r="B139" s="384" t="s">
        <v>217</v>
      </c>
      <c r="C139" s="385">
        <v>150282664</v>
      </c>
      <c r="D139" s="385">
        <v>0</v>
      </c>
      <c r="E139" s="385">
        <v>0</v>
      </c>
      <c r="F139" s="381">
        <v>0</v>
      </c>
      <c r="G139" s="381">
        <f>+C139+D139-E139+F139</f>
        <v>150282664</v>
      </c>
      <c r="H139" s="385">
        <v>37570666</v>
      </c>
      <c r="I139" s="382">
        <v>30056532</v>
      </c>
      <c r="J139" s="386">
        <v>0</v>
      </c>
      <c r="K139" s="383">
        <f>+H139+I139-J139</f>
        <v>67627198</v>
      </c>
      <c r="L139" s="381">
        <f>+G139-K139</f>
        <v>82655466</v>
      </c>
      <c r="N139" s="387"/>
      <c r="O139" s="217"/>
      <c r="P139" s="217"/>
    </row>
    <row r="140" spans="1:16" x14ac:dyDescent="0.25">
      <c r="B140" s="388" t="s">
        <v>125</v>
      </c>
      <c r="C140" s="389">
        <v>344559436.78999996</v>
      </c>
      <c r="D140" s="389">
        <f t="shared" ref="D140:L140" si="0">SUM(D135:D139)</f>
        <v>22626818</v>
      </c>
      <c r="E140" s="389">
        <f t="shared" si="0"/>
        <v>0</v>
      </c>
      <c r="F140" s="389">
        <f t="shared" si="0"/>
        <v>0</v>
      </c>
      <c r="G140" s="389">
        <f t="shared" si="0"/>
        <v>367186254.78999996</v>
      </c>
      <c r="H140" s="389">
        <v>69559793.460987806</v>
      </c>
      <c r="I140" s="390">
        <f t="shared" si="0"/>
        <v>68588223</v>
      </c>
      <c r="J140" s="390">
        <f t="shared" si="0"/>
        <v>0</v>
      </c>
      <c r="K140" s="391">
        <f>SUM(K135:K139)</f>
        <v>138148016.46098781</v>
      </c>
      <c r="L140" s="389">
        <f t="shared" si="0"/>
        <v>229038238.32901219</v>
      </c>
      <c r="N140" s="387"/>
    </row>
    <row r="141" spans="1:16" x14ac:dyDescent="0.25">
      <c r="A141" s="271"/>
      <c r="B141" s="8" t="s">
        <v>218</v>
      </c>
      <c r="C141" s="9">
        <v>338236798</v>
      </c>
      <c r="D141" s="9"/>
      <c r="E141" s="9"/>
      <c r="F141" s="9"/>
      <c r="G141" s="389">
        <v>338236798</v>
      </c>
      <c r="H141" s="9">
        <v>12588466</v>
      </c>
      <c r="I141" s="292"/>
      <c r="J141" s="292"/>
      <c r="K141" s="390">
        <v>12588466</v>
      </c>
      <c r="L141" s="392">
        <f>+G141-K141</f>
        <v>325648332</v>
      </c>
      <c r="N141" s="269"/>
      <c r="O141" s="217"/>
    </row>
    <row r="143" spans="1:16" ht="15.6" x14ac:dyDescent="0.25">
      <c r="A143" s="226" t="s">
        <v>219</v>
      </c>
      <c r="G143" s="269"/>
      <c r="H143" s="269"/>
    </row>
    <row r="144" spans="1:16" x14ac:dyDescent="0.25">
      <c r="L144" s="217"/>
      <c r="N144" s="217"/>
    </row>
    <row r="145" spans="1:14" ht="15" customHeight="1" x14ac:dyDescent="0.25">
      <c r="A145" s="522" t="s">
        <v>220</v>
      </c>
      <c r="B145" s="522"/>
      <c r="C145" s="522"/>
      <c r="D145" s="522"/>
      <c r="E145" s="522"/>
      <c r="F145" s="522"/>
      <c r="G145" s="522"/>
      <c r="H145" s="522"/>
      <c r="L145" s="217"/>
      <c r="N145" s="269"/>
    </row>
    <row r="146" spans="1:14" ht="17.25" customHeight="1" x14ac:dyDescent="0.25">
      <c r="A146" s="522"/>
      <c r="B146" s="522"/>
      <c r="C146" s="522"/>
      <c r="D146" s="522"/>
      <c r="E146" s="522"/>
      <c r="F146" s="522"/>
      <c r="G146" s="522"/>
      <c r="H146" s="522"/>
    </row>
    <row r="148" spans="1:14" x14ac:dyDescent="0.25">
      <c r="L148" s="217"/>
    </row>
    <row r="149" spans="1:14" x14ac:dyDescent="0.25">
      <c r="A149" s="234"/>
      <c r="B149" s="393" t="s">
        <v>118</v>
      </c>
      <c r="C149" s="394" t="s">
        <v>221</v>
      </c>
      <c r="D149" s="394" t="s">
        <v>222</v>
      </c>
      <c r="E149" s="394" t="s">
        <v>223</v>
      </c>
      <c r="F149" s="394" t="s">
        <v>224</v>
      </c>
      <c r="L149" s="217"/>
    </row>
    <row r="150" spans="1:14" x14ac:dyDescent="0.25">
      <c r="A150" s="234"/>
      <c r="B150" s="395" t="s">
        <v>225</v>
      </c>
      <c r="C150" s="396">
        <v>19713133</v>
      </c>
      <c r="D150" s="396">
        <v>0</v>
      </c>
      <c r="E150" s="396">
        <v>19713133</v>
      </c>
      <c r="F150" s="396">
        <f>+C150-E150</f>
        <v>0</v>
      </c>
      <c r="G150" s="217"/>
      <c r="L150" s="217"/>
    </row>
    <row r="151" spans="1:14" x14ac:dyDescent="0.25">
      <c r="A151" s="234"/>
      <c r="B151" s="395" t="s">
        <v>475</v>
      </c>
      <c r="C151" s="396">
        <v>16666667</v>
      </c>
      <c r="D151" s="396">
        <v>2000000</v>
      </c>
      <c r="E151" s="396">
        <v>16666667</v>
      </c>
      <c r="F151" s="396">
        <f>+C151+D151-E151</f>
        <v>2000000</v>
      </c>
      <c r="G151" s="217"/>
      <c r="L151" s="217"/>
    </row>
    <row r="152" spans="1:14" x14ac:dyDescent="0.25">
      <c r="A152" s="234"/>
      <c r="B152" s="395" t="s">
        <v>226</v>
      </c>
      <c r="C152" s="396">
        <v>8640000</v>
      </c>
      <c r="D152" s="396">
        <v>0</v>
      </c>
      <c r="E152" s="396">
        <v>3551994</v>
      </c>
      <c r="F152" s="396">
        <f>+C152+D152-E152</f>
        <v>5088006</v>
      </c>
      <c r="G152" s="272"/>
      <c r="L152" s="217"/>
    </row>
    <row r="153" spans="1:14" x14ac:dyDescent="0.25">
      <c r="B153" s="397" t="s">
        <v>227</v>
      </c>
      <c r="C153" s="398">
        <v>28353133</v>
      </c>
      <c r="D153" s="398">
        <f>SUM(D150:D152)</f>
        <v>2000000</v>
      </c>
      <c r="E153" s="398">
        <v>28353133</v>
      </c>
      <c r="F153" s="398">
        <f>SUM(F150:F152)</f>
        <v>7088006</v>
      </c>
    </row>
    <row r="154" spans="1:14" x14ac:dyDescent="0.25">
      <c r="B154" s="397" t="s">
        <v>228</v>
      </c>
      <c r="C154" s="398">
        <v>28353133</v>
      </c>
      <c r="D154" s="398">
        <v>0</v>
      </c>
      <c r="E154" s="398">
        <v>23899794</v>
      </c>
      <c r="F154" s="398">
        <f>+C154-E154</f>
        <v>4453339</v>
      </c>
      <c r="G154" s="217"/>
    </row>
    <row r="155" spans="1:14" x14ac:dyDescent="0.25">
      <c r="C155" s="273"/>
      <c r="D155" s="273"/>
      <c r="E155" s="273"/>
      <c r="F155" s="273"/>
    </row>
    <row r="156" spans="1:14" ht="15.6" x14ac:dyDescent="0.25">
      <c r="A156" s="226" t="s">
        <v>229</v>
      </c>
    </row>
    <row r="158" spans="1:14" ht="15" customHeight="1" x14ac:dyDescent="0.25">
      <c r="A158" s="522" t="s">
        <v>230</v>
      </c>
      <c r="B158" s="522"/>
      <c r="C158" s="522"/>
      <c r="D158" s="522"/>
      <c r="E158" s="522"/>
      <c r="F158" s="522"/>
    </row>
    <row r="159" spans="1:14" x14ac:dyDescent="0.25">
      <c r="A159" s="522"/>
      <c r="B159" s="522"/>
      <c r="C159" s="522"/>
      <c r="D159" s="522"/>
      <c r="E159" s="522"/>
      <c r="F159" s="522"/>
    </row>
    <row r="160" spans="1:14" x14ac:dyDescent="0.25">
      <c r="A160" s="522"/>
      <c r="B160" s="522"/>
      <c r="C160" s="522"/>
      <c r="D160" s="522"/>
      <c r="E160" s="522"/>
      <c r="F160" s="522"/>
    </row>
    <row r="161" spans="1:6" x14ac:dyDescent="0.25">
      <c r="A161" s="522"/>
      <c r="B161" s="522"/>
      <c r="C161" s="522"/>
      <c r="D161" s="522"/>
      <c r="E161" s="522"/>
      <c r="F161" s="522"/>
    </row>
    <row r="162" spans="1:6" x14ac:dyDescent="0.25">
      <c r="A162" s="522"/>
      <c r="B162" s="522"/>
      <c r="C162" s="522"/>
      <c r="D162" s="522"/>
      <c r="E162" s="522"/>
      <c r="F162" s="522"/>
    </row>
    <row r="164" spans="1:6" ht="15" customHeight="1" x14ac:dyDescent="0.25">
      <c r="B164" s="523" t="s">
        <v>231</v>
      </c>
      <c r="C164" s="524"/>
      <c r="D164" s="503" t="s">
        <v>472</v>
      </c>
      <c r="E164" s="504"/>
    </row>
    <row r="165" spans="1:6" ht="13.8" x14ac:dyDescent="0.25">
      <c r="B165" s="525" t="s">
        <v>232</v>
      </c>
      <c r="C165" s="526"/>
      <c r="D165" s="527">
        <v>6720000</v>
      </c>
      <c r="E165" s="528"/>
    </row>
    <row r="166" spans="1:6" ht="13.8" x14ac:dyDescent="0.25">
      <c r="B166" s="525" t="s">
        <v>233</v>
      </c>
      <c r="C166" s="526"/>
      <c r="D166" s="529">
        <v>285720884</v>
      </c>
      <c r="E166" s="530"/>
    </row>
    <row r="167" spans="1:6" ht="13.8" x14ac:dyDescent="0.25">
      <c r="B167" s="345" t="s">
        <v>234</v>
      </c>
      <c r="C167" s="346"/>
      <c r="D167" s="529">
        <v>4287847</v>
      </c>
      <c r="E167" s="530"/>
    </row>
    <row r="168" spans="1:6" ht="13.8" x14ac:dyDescent="0.25">
      <c r="B168" s="525" t="s">
        <v>235</v>
      </c>
      <c r="C168" s="526"/>
      <c r="D168" s="531">
        <v>-32700096</v>
      </c>
      <c r="E168" s="532"/>
    </row>
    <row r="169" spans="1:6" ht="13.8" x14ac:dyDescent="0.25">
      <c r="B169" s="523" t="s">
        <v>125</v>
      </c>
      <c r="C169" s="524"/>
      <c r="D169" s="533">
        <f>SUM(D165:E168)</f>
        <v>264028635</v>
      </c>
      <c r="E169" s="534"/>
    </row>
    <row r="170" spans="1:6" ht="13.8" x14ac:dyDescent="0.25">
      <c r="B170" s="274"/>
      <c r="C170" s="274"/>
      <c r="D170" s="275"/>
      <c r="E170" s="275"/>
    </row>
    <row r="171" spans="1:6" ht="15.6" x14ac:dyDescent="0.25">
      <c r="A171" s="226" t="s">
        <v>236</v>
      </c>
      <c r="B171" s="349"/>
      <c r="C171" s="349"/>
      <c r="D171" s="349"/>
      <c r="E171" s="349"/>
      <c r="F171" s="349"/>
    </row>
    <row r="172" spans="1:6" ht="15" customHeight="1" x14ac:dyDescent="0.25">
      <c r="A172" s="522" t="s">
        <v>237</v>
      </c>
      <c r="B172" s="522"/>
      <c r="C172" s="522"/>
      <c r="D172" s="522"/>
      <c r="E172" s="522"/>
      <c r="F172" s="522"/>
    </row>
    <row r="173" spans="1:6" ht="13.8" x14ac:dyDescent="0.25">
      <c r="A173" s="274"/>
      <c r="B173" s="274"/>
      <c r="C173" s="274"/>
      <c r="D173" s="275"/>
      <c r="E173" s="275"/>
    </row>
    <row r="174" spans="1:6" ht="15.6" x14ac:dyDescent="0.25">
      <c r="A174" s="226" t="s">
        <v>238</v>
      </c>
      <c r="B174" s="349"/>
      <c r="C174" s="349"/>
      <c r="D174" s="349"/>
      <c r="E174" s="349"/>
      <c r="F174" s="349"/>
    </row>
    <row r="175" spans="1:6" ht="13.8" x14ac:dyDescent="0.25">
      <c r="A175" s="227"/>
      <c r="B175" s="274"/>
      <c r="C175" s="274"/>
      <c r="D175" s="275"/>
      <c r="E175" s="275"/>
    </row>
    <row r="176" spans="1:6" ht="15" customHeight="1" x14ac:dyDescent="0.25">
      <c r="A176" s="274"/>
      <c r="B176" s="276" t="s">
        <v>239</v>
      </c>
      <c r="C176" s="276" t="s">
        <v>240</v>
      </c>
      <c r="D176" s="277" t="s">
        <v>241</v>
      </c>
      <c r="E176" s="275"/>
    </row>
    <row r="177" spans="1:7" ht="13.8" x14ac:dyDescent="0.25">
      <c r="A177" s="274"/>
      <c r="B177" s="513" t="s">
        <v>242</v>
      </c>
      <c r="C177" s="514"/>
      <c r="D177" s="515"/>
      <c r="E177" s="275"/>
    </row>
    <row r="178" spans="1:7" ht="13.8" x14ac:dyDescent="0.25">
      <c r="A178" s="274"/>
      <c r="B178" s="516"/>
      <c r="C178" s="517"/>
      <c r="D178" s="518"/>
      <c r="E178" s="275"/>
    </row>
    <row r="179" spans="1:7" ht="14.4" x14ac:dyDescent="0.25">
      <c r="A179" s="274"/>
      <c r="B179" s="278" t="s">
        <v>227</v>
      </c>
      <c r="C179" s="343"/>
      <c r="D179" s="279"/>
      <c r="E179" s="275"/>
    </row>
    <row r="180" spans="1:7" ht="14.4" x14ac:dyDescent="0.25">
      <c r="A180" s="274"/>
      <c r="B180" s="278" t="s">
        <v>243</v>
      </c>
      <c r="C180" s="343"/>
      <c r="D180" s="279"/>
      <c r="E180" s="275"/>
    </row>
    <row r="181" spans="1:7" ht="13.8" x14ac:dyDescent="0.25">
      <c r="A181" s="274"/>
      <c r="B181" s="274"/>
      <c r="C181" s="274"/>
      <c r="D181" s="275"/>
      <c r="E181" s="275"/>
    </row>
    <row r="182" spans="1:7" ht="15.6" x14ac:dyDescent="0.25">
      <c r="A182" s="226" t="s">
        <v>244</v>
      </c>
      <c r="B182" s="349"/>
      <c r="C182" s="349"/>
      <c r="D182" s="349"/>
      <c r="E182" s="349"/>
      <c r="F182" s="349"/>
    </row>
    <row r="183" spans="1:7" ht="13.8" x14ac:dyDescent="0.25">
      <c r="A183" s="227"/>
      <c r="B183" s="274"/>
      <c r="C183" s="274"/>
      <c r="D183" s="275"/>
      <c r="E183" s="275"/>
    </row>
    <row r="184" spans="1:7" ht="28.8" x14ac:dyDescent="0.25">
      <c r="A184" s="274"/>
      <c r="B184" s="10" t="s">
        <v>245</v>
      </c>
      <c r="C184" s="10" t="s">
        <v>240</v>
      </c>
      <c r="D184" s="277" t="s">
        <v>241</v>
      </c>
      <c r="E184" s="275"/>
    </row>
    <row r="185" spans="1:7" ht="13.8" x14ac:dyDescent="0.25">
      <c r="A185" s="274"/>
      <c r="B185" s="513" t="s">
        <v>246</v>
      </c>
      <c r="C185" s="514"/>
      <c r="D185" s="515"/>
      <c r="E185" s="275"/>
    </row>
    <row r="186" spans="1:7" ht="13.8" x14ac:dyDescent="0.25">
      <c r="A186" s="274"/>
      <c r="B186" s="516"/>
      <c r="C186" s="517"/>
      <c r="D186" s="518"/>
      <c r="E186" s="275"/>
    </row>
    <row r="187" spans="1:7" ht="14.4" x14ac:dyDescent="0.25">
      <c r="A187" s="274"/>
      <c r="B187" s="278" t="s">
        <v>227</v>
      </c>
      <c r="C187" s="343"/>
      <c r="D187" s="279"/>
      <c r="E187" s="275"/>
    </row>
    <row r="188" spans="1:7" ht="14.4" x14ac:dyDescent="0.25">
      <c r="B188" s="278" t="s">
        <v>243</v>
      </c>
      <c r="C188" s="343"/>
      <c r="D188" s="279"/>
    </row>
    <row r="189" spans="1:7" ht="14.4" x14ac:dyDescent="0.25">
      <c r="B189" s="280"/>
      <c r="C189" s="274"/>
      <c r="D189" s="275"/>
    </row>
    <row r="190" spans="1:7" ht="15.6" x14ac:dyDescent="0.25">
      <c r="A190" s="223" t="s">
        <v>247</v>
      </c>
    </row>
    <row r="192" spans="1:7" ht="30.75" customHeight="1" x14ac:dyDescent="0.25">
      <c r="B192" s="511" t="s">
        <v>248</v>
      </c>
      <c r="C192" s="512"/>
      <c r="D192" s="503" t="s">
        <v>472</v>
      </c>
      <c r="E192" s="504"/>
      <c r="G192" s="217"/>
    </row>
    <row r="193" spans="1:7" ht="14.4" x14ac:dyDescent="0.25">
      <c r="B193" s="505" t="s">
        <v>249</v>
      </c>
      <c r="C193" s="506"/>
      <c r="D193" s="519">
        <v>0</v>
      </c>
      <c r="E193" s="520"/>
      <c r="G193" s="217"/>
    </row>
    <row r="194" spans="1:7" ht="14.4" x14ac:dyDescent="0.25">
      <c r="B194" s="399" t="s">
        <v>476</v>
      </c>
      <c r="C194" s="400"/>
      <c r="D194" s="401"/>
      <c r="E194" s="402">
        <v>1320000</v>
      </c>
      <c r="G194" s="217"/>
    </row>
    <row r="195" spans="1:7" ht="14.4" x14ac:dyDescent="0.25">
      <c r="B195" s="399" t="s">
        <v>250</v>
      </c>
      <c r="C195" s="400"/>
      <c r="D195" s="401"/>
      <c r="E195" s="402">
        <v>5055502</v>
      </c>
      <c r="G195" s="217"/>
    </row>
    <row r="196" spans="1:7" ht="14.4" x14ac:dyDescent="0.25">
      <c r="B196" s="505" t="s">
        <v>399</v>
      </c>
      <c r="C196" s="506"/>
      <c r="D196" s="519">
        <v>7500000</v>
      </c>
      <c r="E196" s="520"/>
      <c r="G196" s="217"/>
    </row>
    <row r="197" spans="1:7" ht="14.4" x14ac:dyDescent="0.25">
      <c r="B197" s="399" t="s">
        <v>477</v>
      </c>
      <c r="C197" s="400"/>
      <c r="D197" s="401"/>
      <c r="E197" s="402">
        <v>2380400</v>
      </c>
      <c r="G197" s="217"/>
    </row>
    <row r="198" spans="1:7" ht="14.4" x14ac:dyDescent="0.25">
      <c r="B198" s="399" t="s">
        <v>251</v>
      </c>
      <c r="C198" s="400"/>
      <c r="D198" s="401"/>
      <c r="E198" s="402">
        <v>60891983</v>
      </c>
      <c r="G198" s="217"/>
    </row>
    <row r="199" spans="1:7" ht="14.4" x14ac:dyDescent="0.25">
      <c r="B199" s="505" t="s">
        <v>252</v>
      </c>
      <c r="C199" s="506"/>
      <c r="D199" s="519">
        <v>11000000</v>
      </c>
      <c r="E199" s="520"/>
      <c r="G199" s="217"/>
    </row>
    <row r="200" spans="1:7" ht="14.4" x14ac:dyDescent="0.25">
      <c r="B200" s="511" t="s">
        <v>125</v>
      </c>
      <c r="C200" s="512"/>
      <c r="D200" s="403"/>
      <c r="E200" s="404">
        <f>SUM(D193:E199)</f>
        <v>88147885</v>
      </c>
      <c r="G200" s="217"/>
    </row>
    <row r="201" spans="1:7" ht="14.4" x14ac:dyDescent="0.25">
      <c r="B201" s="511" t="s">
        <v>253</v>
      </c>
      <c r="C201" s="512"/>
      <c r="D201" s="403"/>
      <c r="E201" s="404">
        <v>117749481</v>
      </c>
      <c r="G201" s="217"/>
    </row>
    <row r="202" spans="1:7" x14ac:dyDescent="0.25">
      <c r="G202" s="217"/>
    </row>
    <row r="203" spans="1:7" ht="15.6" x14ac:dyDescent="0.25">
      <c r="A203" s="223" t="s">
        <v>254</v>
      </c>
    </row>
    <row r="205" spans="1:7" ht="30.75" customHeight="1" x14ac:dyDescent="0.25">
      <c r="B205" s="484" t="s">
        <v>255</v>
      </c>
      <c r="C205" s="484"/>
      <c r="D205" s="503" t="s">
        <v>472</v>
      </c>
      <c r="E205" s="504"/>
    </row>
    <row r="206" spans="1:7" ht="14.4" x14ac:dyDescent="0.25">
      <c r="B206" s="505" t="s">
        <v>256</v>
      </c>
      <c r="C206" s="506"/>
      <c r="D206" s="507">
        <v>336495539</v>
      </c>
      <c r="E206" s="508"/>
    </row>
    <row r="207" spans="1:7" ht="14.4" x14ac:dyDescent="0.25">
      <c r="B207" s="505" t="s">
        <v>257</v>
      </c>
      <c r="C207" s="506"/>
      <c r="D207" s="509">
        <v>71327277</v>
      </c>
      <c r="E207" s="510"/>
    </row>
    <row r="208" spans="1:7" ht="14.4" x14ac:dyDescent="0.25">
      <c r="B208" s="484" t="s">
        <v>125</v>
      </c>
      <c r="C208" s="484"/>
      <c r="D208" s="485">
        <f>SUM(D206:E207)</f>
        <v>407822816</v>
      </c>
      <c r="E208" s="486"/>
    </row>
    <row r="210" spans="1:10" ht="15.6" x14ac:dyDescent="0.25">
      <c r="A210" s="226" t="s">
        <v>258</v>
      </c>
    </row>
    <row r="212" spans="1:10" ht="28.8" x14ac:dyDescent="0.25">
      <c r="B212" s="10" t="s">
        <v>245</v>
      </c>
      <c r="C212" s="10" t="s">
        <v>240</v>
      </c>
      <c r="D212" s="277" t="s">
        <v>241</v>
      </c>
    </row>
    <row r="213" spans="1:10" ht="14.4" x14ac:dyDescent="0.25">
      <c r="B213" s="343" t="s">
        <v>259</v>
      </c>
      <c r="C213" s="405">
        <v>7500000</v>
      </c>
      <c r="D213" s="281">
        <v>0</v>
      </c>
      <c r="G213" s="487"/>
      <c r="H213" s="487"/>
      <c r="I213" s="488"/>
      <c r="J213" s="488"/>
    </row>
    <row r="214" spans="1:10" ht="13.8" x14ac:dyDescent="0.25">
      <c r="B214" s="343" t="s">
        <v>260</v>
      </c>
      <c r="C214" s="405">
        <v>0</v>
      </c>
      <c r="D214" s="281">
        <v>0</v>
      </c>
    </row>
    <row r="215" spans="1:10" ht="26.25" customHeight="1" x14ac:dyDescent="0.25">
      <c r="B215" s="344" t="s">
        <v>31</v>
      </c>
      <c r="C215" s="405">
        <v>60891983</v>
      </c>
      <c r="D215" s="281">
        <v>0</v>
      </c>
    </row>
    <row r="216" spans="1:10" ht="14.4" x14ac:dyDescent="0.25">
      <c r="B216" s="276" t="s">
        <v>227</v>
      </c>
      <c r="C216" s="405">
        <f>SUM(C213:C215)</f>
        <v>68391983</v>
      </c>
      <c r="D216" s="281">
        <v>0</v>
      </c>
      <c r="F216" s="217"/>
    </row>
    <row r="217" spans="1:10" ht="14.4" x14ac:dyDescent="0.25">
      <c r="B217" s="276" t="s">
        <v>243</v>
      </c>
      <c r="C217" s="406">
        <v>0</v>
      </c>
      <c r="D217" s="282">
        <v>0</v>
      </c>
    </row>
    <row r="218" spans="1:10" ht="15.6" x14ac:dyDescent="0.25">
      <c r="A218" s="226"/>
      <c r="B218" s="280"/>
      <c r="C218" s="274"/>
      <c r="D218" s="275"/>
      <c r="F218" s="217"/>
    </row>
    <row r="219" spans="1:10" ht="15.6" x14ac:dyDescent="0.25">
      <c r="A219" s="226" t="s">
        <v>261</v>
      </c>
      <c r="B219" s="280"/>
      <c r="C219" s="274"/>
      <c r="D219" s="275"/>
    </row>
    <row r="220" spans="1:10" ht="14.4" x14ac:dyDescent="0.25">
      <c r="A220" s="227"/>
      <c r="B220" s="280" t="s">
        <v>478</v>
      </c>
      <c r="C220" s="274"/>
      <c r="D220" s="275"/>
    </row>
    <row r="221" spans="1:10" ht="15.6" x14ac:dyDescent="0.25">
      <c r="A221" s="226"/>
      <c r="B221" s="280"/>
      <c r="C221" s="274"/>
      <c r="D221" s="275"/>
    </row>
    <row r="222" spans="1:10" ht="15.6" x14ac:dyDescent="0.25">
      <c r="A222" s="226" t="s">
        <v>262</v>
      </c>
      <c r="B222" s="280"/>
    </row>
    <row r="223" spans="1:10" ht="16.5" customHeight="1" x14ac:dyDescent="0.25">
      <c r="A223" s="226"/>
      <c r="B223" s="280"/>
    </row>
    <row r="224" spans="1:10" x14ac:dyDescent="0.25">
      <c r="A224" s="283" t="s">
        <v>263</v>
      </c>
    </row>
    <row r="225" spans="1:8" ht="26.4" x14ac:dyDescent="0.25">
      <c r="B225" s="407" t="s">
        <v>264</v>
      </c>
      <c r="C225" s="407" t="s">
        <v>265</v>
      </c>
      <c r="D225" s="407" t="s">
        <v>266</v>
      </c>
      <c r="E225" s="407" t="s">
        <v>267</v>
      </c>
    </row>
    <row r="226" spans="1:8" ht="26.4" x14ac:dyDescent="0.25">
      <c r="B226" s="408" t="s">
        <v>259</v>
      </c>
      <c r="C226" s="409" t="s">
        <v>268</v>
      </c>
      <c r="D226" s="284">
        <v>32063636</v>
      </c>
      <c r="E226" s="289">
        <v>0</v>
      </c>
    </row>
    <row r="227" spans="1:8" x14ac:dyDescent="0.25">
      <c r="B227" s="408" t="s">
        <v>260</v>
      </c>
      <c r="C227" s="409" t="s">
        <v>269</v>
      </c>
      <c r="D227" s="410">
        <v>4800000</v>
      </c>
      <c r="E227" s="289">
        <v>0</v>
      </c>
    </row>
    <row r="228" spans="1:8" ht="26.4" x14ac:dyDescent="0.25">
      <c r="B228" s="408" t="s">
        <v>31</v>
      </c>
      <c r="C228" s="409" t="s">
        <v>270</v>
      </c>
      <c r="D228" s="410">
        <v>95744775</v>
      </c>
      <c r="E228" s="289">
        <v>0</v>
      </c>
    </row>
    <row r="229" spans="1:8" x14ac:dyDescent="0.25">
      <c r="B229" s="411" t="s">
        <v>125</v>
      </c>
      <c r="C229" s="411"/>
      <c r="D229" s="412">
        <f>SUM(D226:D228)</f>
        <v>132608411</v>
      </c>
      <c r="E229" s="412">
        <f>SUM(E226:E228)</f>
        <v>0</v>
      </c>
    </row>
    <row r="231" spans="1:8" ht="15.6" x14ac:dyDescent="0.25">
      <c r="A231" s="226" t="s">
        <v>271</v>
      </c>
      <c r="B231" s="280"/>
    </row>
    <row r="233" spans="1:8" ht="14.4" x14ac:dyDescent="0.3">
      <c r="A233" s="216" t="s">
        <v>272</v>
      </c>
      <c r="D233" s="285"/>
      <c r="E233" s="285"/>
    </row>
    <row r="234" spans="1:8" ht="43.2" x14ac:dyDescent="0.25">
      <c r="B234" s="413" t="s">
        <v>264</v>
      </c>
      <c r="C234" s="413" t="s">
        <v>273</v>
      </c>
      <c r="D234" s="413" t="s">
        <v>274</v>
      </c>
      <c r="E234" s="413" t="s">
        <v>275</v>
      </c>
      <c r="F234" s="413" t="s">
        <v>276</v>
      </c>
    </row>
    <row r="235" spans="1:8" ht="14.4" x14ac:dyDescent="0.25">
      <c r="B235" s="414" t="s">
        <v>259</v>
      </c>
      <c r="C235" s="295">
        <v>990000</v>
      </c>
      <c r="D235" s="284">
        <v>32063636</v>
      </c>
      <c r="E235" s="295">
        <f t="shared" ref="E235:E241" si="1">+C235-D235</f>
        <v>-31073636</v>
      </c>
      <c r="F235" s="295">
        <v>0</v>
      </c>
      <c r="G235" s="286"/>
      <c r="H235" s="287"/>
    </row>
    <row r="236" spans="1:8" ht="14.4" x14ac:dyDescent="0.25">
      <c r="B236" s="415" t="s">
        <v>260</v>
      </c>
      <c r="C236" s="217">
        <v>0</v>
      </c>
      <c r="D236" s="410">
        <v>4800000</v>
      </c>
      <c r="E236" s="295">
        <f t="shared" si="1"/>
        <v>-4800000</v>
      </c>
      <c r="F236" s="295">
        <v>0</v>
      </c>
      <c r="H236" s="288">
        <f>+D235+D236</f>
        <v>36863636</v>
      </c>
    </row>
    <row r="237" spans="1:8" ht="14.4" x14ac:dyDescent="0.25">
      <c r="B237" s="416" t="s">
        <v>31</v>
      </c>
      <c r="C237" s="295">
        <v>0</v>
      </c>
      <c r="D237" s="410">
        <v>95744775</v>
      </c>
      <c r="E237" s="295">
        <f t="shared" si="1"/>
        <v>-95744775</v>
      </c>
      <c r="F237" s="295">
        <v>0</v>
      </c>
      <c r="H237" s="217"/>
    </row>
    <row r="238" spans="1:8" ht="14.4" x14ac:dyDescent="0.25">
      <c r="B238" s="415" t="s">
        <v>277</v>
      </c>
      <c r="C238" s="295">
        <v>0</v>
      </c>
      <c r="D238" s="295">
        <v>0</v>
      </c>
      <c r="E238" s="295">
        <f t="shared" si="1"/>
        <v>0</v>
      </c>
      <c r="F238" s="295">
        <v>0</v>
      </c>
      <c r="G238" s="269"/>
      <c r="H238" s="217"/>
    </row>
    <row r="239" spans="1:8" ht="14.4" x14ac:dyDescent="0.25">
      <c r="B239" s="415" t="s">
        <v>278</v>
      </c>
      <c r="C239" s="295">
        <v>0</v>
      </c>
      <c r="D239" s="295">
        <v>0</v>
      </c>
      <c r="E239" s="295">
        <f t="shared" si="1"/>
        <v>0</v>
      </c>
      <c r="F239" s="295">
        <v>0</v>
      </c>
      <c r="H239" s="217"/>
    </row>
    <row r="240" spans="1:8" ht="23.25" customHeight="1" x14ac:dyDescent="0.25">
      <c r="B240" s="416" t="s">
        <v>279</v>
      </c>
      <c r="C240" s="295">
        <v>0</v>
      </c>
      <c r="D240" s="295">
        <v>0</v>
      </c>
      <c r="E240" s="295">
        <f t="shared" si="1"/>
        <v>0</v>
      </c>
      <c r="F240" s="295">
        <v>0</v>
      </c>
      <c r="H240" s="217"/>
    </row>
    <row r="241" spans="1:8" ht="14.4" x14ac:dyDescent="0.25">
      <c r="B241" s="416" t="s">
        <v>280</v>
      </c>
      <c r="C241" s="295">
        <v>0</v>
      </c>
      <c r="D241" s="295">
        <v>0</v>
      </c>
      <c r="E241" s="295">
        <f t="shared" si="1"/>
        <v>0</v>
      </c>
      <c r="F241" s="295">
        <v>0</v>
      </c>
      <c r="H241" s="217"/>
    </row>
    <row r="242" spans="1:8" ht="14.4" x14ac:dyDescent="0.25">
      <c r="B242" s="417" t="s">
        <v>125</v>
      </c>
      <c r="C242" s="418">
        <f>SUM(C235:C241)</f>
        <v>990000</v>
      </c>
      <c r="D242" s="418">
        <f>SUM(D235:D241)</f>
        <v>132608411</v>
      </c>
      <c r="E242" s="418">
        <f>SUM(E235:E241)</f>
        <v>-131618411</v>
      </c>
      <c r="F242" s="418">
        <f>SUM(F235:F241)</f>
        <v>0</v>
      </c>
      <c r="H242" s="217"/>
    </row>
    <row r="243" spans="1:8" x14ac:dyDescent="0.25">
      <c r="H243" s="217"/>
    </row>
    <row r="244" spans="1:8" ht="15.6" x14ac:dyDescent="0.25">
      <c r="A244" s="226" t="s">
        <v>281</v>
      </c>
      <c r="B244" s="280"/>
      <c r="H244" s="217"/>
    </row>
    <row r="245" spans="1:8" ht="14.4" x14ac:dyDescent="0.25">
      <c r="A245" s="227"/>
      <c r="B245" s="280"/>
      <c r="H245" s="217"/>
    </row>
    <row r="246" spans="1:8" ht="26.4" x14ac:dyDescent="0.25">
      <c r="B246" s="10" t="s">
        <v>118</v>
      </c>
      <c r="C246" s="231" t="s">
        <v>119</v>
      </c>
      <c r="D246" s="231" t="s">
        <v>282</v>
      </c>
      <c r="E246" s="231" t="s">
        <v>283</v>
      </c>
      <c r="F246" s="231" t="s">
        <v>121</v>
      </c>
      <c r="H246" s="217"/>
    </row>
    <row r="247" spans="1:8" ht="14.4" x14ac:dyDescent="0.3">
      <c r="B247" s="9" t="s">
        <v>68</v>
      </c>
      <c r="C247" s="419">
        <v>2880000000</v>
      </c>
      <c r="D247" s="419">
        <v>0</v>
      </c>
      <c r="E247" s="419">
        <v>0</v>
      </c>
      <c r="F247" s="419">
        <f>+C247+D247-E247</f>
        <v>2880000000</v>
      </c>
      <c r="H247" s="217"/>
    </row>
    <row r="248" spans="1:8" ht="15.6" x14ac:dyDescent="0.3">
      <c r="A248" s="226"/>
      <c r="B248" s="9" t="s">
        <v>479</v>
      </c>
      <c r="C248" s="419">
        <v>7897948</v>
      </c>
      <c r="D248" s="419">
        <v>0</v>
      </c>
      <c r="E248" s="419">
        <v>0</v>
      </c>
      <c r="F248" s="419">
        <f>+C248+D248-E248</f>
        <v>7897948</v>
      </c>
      <c r="H248" s="217"/>
    </row>
    <row r="249" spans="1:8" ht="14.4" x14ac:dyDescent="0.3">
      <c r="B249" s="9" t="s">
        <v>69</v>
      </c>
      <c r="C249" s="419">
        <v>9759952</v>
      </c>
      <c r="D249" s="419">
        <v>0</v>
      </c>
      <c r="E249" s="419">
        <v>0</v>
      </c>
      <c r="F249" s="419">
        <f>+C249+D249-E249</f>
        <v>9759952</v>
      </c>
      <c r="G249" s="217"/>
      <c r="H249" s="217"/>
    </row>
    <row r="250" spans="1:8" ht="24" customHeight="1" x14ac:dyDescent="0.3">
      <c r="B250" s="9" t="s">
        <v>123</v>
      </c>
      <c r="C250" s="419">
        <v>67113627</v>
      </c>
      <c r="D250" s="419">
        <v>1684887850</v>
      </c>
      <c r="E250" s="419">
        <v>0</v>
      </c>
      <c r="F250" s="419">
        <f>+C250+D250-E250</f>
        <v>1752001477</v>
      </c>
      <c r="G250" s="217"/>
      <c r="H250" s="217"/>
    </row>
    <row r="251" spans="1:8" ht="13.5" customHeight="1" x14ac:dyDescent="0.3">
      <c r="B251" s="9" t="s">
        <v>284</v>
      </c>
      <c r="C251" s="419">
        <v>374106596</v>
      </c>
      <c r="D251" s="419">
        <v>1917736083</v>
      </c>
      <c r="E251" s="419">
        <v>0</v>
      </c>
      <c r="F251" s="419">
        <f>+C251+D251-E251</f>
        <v>2291842679</v>
      </c>
      <c r="G251" s="420"/>
      <c r="H251" s="217"/>
    </row>
    <row r="252" spans="1:8" ht="16.5" customHeight="1" x14ac:dyDescent="0.3">
      <c r="B252" s="9" t="s">
        <v>125</v>
      </c>
      <c r="C252" s="419">
        <f>SUM(C247:C251)</f>
        <v>3338878123</v>
      </c>
      <c r="D252" s="419">
        <f>SUM(D247:D251)</f>
        <v>3602623933</v>
      </c>
      <c r="E252" s="419">
        <f>SUM(E247:E251)</f>
        <v>0</v>
      </c>
      <c r="F252" s="419">
        <f>SUM(F247:F251)</f>
        <v>6941502056</v>
      </c>
      <c r="G252" s="421"/>
    </row>
    <row r="253" spans="1:8" x14ac:dyDescent="0.25">
      <c r="H253" s="217"/>
    </row>
    <row r="254" spans="1:8" ht="15.6" x14ac:dyDescent="0.25">
      <c r="A254" s="226" t="s">
        <v>285</v>
      </c>
    </row>
    <row r="255" spans="1:8" ht="13.8" x14ac:dyDescent="0.25">
      <c r="A255" s="227"/>
    </row>
    <row r="256" spans="1:8" ht="26.4" x14ac:dyDescent="0.25">
      <c r="B256" s="290" t="s">
        <v>183</v>
      </c>
      <c r="C256" s="231" t="s">
        <v>119</v>
      </c>
      <c r="D256" s="290" t="s">
        <v>282</v>
      </c>
      <c r="E256" s="290" t="s">
        <v>283</v>
      </c>
      <c r="F256" s="231" t="s">
        <v>286</v>
      </c>
      <c r="G256" s="231" t="s">
        <v>287</v>
      </c>
      <c r="H256" s="244"/>
    </row>
    <row r="257" spans="1:7" x14ac:dyDescent="0.25">
      <c r="B257" s="291" t="s">
        <v>288</v>
      </c>
      <c r="C257" s="9"/>
      <c r="D257" s="9"/>
      <c r="E257" s="9"/>
      <c r="F257" s="9"/>
      <c r="G257" s="9"/>
    </row>
    <row r="258" spans="1:7" x14ac:dyDescent="0.25">
      <c r="B258" s="9"/>
      <c r="C258" s="489" t="s">
        <v>246</v>
      </c>
      <c r="D258" s="490"/>
      <c r="E258" s="490"/>
      <c r="F258" s="491"/>
      <c r="G258" s="9"/>
    </row>
    <row r="259" spans="1:7" x14ac:dyDescent="0.25">
      <c r="B259" s="9"/>
      <c r="C259" s="492"/>
      <c r="D259" s="493"/>
      <c r="E259" s="493"/>
      <c r="F259" s="494"/>
      <c r="G259" s="9"/>
    </row>
    <row r="260" spans="1:7" x14ac:dyDescent="0.25">
      <c r="B260" s="9" t="s">
        <v>289</v>
      </c>
      <c r="C260" s="492"/>
      <c r="D260" s="493"/>
      <c r="E260" s="493"/>
      <c r="F260" s="494"/>
      <c r="G260" s="9"/>
    </row>
    <row r="261" spans="1:7" x14ac:dyDescent="0.25">
      <c r="B261" s="291" t="s">
        <v>290</v>
      </c>
      <c r="C261" s="495"/>
      <c r="D261" s="496"/>
      <c r="E261" s="496"/>
      <c r="F261" s="497"/>
      <c r="G261" s="9"/>
    </row>
    <row r="262" spans="1:7" x14ac:dyDescent="0.25">
      <c r="B262" s="9"/>
      <c r="C262" s="9"/>
      <c r="D262" s="9"/>
      <c r="E262" s="9"/>
      <c r="F262" s="9"/>
      <c r="G262" s="9"/>
    </row>
    <row r="263" spans="1:7" ht="9.9" customHeight="1" x14ac:dyDescent="0.25">
      <c r="B263" s="9"/>
      <c r="C263" s="9"/>
      <c r="D263" s="9"/>
      <c r="E263" s="9"/>
      <c r="F263" s="9"/>
      <c r="G263" s="9"/>
    </row>
    <row r="264" spans="1:7" x14ac:dyDescent="0.25">
      <c r="B264" s="9" t="s">
        <v>289</v>
      </c>
      <c r="C264" s="9"/>
      <c r="D264" s="9"/>
      <c r="E264" s="9"/>
      <c r="F264" s="9"/>
      <c r="G264" s="9"/>
    </row>
    <row r="266" spans="1:7" ht="15.6" x14ac:dyDescent="0.25">
      <c r="A266" s="226" t="s">
        <v>291</v>
      </c>
    </row>
    <row r="267" spans="1:7" ht="13.8" x14ac:dyDescent="0.25">
      <c r="A267" s="227"/>
    </row>
    <row r="268" spans="1:7" x14ac:dyDescent="0.25">
      <c r="A268" s="216" t="s">
        <v>292</v>
      </c>
    </row>
    <row r="269" spans="1:7" ht="27.6" x14ac:dyDescent="0.25">
      <c r="B269" s="290" t="s">
        <v>118</v>
      </c>
      <c r="C269" s="268" t="s">
        <v>472</v>
      </c>
      <c r="D269" s="268" t="s">
        <v>473</v>
      </c>
    </row>
    <row r="270" spans="1:7" x14ac:dyDescent="0.25">
      <c r="B270" s="291" t="s">
        <v>293</v>
      </c>
      <c r="C270" s="292">
        <f>+'[1]3'!C15</f>
        <v>3014822483</v>
      </c>
      <c r="D270" s="292">
        <v>772606149</v>
      </c>
    </row>
    <row r="271" spans="1:7" x14ac:dyDescent="0.25">
      <c r="B271" s="9"/>
      <c r="C271" s="292">
        <f>SUM(C270)</f>
        <v>3014822483</v>
      </c>
      <c r="D271" s="292">
        <v>772606149</v>
      </c>
    </row>
    <row r="273" spans="1:4" x14ac:dyDescent="0.25">
      <c r="A273" s="216" t="s">
        <v>294</v>
      </c>
    </row>
    <row r="274" spans="1:4" ht="26.4" x14ac:dyDescent="0.25">
      <c r="B274" s="290" t="s">
        <v>118</v>
      </c>
      <c r="C274" s="231" t="s">
        <v>266</v>
      </c>
      <c r="D274" s="231" t="s">
        <v>267</v>
      </c>
    </row>
    <row r="275" spans="1:4" x14ac:dyDescent="0.25">
      <c r="B275" s="291" t="s">
        <v>295</v>
      </c>
      <c r="C275" s="293">
        <f>+'[1]3'!C14</f>
        <v>79289822</v>
      </c>
      <c r="D275" s="293">
        <v>118206995</v>
      </c>
    </row>
    <row r="276" spans="1:4" x14ac:dyDescent="0.25">
      <c r="B276" s="9"/>
      <c r="C276" s="294">
        <f>SUM(C275)</f>
        <v>79289822</v>
      </c>
      <c r="D276" s="294">
        <v>118206995</v>
      </c>
    </row>
    <row r="278" spans="1:4" x14ac:dyDescent="0.25">
      <c r="A278" s="216" t="s">
        <v>296</v>
      </c>
    </row>
    <row r="279" spans="1:4" ht="26.4" x14ac:dyDescent="0.25">
      <c r="B279" s="290" t="s">
        <v>118</v>
      </c>
      <c r="C279" s="231" t="s">
        <v>266</v>
      </c>
      <c r="D279" s="231" t="s">
        <v>267</v>
      </c>
    </row>
    <row r="280" spans="1:4" ht="14.25" customHeight="1" x14ac:dyDescent="0.25">
      <c r="B280" s="291" t="s">
        <v>297</v>
      </c>
      <c r="C280" s="295">
        <v>440000</v>
      </c>
      <c r="D280" s="292">
        <v>470000</v>
      </c>
    </row>
    <row r="281" spans="1:4" x14ac:dyDescent="0.25">
      <c r="B281" s="9"/>
      <c r="C281" s="292">
        <f>SUM(C280)</f>
        <v>440000</v>
      </c>
      <c r="D281" s="292">
        <v>470000</v>
      </c>
    </row>
    <row r="283" spans="1:4" x14ac:dyDescent="0.25">
      <c r="A283" s="216" t="s">
        <v>298</v>
      </c>
    </row>
    <row r="284" spans="1:4" ht="26.4" x14ac:dyDescent="0.25">
      <c r="B284" s="290" t="s">
        <v>118</v>
      </c>
      <c r="C284" s="231" t="s">
        <v>266</v>
      </c>
      <c r="D284" s="231" t="s">
        <v>267</v>
      </c>
    </row>
    <row r="285" spans="1:4" x14ac:dyDescent="0.25">
      <c r="B285" s="231" t="s">
        <v>299</v>
      </c>
      <c r="C285" s="422">
        <v>116876895</v>
      </c>
      <c r="D285" s="422">
        <v>118206995</v>
      </c>
    </row>
    <row r="286" spans="1:4" x14ac:dyDescent="0.25">
      <c r="B286" s="231" t="s">
        <v>300</v>
      </c>
      <c r="C286" s="422">
        <v>0</v>
      </c>
      <c r="D286" s="422">
        <v>0</v>
      </c>
    </row>
    <row r="287" spans="1:4" x14ac:dyDescent="0.25">
      <c r="B287" s="231" t="s">
        <v>301</v>
      </c>
      <c r="C287" s="422">
        <v>2008362</v>
      </c>
      <c r="D287" s="422">
        <v>0</v>
      </c>
    </row>
    <row r="288" spans="1:4" ht="13.5" customHeight="1" x14ac:dyDescent="0.25">
      <c r="B288" s="296" t="s">
        <v>302</v>
      </c>
      <c r="C288" s="422">
        <v>8274966</v>
      </c>
      <c r="D288" s="422">
        <v>1496041</v>
      </c>
    </row>
    <row r="289" spans="1:5" ht="13.5" customHeight="1" x14ac:dyDescent="0.25">
      <c r="B289" s="296" t="s">
        <v>480</v>
      </c>
      <c r="C289" s="422">
        <v>285812049</v>
      </c>
      <c r="D289" s="422">
        <v>0</v>
      </c>
    </row>
    <row r="290" spans="1:5" ht="13.5" customHeight="1" x14ac:dyDescent="0.3">
      <c r="B290" s="296" t="s">
        <v>481</v>
      </c>
      <c r="C290" s="423">
        <v>0</v>
      </c>
      <c r="D290" s="423">
        <v>2636364</v>
      </c>
    </row>
    <row r="291" spans="1:5" x14ac:dyDescent="0.25">
      <c r="B291" s="8" t="s">
        <v>125</v>
      </c>
      <c r="C291" s="424">
        <f>SUM(C285:C290)</f>
        <v>412972272</v>
      </c>
      <c r="D291" s="424">
        <v>2636364</v>
      </c>
    </row>
    <row r="293" spans="1:5" ht="15.6" x14ac:dyDescent="0.25">
      <c r="A293" s="226" t="s">
        <v>303</v>
      </c>
    </row>
    <row r="294" spans="1:5" ht="13.8" x14ac:dyDescent="0.25">
      <c r="A294" s="227"/>
    </row>
    <row r="295" spans="1:5" ht="26.4" x14ac:dyDescent="0.25">
      <c r="B295" s="297" t="s">
        <v>118</v>
      </c>
      <c r="C295" s="298" t="s">
        <v>266</v>
      </c>
      <c r="D295" s="298" t="s">
        <v>267</v>
      </c>
    </row>
    <row r="296" spans="1:5" x14ac:dyDescent="0.25">
      <c r="B296" s="299" t="s">
        <v>304</v>
      </c>
      <c r="C296" s="300"/>
      <c r="D296" s="301"/>
    </row>
    <row r="297" spans="1:5" ht="14.4" x14ac:dyDescent="0.3">
      <c r="B297" s="302" t="s">
        <v>305</v>
      </c>
      <c r="C297" s="303">
        <v>133623499</v>
      </c>
      <c r="D297" s="303">
        <v>18250630</v>
      </c>
      <c r="E297" s="425"/>
    </row>
    <row r="298" spans="1:5" ht="27" x14ac:dyDescent="0.3">
      <c r="B298" s="304" t="s">
        <v>306</v>
      </c>
      <c r="C298" s="305">
        <v>0</v>
      </c>
      <c r="D298" s="305">
        <v>0</v>
      </c>
      <c r="E298" s="426"/>
    </row>
    <row r="299" spans="1:5" x14ac:dyDescent="0.25">
      <c r="B299" s="306" t="s">
        <v>125</v>
      </c>
      <c r="C299" s="307">
        <f>SUM(C297:C298)</f>
        <v>133623499</v>
      </c>
      <c r="D299" s="307">
        <f>SUM(D297:D298)</f>
        <v>18250630</v>
      </c>
      <c r="E299" s="427"/>
    </row>
    <row r="300" spans="1:5" ht="14.4" x14ac:dyDescent="0.3">
      <c r="B300" s="299" t="s">
        <v>307</v>
      </c>
      <c r="C300" s="308"/>
      <c r="D300" s="308"/>
      <c r="E300" s="425"/>
    </row>
    <row r="301" spans="1:5" ht="27" x14ac:dyDescent="0.3">
      <c r="B301" s="304" t="s">
        <v>308</v>
      </c>
      <c r="C301" s="303">
        <v>395597434</v>
      </c>
      <c r="D301" s="303">
        <v>311105050</v>
      </c>
      <c r="E301" s="426"/>
    </row>
    <row r="302" spans="1:5" ht="27" x14ac:dyDescent="0.3">
      <c r="B302" s="304" t="s">
        <v>309</v>
      </c>
      <c r="C302" s="303">
        <v>252925560</v>
      </c>
      <c r="D302" s="303">
        <v>53815150</v>
      </c>
      <c r="E302" s="426"/>
    </row>
    <row r="303" spans="1:5" ht="14.4" x14ac:dyDescent="0.3">
      <c r="B303" s="304" t="s">
        <v>310</v>
      </c>
      <c r="C303" s="309">
        <v>32757838</v>
      </c>
      <c r="D303" s="309">
        <v>27473260</v>
      </c>
      <c r="E303" s="426"/>
    </row>
    <row r="304" spans="1:5" ht="14.4" x14ac:dyDescent="0.3">
      <c r="B304" s="304" t="s">
        <v>311</v>
      </c>
      <c r="C304" s="303">
        <v>7532726</v>
      </c>
      <c r="D304" s="303">
        <v>3474498</v>
      </c>
      <c r="E304" s="426"/>
    </row>
    <row r="305" spans="2:5" ht="14.4" x14ac:dyDescent="0.3">
      <c r="B305" s="304" t="s">
        <v>312</v>
      </c>
      <c r="C305" s="303">
        <v>2390000</v>
      </c>
      <c r="D305" s="303">
        <v>1050000</v>
      </c>
      <c r="E305" s="426"/>
    </row>
    <row r="306" spans="2:5" ht="27" x14ac:dyDescent="0.3">
      <c r="B306" s="304" t="s">
        <v>313</v>
      </c>
      <c r="C306" s="303">
        <v>4144547</v>
      </c>
      <c r="D306" s="303">
        <v>588440</v>
      </c>
      <c r="E306" s="426"/>
    </row>
    <row r="307" spans="2:5" ht="14.4" x14ac:dyDescent="0.3">
      <c r="B307" s="304" t="s">
        <v>314</v>
      </c>
      <c r="C307" s="303">
        <v>276687306</v>
      </c>
      <c r="D307" s="303">
        <v>43428087</v>
      </c>
      <c r="E307" s="426"/>
    </row>
    <row r="308" spans="2:5" ht="14.4" x14ac:dyDescent="0.3">
      <c r="B308" s="304" t="s">
        <v>315</v>
      </c>
      <c r="C308" s="303">
        <v>2164000</v>
      </c>
      <c r="D308" s="303">
        <v>0</v>
      </c>
      <c r="E308" s="426"/>
    </row>
    <row r="309" spans="2:5" ht="14.4" x14ac:dyDescent="0.3">
      <c r="B309" s="304" t="s">
        <v>316</v>
      </c>
      <c r="C309" s="303">
        <v>10219168</v>
      </c>
      <c r="D309" s="303">
        <v>14584316</v>
      </c>
      <c r="E309" s="426"/>
    </row>
    <row r="310" spans="2:5" ht="27" x14ac:dyDescent="0.3">
      <c r="B310" s="304" t="s">
        <v>317</v>
      </c>
      <c r="C310" s="303">
        <v>209091</v>
      </c>
      <c r="D310" s="303">
        <v>0</v>
      </c>
      <c r="E310" s="426"/>
    </row>
    <row r="311" spans="2:5" ht="14.4" x14ac:dyDescent="0.3">
      <c r="B311" s="304" t="s">
        <v>318</v>
      </c>
      <c r="C311" s="305">
        <v>660000</v>
      </c>
      <c r="D311" s="305">
        <v>100030</v>
      </c>
      <c r="E311" s="426"/>
    </row>
    <row r="312" spans="2:5" x14ac:dyDescent="0.25">
      <c r="B312" s="306" t="s">
        <v>125</v>
      </c>
      <c r="C312" s="307">
        <f>SUM(C301:C311)</f>
        <v>985287670</v>
      </c>
      <c r="D312" s="307">
        <f>SUM(D301:D311)</f>
        <v>455618831</v>
      </c>
      <c r="E312" s="427"/>
    </row>
    <row r="313" spans="2:5" ht="14.4" x14ac:dyDescent="0.3">
      <c r="B313" s="299" t="s">
        <v>319</v>
      </c>
      <c r="C313" s="308"/>
      <c r="D313" s="308"/>
      <c r="E313" s="425"/>
    </row>
    <row r="314" spans="2:5" ht="27" x14ac:dyDescent="0.3">
      <c r="B314" s="304" t="s">
        <v>320</v>
      </c>
      <c r="C314" s="303">
        <v>0</v>
      </c>
      <c r="D314" s="303">
        <v>0</v>
      </c>
      <c r="E314" s="426"/>
    </row>
    <row r="315" spans="2:5" ht="27" x14ac:dyDescent="0.3">
      <c r="B315" s="304" t="s">
        <v>321</v>
      </c>
      <c r="C315" s="303">
        <v>200000</v>
      </c>
      <c r="D315" s="303">
        <v>60000</v>
      </c>
      <c r="E315" s="426"/>
    </row>
    <row r="316" spans="2:5" ht="27" x14ac:dyDescent="0.3">
      <c r="B316" s="304" t="s">
        <v>322</v>
      </c>
      <c r="C316" s="303">
        <v>2148300</v>
      </c>
      <c r="D316" s="303">
        <v>0</v>
      </c>
      <c r="E316" s="426"/>
    </row>
    <row r="317" spans="2:5" ht="14.4" x14ac:dyDescent="0.3">
      <c r="B317" s="304" t="s">
        <v>323</v>
      </c>
      <c r="C317" s="303">
        <v>0</v>
      </c>
      <c r="D317" s="303">
        <v>233812</v>
      </c>
      <c r="E317" s="426"/>
    </row>
    <row r="318" spans="2:5" ht="14.4" x14ac:dyDescent="0.3">
      <c r="B318" s="304" t="s">
        <v>324</v>
      </c>
      <c r="C318" s="303">
        <v>2530200</v>
      </c>
      <c r="D318" s="303">
        <v>8951900</v>
      </c>
      <c r="E318" s="426"/>
    </row>
    <row r="319" spans="2:5" ht="14.4" x14ac:dyDescent="0.3">
      <c r="B319" s="304" t="s">
        <v>325</v>
      </c>
      <c r="C319" s="303">
        <v>3409841</v>
      </c>
      <c r="D319" s="303">
        <v>3336439</v>
      </c>
      <c r="E319" s="426"/>
    </row>
    <row r="320" spans="2:5" ht="14.4" x14ac:dyDescent="0.3">
      <c r="B320" s="304" t="s">
        <v>302</v>
      </c>
      <c r="C320" s="303">
        <v>0</v>
      </c>
      <c r="D320" s="303">
        <v>1116672</v>
      </c>
      <c r="E320" s="426"/>
    </row>
    <row r="321" spans="1:8" ht="14.4" x14ac:dyDescent="0.3">
      <c r="B321" s="304" t="s">
        <v>324</v>
      </c>
      <c r="C321" s="305">
        <v>0</v>
      </c>
      <c r="D321" s="307"/>
      <c r="E321" s="427"/>
    </row>
    <row r="322" spans="1:8" x14ac:dyDescent="0.25">
      <c r="B322" s="306" t="s">
        <v>125</v>
      </c>
      <c r="C322" s="307">
        <f>SUM(C314:C321)</f>
        <v>8288341</v>
      </c>
      <c r="D322" s="307">
        <f>SUM(D314:D321)</f>
        <v>13698823</v>
      </c>
      <c r="E322" s="498"/>
    </row>
    <row r="323" spans="1:8" ht="12.75" customHeight="1" x14ac:dyDescent="0.3">
      <c r="B323" s="499" t="s">
        <v>326</v>
      </c>
      <c r="C323" s="501"/>
      <c r="D323" s="428"/>
      <c r="E323" s="498"/>
    </row>
    <row r="324" spans="1:8" ht="14.4" x14ac:dyDescent="0.3">
      <c r="B324" s="500"/>
      <c r="C324" s="502"/>
      <c r="D324" s="428"/>
      <c r="E324" s="498"/>
    </row>
    <row r="325" spans="1:8" ht="14.4" x14ac:dyDescent="0.3">
      <c r="B325" s="500"/>
      <c r="C325" s="502"/>
      <c r="D325" s="342">
        <v>0</v>
      </c>
      <c r="E325" s="429"/>
    </row>
    <row r="326" spans="1:8" ht="26.4" x14ac:dyDescent="0.3">
      <c r="B326" s="340" t="s">
        <v>309</v>
      </c>
      <c r="C326" s="342">
        <v>36863636</v>
      </c>
      <c r="D326" s="342">
        <v>28840909.059999999</v>
      </c>
      <c r="E326" s="429"/>
    </row>
    <row r="327" spans="1:8" ht="14.4" x14ac:dyDescent="0.3">
      <c r="B327" s="340" t="s">
        <v>310</v>
      </c>
      <c r="C327" s="309">
        <v>32757838</v>
      </c>
      <c r="D327" s="310">
        <v>0</v>
      </c>
      <c r="E327" s="427"/>
    </row>
    <row r="328" spans="1:8" x14ac:dyDescent="0.25">
      <c r="B328" s="306" t="s">
        <v>125</v>
      </c>
      <c r="C328" s="310">
        <f>SUM(C326:C327)</f>
        <v>69621474</v>
      </c>
      <c r="D328" s="310">
        <f>SUM(D325:D327)</f>
        <v>28840909.059999999</v>
      </c>
      <c r="E328" s="425"/>
    </row>
    <row r="329" spans="1:8" ht="14.4" x14ac:dyDescent="0.3">
      <c r="B329" s="299" t="s">
        <v>327</v>
      </c>
      <c r="C329" s="341"/>
      <c r="D329" s="342">
        <v>0</v>
      </c>
      <c r="E329" s="425"/>
      <c r="H329" s="217"/>
    </row>
    <row r="330" spans="1:8" ht="14.4" x14ac:dyDescent="0.3">
      <c r="B330" s="302" t="s">
        <v>328</v>
      </c>
      <c r="C330" s="342">
        <v>27170454</v>
      </c>
      <c r="D330" s="342">
        <v>27701970</v>
      </c>
      <c r="E330" s="429"/>
      <c r="H330" s="217"/>
    </row>
    <row r="331" spans="1:8" ht="26.4" x14ac:dyDescent="0.25">
      <c r="B331" s="340" t="s">
        <v>329</v>
      </c>
      <c r="C331" s="311">
        <v>30108090</v>
      </c>
      <c r="D331" s="310">
        <v>3650880</v>
      </c>
      <c r="E331" s="427"/>
      <c r="G331" s="217"/>
    </row>
    <row r="332" spans="1:8" x14ac:dyDescent="0.25">
      <c r="B332" s="306" t="s">
        <v>125</v>
      </c>
      <c r="C332" s="430">
        <f>SUM(C330:C331)</f>
        <v>57278544</v>
      </c>
      <c r="D332" s="430">
        <f>SUM(D330:D331)</f>
        <v>31352850</v>
      </c>
    </row>
    <row r="334" spans="1:8" ht="15.6" x14ac:dyDescent="0.25">
      <c r="A334" s="226" t="s">
        <v>330</v>
      </c>
    </row>
    <row r="336" spans="1:8" ht="15.6" x14ac:dyDescent="0.25">
      <c r="A336" s="226" t="s">
        <v>331</v>
      </c>
    </row>
    <row r="337" spans="1:6" ht="13.8" x14ac:dyDescent="0.25">
      <c r="A337" s="227"/>
    </row>
    <row r="338" spans="1:6" x14ac:dyDescent="0.25">
      <c r="B338" s="216" t="s">
        <v>332</v>
      </c>
    </row>
    <row r="340" spans="1:6" ht="15.6" x14ac:dyDescent="0.25">
      <c r="A340" s="226" t="s">
        <v>333</v>
      </c>
    </row>
    <row r="341" spans="1:6" ht="13.8" x14ac:dyDescent="0.25">
      <c r="A341" s="227"/>
    </row>
    <row r="342" spans="1:6" x14ac:dyDescent="0.25">
      <c r="B342" s="216" t="s">
        <v>334</v>
      </c>
    </row>
    <row r="344" spans="1:6" ht="15.6" x14ac:dyDescent="0.25">
      <c r="A344" s="226" t="s">
        <v>335</v>
      </c>
    </row>
    <row r="346" spans="1:6" ht="12.75" customHeight="1" x14ac:dyDescent="0.25">
      <c r="A346" s="312"/>
      <c r="B346" s="312"/>
      <c r="C346" s="312"/>
      <c r="D346" s="312"/>
      <c r="E346" s="312"/>
      <c r="F346" s="312"/>
    </row>
    <row r="347" spans="1:6" ht="12.75" customHeight="1" x14ac:dyDescent="0.25">
      <c r="A347" s="313"/>
      <c r="B347" s="483" t="s">
        <v>482</v>
      </c>
      <c r="C347" s="483"/>
      <c r="D347" s="483"/>
      <c r="E347" s="431"/>
      <c r="F347" s="431"/>
    </row>
    <row r="348" spans="1:6" ht="12.75" customHeight="1" x14ac:dyDescent="0.25">
      <c r="A348" s="313"/>
      <c r="B348" s="431"/>
      <c r="C348" s="431"/>
      <c r="D348" s="431"/>
      <c r="E348" s="431"/>
      <c r="F348" s="431"/>
    </row>
    <row r="349" spans="1:6" x14ac:dyDescent="0.25">
      <c r="A349" s="313"/>
      <c r="B349" s="431"/>
      <c r="C349" s="431"/>
      <c r="D349" s="431"/>
      <c r="E349" s="431"/>
      <c r="F349" s="431"/>
    </row>
    <row r="350" spans="1:6" x14ac:dyDescent="0.25">
      <c r="A350" s="313"/>
      <c r="B350" s="431"/>
      <c r="C350" s="431"/>
      <c r="D350" s="431"/>
      <c r="E350" s="431"/>
      <c r="F350" s="431"/>
    </row>
    <row r="351" spans="1:6" x14ac:dyDescent="0.25">
      <c r="A351" s="313"/>
      <c r="B351" s="431"/>
      <c r="C351" s="431"/>
      <c r="D351" s="431"/>
      <c r="E351" s="431"/>
      <c r="F351" s="431"/>
    </row>
    <row r="352" spans="1:6" x14ac:dyDescent="0.25">
      <c r="A352" s="313"/>
      <c r="B352" s="431"/>
      <c r="C352" s="431"/>
      <c r="D352" s="431"/>
      <c r="E352" s="431"/>
      <c r="F352" s="431"/>
    </row>
    <row r="353" spans="1:6" x14ac:dyDescent="0.25">
      <c r="A353" s="313"/>
      <c r="B353" s="431"/>
      <c r="C353" s="431"/>
      <c r="D353" s="431"/>
      <c r="E353" s="431"/>
      <c r="F353" s="431"/>
    </row>
    <row r="354" spans="1:6" x14ac:dyDescent="0.25">
      <c r="A354" s="313"/>
      <c r="B354" s="431"/>
      <c r="C354" s="431"/>
      <c r="D354" s="431"/>
      <c r="E354" s="431"/>
      <c r="F354" s="431"/>
    </row>
    <row r="355" spans="1:6" x14ac:dyDescent="0.25">
      <c r="A355" s="313"/>
      <c r="B355" s="431"/>
      <c r="C355" s="431"/>
      <c r="D355" s="431"/>
      <c r="E355" s="431"/>
      <c r="F355" s="431"/>
    </row>
    <row r="356" spans="1:6" x14ac:dyDescent="0.25">
      <c r="A356" s="313"/>
      <c r="B356" s="431"/>
      <c r="C356" s="431"/>
      <c r="D356" s="431"/>
      <c r="E356" s="431"/>
      <c r="F356" s="431"/>
    </row>
    <row r="357" spans="1:6" x14ac:dyDescent="0.25">
      <c r="A357" s="313"/>
      <c r="B357" s="313"/>
      <c r="C357" s="313"/>
      <c r="D357" s="313"/>
      <c r="E357" s="313"/>
      <c r="F357" s="313"/>
    </row>
    <row r="358" spans="1:6" x14ac:dyDescent="0.25">
      <c r="A358" s="313"/>
      <c r="B358" s="313"/>
      <c r="C358" s="313"/>
      <c r="D358" s="313"/>
      <c r="E358" s="313"/>
      <c r="F358" s="313"/>
    </row>
    <row r="359" spans="1:6" x14ac:dyDescent="0.25">
      <c r="A359" s="313"/>
      <c r="B359" s="313"/>
      <c r="C359" s="313"/>
      <c r="D359" s="313"/>
      <c r="E359" s="313"/>
      <c r="F359" s="313"/>
    </row>
    <row r="360" spans="1:6" x14ac:dyDescent="0.25">
      <c r="A360" s="313"/>
      <c r="B360" s="313"/>
      <c r="C360" s="313"/>
      <c r="D360" s="313"/>
      <c r="E360" s="313"/>
      <c r="F360" s="313"/>
    </row>
    <row r="361" spans="1:6" x14ac:dyDescent="0.25">
      <c r="A361" s="313"/>
      <c r="B361" s="313"/>
      <c r="C361" s="313"/>
      <c r="D361" s="313"/>
      <c r="E361" s="313"/>
      <c r="F361" s="313"/>
    </row>
    <row r="362" spans="1:6" x14ac:dyDescent="0.25">
      <c r="A362" s="313"/>
      <c r="B362" s="313"/>
      <c r="C362" s="313"/>
      <c r="D362" s="313"/>
      <c r="E362" s="313"/>
      <c r="F362" s="313"/>
    </row>
    <row r="363" spans="1:6" x14ac:dyDescent="0.25">
      <c r="A363" s="313"/>
      <c r="B363" s="313"/>
      <c r="C363" s="313"/>
      <c r="D363" s="313"/>
      <c r="E363" s="313"/>
      <c r="F363" s="313"/>
    </row>
    <row r="364" spans="1:6" x14ac:dyDescent="0.25">
      <c r="A364" s="313"/>
      <c r="B364" s="313"/>
      <c r="C364" s="313"/>
      <c r="D364" s="313"/>
      <c r="E364" s="313"/>
      <c r="F364" s="313"/>
    </row>
    <row r="365" spans="1:6" x14ac:dyDescent="0.25">
      <c r="A365" s="313"/>
      <c r="B365" s="313"/>
      <c r="C365" s="313"/>
      <c r="D365" s="313"/>
      <c r="E365" s="313"/>
      <c r="F365" s="313"/>
    </row>
    <row r="366" spans="1:6" x14ac:dyDescent="0.25">
      <c r="A366" s="313"/>
      <c r="B366" s="313"/>
      <c r="C366" s="313"/>
      <c r="D366" s="313"/>
      <c r="E366" s="313"/>
      <c r="F366" s="313"/>
    </row>
    <row r="367" spans="1:6" x14ac:dyDescent="0.25">
      <c r="A367" s="313"/>
      <c r="B367" s="313"/>
      <c r="C367" s="313"/>
      <c r="D367" s="313"/>
      <c r="E367" s="313"/>
      <c r="F367" s="313"/>
    </row>
    <row r="368" spans="1:6" x14ac:dyDescent="0.25">
      <c r="A368" s="313"/>
      <c r="B368" s="313"/>
      <c r="C368" s="313"/>
      <c r="D368" s="313"/>
      <c r="E368" s="313"/>
      <c r="F368" s="313"/>
    </row>
    <row r="369" spans="1:6" x14ac:dyDescent="0.25">
      <c r="A369" s="313"/>
      <c r="B369" s="313"/>
      <c r="C369" s="313"/>
      <c r="D369" s="313"/>
      <c r="E369" s="313"/>
      <c r="F369" s="313"/>
    </row>
    <row r="370" spans="1:6" x14ac:dyDescent="0.25">
      <c r="A370" s="313"/>
      <c r="B370" s="313"/>
      <c r="C370" s="313"/>
      <c r="D370" s="313"/>
      <c r="E370" s="313"/>
      <c r="F370" s="313"/>
    </row>
    <row r="371" spans="1:6" x14ac:dyDescent="0.25">
      <c r="A371" s="313"/>
      <c r="B371" s="313"/>
      <c r="C371" s="313"/>
      <c r="D371" s="313"/>
      <c r="E371" s="313"/>
      <c r="F371" s="313"/>
    </row>
    <row r="372" spans="1:6" x14ac:dyDescent="0.25">
      <c r="A372" s="313"/>
      <c r="B372" s="313"/>
      <c r="C372" s="313"/>
      <c r="D372" s="313"/>
      <c r="E372" s="313"/>
      <c r="F372" s="313"/>
    </row>
    <row r="373" spans="1:6" x14ac:dyDescent="0.25">
      <c r="A373" s="313"/>
      <c r="B373" s="313"/>
      <c r="C373" s="313"/>
      <c r="D373" s="313"/>
      <c r="E373" s="313"/>
      <c r="F373" s="313"/>
    </row>
    <row r="374" spans="1:6" x14ac:dyDescent="0.25">
      <c r="A374" s="313"/>
      <c r="B374" s="313"/>
      <c r="C374" s="313"/>
      <c r="D374" s="313"/>
      <c r="E374" s="313"/>
      <c r="F374" s="313"/>
    </row>
  </sheetData>
  <mergeCells count="82">
    <mergeCell ref="A26:H27"/>
    <mergeCell ref="A2:H2"/>
    <mergeCell ref="A3:H3"/>
    <mergeCell ref="A6:H10"/>
    <mergeCell ref="A14:H15"/>
    <mergeCell ref="A19:H23"/>
    <mergeCell ref="B88:F88"/>
    <mergeCell ref="A30:H32"/>
    <mergeCell ref="A36:H37"/>
    <mergeCell ref="A41:H42"/>
    <mergeCell ref="A46:F46"/>
    <mergeCell ref="A47:H47"/>
    <mergeCell ref="A50:H50"/>
    <mergeCell ref="A54:G54"/>
    <mergeCell ref="B61:C61"/>
    <mergeCell ref="B62:C62"/>
    <mergeCell ref="B63:C63"/>
    <mergeCell ref="B68:F68"/>
    <mergeCell ref="A114:H114"/>
    <mergeCell ref="A94:H94"/>
    <mergeCell ref="B96:E96"/>
    <mergeCell ref="B97:C97"/>
    <mergeCell ref="B98:C98"/>
    <mergeCell ref="B99:C99"/>
    <mergeCell ref="B100:C100"/>
    <mergeCell ref="B101:C101"/>
    <mergeCell ref="B103:C103"/>
    <mergeCell ref="B104:C104"/>
    <mergeCell ref="B105:C105"/>
    <mergeCell ref="B106:C106"/>
    <mergeCell ref="B127:E127"/>
    <mergeCell ref="A129:H129"/>
    <mergeCell ref="B133:B134"/>
    <mergeCell ref="C133:G133"/>
    <mergeCell ref="H133:K133"/>
    <mergeCell ref="A120:H120"/>
    <mergeCell ref="B122:E122"/>
    <mergeCell ref="B123:E123"/>
    <mergeCell ref="B124:E124"/>
    <mergeCell ref="B126:E126"/>
    <mergeCell ref="L133:L134"/>
    <mergeCell ref="A172:F172"/>
    <mergeCell ref="A158:F162"/>
    <mergeCell ref="B164:C164"/>
    <mergeCell ref="D164:E164"/>
    <mergeCell ref="B165:C165"/>
    <mergeCell ref="D165:E165"/>
    <mergeCell ref="B166:C166"/>
    <mergeCell ref="D166:E166"/>
    <mergeCell ref="D167:E167"/>
    <mergeCell ref="B168:C168"/>
    <mergeCell ref="D168:E168"/>
    <mergeCell ref="B169:C169"/>
    <mergeCell ref="D169:E169"/>
    <mergeCell ref="A145:H146"/>
    <mergeCell ref="B201:C201"/>
    <mergeCell ref="B177:D178"/>
    <mergeCell ref="B185:D186"/>
    <mergeCell ref="B192:C192"/>
    <mergeCell ref="D192:E192"/>
    <mergeCell ref="B193:C193"/>
    <mergeCell ref="D193:E193"/>
    <mergeCell ref="B196:C196"/>
    <mergeCell ref="D196:E196"/>
    <mergeCell ref="B199:C199"/>
    <mergeCell ref="D199:E199"/>
    <mergeCell ref="B200:C200"/>
    <mergeCell ref="B205:C205"/>
    <mergeCell ref="D205:E205"/>
    <mergeCell ref="B206:C206"/>
    <mergeCell ref="D206:E206"/>
    <mergeCell ref="B207:C207"/>
    <mergeCell ref="D207:E207"/>
    <mergeCell ref="B347:D347"/>
    <mergeCell ref="B208:C208"/>
    <mergeCell ref="D208:E208"/>
    <mergeCell ref="G213:H213"/>
    <mergeCell ref="I213:J213"/>
    <mergeCell ref="C258:F261"/>
    <mergeCell ref="E322:E324"/>
    <mergeCell ref="B323:B325"/>
    <mergeCell ref="C323:C325"/>
  </mergeCells>
  <hyperlinks>
    <hyperlink ref="A115" location="'8'!A1" display="Ver cuadro de Inversiones" xr:uid="{A0469C14-13BE-46F8-9AE8-47C9F4A18DC6}"/>
  </hyperlinks>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41E32-A918-4AE6-A6F4-E50D3F94B5C8}">
  <sheetPr>
    <pageSetUpPr fitToPage="1"/>
  </sheetPr>
  <dimension ref="A1:P374"/>
  <sheetViews>
    <sheetView showGridLines="0" topLeftCell="B1" zoomScaleNormal="100" zoomScalePageLayoutView="85" workbookViewId="0">
      <selection activeCell="C264" sqref="C264"/>
    </sheetView>
  </sheetViews>
  <sheetFormatPr baseColWidth="10" defaultColWidth="11.44140625" defaultRowHeight="13.8" x14ac:dyDescent="0.25"/>
  <cols>
    <col min="1" max="1" width="20.33203125" style="54" customWidth="1"/>
    <col min="2" max="2" width="33.44140625" style="54" customWidth="1"/>
    <col min="3" max="3" width="22.33203125" style="123" customWidth="1"/>
    <col min="4" max="4" width="19.33203125" style="123" customWidth="1"/>
    <col min="5" max="5" width="14.88671875" style="123" customWidth="1"/>
    <col min="6" max="6" width="18.109375" style="123" bestFit="1" customWidth="1"/>
    <col min="7" max="7" width="16.88671875" style="123" customWidth="1"/>
    <col min="8" max="8" width="14.109375" style="54" customWidth="1"/>
    <col min="9" max="9" width="12.33203125" style="54" bestFit="1" customWidth="1"/>
    <col min="10" max="10" width="18.33203125" style="54" customWidth="1"/>
    <col min="11" max="11" width="12.44140625" style="54" customWidth="1"/>
    <col min="12" max="12" width="20" style="54" customWidth="1"/>
    <col min="13" max="256" width="11.5546875" style="54"/>
    <col min="257" max="257" width="20.33203125" style="54" customWidth="1"/>
    <col min="258" max="258" width="31.109375" style="54" customWidth="1"/>
    <col min="259" max="259" width="15" style="54" customWidth="1"/>
    <col min="260" max="260" width="14.44140625" style="54" customWidth="1"/>
    <col min="261" max="261" width="14.88671875" style="54" customWidth="1"/>
    <col min="262" max="262" width="18.109375" style="54" bestFit="1" customWidth="1"/>
    <col min="263" max="263" width="16.88671875" style="54" customWidth="1"/>
    <col min="264" max="264" width="14.109375" style="54" customWidth="1"/>
    <col min="265" max="265" width="11.5546875" style="54"/>
    <col min="266" max="266" width="18.33203125" style="54" customWidth="1"/>
    <col min="267" max="267" width="12.44140625" style="54" customWidth="1"/>
    <col min="268" max="268" width="20" style="54" customWidth="1"/>
    <col min="269" max="512" width="11.5546875" style="54"/>
    <col min="513" max="513" width="20.33203125" style="54" customWidth="1"/>
    <col min="514" max="514" width="31.109375" style="54" customWidth="1"/>
    <col min="515" max="515" width="15" style="54" customWidth="1"/>
    <col min="516" max="516" width="14.44140625" style="54" customWidth="1"/>
    <col min="517" max="517" width="14.88671875" style="54" customWidth="1"/>
    <col min="518" max="518" width="18.109375" style="54" bestFit="1" customWidth="1"/>
    <col min="519" max="519" width="16.88671875" style="54" customWidth="1"/>
    <col min="520" max="520" width="14.109375" style="54" customWidth="1"/>
    <col min="521" max="521" width="11.5546875" style="54"/>
    <col min="522" max="522" width="18.33203125" style="54" customWidth="1"/>
    <col min="523" max="523" width="12.44140625" style="54" customWidth="1"/>
    <col min="524" max="524" width="20" style="54" customWidth="1"/>
    <col min="525" max="768" width="11.5546875" style="54"/>
    <col min="769" max="769" width="20.33203125" style="54" customWidth="1"/>
    <col min="770" max="770" width="31.109375" style="54" customWidth="1"/>
    <col min="771" max="771" width="15" style="54" customWidth="1"/>
    <col min="772" max="772" width="14.44140625" style="54" customWidth="1"/>
    <col min="773" max="773" width="14.88671875" style="54" customWidth="1"/>
    <col min="774" max="774" width="18.109375" style="54" bestFit="1" customWidth="1"/>
    <col min="775" max="775" width="16.88671875" style="54" customWidth="1"/>
    <col min="776" max="776" width="14.109375" style="54" customWidth="1"/>
    <col min="777" max="777" width="11.5546875" style="54"/>
    <col min="778" max="778" width="18.33203125" style="54" customWidth="1"/>
    <col min="779" max="779" width="12.44140625" style="54" customWidth="1"/>
    <col min="780" max="780" width="20" style="54" customWidth="1"/>
    <col min="781" max="1024" width="11.5546875" style="54"/>
    <col min="1025" max="1025" width="20.33203125" style="54" customWidth="1"/>
    <col min="1026" max="1026" width="31.109375" style="54" customWidth="1"/>
    <col min="1027" max="1027" width="15" style="54" customWidth="1"/>
    <col min="1028" max="1028" width="14.44140625" style="54" customWidth="1"/>
    <col min="1029" max="1029" width="14.88671875" style="54" customWidth="1"/>
    <col min="1030" max="1030" width="18.109375" style="54" bestFit="1" customWidth="1"/>
    <col min="1031" max="1031" width="16.88671875" style="54" customWidth="1"/>
    <col min="1032" max="1032" width="14.109375" style="54" customWidth="1"/>
    <col min="1033" max="1033" width="11.5546875" style="54"/>
    <col min="1034" max="1034" width="18.33203125" style="54" customWidth="1"/>
    <col min="1035" max="1035" width="12.44140625" style="54" customWidth="1"/>
    <col min="1036" max="1036" width="20" style="54" customWidth="1"/>
    <col min="1037" max="1280" width="11.5546875" style="54"/>
    <col min="1281" max="1281" width="20.33203125" style="54" customWidth="1"/>
    <col min="1282" max="1282" width="31.109375" style="54" customWidth="1"/>
    <col min="1283" max="1283" width="15" style="54" customWidth="1"/>
    <col min="1284" max="1284" width="14.44140625" style="54" customWidth="1"/>
    <col min="1285" max="1285" width="14.88671875" style="54" customWidth="1"/>
    <col min="1286" max="1286" width="18.109375" style="54" bestFit="1" customWidth="1"/>
    <col min="1287" max="1287" width="16.88671875" style="54" customWidth="1"/>
    <col min="1288" max="1288" width="14.109375" style="54" customWidth="1"/>
    <col min="1289" max="1289" width="11.5546875" style="54"/>
    <col min="1290" max="1290" width="18.33203125" style="54" customWidth="1"/>
    <col min="1291" max="1291" width="12.44140625" style="54" customWidth="1"/>
    <col min="1292" max="1292" width="20" style="54" customWidth="1"/>
    <col min="1293" max="1536" width="11.5546875" style="54"/>
    <col min="1537" max="1537" width="20.33203125" style="54" customWidth="1"/>
    <col min="1538" max="1538" width="31.109375" style="54" customWidth="1"/>
    <col min="1539" max="1539" width="15" style="54" customWidth="1"/>
    <col min="1540" max="1540" width="14.44140625" style="54" customWidth="1"/>
    <col min="1541" max="1541" width="14.88671875" style="54" customWidth="1"/>
    <col min="1542" max="1542" width="18.109375" style="54" bestFit="1" customWidth="1"/>
    <col min="1543" max="1543" width="16.88671875" style="54" customWidth="1"/>
    <col min="1544" max="1544" width="14.109375" style="54" customWidth="1"/>
    <col min="1545" max="1545" width="11.5546875" style="54"/>
    <col min="1546" max="1546" width="18.33203125" style="54" customWidth="1"/>
    <col min="1547" max="1547" width="12.44140625" style="54" customWidth="1"/>
    <col min="1548" max="1548" width="20" style="54" customWidth="1"/>
    <col min="1549" max="1792" width="11.5546875" style="54"/>
    <col min="1793" max="1793" width="20.33203125" style="54" customWidth="1"/>
    <col min="1794" max="1794" width="31.109375" style="54" customWidth="1"/>
    <col min="1795" max="1795" width="15" style="54" customWidth="1"/>
    <col min="1796" max="1796" width="14.44140625" style="54" customWidth="1"/>
    <col min="1797" max="1797" width="14.88671875" style="54" customWidth="1"/>
    <col min="1798" max="1798" width="18.109375" style="54" bestFit="1" customWidth="1"/>
    <col min="1799" max="1799" width="16.88671875" style="54" customWidth="1"/>
    <col min="1800" max="1800" width="14.109375" style="54" customWidth="1"/>
    <col min="1801" max="1801" width="11.5546875" style="54"/>
    <col min="1802" max="1802" width="18.33203125" style="54" customWidth="1"/>
    <col min="1803" max="1803" width="12.44140625" style="54" customWidth="1"/>
    <col min="1804" max="1804" width="20" style="54" customWidth="1"/>
    <col min="1805" max="2048" width="11.5546875" style="54"/>
    <col min="2049" max="2049" width="20.33203125" style="54" customWidth="1"/>
    <col min="2050" max="2050" width="31.109375" style="54" customWidth="1"/>
    <col min="2051" max="2051" width="15" style="54" customWidth="1"/>
    <col min="2052" max="2052" width="14.44140625" style="54" customWidth="1"/>
    <col min="2053" max="2053" width="14.88671875" style="54" customWidth="1"/>
    <col min="2054" max="2054" width="18.109375" style="54" bestFit="1" customWidth="1"/>
    <col min="2055" max="2055" width="16.88671875" style="54" customWidth="1"/>
    <col min="2056" max="2056" width="14.109375" style="54" customWidth="1"/>
    <col min="2057" max="2057" width="11.5546875" style="54"/>
    <col min="2058" max="2058" width="18.33203125" style="54" customWidth="1"/>
    <col min="2059" max="2059" width="12.44140625" style="54" customWidth="1"/>
    <col min="2060" max="2060" width="20" style="54" customWidth="1"/>
    <col min="2061" max="2304" width="11.5546875" style="54"/>
    <col min="2305" max="2305" width="20.33203125" style="54" customWidth="1"/>
    <col min="2306" max="2306" width="31.109375" style="54" customWidth="1"/>
    <col min="2307" max="2307" width="15" style="54" customWidth="1"/>
    <col min="2308" max="2308" width="14.44140625" style="54" customWidth="1"/>
    <col min="2309" max="2309" width="14.88671875" style="54" customWidth="1"/>
    <col min="2310" max="2310" width="18.109375" style="54" bestFit="1" customWidth="1"/>
    <col min="2311" max="2311" width="16.88671875" style="54" customWidth="1"/>
    <col min="2312" max="2312" width="14.109375" style="54" customWidth="1"/>
    <col min="2313" max="2313" width="11.5546875" style="54"/>
    <col min="2314" max="2314" width="18.33203125" style="54" customWidth="1"/>
    <col min="2315" max="2315" width="12.44140625" style="54" customWidth="1"/>
    <col min="2316" max="2316" width="20" style="54" customWidth="1"/>
    <col min="2317" max="2560" width="11.5546875" style="54"/>
    <col min="2561" max="2561" width="20.33203125" style="54" customWidth="1"/>
    <col min="2562" max="2562" width="31.109375" style="54" customWidth="1"/>
    <col min="2563" max="2563" width="15" style="54" customWidth="1"/>
    <col min="2564" max="2564" width="14.44140625" style="54" customWidth="1"/>
    <col min="2565" max="2565" width="14.88671875" style="54" customWidth="1"/>
    <col min="2566" max="2566" width="18.109375" style="54" bestFit="1" customWidth="1"/>
    <col min="2567" max="2567" width="16.88671875" style="54" customWidth="1"/>
    <col min="2568" max="2568" width="14.109375" style="54" customWidth="1"/>
    <col min="2569" max="2569" width="11.5546875" style="54"/>
    <col min="2570" max="2570" width="18.33203125" style="54" customWidth="1"/>
    <col min="2571" max="2571" width="12.44140625" style="54" customWidth="1"/>
    <col min="2572" max="2572" width="20" style="54" customWidth="1"/>
    <col min="2573" max="2816" width="11.5546875" style="54"/>
    <col min="2817" max="2817" width="20.33203125" style="54" customWidth="1"/>
    <col min="2818" max="2818" width="31.109375" style="54" customWidth="1"/>
    <col min="2819" max="2819" width="15" style="54" customWidth="1"/>
    <col min="2820" max="2820" width="14.44140625" style="54" customWidth="1"/>
    <col min="2821" max="2821" width="14.88671875" style="54" customWidth="1"/>
    <col min="2822" max="2822" width="18.109375" style="54" bestFit="1" customWidth="1"/>
    <col min="2823" max="2823" width="16.88671875" style="54" customWidth="1"/>
    <col min="2824" max="2824" width="14.109375" style="54" customWidth="1"/>
    <col min="2825" max="2825" width="11.5546875" style="54"/>
    <col min="2826" max="2826" width="18.33203125" style="54" customWidth="1"/>
    <col min="2827" max="2827" width="12.44140625" style="54" customWidth="1"/>
    <col min="2828" max="2828" width="20" style="54" customWidth="1"/>
    <col min="2829" max="3072" width="11.5546875" style="54"/>
    <col min="3073" max="3073" width="20.33203125" style="54" customWidth="1"/>
    <col min="3074" max="3074" width="31.109375" style="54" customWidth="1"/>
    <col min="3075" max="3075" width="15" style="54" customWidth="1"/>
    <col min="3076" max="3076" width="14.44140625" style="54" customWidth="1"/>
    <col min="3077" max="3077" width="14.88671875" style="54" customWidth="1"/>
    <col min="3078" max="3078" width="18.109375" style="54" bestFit="1" customWidth="1"/>
    <col min="3079" max="3079" width="16.88671875" style="54" customWidth="1"/>
    <col min="3080" max="3080" width="14.109375" style="54" customWidth="1"/>
    <col min="3081" max="3081" width="11.5546875" style="54"/>
    <col min="3082" max="3082" width="18.33203125" style="54" customWidth="1"/>
    <col min="3083" max="3083" width="12.44140625" style="54" customWidth="1"/>
    <col min="3084" max="3084" width="20" style="54" customWidth="1"/>
    <col min="3085" max="3328" width="11.5546875" style="54"/>
    <col min="3329" max="3329" width="20.33203125" style="54" customWidth="1"/>
    <col min="3330" max="3330" width="31.109375" style="54" customWidth="1"/>
    <col min="3331" max="3331" width="15" style="54" customWidth="1"/>
    <col min="3332" max="3332" width="14.44140625" style="54" customWidth="1"/>
    <col min="3333" max="3333" width="14.88671875" style="54" customWidth="1"/>
    <col min="3334" max="3334" width="18.109375" style="54" bestFit="1" customWidth="1"/>
    <col min="3335" max="3335" width="16.88671875" style="54" customWidth="1"/>
    <col min="3336" max="3336" width="14.109375" style="54" customWidth="1"/>
    <col min="3337" max="3337" width="11.5546875" style="54"/>
    <col min="3338" max="3338" width="18.33203125" style="54" customWidth="1"/>
    <col min="3339" max="3339" width="12.44140625" style="54" customWidth="1"/>
    <col min="3340" max="3340" width="20" style="54" customWidth="1"/>
    <col min="3341" max="3584" width="11.5546875" style="54"/>
    <col min="3585" max="3585" width="20.33203125" style="54" customWidth="1"/>
    <col min="3586" max="3586" width="31.109375" style="54" customWidth="1"/>
    <col min="3587" max="3587" width="15" style="54" customWidth="1"/>
    <col min="3588" max="3588" width="14.44140625" style="54" customWidth="1"/>
    <col min="3589" max="3589" width="14.88671875" style="54" customWidth="1"/>
    <col min="3590" max="3590" width="18.109375" style="54" bestFit="1" customWidth="1"/>
    <col min="3591" max="3591" width="16.88671875" style="54" customWidth="1"/>
    <col min="3592" max="3592" width="14.109375" style="54" customWidth="1"/>
    <col min="3593" max="3593" width="11.5546875" style="54"/>
    <col min="3594" max="3594" width="18.33203125" style="54" customWidth="1"/>
    <col min="3595" max="3595" width="12.44140625" style="54" customWidth="1"/>
    <col min="3596" max="3596" width="20" style="54" customWidth="1"/>
    <col min="3597" max="3840" width="11.5546875" style="54"/>
    <col min="3841" max="3841" width="20.33203125" style="54" customWidth="1"/>
    <col min="3842" max="3842" width="31.109375" style="54" customWidth="1"/>
    <col min="3843" max="3843" width="15" style="54" customWidth="1"/>
    <col min="3844" max="3844" width="14.44140625" style="54" customWidth="1"/>
    <col min="3845" max="3845" width="14.88671875" style="54" customWidth="1"/>
    <col min="3846" max="3846" width="18.109375" style="54" bestFit="1" customWidth="1"/>
    <col min="3847" max="3847" width="16.88671875" style="54" customWidth="1"/>
    <col min="3848" max="3848" width="14.109375" style="54" customWidth="1"/>
    <col min="3849" max="3849" width="11.5546875" style="54"/>
    <col min="3850" max="3850" width="18.33203125" style="54" customWidth="1"/>
    <col min="3851" max="3851" width="12.44140625" style="54" customWidth="1"/>
    <col min="3852" max="3852" width="20" style="54" customWidth="1"/>
    <col min="3853" max="4096" width="11.5546875" style="54"/>
    <col min="4097" max="4097" width="20.33203125" style="54" customWidth="1"/>
    <col min="4098" max="4098" width="31.109375" style="54" customWidth="1"/>
    <col min="4099" max="4099" width="15" style="54" customWidth="1"/>
    <col min="4100" max="4100" width="14.44140625" style="54" customWidth="1"/>
    <col min="4101" max="4101" width="14.88671875" style="54" customWidth="1"/>
    <col min="4102" max="4102" width="18.109375" style="54" bestFit="1" customWidth="1"/>
    <col min="4103" max="4103" width="16.88671875" style="54" customWidth="1"/>
    <col min="4104" max="4104" width="14.109375" style="54" customWidth="1"/>
    <col min="4105" max="4105" width="11.5546875" style="54"/>
    <col min="4106" max="4106" width="18.33203125" style="54" customWidth="1"/>
    <col min="4107" max="4107" width="12.44140625" style="54" customWidth="1"/>
    <col min="4108" max="4108" width="20" style="54" customWidth="1"/>
    <col min="4109" max="4352" width="11.5546875" style="54"/>
    <col min="4353" max="4353" width="20.33203125" style="54" customWidth="1"/>
    <col min="4354" max="4354" width="31.109375" style="54" customWidth="1"/>
    <col min="4355" max="4355" width="15" style="54" customWidth="1"/>
    <col min="4356" max="4356" width="14.44140625" style="54" customWidth="1"/>
    <col min="4357" max="4357" width="14.88671875" style="54" customWidth="1"/>
    <col min="4358" max="4358" width="18.109375" style="54" bestFit="1" customWidth="1"/>
    <col min="4359" max="4359" width="16.88671875" style="54" customWidth="1"/>
    <col min="4360" max="4360" width="14.109375" style="54" customWidth="1"/>
    <col min="4361" max="4361" width="11.5546875" style="54"/>
    <col min="4362" max="4362" width="18.33203125" style="54" customWidth="1"/>
    <col min="4363" max="4363" width="12.44140625" style="54" customWidth="1"/>
    <col min="4364" max="4364" width="20" style="54" customWidth="1"/>
    <col min="4365" max="4608" width="11.5546875" style="54"/>
    <col min="4609" max="4609" width="20.33203125" style="54" customWidth="1"/>
    <col min="4610" max="4610" width="31.109375" style="54" customWidth="1"/>
    <col min="4611" max="4611" width="15" style="54" customWidth="1"/>
    <col min="4612" max="4612" width="14.44140625" style="54" customWidth="1"/>
    <col min="4613" max="4613" width="14.88671875" style="54" customWidth="1"/>
    <col min="4614" max="4614" width="18.109375" style="54" bestFit="1" customWidth="1"/>
    <col min="4615" max="4615" width="16.88671875" style="54" customWidth="1"/>
    <col min="4616" max="4616" width="14.109375" style="54" customWidth="1"/>
    <col min="4617" max="4617" width="11.5546875" style="54"/>
    <col min="4618" max="4618" width="18.33203125" style="54" customWidth="1"/>
    <col min="4619" max="4619" width="12.44140625" style="54" customWidth="1"/>
    <col min="4620" max="4620" width="20" style="54" customWidth="1"/>
    <col min="4621" max="4864" width="11.5546875" style="54"/>
    <col min="4865" max="4865" width="20.33203125" style="54" customWidth="1"/>
    <col min="4866" max="4866" width="31.109375" style="54" customWidth="1"/>
    <col min="4867" max="4867" width="15" style="54" customWidth="1"/>
    <col min="4868" max="4868" width="14.44140625" style="54" customWidth="1"/>
    <col min="4869" max="4869" width="14.88671875" style="54" customWidth="1"/>
    <col min="4870" max="4870" width="18.109375" style="54" bestFit="1" customWidth="1"/>
    <col min="4871" max="4871" width="16.88671875" style="54" customWidth="1"/>
    <col min="4872" max="4872" width="14.109375" style="54" customWidth="1"/>
    <col min="4873" max="4873" width="11.5546875" style="54"/>
    <col min="4874" max="4874" width="18.33203125" style="54" customWidth="1"/>
    <col min="4875" max="4875" width="12.44140625" style="54" customWidth="1"/>
    <col min="4876" max="4876" width="20" style="54" customWidth="1"/>
    <col min="4877" max="5120" width="11.5546875" style="54"/>
    <col min="5121" max="5121" width="20.33203125" style="54" customWidth="1"/>
    <col min="5122" max="5122" width="31.109375" style="54" customWidth="1"/>
    <col min="5123" max="5123" width="15" style="54" customWidth="1"/>
    <col min="5124" max="5124" width="14.44140625" style="54" customWidth="1"/>
    <col min="5125" max="5125" width="14.88671875" style="54" customWidth="1"/>
    <col min="5126" max="5126" width="18.109375" style="54" bestFit="1" customWidth="1"/>
    <col min="5127" max="5127" width="16.88671875" style="54" customWidth="1"/>
    <col min="5128" max="5128" width="14.109375" style="54" customWidth="1"/>
    <col min="5129" max="5129" width="11.5546875" style="54"/>
    <col min="5130" max="5130" width="18.33203125" style="54" customWidth="1"/>
    <col min="5131" max="5131" width="12.44140625" style="54" customWidth="1"/>
    <col min="5132" max="5132" width="20" style="54" customWidth="1"/>
    <col min="5133" max="5376" width="11.5546875" style="54"/>
    <col min="5377" max="5377" width="20.33203125" style="54" customWidth="1"/>
    <col min="5378" max="5378" width="31.109375" style="54" customWidth="1"/>
    <col min="5379" max="5379" width="15" style="54" customWidth="1"/>
    <col min="5380" max="5380" width="14.44140625" style="54" customWidth="1"/>
    <col min="5381" max="5381" width="14.88671875" style="54" customWidth="1"/>
    <col min="5382" max="5382" width="18.109375" style="54" bestFit="1" customWidth="1"/>
    <col min="5383" max="5383" width="16.88671875" style="54" customWidth="1"/>
    <col min="5384" max="5384" width="14.109375" style="54" customWidth="1"/>
    <col min="5385" max="5385" width="11.5546875" style="54"/>
    <col min="5386" max="5386" width="18.33203125" style="54" customWidth="1"/>
    <col min="5387" max="5387" width="12.44140625" style="54" customWidth="1"/>
    <col min="5388" max="5388" width="20" style="54" customWidth="1"/>
    <col min="5389" max="5632" width="11.5546875" style="54"/>
    <col min="5633" max="5633" width="20.33203125" style="54" customWidth="1"/>
    <col min="5634" max="5634" width="31.109375" style="54" customWidth="1"/>
    <col min="5635" max="5635" width="15" style="54" customWidth="1"/>
    <col min="5636" max="5636" width="14.44140625" style="54" customWidth="1"/>
    <col min="5637" max="5637" width="14.88671875" style="54" customWidth="1"/>
    <col min="5638" max="5638" width="18.109375" style="54" bestFit="1" customWidth="1"/>
    <col min="5639" max="5639" width="16.88671875" style="54" customWidth="1"/>
    <col min="5640" max="5640" width="14.109375" style="54" customWidth="1"/>
    <col min="5641" max="5641" width="11.5546875" style="54"/>
    <col min="5642" max="5642" width="18.33203125" style="54" customWidth="1"/>
    <col min="5643" max="5643" width="12.44140625" style="54" customWidth="1"/>
    <col min="5644" max="5644" width="20" style="54" customWidth="1"/>
    <col min="5645" max="5888" width="11.5546875" style="54"/>
    <col min="5889" max="5889" width="20.33203125" style="54" customWidth="1"/>
    <col min="5890" max="5890" width="31.109375" style="54" customWidth="1"/>
    <col min="5891" max="5891" width="15" style="54" customWidth="1"/>
    <col min="5892" max="5892" width="14.44140625" style="54" customWidth="1"/>
    <col min="5893" max="5893" width="14.88671875" style="54" customWidth="1"/>
    <col min="5894" max="5894" width="18.109375" style="54" bestFit="1" customWidth="1"/>
    <col min="5895" max="5895" width="16.88671875" style="54" customWidth="1"/>
    <col min="5896" max="5896" width="14.109375" style="54" customWidth="1"/>
    <col min="5897" max="5897" width="11.5546875" style="54"/>
    <col min="5898" max="5898" width="18.33203125" style="54" customWidth="1"/>
    <col min="5899" max="5899" width="12.44140625" style="54" customWidth="1"/>
    <col min="5900" max="5900" width="20" style="54" customWidth="1"/>
    <col min="5901" max="6144" width="11.5546875" style="54"/>
    <col min="6145" max="6145" width="20.33203125" style="54" customWidth="1"/>
    <col min="6146" max="6146" width="31.109375" style="54" customWidth="1"/>
    <col min="6147" max="6147" width="15" style="54" customWidth="1"/>
    <col min="6148" max="6148" width="14.44140625" style="54" customWidth="1"/>
    <col min="6149" max="6149" width="14.88671875" style="54" customWidth="1"/>
    <col min="6150" max="6150" width="18.109375" style="54" bestFit="1" customWidth="1"/>
    <col min="6151" max="6151" width="16.88671875" style="54" customWidth="1"/>
    <col min="6152" max="6152" width="14.109375" style="54" customWidth="1"/>
    <col min="6153" max="6153" width="11.5546875" style="54"/>
    <col min="6154" max="6154" width="18.33203125" style="54" customWidth="1"/>
    <col min="6155" max="6155" width="12.44140625" style="54" customWidth="1"/>
    <col min="6156" max="6156" width="20" style="54" customWidth="1"/>
    <col min="6157" max="6400" width="11.5546875" style="54"/>
    <col min="6401" max="6401" width="20.33203125" style="54" customWidth="1"/>
    <col min="6402" max="6402" width="31.109375" style="54" customWidth="1"/>
    <col min="6403" max="6403" width="15" style="54" customWidth="1"/>
    <col min="6404" max="6404" width="14.44140625" style="54" customWidth="1"/>
    <col min="6405" max="6405" width="14.88671875" style="54" customWidth="1"/>
    <col min="6406" max="6406" width="18.109375" style="54" bestFit="1" customWidth="1"/>
    <col min="6407" max="6407" width="16.88671875" style="54" customWidth="1"/>
    <col min="6408" max="6408" width="14.109375" style="54" customWidth="1"/>
    <col min="6409" max="6409" width="11.5546875" style="54"/>
    <col min="6410" max="6410" width="18.33203125" style="54" customWidth="1"/>
    <col min="6411" max="6411" width="12.44140625" style="54" customWidth="1"/>
    <col min="6412" max="6412" width="20" style="54" customWidth="1"/>
    <col min="6413" max="6656" width="11.5546875" style="54"/>
    <col min="6657" max="6657" width="20.33203125" style="54" customWidth="1"/>
    <col min="6658" max="6658" width="31.109375" style="54" customWidth="1"/>
    <col min="6659" max="6659" width="15" style="54" customWidth="1"/>
    <col min="6660" max="6660" width="14.44140625" style="54" customWidth="1"/>
    <col min="6661" max="6661" width="14.88671875" style="54" customWidth="1"/>
    <col min="6662" max="6662" width="18.109375" style="54" bestFit="1" customWidth="1"/>
    <col min="6663" max="6663" width="16.88671875" style="54" customWidth="1"/>
    <col min="6664" max="6664" width="14.109375" style="54" customWidth="1"/>
    <col min="6665" max="6665" width="11.5546875" style="54"/>
    <col min="6666" max="6666" width="18.33203125" style="54" customWidth="1"/>
    <col min="6667" max="6667" width="12.44140625" style="54" customWidth="1"/>
    <col min="6668" max="6668" width="20" style="54" customWidth="1"/>
    <col min="6669" max="6912" width="11.5546875" style="54"/>
    <col min="6913" max="6913" width="20.33203125" style="54" customWidth="1"/>
    <col min="6914" max="6914" width="31.109375" style="54" customWidth="1"/>
    <col min="6915" max="6915" width="15" style="54" customWidth="1"/>
    <col min="6916" max="6916" width="14.44140625" style="54" customWidth="1"/>
    <col min="6917" max="6917" width="14.88671875" style="54" customWidth="1"/>
    <col min="6918" max="6918" width="18.109375" style="54" bestFit="1" customWidth="1"/>
    <col min="6919" max="6919" width="16.88671875" style="54" customWidth="1"/>
    <col min="6920" max="6920" width="14.109375" style="54" customWidth="1"/>
    <col min="6921" max="6921" width="11.5546875" style="54"/>
    <col min="6922" max="6922" width="18.33203125" style="54" customWidth="1"/>
    <col min="6923" max="6923" width="12.44140625" style="54" customWidth="1"/>
    <col min="6924" max="6924" width="20" style="54" customWidth="1"/>
    <col min="6925" max="7168" width="11.5546875" style="54"/>
    <col min="7169" max="7169" width="20.33203125" style="54" customWidth="1"/>
    <col min="7170" max="7170" width="31.109375" style="54" customWidth="1"/>
    <col min="7171" max="7171" width="15" style="54" customWidth="1"/>
    <col min="7172" max="7172" width="14.44140625" style="54" customWidth="1"/>
    <col min="7173" max="7173" width="14.88671875" style="54" customWidth="1"/>
    <col min="7174" max="7174" width="18.109375" style="54" bestFit="1" customWidth="1"/>
    <col min="7175" max="7175" width="16.88671875" style="54" customWidth="1"/>
    <col min="7176" max="7176" width="14.109375" style="54" customWidth="1"/>
    <col min="7177" max="7177" width="11.5546875" style="54"/>
    <col min="7178" max="7178" width="18.33203125" style="54" customWidth="1"/>
    <col min="7179" max="7179" width="12.44140625" style="54" customWidth="1"/>
    <col min="7180" max="7180" width="20" style="54" customWidth="1"/>
    <col min="7181" max="7424" width="11.5546875" style="54"/>
    <col min="7425" max="7425" width="20.33203125" style="54" customWidth="1"/>
    <col min="7426" max="7426" width="31.109375" style="54" customWidth="1"/>
    <col min="7427" max="7427" width="15" style="54" customWidth="1"/>
    <col min="7428" max="7428" width="14.44140625" style="54" customWidth="1"/>
    <col min="7429" max="7429" width="14.88671875" style="54" customWidth="1"/>
    <col min="7430" max="7430" width="18.109375" style="54" bestFit="1" customWidth="1"/>
    <col min="7431" max="7431" width="16.88671875" style="54" customWidth="1"/>
    <col min="7432" max="7432" width="14.109375" style="54" customWidth="1"/>
    <col min="7433" max="7433" width="11.5546875" style="54"/>
    <col min="7434" max="7434" width="18.33203125" style="54" customWidth="1"/>
    <col min="7435" max="7435" width="12.44140625" style="54" customWidth="1"/>
    <col min="7436" max="7436" width="20" style="54" customWidth="1"/>
    <col min="7437" max="7680" width="11.5546875" style="54"/>
    <col min="7681" max="7681" width="20.33203125" style="54" customWidth="1"/>
    <col min="7682" max="7682" width="31.109375" style="54" customWidth="1"/>
    <col min="7683" max="7683" width="15" style="54" customWidth="1"/>
    <col min="7684" max="7684" width="14.44140625" style="54" customWidth="1"/>
    <col min="7685" max="7685" width="14.88671875" style="54" customWidth="1"/>
    <col min="7686" max="7686" width="18.109375" style="54" bestFit="1" customWidth="1"/>
    <col min="7687" max="7687" width="16.88671875" style="54" customWidth="1"/>
    <col min="7688" max="7688" width="14.109375" style="54" customWidth="1"/>
    <col min="7689" max="7689" width="11.5546875" style="54"/>
    <col min="7690" max="7690" width="18.33203125" style="54" customWidth="1"/>
    <col min="7691" max="7691" width="12.44140625" style="54" customWidth="1"/>
    <col min="7692" max="7692" width="20" style="54" customWidth="1"/>
    <col min="7693" max="7936" width="11.5546875" style="54"/>
    <col min="7937" max="7937" width="20.33203125" style="54" customWidth="1"/>
    <col min="7938" max="7938" width="31.109375" style="54" customWidth="1"/>
    <col min="7939" max="7939" width="15" style="54" customWidth="1"/>
    <col min="7940" max="7940" width="14.44140625" style="54" customWidth="1"/>
    <col min="7941" max="7941" width="14.88671875" style="54" customWidth="1"/>
    <col min="7942" max="7942" width="18.109375" style="54" bestFit="1" customWidth="1"/>
    <col min="7943" max="7943" width="16.88671875" style="54" customWidth="1"/>
    <col min="7944" max="7944" width="14.109375" style="54" customWidth="1"/>
    <col min="7945" max="7945" width="11.5546875" style="54"/>
    <col min="7946" max="7946" width="18.33203125" style="54" customWidth="1"/>
    <col min="7947" max="7947" width="12.44140625" style="54" customWidth="1"/>
    <col min="7948" max="7948" width="20" style="54" customWidth="1"/>
    <col min="7949" max="8192" width="11.5546875" style="54"/>
    <col min="8193" max="8193" width="20.33203125" style="54" customWidth="1"/>
    <col min="8194" max="8194" width="31.109375" style="54" customWidth="1"/>
    <col min="8195" max="8195" width="15" style="54" customWidth="1"/>
    <col min="8196" max="8196" width="14.44140625" style="54" customWidth="1"/>
    <col min="8197" max="8197" width="14.88671875" style="54" customWidth="1"/>
    <col min="8198" max="8198" width="18.109375" style="54" bestFit="1" customWidth="1"/>
    <col min="8199" max="8199" width="16.88671875" style="54" customWidth="1"/>
    <col min="8200" max="8200" width="14.109375" style="54" customWidth="1"/>
    <col min="8201" max="8201" width="11.5546875" style="54"/>
    <col min="8202" max="8202" width="18.33203125" style="54" customWidth="1"/>
    <col min="8203" max="8203" width="12.44140625" style="54" customWidth="1"/>
    <col min="8204" max="8204" width="20" style="54" customWidth="1"/>
    <col min="8205" max="8448" width="11.5546875" style="54"/>
    <col min="8449" max="8449" width="20.33203125" style="54" customWidth="1"/>
    <col min="8450" max="8450" width="31.109375" style="54" customWidth="1"/>
    <col min="8451" max="8451" width="15" style="54" customWidth="1"/>
    <col min="8452" max="8452" width="14.44140625" style="54" customWidth="1"/>
    <col min="8453" max="8453" width="14.88671875" style="54" customWidth="1"/>
    <col min="8454" max="8454" width="18.109375" style="54" bestFit="1" customWidth="1"/>
    <col min="8455" max="8455" width="16.88671875" style="54" customWidth="1"/>
    <col min="8456" max="8456" width="14.109375" style="54" customWidth="1"/>
    <col min="8457" max="8457" width="11.5546875" style="54"/>
    <col min="8458" max="8458" width="18.33203125" style="54" customWidth="1"/>
    <col min="8459" max="8459" width="12.44140625" style="54" customWidth="1"/>
    <col min="8460" max="8460" width="20" style="54" customWidth="1"/>
    <col min="8461" max="8704" width="11.5546875" style="54"/>
    <col min="8705" max="8705" width="20.33203125" style="54" customWidth="1"/>
    <col min="8706" max="8706" width="31.109375" style="54" customWidth="1"/>
    <col min="8707" max="8707" width="15" style="54" customWidth="1"/>
    <col min="8708" max="8708" width="14.44140625" style="54" customWidth="1"/>
    <col min="8709" max="8709" width="14.88671875" style="54" customWidth="1"/>
    <col min="8710" max="8710" width="18.109375" style="54" bestFit="1" customWidth="1"/>
    <col min="8711" max="8711" width="16.88671875" style="54" customWidth="1"/>
    <col min="8712" max="8712" width="14.109375" style="54" customWidth="1"/>
    <col min="8713" max="8713" width="11.5546875" style="54"/>
    <col min="8714" max="8714" width="18.33203125" style="54" customWidth="1"/>
    <col min="8715" max="8715" width="12.44140625" style="54" customWidth="1"/>
    <col min="8716" max="8716" width="20" style="54" customWidth="1"/>
    <col min="8717" max="8960" width="11.5546875" style="54"/>
    <col min="8961" max="8961" width="20.33203125" style="54" customWidth="1"/>
    <col min="8962" max="8962" width="31.109375" style="54" customWidth="1"/>
    <col min="8963" max="8963" width="15" style="54" customWidth="1"/>
    <col min="8964" max="8964" width="14.44140625" style="54" customWidth="1"/>
    <col min="8965" max="8965" width="14.88671875" style="54" customWidth="1"/>
    <col min="8966" max="8966" width="18.109375" style="54" bestFit="1" customWidth="1"/>
    <col min="8967" max="8967" width="16.88671875" style="54" customWidth="1"/>
    <col min="8968" max="8968" width="14.109375" style="54" customWidth="1"/>
    <col min="8969" max="8969" width="11.5546875" style="54"/>
    <col min="8970" max="8970" width="18.33203125" style="54" customWidth="1"/>
    <col min="8971" max="8971" width="12.44140625" style="54" customWidth="1"/>
    <col min="8972" max="8972" width="20" style="54" customWidth="1"/>
    <col min="8973" max="9216" width="11.5546875" style="54"/>
    <col min="9217" max="9217" width="20.33203125" style="54" customWidth="1"/>
    <col min="9218" max="9218" width="31.109375" style="54" customWidth="1"/>
    <col min="9219" max="9219" width="15" style="54" customWidth="1"/>
    <col min="9220" max="9220" width="14.44140625" style="54" customWidth="1"/>
    <col min="9221" max="9221" width="14.88671875" style="54" customWidth="1"/>
    <col min="9222" max="9222" width="18.109375" style="54" bestFit="1" customWidth="1"/>
    <col min="9223" max="9223" width="16.88671875" style="54" customWidth="1"/>
    <col min="9224" max="9224" width="14.109375" style="54" customWidth="1"/>
    <col min="9225" max="9225" width="11.5546875" style="54"/>
    <col min="9226" max="9226" width="18.33203125" style="54" customWidth="1"/>
    <col min="9227" max="9227" width="12.44140625" style="54" customWidth="1"/>
    <col min="9228" max="9228" width="20" style="54" customWidth="1"/>
    <col min="9229" max="9472" width="11.5546875" style="54"/>
    <col min="9473" max="9473" width="20.33203125" style="54" customWidth="1"/>
    <col min="9474" max="9474" width="31.109375" style="54" customWidth="1"/>
    <col min="9475" max="9475" width="15" style="54" customWidth="1"/>
    <col min="9476" max="9476" width="14.44140625" style="54" customWidth="1"/>
    <col min="9477" max="9477" width="14.88671875" style="54" customWidth="1"/>
    <col min="9478" max="9478" width="18.109375" style="54" bestFit="1" customWidth="1"/>
    <col min="9479" max="9479" width="16.88671875" style="54" customWidth="1"/>
    <col min="9480" max="9480" width="14.109375" style="54" customWidth="1"/>
    <col min="9481" max="9481" width="11.5546875" style="54"/>
    <col min="9482" max="9482" width="18.33203125" style="54" customWidth="1"/>
    <col min="9483" max="9483" width="12.44140625" style="54" customWidth="1"/>
    <col min="9484" max="9484" width="20" style="54" customWidth="1"/>
    <col min="9485" max="9728" width="11.5546875" style="54"/>
    <col min="9729" max="9729" width="20.33203125" style="54" customWidth="1"/>
    <col min="9730" max="9730" width="31.109375" style="54" customWidth="1"/>
    <col min="9731" max="9731" width="15" style="54" customWidth="1"/>
    <col min="9732" max="9732" width="14.44140625" style="54" customWidth="1"/>
    <col min="9733" max="9733" width="14.88671875" style="54" customWidth="1"/>
    <col min="9734" max="9734" width="18.109375" style="54" bestFit="1" customWidth="1"/>
    <col min="9735" max="9735" width="16.88671875" style="54" customWidth="1"/>
    <col min="9736" max="9736" width="14.109375" style="54" customWidth="1"/>
    <col min="9737" max="9737" width="11.5546875" style="54"/>
    <col min="9738" max="9738" width="18.33203125" style="54" customWidth="1"/>
    <col min="9739" max="9739" width="12.44140625" style="54" customWidth="1"/>
    <col min="9740" max="9740" width="20" style="54" customWidth="1"/>
    <col min="9741" max="9984" width="11.5546875" style="54"/>
    <col min="9985" max="9985" width="20.33203125" style="54" customWidth="1"/>
    <col min="9986" max="9986" width="31.109375" style="54" customWidth="1"/>
    <col min="9987" max="9987" width="15" style="54" customWidth="1"/>
    <col min="9988" max="9988" width="14.44140625" style="54" customWidth="1"/>
    <col min="9989" max="9989" width="14.88671875" style="54" customWidth="1"/>
    <col min="9990" max="9990" width="18.109375" style="54" bestFit="1" customWidth="1"/>
    <col min="9991" max="9991" width="16.88671875" style="54" customWidth="1"/>
    <col min="9992" max="9992" width="14.109375" style="54" customWidth="1"/>
    <col min="9993" max="9993" width="11.5546875" style="54"/>
    <col min="9994" max="9994" width="18.33203125" style="54" customWidth="1"/>
    <col min="9995" max="9995" width="12.44140625" style="54" customWidth="1"/>
    <col min="9996" max="9996" width="20" style="54" customWidth="1"/>
    <col min="9997" max="10240" width="11.5546875" style="54"/>
    <col min="10241" max="10241" width="20.33203125" style="54" customWidth="1"/>
    <col min="10242" max="10242" width="31.109375" style="54" customWidth="1"/>
    <col min="10243" max="10243" width="15" style="54" customWidth="1"/>
    <col min="10244" max="10244" width="14.44140625" style="54" customWidth="1"/>
    <col min="10245" max="10245" width="14.88671875" style="54" customWidth="1"/>
    <col min="10246" max="10246" width="18.109375" style="54" bestFit="1" customWidth="1"/>
    <col min="10247" max="10247" width="16.88671875" style="54" customWidth="1"/>
    <col min="10248" max="10248" width="14.109375" style="54" customWidth="1"/>
    <col min="10249" max="10249" width="11.5546875" style="54"/>
    <col min="10250" max="10250" width="18.33203125" style="54" customWidth="1"/>
    <col min="10251" max="10251" width="12.44140625" style="54" customWidth="1"/>
    <col min="10252" max="10252" width="20" style="54" customWidth="1"/>
    <col min="10253" max="10496" width="11.5546875" style="54"/>
    <col min="10497" max="10497" width="20.33203125" style="54" customWidth="1"/>
    <col min="10498" max="10498" width="31.109375" style="54" customWidth="1"/>
    <col min="10499" max="10499" width="15" style="54" customWidth="1"/>
    <col min="10500" max="10500" width="14.44140625" style="54" customWidth="1"/>
    <col min="10501" max="10501" width="14.88671875" style="54" customWidth="1"/>
    <col min="10502" max="10502" width="18.109375" style="54" bestFit="1" customWidth="1"/>
    <col min="10503" max="10503" width="16.88671875" style="54" customWidth="1"/>
    <col min="10504" max="10504" width="14.109375" style="54" customWidth="1"/>
    <col min="10505" max="10505" width="11.5546875" style="54"/>
    <col min="10506" max="10506" width="18.33203125" style="54" customWidth="1"/>
    <col min="10507" max="10507" width="12.44140625" style="54" customWidth="1"/>
    <col min="10508" max="10508" width="20" style="54" customWidth="1"/>
    <col min="10509" max="10752" width="11.5546875" style="54"/>
    <col min="10753" max="10753" width="20.33203125" style="54" customWidth="1"/>
    <col min="10754" max="10754" width="31.109375" style="54" customWidth="1"/>
    <col min="10755" max="10755" width="15" style="54" customWidth="1"/>
    <col min="10756" max="10756" width="14.44140625" style="54" customWidth="1"/>
    <col min="10757" max="10757" width="14.88671875" style="54" customWidth="1"/>
    <col min="10758" max="10758" width="18.109375" style="54" bestFit="1" customWidth="1"/>
    <col min="10759" max="10759" width="16.88671875" style="54" customWidth="1"/>
    <col min="10760" max="10760" width="14.109375" style="54" customWidth="1"/>
    <col min="10761" max="10761" width="11.5546875" style="54"/>
    <col min="10762" max="10762" width="18.33203125" style="54" customWidth="1"/>
    <col min="10763" max="10763" width="12.44140625" style="54" customWidth="1"/>
    <col min="10764" max="10764" width="20" style="54" customWidth="1"/>
    <col min="10765" max="11008" width="11.5546875" style="54"/>
    <col min="11009" max="11009" width="20.33203125" style="54" customWidth="1"/>
    <col min="11010" max="11010" width="31.109375" style="54" customWidth="1"/>
    <col min="11011" max="11011" width="15" style="54" customWidth="1"/>
    <col min="11012" max="11012" width="14.44140625" style="54" customWidth="1"/>
    <col min="11013" max="11013" width="14.88671875" style="54" customWidth="1"/>
    <col min="11014" max="11014" width="18.109375" style="54" bestFit="1" customWidth="1"/>
    <col min="11015" max="11015" width="16.88671875" style="54" customWidth="1"/>
    <col min="11016" max="11016" width="14.109375" style="54" customWidth="1"/>
    <col min="11017" max="11017" width="11.5546875" style="54"/>
    <col min="11018" max="11018" width="18.33203125" style="54" customWidth="1"/>
    <col min="11019" max="11019" width="12.44140625" style="54" customWidth="1"/>
    <col min="11020" max="11020" width="20" style="54" customWidth="1"/>
    <col min="11021" max="11264" width="11.5546875" style="54"/>
    <col min="11265" max="11265" width="20.33203125" style="54" customWidth="1"/>
    <col min="11266" max="11266" width="31.109375" style="54" customWidth="1"/>
    <col min="11267" max="11267" width="15" style="54" customWidth="1"/>
    <col min="11268" max="11268" width="14.44140625" style="54" customWidth="1"/>
    <col min="11269" max="11269" width="14.88671875" style="54" customWidth="1"/>
    <col min="11270" max="11270" width="18.109375" style="54" bestFit="1" customWidth="1"/>
    <col min="11271" max="11271" width="16.88671875" style="54" customWidth="1"/>
    <col min="11272" max="11272" width="14.109375" style="54" customWidth="1"/>
    <col min="11273" max="11273" width="11.5546875" style="54"/>
    <col min="11274" max="11274" width="18.33203125" style="54" customWidth="1"/>
    <col min="11275" max="11275" width="12.44140625" style="54" customWidth="1"/>
    <col min="11276" max="11276" width="20" style="54" customWidth="1"/>
    <col min="11277" max="11520" width="11.5546875" style="54"/>
    <col min="11521" max="11521" width="20.33203125" style="54" customWidth="1"/>
    <col min="11522" max="11522" width="31.109375" style="54" customWidth="1"/>
    <col min="11523" max="11523" width="15" style="54" customWidth="1"/>
    <col min="11524" max="11524" width="14.44140625" style="54" customWidth="1"/>
    <col min="11525" max="11525" width="14.88671875" style="54" customWidth="1"/>
    <col min="11526" max="11526" width="18.109375" style="54" bestFit="1" customWidth="1"/>
    <col min="11527" max="11527" width="16.88671875" style="54" customWidth="1"/>
    <col min="11528" max="11528" width="14.109375" style="54" customWidth="1"/>
    <col min="11529" max="11529" width="11.5546875" style="54"/>
    <col min="11530" max="11530" width="18.33203125" style="54" customWidth="1"/>
    <col min="11531" max="11531" width="12.44140625" style="54" customWidth="1"/>
    <col min="11532" max="11532" width="20" style="54" customWidth="1"/>
    <col min="11533" max="11776" width="11.5546875" style="54"/>
    <col min="11777" max="11777" width="20.33203125" style="54" customWidth="1"/>
    <col min="11778" max="11778" width="31.109375" style="54" customWidth="1"/>
    <col min="11779" max="11779" width="15" style="54" customWidth="1"/>
    <col min="11780" max="11780" width="14.44140625" style="54" customWidth="1"/>
    <col min="11781" max="11781" width="14.88671875" style="54" customWidth="1"/>
    <col min="11782" max="11782" width="18.109375" style="54" bestFit="1" customWidth="1"/>
    <col min="11783" max="11783" width="16.88671875" style="54" customWidth="1"/>
    <col min="11784" max="11784" width="14.109375" style="54" customWidth="1"/>
    <col min="11785" max="11785" width="11.5546875" style="54"/>
    <col min="11786" max="11786" width="18.33203125" style="54" customWidth="1"/>
    <col min="11787" max="11787" width="12.44140625" style="54" customWidth="1"/>
    <col min="11788" max="11788" width="20" style="54" customWidth="1"/>
    <col min="11789" max="12032" width="11.5546875" style="54"/>
    <col min="12033" max="12033" width="20.33203125" style="54" customWidth="1"/>
    <col min="12034" max="12034" width="31.109375" style="54" customWidth="1"/>
    <col min="12035" max="12035" width="15" style="54" customWidth="1"/>
    <col min="12036" max="12036" width="14.44140625" style="54" customWidth="1"/>
    <col min="12037" max="12037" width="14.88671875" style="54" customWidth="1"/>
    <col min="12038" max="12038" width="18.109375" style="54" bestFit="1" customWidth="1"/>
    <col min="12039" max="12039" width="16.88671875" style="54" customWidth="1"/>
    <col min="12040" max="12040" width="14.109375" style="54" customWidth="1"/>
    <col min="12041" max="12041" width="11.5546875" style="54"/>
    <col min="12042" max="12042" width="18.33203125" style="54" customWidth="1"/>
    <col min="12043" max="12043" width="12.44140625" style="54" customWidth="1"/>
    <col min="12044" max="12044" width="20" style="54" customWidth="1"/>
    <col min="12045" max="12288" width="11.5546875" style="54"/>
    <col min="12289" max="12289" width="20.33203125" style="54" customWidth="1"/>
    <col min="12290" max="12290" width="31.109375" style="54" customWidth="1"/>
    <col min="12291" max="12291" width="15" style="54" customWidth="1"/>
    <col min="12292" max="12292" width="14.44140625" style="54" customWidth="1"/>
    <col min="12293" max="12293" width="14.88671875" style="54" customWidth="1"/>
    <col min="12294" max="12294" width="18.109375" style="54" bestFit="1" customWidth="1"/>
    <col min="12295" max="12295" width="16.88671875" style="54" customWidth="1"/>
    <col min="12296" max="12296" width="14.109375" style="54" customWidth="1"/>
    <col min="12297" max="12297" width="11.5546875" style="54"/>
    <col min="12298" max="12298" width="18.33203125" style="54" customWidth="1"/>
    <col min="12299" max="12299" width="12.44140625" style="54" customWidth="1"/>
    <col min="12300" max="12300" width="20" style="54" customWidth="1"/>
    <col min="12301" max="12544" width="11.5546875" style="54"/>
    <col min="12545" max="12545" width="20.33203125" style="54" customWidth="1"/>
    <col min="12546" max="12546" width="31.109375" style="54" customWidth="1"/>
    <col min="12547" max="12547" width="15" style="54" customWidth="1"/>
    <col min="12548" max="12548" width="14.44140625" style="54" customWidth="1"/>
    <col min="12549" max="12549" width="14.88671875" style="54" customWidth="1"/>
    <col min="12550" max="12550" width="18.109375" style="54" bestFit="1" customWidth="1"/>
    <col min="12551" max="12551" width="16.88671875" style="54" customWidth="1"/>
    <col min="12552" max="12552" width="14.109375" style="54" customWidth="1"/>
    <col min="12553" max="12553" width="11.5546875" style="54"/>
    <col min="12554" max="12554" width="18.33203125" style="54" customWidth="1"/>
    <col min="12555" max="12555" width="12.44140625" style="54" customWidth="1"/>
    <col min="12556" max="12556" width="20" style="54" customWidth="1"/>
    <col min="12557" max="12800" width="11.5546875" style="54"/>
    <col min="12801" max="12801" width="20.33203125" style="54" customWidth="1"/>
    <col min="12802" max="12802" width="31.109375" style="54" customWidth="1"/>
    <col min="12803" max="12803" width="15" style="54" customWidth="1"/>
    <col min="12804" max="12804" width="14.44140625" style="54" customWidth="1"/>
    <col min="12805" max="12805" width="14.88671875" style="54" customWidth="1"/>
    <col min="12806" max="12806" width="18.109375" style="54" bestFit="1" customWidth="1"/>
    <col min="12807" max="12807" width="16.88671875" style="54" customWidth="1"/>
    <col min="12808" max="12808" width="14.109375" style="54" customWidth="1"/>
    <col min="12809" max="12809" width="11.5546875" style="54"/>
    <col min="12810" max="12810" width="18.33203125" style="54" customWidth="1"/>
    <col min="12811" max="12811" width="12.44140625" style="54" customWidth="1"/>
    <col min="12812" max="12812" width="20" style="54" customWidth="1"/>
    <col min="12813" max="13056" width="11.5546875" style="54"/>
    <col min="13057" max="13057" width="20.33203125" style="54" customWidth="1"/>
    <col min="13058" max="13058" width="31.109375" style="54" customWidth="1"/>
    <col min="13059" max="13059" width="15" style="54" customWidth="1"/>
    <col min="13060" max="13060" width="14.44140625" style="54" customWidth="1"/>
    <col min="13061" max="13061" width="14.88671875" style="54" customWidth="1"/>
    <col min="13062" max="13062" width="18.109375" style="54" bestFit="1" customWidth="1"/>
    <col min="13063" max="13063" width="16.88671875" style="54" customWidth="1"/>
    <col min="13064" max="13064" width="14.109375" style="54" customWidth="1"/>
    <col min="13065" max="13065" width="11.5546875" style="54"/>
    <col min="13066" max="13066" width="18.33203125" style="54" customWidth="1"/>
    <col min="13067" max="13067" width="12.44140625" style="54" customWidth="1"/>
    <col min="13068" max="13068" width="20" style="54" customWidth="1"/>
    <col min="13069" max="13312" width="11.5546875" style="54"/>
    <col min="13313" max="13313" width="20.33203125" style="54" customWidth="1"/>
    <col min="13314" max="13314" width="31.109375" style="54" customWidth="1"/>
    <col min="13315" max="13315" width="15" style="54" customWidth="1"/>
    <col min="13316" max="13316" width="14.44140625" style="54" customWidth="1"/>
    <col min="13317" max="13317" width="14.88671875" style="54" customWidth="1"/>
    <col min="13318" max="13318" width="18.109375" style="54" bestFit="1" customWidth="1"/>
    <col min="13319" max="13319" width="16.88671875" style="54" customWidth="1"/>
    <col min="13320" max="13320" width="14.109375" style="54" customWidth="1"/>
    <col min="13321" max="13321" width="11.5546875" style="54"/>
    <col min="13322" max="13322" width="18.33203125" style="54" customWidth="1"/>
    <col min="13323" max="13323" width="12.44140625" style="54" customWidth="1"/>
    <col min="13324" max="13324" width="20" style="54" customWidth="1"/>
    <col min="13325" max="13568" width="11.5546875" style="54"/>
    <col min="13569" max="13569" width="20.33203125" style="54" customWidth="1"/>
    <col min="13570" max="13570" width="31.109375" style="54" customWidth="1"/>
    <col min="13571" max="13571" width="15" style="54" customWidth="1"/>
    <col min="13572" max="13572" width="14.44140625" style="54" customWidth="1"/>
    <col min="13573" max="13573" width="14.88671875" style="54" customWidth="1"/>
    <col min="13574" max="13574" width="18.109375" style="54" bestFit="1" customWidth="1"/>
    <col min="13575" max="13575" width="16.88671875" style="54" customWidth="1"/>
    <col min="13576" max="13576" width="14.109375" style="54" customWidth="1"/>
    <col min="13577" max="13577" width="11.5546875" style="54"/>
    <col min="13578" max="13578" width="18.33203125" style="54" customWidth="1"/>
    <col min="13579" max="13579" width="12.44140625" style="54" customWidth="1"/>
    <col min="13580" max="13580" width="20" style="54" customWidth="1"/>
    <col min="13581" max="13824" width="11.5546875" style="54"/>
    <col min="13825" max="13825" width="20.33203125" style="54" customWidth="1"/>
    <col min="13826" max="13826" width="31.109375" style="54" customWidth="1"/>
    <col min="13827" max="13827" width="15" style="54" customWidth="1"/>
    <col min="13828" max="13828" width="14.44140625" style="54" customWidth="1"/>
    <col min="13829" max="13829" width="14.88671875" style="54" customWidth="1"/>
    <col min="13830" max="13830" width="18.109375" style="54" bestFit="1" customWidth="1"/>
    <col min="13831" max="13831" width="16.88671875" style="54" customWidth="1"/>
    <col min="13832" max="13832" width="14.109375" style="54" customWidth="1"/>
    <col min="13833" max="13833" width="11.5546875" style="54"/>
    <col min="13834" max="13834" width="18.33203125" style="54" customWidth="1"/>
    <col min="13835" max="13835" width="12.44140625" style="54" customWidth="1"/>
    <col min="13836" max="13836" width="20" style="54" customWidth="1"/>
    <col min="13837" max="14080" width="11.5546875" style="54"/>
    <col min="14081" max="14081" width="20.33203125" style="54" customWidth="1"/>
    <col min="14082" max="14082" width="31.109375" style="54" customWidth="1"/>
    <col min="14083" max="14083" width="15" style="54" customWidth="1"/>
    <col min="14084" max="14084" width="14.44140625" style="54" customWidth="1"/>
    <col min="14085" max="14085" width="14.88671875" style="54" customWidth="1"/>
    <col min="14086" max="14086" width="18.109375" style="54" bestFit="1" customWidth="1"/>
    <col min="14087" max="14087" width="16.88671875" style="54" customWidth="1"/>
    <col min="14088" max="14088" width="14.109375" style="54" customWidth="1"/>
    <col min="14089" max="14089" width="11.5546875" style="54"/>
    <col min="14090" max="14090" width="18.33203125" style="54" customWidth="1"/>
    <col min="14091" max="14091" width="12.44140625" style="54" customWidth="1"/>
    <col min="14092" max="14092" width="20" style="54" customWidth="1"/>
    <col min="14093" max="14336" width="11.5546875" style="54"/>
    <col min="14337" max="14337" width="20.33203125" style="54" customWidth="1"/>
    <col min="14338" max="14338" width="31.109375" style="54" customWidth="1"/>
    <col min="14339" max="14339" width="15" style="54" customWidth="1"/>
    <col min="14340" max="14340" width="14.44140625" style="54" customWidth="1"/>
    <col min="14341" max="14341" width="14.88671875" style="54" customWidth="1"/>
    <col min="14342" max="14342" width="18.109375" style="54" bestFit="1" customWidth="1"/>
    <col min="14343" max="14343" width="16.88671875" style="54" customWidth="1"/>
    <col min="14344" max="14344" width="14.109375" style="54" customWidth="1"/>
    <col min="14345" max="14345" width="11.5546875" style="54"/>
    <col min="14346" max="14346" width="18.33203125" style="54" customWidth="1"/>
    <col min="14347" max="14347" width="12.44140625" style="54" customWidth="1"/>
    <col min="14348" max="14348" width="20" style="54" customWidth="1"/>
    <col min="14349" max="14592" width="11.5546875" style="54"/>
    <col min="14593" max="14593" width="20.33203125" style="54" customWidth="1"/>
    <col min="14594" max="14594" width="31.109375" style="54" customWidth="1"/>
    <col min="14595" max="14595" width="15" style="54" customWidth="1"/>
    <col min="14596" max="14596" width="14.44140625" style="54" customWidth="1"/>
    <col min="14597" max="14597" width="14.88671875" style="54" customWidth="1"/>
    <col min="14598" max="14598" width="18.109375" style="54" bestFit="1" customWidth="1"/>
    <col min="14599" max="14599" width="16.88671875" style="54" customWidth="1"/>
    <col min="14600" max="14600" width="14.109375" style="54" customWidth="1"/>
    <col min="14601" max="14601" width="11.5546875" style="54"/>
    <col min="14602" max="14602" width="18.33203125" style="54" customWidth="1"/>
    <col min="14603" max="14603" width="12.44140625" style="54" customWidth="1"/>
    <col min="14604" max="14604" width="20" style="54" customWidth="1"/>
    <col min="14605" max="14848" width="11.5546875" style="54"/>
    <col min="14849" max="14849" width="20.33203125" style="54" customWidth="1"/>
    <col min="14850" max="14850" width="31.109375" style="54" customWidth="1"/>
    <col min="14851" max="14851" width="15" style="54" customWidth="1"/>
    <col min="14852" max="14852" width="14.44140625" style="54" customWidth="1"/>
    <col min="14853" max="14853" width="14.88671875" style="54" customWidth="1"/>
    <col min="14854" max="14854" width="18.109375" style="54" bestFit="1" customWidth="1"/>
    <col min="14855" max="14855" width="16.88671875" style="54" customWidth="1"/>
    <col min="14856" max="14856" width="14.109375" style="54" customWidth="1"/>
    <col min="14857" max="14857" width="11.5546875" style="54"/>
    <col min="14858" max="14858" width="18.33203125" style="54" customWidth="1"/>
    <col min="14859" max="14859" width="12.44140625" style="54" customWidth="1"/>
    <col min="14860" max="14860" width="20" style="54" customWidth="1"/>
    <col min="14861" max="15104" width="11.5546875" style="54"/>
    <col min="15105" max="15105" width="20.33203125" style="54" customWidth="1"/>
    <col min="15106" max="15106" width="31.109375" style="54" customWidth="1"/>
    <col min="15107" max="15107" width="15" style="54" customWidth="1"/>
    <col min="15108" max="15108" width="14.44140625" style="54" customWidth="1"/>
    <col min="15109" max="15109" width="14.88671875" style="54" customWidth="1"/>
    <col min="15110" max="15110" width="18.109375" style="54" bestFit="1" customWidth="1"/>
    <col min="15111" max="15111" width="16.88671875" style="54" customWidth="1"/>
    <col min="15112" max="15112" width="14.109375" style="54" customWidth="1"/>
    <col min="15113" max="15113" width="11.5546875" style="54"/>
    <col min="15114" max="15114" width="18.33203125" style="54" customWidth="1"/>
    <col min="15115" max="15115" width="12.44140625" style="54" customWidth="1"/>
    <col min="15116" max="15116" width="20" style="54" customWidth="1"/>
    <col min="15117" max="15360" width="11.5546875" style="54"/>
    <col min="15361" max="15361" width="20.33203125" style="54" customWidth="1"/>
    <col min="15362" max="15362" width="31.109375" style="54" customWidth="1"/>
    <col min="15363" max="15363" width="15" style="54" customWidth="1"/>
    <col min="15364" max="15364" width="14.44140625" style="54" customWidth="1"/>
    <col min="15365" max="15365" width="14.88671875" style="54" customWidth="1"/>
    <col min="15366" max="15366" width="18.109375" style="54" bestFit="1" customWidth="1"/>
    <col min="15367" max="15367" width="16.88671875" style="54" customWidth="1"/>
    <col min="15368" max="15368" width="14.109375" style="54" customWidth="1"/>
    <col min="15369" max="15369" width="11.5546875" style="54"/>
    <col min="15370" max="15370" width="18.33203125" style="54" customWidth="1"/>
    <col min="15371" max="15371" width="12.44140625" style="54" customWidth="1"/>
    <col min="15372" max="15372" width="20" style="54" customWidth="1"/>
    <col min="15373" max="15616" width="11.5546875" style="54"/>
    <col min="15617" max="15617" width="20.33203125" style="54" customWidth="1"/>
    <col min="15618" max="15618" width="31.109375" style="54" customWidth="1"/>
    <col min="15619" max="15619" width="15" style="54" customWidth="1"/>
    <col min="15620" max="15620" width="14.44140625" style="54" customWidth="1"/>
    <col min="15621" max="15621" width="14.88671875" style="54" customWidth="1"/>
    <col min="15622" max="15622" width="18.109375" style="54" bestFit="1" customWidth="1"/>
    <col min="15623" max="15623" width="16.88671875" style="54" customWidth="1"/>
    <col min="15624" max="15624" width="14.109375" style="54" customWidth="1"/>
    <col min="15625" max="15625" width="11.5546875" style="54"/>
    <col min="15626" max="15626" width="18.33203125" style="54" customWidth="1"/>
    <col min="15627" max="15627" width="12.44140625" style="54" customWidth="1"/>
    <col min="15628" max="15628" width="20" style="54" customWidth="1"/>
    <col min="15629" max="15872" width="11.5546875" style="54"/>
    <col min="15873" max="15873" width="20.33203125" style="54" customWidth="1"/>
    <col min="15874" max="15874" width="31.109375" style="54" customWidth="1"/>
    <col min="15875" max="15875" width="15" style="54" customWidth="1"/>
    <col min="15876" max="15876" width="14.44140625" style="54" customWidth="1"/>
    <col min="15877" max="15877" width="14.88671875" style="54" customWidth="1"/>
    <col min="15878" max="15878" width="18.109375" style="54" bestFit="1" customWidth="1"/>
    <col min="15879" max="15879" width="16.88671875" style="54" customWidth="1"/>
    <col min="15880" max="15880" width="14.109375" style="54" customWidth="1"/>
    <col min="15881" max="15881" width="11.5546875" style="54"/>
    <col min="15882" max="15882" width="18.33203125" style="54" customWidth="1"/>
    <col min="15883" max="15883" width="12.44140625" style="54" customWidth="1"/>
    <col min="15884" max="15884" width="20" style="54" customWidth="1"/>
    <col min="15885" max="16128" width="11.5546875" style="54"/>
    <col min="16129" max="16129" width="20.33203125" style="54" customWidth="1"/>
    <col min="16130" max="16130" width="31.109375" style="54" customWidth="1"/>
    <col min="16131" max="16131" width="15" style="54" customWidth="1"/>
    <col min="16132" max="16132" width="14.44140625" style="54" customWidth="1"/>
    <col min="16133" max="16133" width="14.88671875" style="54" customWidth="1"/>
    <col min="16134" max="16134" width="18.109375" style="54" bestFit="1" customWidth="1"/>
    <col min="16135" max="16135" width="16.88671875" style="54" customWidth="1"/>
    <col min="16136" max="16136" width="14.109375" style="54" customWidth="1"/>
    <col min="16137" max="16137" width="11.5546875" style="54"/>
    <col min="16138" max="16138" width="18.33203125" style="54" customWidth="1"/>
    <col min="16139" max="16139" width="12.44140625" style="54" customWidth="1"/>
    <col min="16140" max="16140" width="20" style="54" customWidth="1"/>
    <col min="16141" max="16384" width="11.5546875" style="54"/>
  </cols>
  <sheetData>
    <row r="1" spans="1:9" ht="19.5" customHeight="1" x14ac:dyDescent="0.25"/>
    <row r="2" spans="1:9" x14ac:dyDescent="0.25">
      <c r="A2" s="605" t="s">
        <v>126</v>
      </c>
      <c r="B2" s="605"/>
      <c r="C2" s="605"/>
      <c r="D2" s="605"/>
      <c r="E2" s="605"/>
      <c r="F2" s="605"/>
      <c r="G2" s="605"/>
      <c r="H2" s="605"/>
    </row>
    <row r="3" spans="1:9" x14ac:dyDescent="0.25">
      <c r="A3" s="610" t="s">
        <v>462</v>
      </c>
      <c r="B3" s="610"/>
      <c r="C3" s="610"/>
      <c r="D3" s="610"/>
      <c r="E3" s="610"/>
      <c r="F3" s="610"/>
      <c r="G3" s="610"/>
      <c r="H3" s="610"/>
    </row>
    <row r="4" spans="1:9" ht="9.75" customHeight="1" x14ac:dyDescent="0.25">
      <c r="A4" s="339"/>
      <c r="H4" s="60"/>
      <c r="I4" s="60"/>
    </row>
    <row r="5" spans="1:9" x14ac:dyDescent="0.25">
      <c r="A5" s="61" t="s">
        <v>128</v>
      </c>
      <c r="H5" s="60"/>
    </row>
    <row r="6" spans="1:9" ht="15" customHeight="1" x14ac:dyDescent="0.25">
      <c r="A6" s="558" t="s">
        <v>448</v>
      </c>
      <c r="B6" s="558"/>
      <c r="C6" s="558"/>
      <c r="D6" s="558"/>
      <c r="E6" s="558"/>
      <c r="F6" s="558"/>
      <c r="G6" s="558"/>
      <c r="H6" s="558"/>
    </row>
    <row r="7" spans="1:9" ht="15" customHeight="1" x14ac:dyDescent="0.25">
      <c r="A7" s="558"/>
      <c r="B7" s="558"/>
      <c r="C7" s="558"/>
      <c r="D7" s="558"/>
      <c r="E7" s="558"/>
      <c r="F7" s="558"/>
      <c r="G7" s="558"/>
      <c r="H7" s="558"/>
    </row>
    <row r="8" spans="1:9" ht="13.95" customHeight="1" x14ac:dyDescent="0.25">
      <c r="A8" s="558"/>
      <c r="B8" s="558"/>
      <c r="C8" s="558"/>
      <c r="D8" s="558"/>
      <c r="E8" s="558"/>
      <c r="F8" s="558"/>
      <c r="G8" s="558"/>
      <c r="H8" s="558"/>
    </row>
    <row r="9" spans="1:9" ht="18.600000000000001" hidden="1" customHeight="1" x14ac:dyDescent="0.25">
      <c r="A9" s="558"/>
      <c r="B9" s="558"/>
      <c r="C9" s="558"/>
      <c r="D9" s="558"/>
      <c r="E9" s="558"/>
      <c r="F9" s="558"/>
      <c r="G9" s="558"/>
      <c r="H9" s="558"/>
    </row>
    <row r="10" spans="1:9" ht="13.95" hidden="1" customHeight="1" x14ac:dyDescent="0.25">
      <c r="A10" s="558"/>
      <c r="B10" s="558"/>
      <c r="C10" s="558"/>
      <c r="D10" s="558"/>
      <c r="E10" s="558"/>
      <c r="F10" s="558"/>
      <c r="G10" s="558"/>
      <c r="H10" s="558"/>
    </row>
    <row r="11" spans="1:9" x14ac:dyDescent="0.25">
      <c r="I11" s="62"/>
    </row>
    <row r="12" spans="1:9" x14ac:dyDescent="0.25">
      <c r="A12" s="339" t="s">
        <v>130</v>
      </c>
      <c r="H12" s="60"/>
      <c r="I12" s="60"/>
    </row>
    <row r="13" spans="1:9" ht="9.75" customHeight="1" x14ac:dyDescent="0.25">
      <c r="A13" s="339"/>
      <c r="H13" s="60"/>
      <c r="I13" s="60"/>
    </row>
    <row r="14" spans="1:9" ht="15" customHeight="1" x14ac:dyDescent="0.25">
      <c r="A14" s="558" t="s">
        <v>496</v>
      </c>
      <c r="B14" s="558"/>
      <c r="C14" s="558"/>
      <c r="D14" s="558"/>
      <c r="E14" s="558"/>
      <c r="F14" s="558"/>
      <c r="G14" s="558"/>
      <c r="H14" s="558"/>
      <c r="I14" s="60"/>
    </row>
    <row r="15" spans="1:9" ht="14.4" customHeight="1" x14ac:dyDescent="0.25">
      <c r="A15" s="558"/>
      <c r="B15" s="558"/>
      <c r="C15" s="558"/>
      <c r="D15" s="558"/>
      <c r="E15" s="558"/>
      <c r="F15" s="558"/>
      <c r="G15" s="558"/>
      <c r="H15" s="558"/>
      <c r="I15" s="60"/>
    </row>
    <row r="16" spans="1:9" ht="12.75" customHeight="1" x14ac:dyDescent="0.25">
      <c r="A16" s="63"/>
      <c r="B16" s="63"/>
      <c r="C16" s="130"/>
      <c r="D16" s="130"/>
      <c r="E16" s="130"/>
      <c r="F16" s="130"/>
      <c r="G16" s="130"/>
      <c r="H16" s="63"/>
      <c r="I16" s="60"/>
    </row>
    <row r="17" spans="1:9" ht="12.75" customHeight="1" x14ac:dyDescent="0.25">
      <c r="A17" s="339" t="s">
        <v>131</v>
      </c>
      <c r="B17" s="63"/>
      <c r="C17" s="130"/>
      <c r="D17" s="130"/>
      <c r="E17" s="130"/>
      <c r="F17" s="130"/>
      <c r="G17" s="130"/>
      <c r="H17" s="63"/>
      <c r="I17" s="60"/>
    </row>
    <row r="18" spans="1:9" x14ac:dyDescent="0.25">
      <c r="I18" s="60"/>
    </row>
    <row r="19" spans="1:9" ht="15" customHeight="1" x14ac:dyDescent="0.25">
      <c r="A19" s="558" t="s">
        <v>497</v>
      </c>
      <c r="B19" s="558"/>
      <c r="C19" s="558"/>
      <c r="D19" s="558"/>
      <c r="E19" s="558"/>
      <c r="F19" s="558"/>
      <c r="G19" s="558"/>
      <c r="H19" s="558"/>
      <c r="I19" s="60"/>
    </row>
    <row r="20" spans="1:9" ht="12.75" customHeight="1" x14ac:dyDescent="0.25">
      <c r="A20" s="558"/>
      <c r="B20" s="558"/>
      <c r="C20" s="558"/>
      <c r="D20" s="558"/>
      <c r="E20" s="558"/>
      <c r="F20" s="558"/>
      <c r="G20" s="558"/>
      <c r="H20" s="558"/>
      <c r="I20" s="60"/>
    </row>
    <row r="21" spans="1:9" ht="15.75" customHeight="1" x14ac:dyDescent="0.25">
      <c r="A21" s="558"/>
      <c r="B21" s="558"/>
      <c r="C21" s="558"/>
      <c r="D21" s="558"/>
      <c r="E21" s="558"/>
      <c r="F21" s="558"/>
      <c r="G21" s="558"/>
      <c r="H21" s="558"/>
      <c r="I21" s="60"/>
    </row>
    <row r="22" spans="1:9" ht="6" customHeight="1" x14ac:dyDescent="0.25">
      <c r="A22" s="558"/>
      <c r="B22" s="558"/>
      <c r="C22" s="558"/>
      <c r="D22" s="558"/>
      <c r="E22" s="558"/>
      <c r="F22" s="558"/>
      <c r="G22" s="558"/>
      <c r="H22" s="558"/>
      <c r="I22" s="60"/>
    </row>
    <row r="23" spans="1:9" ht="15.6" hidden="1" customHeight="1" x14ac:dyDescent="0.25">
      <c r="A23" s="558"/>
      <c r="B23" s="558"/>
      <c r="C23" s="558"/>
      <c r="D23" s="558"/>
      <c r="E23" s="558"/>
      <c r="F23" s="558"/>
      <c r="G23" s="558"/>
      <c r="H23" s="558"/>
      <c r="I23" s="60"/>
    </row>
    <row r="24" spans="1:9" x14ac:dyDescent="0.25">
      <c r="A24" s="64" t="s">
        <v>132</v>
      </c>
      <c r="I24" s="60"/>
    </row>
    <row r="25" spans="1:9" x14ac:dyDescent="0.25">
      <c r="H25" s="60"/>
      <c r="I25" s="60"/>
    </row>
    <row r="26" spans="1:9" ht="15" customHeight="1" x14ac:dyDescent="0.25">
      <c r="A26" s="558" t="s">
        <v>337</v>
      </c>
      <c r="B26" s="558"/>
      <c r="C26" s="558"/>
      <c r="D26" s="558"/>
      <c r="E26" s="558"/>
      <c r="F26" s="558"/>
      <c r="G26" s="558"/>
      <c r="H26" s="558"/>
      <c r="I26" s="60"/>
    </row>
    <row r="27" spans="1:9" ht="15" customHeight="1" x14ac:dyDescent="0.25">
      <c r="A27" s="558"/>
      <c r="B27" s="558"/>
      <c r="C27" s="558"/>
      <c r="D27" s="558"/>
      <c r="E27" s="558"/>
      <c r="F27" s="558"/>
      <c r="G27" s="558"/>
      <c r="H27" s="558"/>
      <c r="I27" s="60"/>
    </row>
    <row r="28" spans="1:9" x14ac:dyDescent="0.25">
      <c r="A28" s="64" t="s">
        <v>134</v>
      </c>
      <c r="H28" s="60"/>
      <c r="I28" s="60"/>
    </row>
    <row r="29" spans="1:9" x14ac:dyDescent="0.25">
      <c r="A29" s="54" t="s">
        <v>135</v>
      </c>
      <c r="H29" s="60"/>
      <c r="I29" s="60"/>
    </row>
    <row r="30" spans="1:9" ht="15" customHeight="1" x14ac:dyDescent="0.25">
      <c r="A30" s="558" t="s">
        <v>338</v>
      </c>
      <c r="B30" s="558"/>
      <c r="C30" s="558"/>
      <c r="D30" s="558"/>
      <c r="E30" s="558"/>
      <c r="F30" s="558"/>
      <c r="G30" s="558"/>
      <c r="H30" s="558"/>
      <c r="I30" s="60"/>
    </row>
    <row r="31" spans="1:9" ht="15" customHeight="1" x14ac:dyDescent="0.25">
      <c r="A31" s="558"/>
      <c r="B31" s="558"/>
      <c r="C31" s="558"/>
      <c r="D31" s="558"/>
      <c r="E31" s="558"/>
      <c r="F31" s="558"/>
      <c r="G31" s="558"/>
      <c r="H31" s="558"/>
      <c r="I31" s="60"/>
    </row>
    <row r="32" spans="1:9" x14ac:dyDescent="0.25">
      <c r="A32" s="558"/>
      <c r="B32" s="558"/>
      <c r="C32" s="558"/>
      <c r="D32" s="558"/>
      <c r="E32" s="558"/>
      <c r="F32" s="558"/>
      <c r="G32" s="558"/>
      <c r="H32" s="558"/>
      <c r="I32" s="60"/>
    </row>
    <row r="33" spans="1:9" x14ac:dyDescent="0.25">
      <c r="I33" s="60"/>
    </row>
    <row r="34" spans="1:9" x14ac:dyDescent="0.25">
      <c r="A34" s="64" t="s">
        <v>137</v>
      </c>
      <c r="H34" s="60"/>
      <c r="I34" s="60"/>
    </row>
    <row r="35" spans="1:9" x14ac:dyDescent="0.25">
      <c r="H35" s="60"/>
      <c r="I35" s="60"/>
    </row>
    <row r="36" spans="1:9" ht="15" customHeight="1" x14ac:dyDescent="0.25">
      <c r="A36" s="558" t="s">
        <v>339</v>
      </c>
      <c r="B36" s="558"/>
      <c r="C36" s="558"/>
      <c r="D36" s="558"/>
      <c r="E36" s="558"/>
      <c r="F36" s="558"/>
      <c r="G36" s="558"/>
      <c r="H36" s="558"/>
      <c r="I36" s="60"/>
    </row>
    <row r="37" spans="1:9" ht="20.25" customHeight="1" x14ac:dyDescent="0.25">
      <c r="A37" s="558"/>
      <c r="B37" s="558"/>
      <c r="C37" s="558"/>
      <c r="D37" s="558"/>
      <c r="E37" s="558"/>
      <c r="F37" s="558"/>
      <c r="G37" s="558"/>
      <c r="H37" s="558"/>
      <c r="I37" s="60"/>
    </row>
    <row r="38" spans="1:9" x14ac:dyDescent="0.25">
      <c r="H38" s="60"/>
      <c r="I38" s="60"/>
    </row>
    <row r="39" spans="1:9" x14ac:dyDescent="0.25">
      <c r="A39" s="64" t="s">
        <v>139</v>
      </c>
      <c r="H39" s="60"/>
      <c r="I39" s="60"/>
    </row>
    <row r="40" spans="1:9" x14ac:dyDescent="0.25">
      <c r="H40" s="60"/>
      <c r="I40" s="60"/>
    </row>
    <row r="41" spans="1:9" ht="15.75" customHeight="1" x14ac:dyDescent="0.25">
      <c r="A41" s="608" t="s">
        <v>340</v>
      </c>
      <c r="B41" s="608"/>
      <c r="C41" s="608"/>
      <c r="D41" s="608"/>
      <c r="E41" s="608"/>
      <c r="F41" s="608"/>
      <c r="G41" s="608"/>
      <c r="H41" s="608"/>
      <c r="I41" s="60"/>
    </row>
    <row r="42" spans="1:9" x14ac:dyDescent="0.25">
      <c r="A42" s="608"/>
      <c r="B42" s="608"/>
      <c r="C42" s="608"/>
      <c r="D42" s="608"/>
      <c r="E42" s="608"/>
      <c r="F42" s="608"/>
      <c r="G42" s="608"/>
      <c r="H42" s="608"/>
      <c r="I42" s="60"/>
    </row>
    <row r="43" spans="1:9" x14ac:dyDescent="0.25">
      <c r="A43" s="60"/>
      <c r="H43" s="60"/>
      <c r="I43" s="60"/>
    </row>
    <row r="44" spans="1:9" x14ac:dyDescent="0.25">
      <c r="A44" s="64" t="s">
        <v>141</v>
      </c>
      <c r="H44" s="60"/>
      <c r="I44" s="60"/>
    </row>
    <row r="45" spans="1:9" x14ac:dyDescent="0.25">
      <c r="H45" s="60"/>
      <c r="I45" s="60"/>
    </row>
    <row r="46" spans="1:9" ht="12.75" customHeight="1" x14ac:dyDescent="0.25">
      <c r="A46" s="608" t="s">
        <v>341</v>
      </c>
      <c r="B46" s="608"/>
      <c r="C46" s="608"/>
      <c r="D46" s="608"/>
      <c r="E46" s="608"/>
      <c r="F46" s="608"/>
      <c r="G46" s="131"/>
      <c r="H46" s="59"/>
      <c r="I46" s="60"/>
    </row>
    <row r="47" spans="1:9" x14ac:dyDescent="0.25">
      <c r="A47" s="609"/>
      <c r="B47" s="609"/>
      <c r="C47" s="609"/>
      <c r="D47" s="609"/>
      <c r="E47" s="609"/>
      <c r="F47" s="609"/>
      <c r="G47" s="609"/>
      <c r="H47" s="609"/>
      <c r="I47" s="60"/>
    </row>
    <row r="48" spans="1:9" x14ac:dyDescent="0.25">
      <c r="A48" s="65" t="s">
        <v>143</v>
      </c>
      <c r="I48" s="60"/>
    </row>
    <row r="49" spans="1:9" x14ac:dyDescent="0.25">
      <c r="A49" s="60"/>
      <c r="H49" s="60"/>
      <c r="I49" s="60"/>
    </row>
    <row r="50" spans="1:9" ht="19.5" customHeight="1" x14ac:dyDescent="0.25">
      <c r="A50" s="558" t="s">
        <v>342</v>
      </c>
      <c r="B50" s="558"/>
      <c r="C50" s="558"/>
      <c r="D50" s="558"/>
      <c r="E50" s="558"/>
      <c r="F50" s="558"/>
      <c r="G50" s="558"/>
      <c r="H50" s="558"/>
      <c r="I50" s="60"/>
    </row>
    <row r="51" spans="1:9" x14ac:dyDescent="0.25">
      <c r="I51" s="62"/>
    </row>
    <row r="52" spans="1:9" ht="12.75" customHeight="1" x14ac:dyDescent="0.25">
      <c r="A52" s="339" t="s">
        <v>145</v>
      </c>
      <c r="I52" s="60"/>
    </row>
    <row r="53" spans="1:9" x14ac:dyDescent="0.25">
      <c r="H53" s="60"/>
      <c r="I53" s="60"/>
    </row>
    <row r="54" spans="1:9" x14ac:dyDescent="0.25">
      <c r="A54" s="608" t="s">
        <v>343</v>
      </c>
      <c r="B54" s="608"/>
      <c r="C54" s="608"/>
      <c r="D54" s="608"/>
      <c r="E54" s="608"/>
      <c r="F54" s="608"/>
      <c r="G54" s="608"/>
      <c r="H54" s="59"/>
      <c r="I54" s="60"/>
    </row>
    <row r="55" spans="1:9" ht="13.5" customHeight="1" x14ac:dyDescent="0.25">
      <c r="A55" s="59"/>
      <c r="B55" s="59"/>
      <c r="C55" s="131"/>
      <c r="D55" s="131"/>
      <c r="E55" s="131"/>
      <c r="F55" s="131"/>
      <c r="G55" s="131"/>
      <c r="H55" s="59"/>
      <c r="I55" s="60"/>
    </row>
    <row r="56" spans="1:9" ht="13.5" customHeight="1" x14ac:dyDescent="0.25">
      <c r="A56" s="339" t="s">
        <v>147</v>
      </c>
      <c r="B56" s="338"/>
      <c r="C56" s="132"/>
      <c r="D56" s="132"/>
      <c r="E56" s="132"/>
      <c r="F56" s="132"/>
      <c r="G56" s="132"/>
      <c r="H56" s="338"/>
      <c r="I56" s="60"/>
    </row>
    <row r="57" spans="1:9" ht="13.5" customHeight="1" x14ac:dyDescent="0.25">
      <c r="A57" s="338"/>
      <c r="B57" s="338"/>
      <c r="C57" s="132"/>
      <c r="D57" s="132"/>
      <c r="E57" s="132"/>
      <c r="F57" s="132"/>
      <c r="G57" s="132"/>
      <c r="H57" s="338"/>
      <c r="I57" s="60"/>
    </row>
    <row r="58" spans="1:9" ht="13.5" customHeight="1" x14ac:dyDescent="0.25">
      <c r="A58" s="66" t="s">
        <v>344</v>
      </c>
      <c r="B58" s="338"/>
      <c r="C58" s="132"/>
      <c r="D58" s="132"/>
      <c r="E58" s="132"/>
      <c r="F58" s="132"/>
      <c r="G58" s="132"/>
      <c r="H58" s="338"/>
      <c r="I58" s="60"/>
    </row>
    <row r="59" spans="1:9" ht="13.5" customHeight="1" x14ac:dyDescent="0.25">
      <c r="A59" s="66"/>
      <c r="B59" s="338"/>
      <c r="C59" s="132"/>
      <c r="D59" s="132"/>
      <c r="E59" s="132"/>
      <c r="F59" s="132"/>
      <c r="G59" s="132"/>
      <c r="H59" s="338"/>
      <c r="I59" s="60"/>
    </row>
    <row r="60" spans="1:9" x14ac:dyDescent="0.25">
      <c r="A60" s="45"/>
      <c r="B60" s="63"/>
      <c r="C60" s="130"/>
      <c r="D60" s="130"/>
      <c r="E60" s="130"/>
      <c r="F60" s="130"/>
      <c r="G60" s="130"/>
      <c r="H60" s="63"/>
      <c r="I60" s="60"/>
    </row>
    <row r="61" spans="1:9" ht="27.6" x14ac:dyDescent="0.25">
      <c r="B61" s="603"/>
      <c r="C61" s="604"/>
      <c r="D61" s="85" t="s">
        <v>345</v>
      </c>
      <c r="E61" s="85" t="s">
        <v>346</v>
      </c>
      <c r="G61" s="130"/>
      <c r="H61" s="63"/>
      <c r="I61" s="60"/>
    </row>
    <row r="62" spans="1:9" x14ac:dyDescent="0.25">
      <c r="B62" s="603" t="s">
        <v>149</v>
      </c>
      <c r="C62" s="604"/>
      <c r="D62" s="86">
        <v>6377.98</v>
      </c>
      <c r="E62" s="86">
        <v>6891.96</v>
      </c>
      <c r="G62" s="130"/>
      <c r="H62" s="63"/>
      <c r="I62" s="60"/>
    </row>
    <row r="63" spans="1:9" x14ac:dyDescent="0.25">
      <c r="B63" s="603" t="s">
        <v>150</v>
      </c>
      <c r="C63" s="604"/>
      <c r="D63" s="86">
        <v>6761.37</v>
      </c>
      <c r="E63" s="86">
        <v>6941.65</v>
      </c>
      <c r="G63" s="130"/>
      <c r="H63" s="63"/>
      <c r="I63" s="60"/>
    </row>
    <row r="64" spans="1:9" ht="13.5" customHeight="1" x14ac:dyDescent="0.25">
      <c r="A64" s="63"/>
      <c r="B64" s="63"/>
      <c r="C64" s="130"/>
      <c r="D64" s="130"/>
      <c r="E64" s="130"/>
      <c r="F64" s="130"/>
      <c r="G64" s="130"/>
      <c r="H64" s="63"/>
      <c r="I64" s="60"/>
    </row>
    <row r="65" spans="1:9" ht="13.5" customHeight="1" x14ac:dyDescent="0.25">
      <c r="A65" s="66" t="s">
        <v>347</v>
      </c>
      <c r="B65" s="63"/>
      <c r="C65" s="130"/>
      <c r="D65" s="130"/>
      <c r="E65" s="130"/>
      <c r="F65" s="130"/>
      <c r="G65" s="130"/>
      <c r="H65" s="63"/>
      <c r="I65" s="60"/>
    </row>
    <row r="66" spans="1:9" ht="13.5" customHeight="1" x14ac:dyDescent="0.25">
      <c r="A66" s="66"/>
      <c r="B66" s="338"/>
      <c r="C66" s="132"/>
      <c r="D66" s="132"/>
      <c r="E66" s="132"/>
      <c r="F66" s="132"/>
      <c r="G66" s="132"/>
      <c r="H66" s="338"/>
      <c r="I66" s="60"/>
    </row>
    <row r="67" spans="1:9" ht="13.5" customHeight="1" x14ac:dyDescent="0.25">
      <c r="A67" s="45"/>
      <c r="B67" s="338"/>
      <c r="C67" s="132"/>
      <c r="D67" s="132"/>
      <c r="E67" s="132"/>
      <c r="F67" s="132"/>
      <c r="G67" s="132"/>
      <c r="H67" s="338"/>
      <c r="I67" s="60"/>
    </row>
    <row r="68" spans="1:9" ht="13.5" customHeight="1" x14ac:dyDescent="0.25">
      <c r="A68" s="66"/>
      <c r="B68" s="605" t="s">
        <v>152</v>
      </c>
      <c r="C68" s="605"/>
      <c r="D68" s="605"/>
      <c r="E68" s="605"/>
      <c r="F68" s="605"/>
      <c r="G68" s="132"/>
      <c r="H68" s="338"/>
      <c r="I68" s="60"/>
    </row>
    <row r="69" spans="1:9" s="68" customFormat="1" ht="27.6" x14ac:dyDescent="0.25">
      <c r="A69" s="67"/>
      <c r="B69" s="46" t="s">
        <v>153</v>
      </c>
      <c r="C69" s="85" t="s">
        <v>154</v>
      </c>
      <c r="D69" s="85" t="s">
        <v>155</v>
      </c>
      <c r="E69" s="85" t="s">
        <v>156</v>
      </c>
      <c r="F69" s="85" t="s">
        <v>157</v>
      </c>
      <c r="G69" s="133"/>
      <c r="H69" s="134"/>
      <c r="I69" s="329"/>
    </row>
    <row r="70" spans="1:9" ht="13.5" customHeight="1" x14ac:dyDescent="0.25">
      <c r="A70" s="339"/>
      <c r="B70" s="47" t="s">
        <v>160</v>
      </c>
      <c r="C70" s="87"/>
      <c r="D70" s="88"/>
      <c r="E70" s="88"/>
      <c r="F70" s="88"/>
      <c r="G70" s="89"/>
      <c r="H70" s="90"/>
      <c r="I70" s="60"/>
    </row>
    <row r="71" spans="1:9" ht="13.5" customHeight="1" x14ac:dyDescent="0.25">
      <c r="A71" s="339"/>
      <c r="B71" s="47" t="s">
        <v>162</v>
      </c>
      <c r="C71" s="91" t="s">
        <v>161</v>
      </c>
      <c r="D71" s="92">
        <v>0</v>
      </c>
      <c r="E71" s="93">
        <f>+D62</f>
        <v>6377.98</v>
      </c>
      <c r="F71" s="94">
        <f>+D71*E71</f>
        <v>0</v>
      </c>
      <c r="G71" s="95"/>
      <c r="H71" s="135"/>
      <c r="I71" s="60"/>
    </row>
    <row r="72" spans="1:9" ht="28.5" customHeight="1" x14ac:dyDescent="0.25">
      <c r="A72" s="339"/>
      <c r="B72" s="69" t="s">
        <v>163</v>
      </c>
      <c r="C72" s="91" t="s">
        <v>161</v>
      </c>
      <c r="D72" s="92">
        <v>0</v>
      </c>
      <c r="E72" s="93">
        <f>+D62</f>
        <v>6377.98</v>
      </c>
      <c r="F72" s="94">
        <f>+D72*E72</f>
        <v>0</v>
      </c>
      <c r="G72" s="95"/>
      <c r="H72" s="135"/>
      <c r="I72" s="60"/>
    </row>
    <row r="73" spans="1:9" ht="13.5" customHeight="1" x14ac:dyDescent="0.25">
      <c r="A73" s="339"/>
      <c r="B73" s="47" t="s">
        <v>164</v>
      </c>
      <c r="C73" s="87"/>
      <c r="D73" s="94"/>
      <c r="E73" s="94"/>
      <c r="F73" s="94"/>
      <c r="G73" s="95"/>
      <c r="H73" s="90"/>
      <c r="I73" s="60"/>
    </row>
    <row r="74" spans="1:9" ht="13.5" customHeight="1" x14ac:dyDescent="0.25">
      <c r="A74" s="339"/>
      <c r="B74" s="47" t="s">
        <v>165</v>
      </c>
      <c r="C74" s="87"/>
      <c r="D74" s="88"/>
      <c r="E74" s="88"/>
      <c r="F74" s="88"/>
      <c r="G74" s="89"/>
      <c r="H74" s="90"/>
      <c r="I74" s="60"/>
    </row>
    <row r="75" spans="1:9" ht="13.5" customHeight="1" x14ac:dyDescent="0.25">
      <c r="A75" s="339"/>
      <c r="B75" s="47" t="s">
        <v>166</v>
      </c>
      <c r="C75" s="91" t="s">
        <v>161</v>
      </c>
      <c r="D75" s="92">
        <v>0</v>
      </c>
      <c r="E75" s="93">
        <f>+D63</f>
        <v>6761.37</v>
      </c>
      <c r="F75" s="94">
        <f>+D75*E75</f>
        <v>0</v>
      </c>
      <c r="G75" s="95"/>
      <c r="H75" s="135"/>
      <c r="I75" s="60"/>
    </row>
    <row r="76" spans="1:9" ht="13.5" customHeight="1" x14ac:dyDescent="0.25">
      <c r="A76" s="339"/>
      <c r="B76" s="47" t="s">
        <v>165</v>
      </c>
      <c r="C76" s="88"/>
      <c r="D76" s="88"/>
      <c r="E76" s="88"/>
      <c r="F76" s="88"/>
      <c r="G76" s="89"/>
      <c r="H76" s="90"/>
      <c r="I76" s="60"/>
    </row>
    <row r="77" spans="1:9" ht="13.5" customHeight="1" x14ac:dyDescent="0.25">
      <c r="A77" s="339"/>
      <c r="B77" s="47" t="s">
        <v>167</v>
      </c>
      <c r="C77" s="88"/>
      <c r="D77" s="88"/>
      <c r="E77" s="88"/>
      <c r="F77" s="88"/>
      <c r="G77" s="89"/>
      <c r="H77" s="90"/>
      <c r="I77" s="60"/>
    </row>
    <row r="78" spans="1:9" ht="13.5" customHeight="1" x14ac:dyDescent="0.25">
      <c r="A78" s="339"/>
      <c r="B78" s="47" t="s">
        <v>165</v>
      </c>
      <c r="C78" s="88"/>
      <c r="D78" s="88"/>
      <c r="E78" s="88"/>
      <c r="F78" s="88"/>
      <c r="G78" s="89"/>
      <c r="H78" s="90"/>
      <c r="I78" s="60"/>
    </row>
    <row r="79" spans="1:9" ht="13.5" customHeight="1" x14ac:dyDescent="0.25">
      <c r="A79" s="339"/>
      <c r="B79" s="70"/>
      <c r="C79" s="136"/>
      <c r="D79" s="136"/>
      <c r="E79" s="136"/>
      <c r="F79" s="136"/>
      <c r="G79" s="136"/>
      <c r="H79" s="62"/>
      <c r="I79" s="60"/>
    </row>
    <row r="80" spans="1:9" ht="13.5" customHeight="1" x14ac:dyDescent="0.25">
      <c r="A80" s="66" t="s">
        <v>348</v>
      </c>
      <c r="B80" s="70"/>
      <c r="C80" s="136"/>
      <c r="D80" s="136"/>
      <c r="E80" s="136"/>
      <c r="F80" s="136"/>
      <c r="G80" s="136"/>
      <c r="H80" s="62"/>
      <c r="I80" s="60"/>
    </row>
    <row r="81" spans="1:9" ht="13.5" customHeight="1" x14ac:dyDescent="0.25">
      <c r="A81" s="66"/>
      <c r="B81" s="70"/>
      <c r="C81" s="136"/>
      <c r="D81" s="136"/>
      <c r="E81" s="136"/>
      <c r="F81" s="136"/>
      <c r="G81" s="136"/>
      <c r="H81" s="62"/>
      <c r="I81" s="60"/>
    </row>
    <row r="82" spans="1:9" ht="13.5" customHeight="1" x14ac:dyDescent="0.25">
      <c r="A82" s="45"/>
      <c r="B82" s="70"/>
      <c r="C82" s="136"/>
      <c r="D82" s="136"/>
      <c r="E82" s="136"/>
      <c r="F82" s="136"/>
      <c r="G82" s="136"/>
      <c r="H82" s="62"/>
      <c r="I82" s="60"/>
    </row>
    <row r="83" spans="1:9" ht="41.4" x14ac:dyDescent="0.25">
      <c r="A83" s="339"/>
      <c r="B83" s="46" t="s">
        <v>169</v>
      </c>
      <c r="C83" s="85" t="s">
        <v>170</v>
      </c>
      <c r="D83" s="85" t="s">
        <v>171</v>
      </c>
      <c r="E83" s="133"/>
      <c r="F83" s="133"/>
      <c r="G83" s="136"/>
      <c r="H83" s="62"/>
      <c r="I83" s="60"/>
    </row>
    <row r="84" spans="1:9" ht="27.6" x14ac:dyDescent="0.25">
      <c r="A84" s="339"/>
      <c r="B84" s="71" t="s">
        <v>174</v>
      </c>
      <c r="C84" s="93">
        <f>+D62</f>
        <v>6377.98</v>
      </c>
      <c r="D84" s="93">
        <v>16447</v>
      </c>
      <c r="E84" s="96"/>
      <c r="F84" s="96"/>
      <c r="G84" s="136"/>
      <c r="H84" s="62"/>
      <c r="I84" s="60"/>
    </row>
    <row r="85" spans="1:9" ht="27.6" x14ac:dyDescent="0.25">
      <c r="A85" s="339"/>
      <c r="B85" s="71" t="s">
        <v>175</v>
      </c>
      <c r="C85" s="93"/>
      <c r="D85" s="93"/>
      <c r="E85" s="96"/>
      <c r="F85" s="96"/>
      <c r="G85" s="136"/>
      <c r="H85" s="62"/>
      <c r="I85" s="60"/>
    </row>
    <row r="86" spans="1:9" ht="27.6" x14ac:dyDescent="0.25">
      <c r="A86" s="339"/>
      <c r="B86" s="71" t="s">
        <v>176</v>
      </c>
      <c r="C86" s="93">
        <f>+D63</f>
        <v>6761.37</v>
      </c>
      <c r="D86" s="93">
        <v>0</v>
      </c>
      <c r="E86" s="96"/>
      <c r="F86" s="96"/>
      <c r="G86" s="136"/>
      <c r="H86" s="62"/>
      <c r="I86" s="60"/>
    </row>
    <row r="87" spans="1:9" ht="27.6" x14ac:dyDescent="0.25">
      <c r="A87" s="339"/>
      <c r="B87" s="71" t="s">
        <v>177</v>
      </c>
      <c r="C87" s="93"/>
      <c r="D87" s="93"/>
      <c r="E87" s="96"/>
      <c r="F87" s="96"/>
      <c r="G87" s="136"/>
      <c r="H87" s="62"/>
      <c r="I87" s="60"/>
    </row>
    <row r="88" spans="1:9" ht="25.5" customHeight="1" x14ac:dyDescent="0.25">
      <c r="A88" s="339"/>
      <c r="B88" s="606"/>
      <c r="C88" s="606"/>
      <c r="D88" s="606"/>
      <c r="E88" s="607"/>
      <c r="F88" s="607"/>
      <c r="G88" s="136"/>
      <c r="H88" s="62"/>
      <c r="I88" s="60"/>
    </row>
    <row r="89" spans="1:9" x14ac:dyDescent="0.25">
      <c r="A89" s="60"/>
      <c r="H89" s="60"/>
      <c r="I89" s="60"/>
    </row>
    <row r="90" spans="1:9" x14ac:dyDescent="0.25">
      <c r="A90" s="64" t="s">
        <v>179</v>
      </c>
      <c r="H90" s="60"/>
      <c r="I90" s="60"/>
    </row>
    <row r="91" spans="1:9" x14ac:dyDescent="0.25">
      <c r="A91" s="60"/>
      <c r="H91" s="60"/>
      <c r="I91" s="60"/>
    </row>
    <row r="92" spans="1:9" x14ac:dyDescent="0.25">
      <c r="A92" s="66" t="s">
        <v>349</v>
      </c>
      <c r="H92" s="60"/>
      <c r="I92" s="60"/>
    </row>
    <row r="93" spans="1:9" x14ac:dyDescent="0.25">
      <c r="A93" s="60"/>
      <c r="H93" s="60"/>
      <c r="I93" s="60"/>
    </row>
    <row r="94" spans="1:9" ht="15" customHeight="1" x14ac:dyDescent="0.25">
      <c r="A94" s="558" t="s">
        <v>181</v>
      </c>
      <c r="B94" s="558"/>
      <c r="C94" s="558"/>
      <c r="D94" s="558"/>
      <c r="E94" s="558"/>
      <c r="F94" s="558"/>
      <c r="G94" s="558"/>
      <c r="H94" s="558"/>
      <c r="I94" s="60"/>
    </row>
    <row r="95" spans="1:9" x14ac:dyDescent="0.25">
      <c r="A95" s="60"/>
      <c r="H95" s="60"/>
      <c r="I95" s="60"/>
    </row>
    <row r="96" spans="1:9" ht="23.25" customHeight="1" x14ac:dyDescent="0.25">
      <c r="A96" s="60"/>
      <c r="B96" s="573" t="s">
        <v>182</v>
      </c>
      <c r="C96" s="574"/>
      <c r="D96" s="574"/>
      <c r="E96" s="575"/>
      <c r="G96" s="137"/>
      <c r="H96" s="60"/>
    </row>
    <row r="97" spans="1:9" ht="43.5" customHeight="1" x14ac:dyDescent="0.25">
      <c r="A97" s="60"/>
      <c r="B97" s="566" t="s">
        <v>183</v>
      </c>
      <c r="C97" s="567"/>
      <c r="D97" s="592" t="s">
        <v>472</v>
      </c>
      <c r="E97" s="567"/>
      <c r="G97" s="137"/>
      <c r="H97" s="60"/>
    </row>
    <row r="98" spans="1:9" x14ac:dyDescent="0.25">
      <c r="A98" s="60"/>
      <c r="B98" s="570" t="s">
        <v>184</v>
      </c>
      <c r="C98" s="571"/>
      <c r="D98" s="597">
        <v>0</v>
      </c>
      <c r="E98" s="598"/>
      <c r="G98" s="137"/>
      <c r="H98" s="60"/>
    </row>
    <row r="99" spans="1:9" x14ac:dyDescent="0.25">
      <c r="A99" s="60"/>
      <c r="B99" s="560" t="s">
        <v>185</v>
      </c>
      <c r="C99" s="561"/>
      <c r="D99" s="597">
        <v>16593776</v>
      </c>
      <c r="E99" s="598"/>
      <c r="G99" s="137"/>
      <c r="H99" s="60"/>
    </row>
    <row r="100" spans="1:9" x14ac:dyDescent="0.25">
      <c r="A100" s="60"/>
      <c r="B100" s="564" t="s">
        <v>186</v>
      </c>
      <c r="C100" s="565"/>
      <c r="D100" s="597">
        <v>0</v>
      </c>
      <c r="E100" s="598"/>
      <c r="G100" s="137"/>
      <c r="H100" s="60"/>
    </row>
    <row r="101" spans="1:9" x14ac:dyDescent="0.25">
      <c r="A101" s="60"/>
      <c r="B101" s="566" t="s">
        <v>125</v>
      </c>
      <c r="C101" s="567"/>
      <c r="D101" s="599">
        <f>SUM(D98:D100)</f>
        <v>16593776</v>
      </c>
      <c r="E101" s="600"/>
      <c r="G101" s="137"/>
      <c r="H101" s="60"/>
    </row>
    <row r="102" spans="1:9" x14ac:dyDescent="0.25">
      <c r="A102" s="60"/>
      <c r="B102" s="79"/>
      <c r="C102" s="138"/>
      <c r="D102" s="139"/>
      <c r="E102" s="138"/>
      <c r="G102" s="137"/>
      <c r="H102" s="60"/>
    </row>
    <row r="103" spans="1:9" ht="33.75" customHeight="1" x14ac:dyDescent="0.25">
      <c r="A103" s="60"/>
      <c r="B103" s="594" t="s">
        <v>187</v>
      </c>
      <c r="C103" s="595"/>
      <c r="D103" s="596" t="str">
        <f>+D97</f>
        <v>Saldo al 30/06/2021</v>
      </c>
      <c r="E103" s="595"/>
      <c r="G103" s="137"/>
      <c r="H103" s="60"/>
    </row>
    <row r="104" spans="1:9" x14ac:dyDescent="0.25">
      <c r="A104" s="60"/>
      <c r="B104" s="560" t="s">
        <v>350</v>
      </c>
      <c r="C104" s="561"/>
      <c r="D104" s="597">
        <v>0</v>
      </c>
      <c r="E104" s="598"/>
      <c r="G104" s="137"/>
      <c r="H104" s="60"/>
    </row>
    <row r="105" spans="1:9" x14ac:dyDescent="0.25">
      <c r="A105" s="60"/>
      <c r="B105" s="564" t="s">
        <v>189</v>
      </c>
      <c r="C105" s="565"/>
      <c r="D105" s="597">
        <f>+D99</f>
        <v>16593776</v>
      </c>
      <c r="E105" s="598"/>
      <c r="H105" s="60"/>
    </row>
    <row r="106" spans="1:9" x14ac:dyDescent="0.25">
      <c r="A106" s="60"/>
      <c r="B106" s="566" t="s">
        <v>125</v>
      </c>
      <c r="C106" s="567"/>
      <c r="D106" s="599">
        <f>SUM(D104:D105)</f>
        <v>16593776</v>
      </c>
      <c r="E106" s="600"/>
      <c r="G106" s="137"/>
      <c r="H106" s="60"/>
    </row>
    <row r="107" spans="1:9" x14ac:dyDescent="0.25">
      <c r="A107" s="60"/>
      <c r="B107" s="79"/>
      <c r="C107" s="138"/>
      <c r="D107" s="139"/>
      <c r="E107" s="138"/>
      <c r="G107" s="137"/>
      <c r="H107" s="60"/>
    </row>
    <row r="108" spans="1:9" ht="30" customHeight="1" x14ac:dyDescent="0.25">
      <c r="A108" s="60"/>
      <c r="B108" s="97" t="s">
        <v>186</v>
      </c>
      <c r="C108" s="98"/>
      <c r="D108" s="596" t="str">
        <f>+D103</f>
        <v>Saldo al 30/06/2021</v>
      </c>
      <c r="E108" s="595"/>
      <c r="G108" s="137"/>
      <c r="H108" s="60"/>
    </row>
    <row r="109" spans="1:9" x14ac:dyDescent="0.25">
      <c r="A109" s="60"/>
      <c r="B109" s="48" t="s">
        <v>190</v>
      </c>
      <c r="C109" s="99"/>
      <c r="D109" s="597">
        <v>0</v>
      </c>
      <c r="E109" s="598"/>
      <c r="G109" s="137"/>
      <c r="H109" s="60"/>
    </row>
    <row r="110" spans="1:9" x14ac:dyDescent="0.25">
      <c r="A110" s="60"/>
      <c r="B110" s="330" t="s">
        <v>125</v>
      </c>
      <c r="C110" s="100"/>
      <c r="D110" s="601">
        <f>+D109</f>
        <v>0</v>
      </c>
      <c r="E110" s="602"/>
      <c r="G110" s="137"/>
      <c r="H110" s="60"/>
    </row>
    <row r="111" spans="1:9" x14ac:dyDescent="0.25">
      <c r="A111" s="60"/>
      <c r="H111" s="60"/>
      <c r="I111" s="60"/>
    </row>
    <row r="112" spans="1:9" x14ac:dyDescent="0.25">
      <c r="A112" s="66" t="s">
        <v>191</v>
      </c>
      <c r="H112" s="60"/>
      <c r="I112" s="60"/>
    </row>
    <row r="113" spans="1:16" x14ac:dyDescent="0.25">
      <c r="A113" s="60"/>
      <c r="H113" s="60"/>
      <c r="I113" s="60"/>
    </row>
    <row r="114" spans="1:16" ht="14.25" customHeight="1" x14ac:dyDescent="0.25">
      <c r="A114" s="558" t="s">
        <v>192</v>
      </c>
      <c r="B114" s="558"/>
      <c r="C114" s="558"/>
      <c r="D114" s="558"/>
      <c r="E114" s="558"/>
      <c r="F114" s="558"/>
      <c r="G114" s="558"/>
      <c r="H114" s="558"/>
      <c r="I114" s="60"/>
    </row>
    <row r="115" spans="1:16" ht="13.5" customHeight="1" x14ac:dyDescent="0.25">
      <c r="A115" s="72"/>
      <c r="B115" s="49"/>
      <c r="C115" s="3"/>
      <c r="D115" s="3"/>
      <c r="E115" s="3"/>
      <c r="F115" s="3"/>
      <c r="G115" s="3"/>
      <c r="H115" s="49"/>
      <c r="I115" s="49"/>
    </row>
    <row r="116" spans="1:16" ht="13.5" customHeight="1" x14ac:dyDescent="0.25">
      <c r="A116" s="329"/>
      <c r="B116" s="329"/>
      <c r="C116" s="101"/>
      <c r="D116" s="101"/>
      <c r="E116" s="101"/>
      <c r="F116" s="101"/>
      <c r="G116" s="101"/>
      <c r="H116" s="329"/>
      <c r="I116" s="60"/>
    </row>
    <row r="117" spans="1:16" x14ac:dyDescent="0.25">
      <c r="A117" s="66" t="s">
        <v>351</v>
      </c>
    </row>
    <row r="118" spans="1:16" x14ac:dyDescent="0.25">
      <c r="A118" s="60"/>
    </row>
    <row r="119" spans="1:16" ht="27.6" x14ac:dyDescent="0.25">
      <c r="B119" s="589" t="s">
        <v>352</v>
      </c>
      <c r="C119" s="589"/>
      <c r="D119" s="589"/>
      <c r="E119" s="102" t="str">
        <f>+D108</f>
        <v>Saldo al 30/06/2021</v>
      </c>
      <c r="F119" s="102" t="s">
        <v>240</v>
      </c>
      <c r="G119" s="102" t="s">
        <v>241</v>
      </c>
      <c r="J119" s="45"/>
    </row>
    <row r="120" spans="1:16" x14ac:dyDescent="0.25">
      <c r="B120" s="570" t="s">
        <v>353</v>
      </c>
      <c r="C120" s="590"/>
      <c r="D120" s="571"/>
      <c r="E120" s="140">
        <v>0</v>
      </c>
      <c r="F120" s="140"/>
      <c r="G120" s="140"/>
      <c r="K120" s="593"/>
      <c r="L120" s="593"/>
      <c r="M120" s="593"/>
      <c r="N120" s="593"/>
      <c r="O120" s="593"/>
    </row>
    <row r="121" spans="1:16" x14ac:dyDescent="0.25">
      <c r="B121" s="560" t="s">
        <v>354</v>
      </c>
      <c r="C121" s="572"/>
      <c r="D121" s="561"/>
      <c r="E121" s="126">
        <v>0</v>
      </c>
      <c r="F121" s="126"/>
      <c r="G121" s="126"/>
      <c r="K121" s="73"/>
      <c r="L121" s="73"/>
      <c r="M121" s="73"/>
      <c r="N121" s="73"/>
      <c r="O121" s="73"/>
      <c r="P121" s="73"/>
    </row>
    <row r="122" spans="1:16" x14ac:dyDescent="0.25">
      <c r="B122" s="560" t="s">
        <v>355</v>
      </c>
      <c r="C122" s="572"/>
      <c r="D122" s="561"/>
      <c r="E122" s="126">
        <v>0</v>
      </c>
      <c r="F122" s="126"/>
      <c r="G122" s="126"/>
    </row>
    <row r="123" spans="1:16" x14ac:dyDescent="0.25">
      <c r="B123" s="560" t="s">
        <v>356</v>
      </c>
      <c r="C123" s="572"/>
      <c r="D123" s="561"/>
      <c r="E123" s="126">
        <v>0</v>
      </c>
      <c r="F123" s="126"/>
      <c r="G123" s="126"/>
    </row>
    <row r="124" spans="1:16" x14ac:dyDescent="0.25">
      <c r="B124" s="560" t="s">
        <v>449</v>
      </c>
      <c r="C124" s="572"/>
      <c r="D124" s="561"/>
      <c r="E124" s="126">
        <v>0</v>
      </c>
      <c r="F124" s="126"/>
      <c r="G124" s="126"/>
    </row>
    <row r="125" spans="1:16" x14ac:dyDescent="0.25">
      <c r="B125" s="564" t="s">
        <v>362</v>
      </c>
      <c r="C125" s="591"/>
      <c r="D125" s="565"/>
      <c r="E125" s="126">
        <v>0</v>
      </c>
      <c r="F125" s="141"/>
      <c r="G125" s="141"/>
    </row>
    <row r="126" spans="1:16" x14ac:dyDescent="0.25">
      <c r="B126" s="589" t="s">
        <v>359</v>
      </c>
      <c r="C126" s="589"/>
      <c r="D126" s="589"/>
      <c r="E126" s="103">
        <f>SUM(E120:E125)</f>
        <v>0</v>
      </c>
      <c r="F126" s="103">
        <f>SUM(F120:F125)</f>
        <v>0</v>
      </c>
      <c r="G126" s="103">
        <f>SUM(G120:G125)</f>
        <v>0</v>
      </c>
    </row>
    <row r="127" spans="1:16" x14ac:dyDescent="0.25">
      <c r="A127" s="60"/>
    </row>
    <row r="128" spans="1:16" x14ac:dyDescent="0.25">
      <c r="B128" s="51"/>
      <c r="C128" s="104"/>
      <c r="D128" s="104"/>
      <c r="E128" s="104"/>
      <c r="F128" s="104"/>
      <c r="G128" s="104"/>
    </row>
    <row r="129" spans="1:8" x14ac:dyDescent="0.25">
      <c r="A129" s="66" t="s">
        <v>360</v>
      </c>
    </row>
    <row r="130" spans="1:8" x14ac:dyDescent="0.25">
      <c r="A130" s="60"/>
    </row>
    <row r="131" spans="1:8" ht="27.6" x14ac:dyDescent="0.25">
      <c r="B131" s="589" t="s">
        <v>352</v>
      </c>
      <c r="C131" s="589"/>
      <c r="D131" s="589"/>
      <c r="E131" s="102" t="str">
        <f>+E119</f>
        <v>Saldo al 30/06/2021</v>
      </c>
      <c r="F131" s="102" t="s">
        <v>240</v>
      </c>
      <c r="G131" s="102" t="s">
        <v>241</v>
      </c>
    </row>
    <row r="132" spans="1:8" x14ac:dyDescent="0.25">
      <c r="B132" s="570" t="s">
        <v>361</v>
      </c>
      <c r="C132" s="590"/>
      <c r="D132" s="571"/>
      <c r="E132" s="140">
        <v>0</v>
      </c>
      <c r="F132" s="140"/>
      <c r="G132" s="140"/>
    </row>
    <row r="133" spans="1:8" x14ac:dyDescent="0.25">
      <c r="B133" s="560" t="s">
        <v>361</v>
      </c>
      <c r="C133" s="572"/>
      <c r="D133" s="561"/>
      <c r="E133" s="126">
        <v>0</v>
      </c>
      <c r="F133" s="126"/>
      <c r="G133" s="126"/>
    </row>
    <row r="134" spans="1:8" x14ac:dyDescent="0.25">
      <c r="B134" s="560" t="s">
        <v>361</v>
      </c>
      <c r="C134" s="572"/>
      <c r="D134" s="561"/>
      <c r="E134" s="126">
        <v>0</v>
      </c>
      <c r="F134" s="126"/>
      <c r="G134" s="126"/>
    </row>
    <row r="135" spans="1:8" x14ac:dyDescent="0.25">
      <c r="B135" s="564" t="s">
        <v>362</v>
      </c>
      <c r="C135" s="591"/>
      <c r="D135" s="565"/>
      <c r="E135" s="126">
        <v>0</v>
      </c>
      <c r="F135" s="141"/>
      <c r="G135" s="141"/>
    </row>
    <row r="136" spans="1:8" x14ac:dyDescent="0.25">
      <c r="B136" s="589" t="s">
        <v>363</v>
      </c>
      <c r="C136" s="589"/>
      <c r="D136" s="589"/>
      <c r="E136" s="103">
        <f>SUM(E132:E135)</f>
        <v>0</v>
      </c>
      <c r="F136" s="103">
        <f>SUM(F132:F135)</f>
        <v>0</v>
      </c>
      <c r="G136" s="103">
        <f>SUM(G132:G135)</f>
        <v>0</v>
      </c>
    </row>
    <row r="137" spans="1:8" x14ac:dyDescent="0.25">
      <c r="B137" s="51"/>
      <c r="C137" s="104"/>
      <c r="D137" s="104"/>
      <c r="E137" s="104"/>
      <c r="F137" s="104"/>
      <c r="G137" s="104"/>
    </row>
    <row r="138" spans="1:8" x14ac:dyDescent="0.25">
      <c r="A138" s="66" t="s">
        <v>364</v>
      </c>
    </row>
    <row r="139" spans="1:8" x14ac:dyDescent="0.25">
      <c r="A139" s="60"/>
    </row>
    <row r="140" spans="1:8" ht="27.6" x14ac:dyDescent="0.25">
      <c r="B140" s="589" t="s">
        <v>352</v>
      </c>
      <c r="C140" s="589"/>
      <c r="D140" s="589"/>
      <c r="E140" s="102" t="str">
        <f>+E131</f>
        <v>Saldo al 30/06/2021</v>
      </c>
      <c r="F140" s="102" t="s">
        <v>240</v>
      </c>
      <c r="G140" s="102" t="s">
        <v>241</v>
      </c>
    </row>
    <row r="141" spans="1:8" x14ac:dyDescent="0.25">
      <c r="B141" s="570" t="s">
        <v>498</v>
      </c>
      <c r="C141" s="590"/>
      <c r="D141" s="571"/>
      <c r="E141" s="140">
        <v>0</v>
      </c>
      <c r="F141" s="140"/>
      <c r="G141" s="140">
        <f>+E141</f>
        <v>0</v>
      </c>
    </row>
    <row r="142" spans="1:8" x14ac:dyDescent="0.25">
      <c r="B142" s="560" t="s">
        <v>366</v>
      </c>
      <c r="C142" s="572"/>
      <c r="D142" s="561"/>
      <c r="E142" s="126">
        <v>0</v>
      </c>
      <c r="F142" s="126"/>
      <c r="G142" s="126">
        <v>0</v>
      </c>
    </row>
    <row r="143" spans="1:8" x14ac:dyDescent="0.25">
      <c r="B143" s="589" t="s">
        <v>359</v>
      </c>
      <c r="C143" s="589"/>
      <c r="D143" s="589"/>
      <c r="E143" s="103">
        <f>SUM(E141:E142)</f>
        <v>0</v>
      </c>
      <c r="F143" s="103">
        <f>SUM(F141:F142)</f>
        <v>0</v>
      </c>
      <c r="G143" s="103">
        <f>SUM(G141:G142)</f>
        <v>0</v>
      </c>
      <c r="H143" s="60"/>
    </row>
    <row r="144" spans="1:8" x14ac:dyDescent="0.25">
      <c r="A144" s="60"/>
      <c r="H144" s="60"/>
    </row>
    <row r="145" spans="1:8" ht="13.95" customHeight="1" x14ac:dyDescent="0.25">
      <c r="A145" s="66" t="s">
        <v>450</v>
      </c>
      <c r="B145" s="66"/>
      <c r="C145" s="66"/>
      <c r="D145" s="66"/>
      <c r="E145" s="66"/>
      <c r="F145" s="66"/>
      <c r="G145" s="66"/>
      <c r="H145" s="66"/>
    </row>
    <row r="146" spans="1:8" x14ac:dyDescent="0.25">
      <c r="A146" s="60"/>
      <c r="H146" s="60"/>
    </row>
    <row r="147" spans="1:8" ht="27.6" x14ac:dyDescent="0.25">
      <c r="A147" s="60"/>
      <c r="B147" s="589" t="s">
        <v>195</v>
      </c>
      <c r="C147" s="589"/>
      <c r="D147" s="589"/>
      <c r="E147" s="589"/>
      <c r="F147" s="105" t="str">
        <f>+E140</f>
        <v>Saldo al 30/06/2021</v>
      </c>
      <c r="G147" s="106"/>
      <c r="H147" s="60"/>
    </row>
    <row r="148" spans="1:8" x14ac:dyDescent="0.25">
      <c r="A148" s="60"/>
      <c r="B148" s="570" t="s">
        <v>368</v>
      </c>
      <c r="C148" s="590"/>
      <c r="D148" s="590"/>
      <c r="E148" s="571"/>
      <c r="F148" s="107">
        <v>0</v>
      </c>
      <c r="G148" s="108"/>
      <c r="H148" s="60"/>
    </row>
    <row r="149" spans="1:8" x14ac:dyDescent="0.25">
      <c r="A149" s="60"/>
      <c r="B149" s="335" t="s">
        <v>369</v>
      </c>
      <c r="C149" s="336"/>
      <c r="D149" s="336"/>
      <c r="E149" s="337">
        <v>0</v>
      </c>
      <c r="F149" s="109">
        <v>0</v>
      </c>
      <c r="G149" s="108"/>
      <c r="H149" s="60"/>
    </row>
    <row r="150" spans="1:8" x14ac:dyDescent="0.25">
      <c r="A150" s="60"/>
      <c r="B150" s="335" t="s">
        <v>370</v>
      </c>
      <c r="C150" s="336"/>
      <c r="D150" s="336"/>
      <c r="E150" s="337"/>
      <c r="F150" s="109">
        <v>0</v>
      </c>
      <c r="G150" s="108"/>
      <c r="H150" s="60"/>
    </row>
    <row r="151" spans="1:8" x14ac:dyDescent="0.25">
      <c r="A151" s="60"/>
      <c r="B151" s="560" t="s">
        <v>371</v>
      </c>
      <c r="C151" s="572"/>
      <c r="D151" s="572"/>
      <c r="E151" s="561"/>
      <c r="F151" s="109">
        <v>0</v>
      </c>
      <c r="G151" s="108"/>
      <c r="H151" s="60"/>
    </row>
    <row r="152" spans="1:8" x14ac:dyDescent="0.25">
      <c r="A152" s="60"/>
      <c r="B152" s="335" t="s">
        <v>372</v>
      </c>
      <c r="C152" s="110"/>
      <c r="D152" s="110"/>
      <c r="E152" s="337"/>
      <c r="F152" s="109">
        <v>57079665</v>
      </c>
      <c r="G152" s="108"/>
      <c r="H152" s="60"/>
    </row>
    <row r="153" spans="1:8" x14ac:dyDescent="0.25">
      <c r="A153" s="60"/>
      <c r="B153" s="335" t="s">
        <v>373</v>
      </c>
      <c r="C153" s="110"/>
      <c r="D153" s="110"/>
      <c r="E153" s="337"/>
      <c r="F153" s="109">
        <v>0</v>
      </c>
      <c r="G153" s="108"/>
      <c r="H153" s="60"/>
    </row>
    <row r="154" spans="1:8" x14ac:dyDescent="0.25">
      <c r="A154" s="60"/>
      <c r="B154" s="335" t="s">
        <v>451</v>
      </c>
      <c r="C154" s="110"/>
      <c r="D154" s="110"/>
      <c r="E154" s="337"/>
      <c r="F154" s="109">
        <v>0</v>
      </c>
      <c r="G154" s="108"/>
      <c r="H154" s="60"/>
    </row>
    <row r="155" spans="1:8" x14ac:dyDescent="0.25">
      <c r="A155" s="60"/>
      <c r="B155" s="335" t="s">
        <v>375</v>
      </c>
      <c r="C155" s="110"/>
      <c r="D155" s="110"/>
      <c r="E155" s="337"/>
      <c r="F155" s="109">
        <v>0</v>
      </c>
      <c r="G155" s="108"/>
      <c r="H155" s="60"/>
    </row>
    <row r="156" spans="1:8" x14ac:dyDescent="0.25">
      <c r="A156" s="60"/>
      <c r="B156" s="335" t="s">
        <v>376</v>
      </c>
      <c r="C156" s="110"/>
      <c r="D156" s="110"/>
      <c r="E156" s="337"/>
      <c r="F156" s="109">
        <v>0</v>
      </c>
      <c r="G156" s="108"/>
      <c r="H156" s="60"/>
    </row>
    <row r="157" spans="1:8" x14ac:dyDescent="0.25">
      <c r="A157" s="60"/>
      <c r="B157" s="564"/>
      <c r="C157" s="591"/>
      <c r="D157" s="591"/>
      <c r="E157" s="565"/>
      <c r="F157" s="111"/>
      <c r="G157" s="108"/>
      <c r="H157" s="60"/>
    </row>
    <row r="158" spans="1:8" x14ac:dyDescent="0.25">
      <c r="A158" s="60"/>
      <c r="B158" s="566" t="s">
        <v>125</v>
      </c>
      <c r="C158" s="592"/>
      <c r="D158" s="592"/>
      <c r="E158" s="567"/>
      <c r="F158" s="112">
        <f>SUM(F148:F157)</f>
        <v>57079665</v>
      </c>
      <c r="G158" s="113"/>
      <c r="H158" s="60"/>
    </row>
    <row r="159" spans="1:8" x14ac:dyDescent="0.25">
      <c r="A159" s="60"/>
      <c r="H159" s="60"/>
    </row>
    <row r="160" spans="1:8" x14ac:dyDescent="0.25">
      <c r="A160" s="558"/>
      <c r="B160" s="558"/>
      <c r="C160" s="558"/>
      <c r="D160" s="558"/>
      <c r="E160" s="558"/>
      <c r="F160" s="558"/>
      <c r="G160" s="558"/>
      <c r="H160" s="558"/>
    </row>
    <row r="161" spans="1:12" x14ac:dyDescent="0.25">
      <c r="B161" s="51"/>
      <c r="C161" s="104"/>
      <c r="D161" s="104"/>
      <c r="E161" s="104"/>
      <c r="F161" s="104"/>
      <c r="G161" s="104"/>
    </row>
    <row r="162" spans="1:12" x14ac:dyDescent="0.25">
      <c r="A162" s="66" t="s">
        <v>201</v>
      </c>
    </row>
    <row r="164" spans="1:12" x14ac:dyDescent="0.25">
      <c r="B164" s="581" t="s">
        <v>183</v>
      </c>
      <c r="C164" s="583" t="s">
        <v>202</v>
      </c>
      <c r="D164" s="583"/>
      <c r="E164" s="583"/>
      <c r="F164" s="583"/>
      <c r="G164" s="583"/>
      <c r="H164" s="583" t="s">
        <v>203</v>
      </c>
      <c r="I164" s="583"/>
      <c r="J164" s="583"/>
      <c r="K164" s="584"/>
      <c r="L164" s="583" t="s">
        <v>204</v>
      </c>
    </row>
    <row r="165" spans="1:12" ht="41.4" x14ac:dyDescent="0.25">
      <c r="B165" s="582"/>
      <c r="C165" s="165" t="s">
        <v>205</v>
      </c>
      <c r="D165" s="165" t="s">
        <v>206</v>
      </c>
      <c r="E165" s="165" t="s">
        <v>207</v>
      </c>
      <c r="F165" s="455" t="s">
        <v>208</v>
      </c>
      <c r="G165" s="165" t="s">
        <v>121</v>
      </c>
      <c r="H165" s="456" t="s">
        <v>203</v>
      </c>
      <c r="I165" s="50"/>
      <c r="J165" s="50"/>
      <c r="K165" s="166" t="s">
        <v>212</v>
      </c>
      <c r="L165" s="583"/>
    </row>
    <row r="166" spans="1:12" s="159" customFormat="1" x14ac:dyDescent="0.25">
      <c r="B166" s="167" t="s">
        <v>377</v>
      </c>
      <c r="C166" s="168">
        <v>0</v>
      </c>
      <c r="D166" s="168">
        <v>0</v>
      </c>
      <c r="E166" s="168"/>
      <c r="F166" s="168"/>
      <c r="G166" s="457">
        <f t="shared" ref="G166:G167" si="0">+C166+D166-E166+F166</f>
        <v>0</v>
      </c>
      <c r="H166" s="170"/>
      <c r="I166" s="170">
        <v>0</v>
      </c>
      <c r="J166" s="170">
        <v>0</v>
      </c>
      <c r="K166" s="170"/>
      <c r="L166" s="171">
        <f t="shared" ref="L166:L167" si="1">+G166-K166</f>
        <v>0</v>
      </c>
    </row>
    <row r="167" spans="1:12" x14ac:dyDescent="0.25">
      <c r="B167" s="172" t="s">
        <v>378</v>
      </c>
      <c r="C167" s="169">
        <v>0</v>
      </c>
      <c r="D167" s="169">
        <v>0</v>
      </c>
      <c r="E167" s="169">
        <v>0</v>
      </c>
      <c r="F167" s="169">
        <v>0</v>
      </c>
      <c r="G167" s="457">
        <f t="shared" si="0"/>
        <v>0</v>
      </c>
      <c r="H167" s="173">
        <v>0</v>
      </c>
      <c r="I167" s="173">
        <v>0</v>
      </c>
      <c r="J167" s="173">
        <v>0</v>
      </c>
      <c r="K167" s="173">
        <f>+I167-J167</f>
        <v>0</v>
      </c>
      <c r="L167" s="171">
        <f t="shared" si="1"/>
        <v>0</v>
      </c>
    </row>
    <row r="168" spans="1:12" x14ac:dyDescent="0.25">
      <c r="B168" s="172" t="s">
        <v>379</v>
      </c>
      <c r="C168" s="169">
        <v>0</v>
      </c>
      <c r="D168" s="169">
        <v>0</v>
      </c>
      <c r="E168" s="169">
        <v>0</v>
      </c>
      <c r="F168" s="169">
        <v>0</v>
      </c>
      <c r="G168" s="457">
        <f>+C168+D168-E168+F168</f>
        <v>0</v>
      </c>
      <c r="H168" s="173">
        <v>0</v>
      </c>
      <c r="I168" s="173">
        <v>0</v>
      </c>
      <c r="J168" s="173">
        <v>0</v>
      </c>
      <c r="K168" s="173">
        <f t="shared" ref="K168:K170" si="2">+I168-J168</f>
        <v>0</v>
      </c>
      <c r="L168" s="171">
        <f>+G168-K168</f>
        <v>0</v>
      </c>
    </row>
    <row r="169" spans="1:12" x14ac:dyDescent="0.25">
      <c r="B169" s="172" t="s">
        <v>215</v>
      </c>
      <c r="C169" s="169">
        <v>0</v>
      </c>
      <c r="D169" s="169">
        <v>23235855</v>
      </c>
      <c r="E169" s="169">
        <v>0</v>
      </c>
      <c r="F169" s="169">
        <v>0</v>
      </c>
      <c r="G169" s="457">
        <f>+C169+D169-E169+F169</f>
        <v>23235855</v>
      </c>
      <c r="H169" s="173">
        <v>0</v>
      </c>
      <c r="I169" s="173">
        <v>0</v>
      </c>
      <c r="J169" s="173">
        <v>0</v>
      </c>
      <c r="K169" s="173">
        <f t="shared" si="2"/>
        <v>0</v>
      </c>
      <c r="L169" s="171">
        <f t="shared" ref="L169:L171" si="3">+G169-K169</f>
        <v>23235855</v>
      </c>
    </row>
    <row r="170" spans="1:12" x14ac:dyDescent="0.25">
      <c r="B170" s="172" t="s">
        <v>380</v>
      </c>
      <c r="C170" s="169">
        <v>0</v>
      </c>
      <c r="D170" s="169">
        <v>0</v>
      </c>
      <c r="E170" s="169">
        <v>0</v>
      </c>
      <c r="F170" s="169">
        <v>0</v>
      </c>
      <c r="G170" s="457">
        <f>+C170+D170-E170+F170</f>
        <v>0</v>
      </c>
      <c r="H170" s="173">
        <v>0</v>
      </c>
      <c r="I170" s="173">
        <v>0</v>
      </c>
      <c r="J170" s="173">
        <v>0</v>
      </c>
      <c r="K170" s="173">
        <f t="shared" si="2"/>
        <v>0</v>
      </c>
      <c r="L170" s="171">
        <f t="shared" si="3"/>
        <v>0</v>
      </c>
    </row>
    <row r="171" spans="1:12" x14ac:dyDescent="0.25">
      <c r="B171" s="174" t="s">
        <v>217</v>
      </c>
      <c r="C171" s="175">
        <v>0</v>
      </c>
      <c r="D171" s="175">
        <v>0</v>
      </c>
      <c r="E171" s="175">
        <v>0</v>
      </c>
      <c r="F171" s="175">
        <v>0</v>
      </c>
      <c r="G171" s="458">
        <f>+C171+D171-E171+F171</f>
        <v>0</v>
      </c>
      <c r="H171" s="176">
        <v>0</v>
      </c>
      <c r="I171" s="176">
        <v>0</v>
      </c>
      <c r="J171" s="176">
        <v>0</v>
      </c>
      <c r="K171" s="176">
        <f>+H171+I171-J171</f>
        <v>0</v>
      </c>
      <c r="L171" s="171">
        <f t="shared" si="3"/>
        <v>0</v>
      </c>
    </row>
    <row r="172" spans="1:12" x14ac:dyDescent="0.25">
      <c r="B172" s="177" t="s">
        <v>125</v>
      </c>
      <c r="C172" s="178">
        <f t="shared" ref="C172" si="4">SUM(C166:C171)</f>
        <v>0</v>
      </c>
      <c r="D172" s="178">
        <f>SUM(D166:D171)</f>
        <v>23235855</v>
      </c>
      <c r="E172" s="178">
        <f t="shared" ref="E172:L172" si="5">SUM(E166:E171)</f>
        <v>0</v>
      </c>
      <c r="F172" s="178">
        <f t="shared" si="5"/>
        <v>0</v>
      </c>
      <c r="G172" s="178">
        <f t="shared" si="5"/>
        <v>23235855</v>
      </c>
      <c r="H172" s="178">
        <f t="shared" si="5"/>
        <v>0</v>
      </c>
      <c r="I172" s="178">
        <f t="shared" si="5"/>
        <v>0</v>
      </c>
      <c r="J172" s="178">
        <f t="shared" si="5"/>
        <v>0</v>
      </c>
      <c r="K172" s="179">
        <f t="shared" si="5"/>
        <v>0</v>
      </c>
      <c r="L172" s="142">
        <f t="shared" si="5"/>
        <v>23235855</v>
      </c>
    </row>
    <row r="173" spans="1:12" x14ac:dyDescent="0.25">
      <c r="L173" s="123">
        <v>0</v>
      </c>
    </row>
    <row r="174" spans="1:12" x14ac:dyDescent="0.25">
      <c r="A174" s="66" t="s">
        <v>219</v>
      </c>
      <c r="L174" s="77"/>
    </row>
    <row r="175" spans="1:12" x14ac:dyDescent="0.25">
      <c r="J175" s="74"/>
      <c r="K175" s="77"/>
      <c r="L175" s="77"/>
    </row>
    <row r="177" spans="1:16" s="123" customFormat="1" ht="41.4" x14ac:dyDescent="0.25">
      <c r="A177" s="68"/>
      <c r="B177" s="69" t="s">
        <v>118</v>
      </c>
      <c r="C177" s="143" t="s">
        <v>221</v>
      </c>
      <c r="D177" s="143" t="s">
        <v>222</v>
      </c>
      <c r="E177" s="143" t="s">
        <v>223</v>
      </c>
      <c r="F177" s="143" t="s">
        <v>224</v>
      </c>
      <c r="H177" s="54"/>
      <c r="I177" s="54"/>
      <c r="J177" s="54"/>
      <c r="K177" s="54"/>
      <c r="L177" s="54"/>
      <c r="M177" s="54"/>
      <c r="N177" s="54"/>
      <c r="O177" s="54"/>
      <c r="P177" s="54"/>
    </row>
    <row r="178" spans="1:16" s="123" customFormat="1" x14ac:dyDescent="0.25">
      <c r="A178" s="68"/>
      <c r="B178" s="71" t="s">
        <v>225</v>
      </c>
      <c r="C178" s="144">
        <v>0</v>
      </c>
      <c r="D178" s="144">
        <v>3938798</v>
      </c>
      <c r="E178" s="144">
        <v>0</v>
      </c>
      <c r="F178" s="144">
        <f>+C178+D178-E178</f>
        <v>3938798</v>
      </c>
      <c r="H178" s="54"/>
      <c r="I178" s="54"/>
      <c r="J178" s="54"/>
      <c r="K178" s="54"/>
      <c r="L178" s="54"/>
      <c r="M178" s="54"/>
      <c r="N178" s="54"/>
      <c r="O178" s="54"/>
      <c r="P178" s="54"/>
    </row>
    <row r="179" spans="1:16" s="123" customFormat="1" x14ac:dyDescent="0.25">
      <c r="A179" s="68"/>
      <c r="B179" s="71" t="s">
        <v>226</v>
      </c>
      <c r="C179" s="144">
        <v>0</v>
      </c>
      <c r="D179" s="144">
        <v>21818182</v>
      </c>
      <c r="E179" s="144">
        <v>0</v>
      </c>
      <c r="F179" s="144">
        <f>+C179+D179-E179</f>
        <v>21818182</v>
      </c>
      <c r="H179" s="54"/>
      <c r="I179" s="54"/>
      <c r="J179" s="54"/>
      <c r="K179" s="54"/>
      <c r="L179" s="54"/>
      <c r="M179" s="54"/>
      <c r="N179" s="54"/>
      <c r="O179" s="54"/>
      <c r="P179" s="54"/>
    </row>
    <row r="180" spans="1:16" s="123" customFormat="1" x14ac:dyDescent="0.25">
      <c r="A180" s="54"/>
      <c r="B180" s="78" t="s">
        <v>227</v>
      </c>
      <c r="C180" s="145">
        <f>SUM(C178:C179)</f>
        <v>0</v>
      </c>
      <c r="D180" s="145">
        <f>SUM(D178:D179)</f>
        <v>25756980</v>
      </c>
      <c r="E180" s="145">
        <f>SUM(E178:E179)</f>
        <v>0</v>
      </c>
      <c r="F180" s="145">
        <f>SUM(F178:F179)</f>
        <v>25756980</v>
      </c>
      <c r="H180" s="54"/>
      <c r="I180" s="54"/>
      <c r="J180" s="54"/>
      <c r="K180" s="54"/>
      <c r="L180" s="54"/>
      <c r="M180" s="54"/>
      <c r="N180" s="54"/>
      <c r="O180" s="54"/>
      <c r="P180" s="54"/>
    </row>
    <row r="181" spans="1:16" s="123" customFormat="1" hidden="1" x14ac:dyDescent="0.25">
      <c r="A181" s="54"/>
      <c r="B181" s="78" t="s">
        <v>228</v>
      </c>
      <c r="C181" s="145">
        <v>28353133</v>
      </c>
      <c r="D181" s="145">
        <v>0</v>
      </c>
      <c r="E181" s="145">
        <v>12631374</v>
      </c>
      <c r="F181" s="145">
        <f>+C181-E181</f>
        <v>15721759</v>
      </c>
      <c r="H181" s="54"/>
      <c r="I181" s="54"/>
      <c r="J181" s="54"/>
      <c r="K181" s="54"/>
      <c r="L181" s="54"/>
      <c r="M181" s="54"/>
      <c r="N181" s="54"/>
      <c r="O181" s="54"/>
      <c r="P181" s="54"/>
    </row>
    <row r="182" spans="1:16" s="123" customFormat="1" x14ac:dyDescent="0.25">
      <c r="A182" s="54"/>
      <c r="B182" s="54"/>
      <c r="C182" s="146"/>
      <c r="D182" s="146"/>
      <c r="E182" s="146"/>
      <c r="F182" s="146"/>
      <c r="H182" s="54"/>
      <c r="I182" s="54"/>
      <c r="J182" s="54"/>
      <c r="K182" s="54"/>
      <c r="L182" s="54"/>
      <c r="M182" s="54"/>
      <c r="N182" s="54"/>
      <c r="O182" s="54"/>
      <c r="P182" s="54"/>
    </row>
    <row r="183" spans="1:16" s="123" customFormat="1" x14ac:dyDescent="0.25">
      <c r="A183" s="66" t="s">
        <v>229</v>
      </c>
      <c r="B183" s="54"/>
      <c r="H183" s="54"/>
      <c r="I183" s="54"/>
      <c r="J183" s="54"/>
      <c r="K183" s="54"/>
      <c r="L183" s="54"/>
      <c r="M183" s="54"/>
      <c r="N183" s="54"/>
      <c r="O183" s="54"/>
      <c r="P183" s="54"/>
    </row>
    <row r="186" spans="1:16" s="123" customFormat="1" ht="15" customHeight="1" x14ac:dyDescent="0.25">
      <c r="A186" s="54"/>
      <c r="B186" s="566" t="s">
        <v>231</v>
      </c>
      <c r="C186" s="567"/>
      <c r="D186" s="568" t="str">
        <f>+F147</f>
        <v>Saldo al 30/06/2021</v>
      </c>
      <c r="E186" s="569"/>
      <c r="H186" s="54"/>
      <c r="I186" s="54"/>
      <c r="J186" s="54"/>
      <c r="K186" s="54"/>
      <c r="L186" s="54"/>
      <c r="M186" s="54"/>
      <c r="N186" s="54"/>
      <c r="O186" s="54"/>
      <c r="P186" s="54"/>
    </row>
    <row r="187" spans="1:16" s="123" customFormat="1" x14ac:dyDescent="0.25">
      <c r="A187" s="54"/>
      <c r="B187" s="147" t="s">
        <v>381</v>
      </c>
      <c r="C187" s="114"/>
      <c r="D187" s="585">
        <v>0</v>
      </c>
      <c r="E187" s="586"/>
      <c r="H187" s="54"/>
      <c r="I187" s="54"/>
      <c r="J187" s="54"/>
      <c r="K187" s="54"/>
      <c r="L187" s="54"/>
      <c r="M187" s="54"/>
      <c r="N187" s="54"/>
      <c r="O187" s="54"/>
      <c r="P187" s="54"/>
    </row>
    <row r="188" spans="1:16" s="123" customFormat="1" x14ac:dyDescent="0.25">
      <c r="A188" s="54"/>
      <c r="B188" s="48" t="s">
        <v>382</v>
      </c>
      <c r="C188" s="99"/>
      <c r="D188" s="562">
        <v>0</v>
      </c>
      <c r="E188" s="563"/>
      <c r="H188" s="54"/>
      <c r="I188" s="54"/>
      <c r="J188" s="54"/>
      <c r="K188" s="54"/>
      <c r="L188" s="54"/>
      <c r="M188" s="54"/>
      <c r="N188" s="54"/>
      <c r="O188" s="54"/>
      <c r="P188" s="54"/>
    </row>
    <row r="189" spans="1:16" s="123" customFormat="1" x14ac:dyDescent="0.25">
      <c r="A189" s="54"/>
      <c r="B189" s="335" t="s">
        <v>383</v>
      </c>
      <c r="C189" s="337"/>
      <c r="D189" s="562">
        <v>0</v>
      </c>
      <c r="E189" s="563"/>
      <c r="H189" s="54"/>
      <c r="I189" s="54"/>
      <c r="J189" s="54"/>
      <c r="K189" s="54"/>
      <c r="L189" s="54"/>
      <c r="M189" s="54"/>
      <c r="N189" s="54"/>
      <c r="O189" s="54"/>
      <c r="P189" s="54"/>
    </row>
    <row r="190" spans="1:16" s="123" customFormat="1" x14ac:dyDescent="0.25">
      <c r="A190" s="54"/>
      <c r="B190" s="564" t="s">
        <v>235</v>
      </c>
      <c r="C190" s="565"/>
      <c r="D190" s="587">
        <v>0</v>
      </c>
      <c r="E190" s="588"/>
      <c r="H190" s="54"/>
      <c r="I190" s="54"/>
      <c r="J190" s="54"/>
      <c r="K190" s="54"/>
      <c r="L190" s="54"/>
      <c r="M190" s="54"/>
      <c r="N190" s="54"/>
      <c r="O190" s="54"/>
      <c r="P190" s="54"/>
    </row>
    <row r="191" spans="1:16" s="123" customFormat="1" x14ac:dyDescent="0.25">
      <c r="A191" s="54"/>
      <c r="B191" s="566" t="s">
        <v>125</v>
      </c>
      <c r="C191" s="567"/>
      <c r="D191" s="579">
        <f>SUM(D187:E190)</f>
        <v>0</v>
      </c>
      <c r="E191" s="580"/>
      <c r="H191" s="54"/>
      <c r="I191" s="54"/>
      <c r="J191" s="54"/>
      <c r="K191" s="54"/>
      <c r="L191" s="54"/>
      <c r="M191" s="54"/>
      <c r="N191" s="54"/>
      <c r="O191" s="54"/>
      <c r="P191" s="54"/>
    </row>
    <row r="192" spans="1:16" s="123" customFormat="1" x14ac:dyDescent="0.25">
      <c r="A192" s="54"/>
      <c r="B192" s="51"/>
      <c r="C192" s="104"/>
      <c r="D192" s="104"/>
      <c r="E192" s="104"/>
      <c r="H192" s="54"/>
      <c r="I192" s="54"/>
      <c r="J192" s="54"/>
      <c r="K192" s="54"/>
      <c r="L192" s="54"/>
      <c r="M192" s="54"/>
      <c r="N192" s="54"/>
      <c r="O192" s="54"/>
      <c r="P192" s="54"/>
    </row>
    <row r="193" spans="1:16" s="123" customFormat="1" x14ac:dyDescent="0.25">
      <c r="A193" s="66" t="s">
        <v>236</v>
      </c>
      <c r="B193" s="329"/>
      <c r="C193" s="101"/>
      <c r="D193" s="101"/>
      <c r="E193" s="101"/>
      <c r="F193" s="101"/>
      <c r="H193" s="54"/>
      <c r="I193" s="54"/>
      <c r="J193" s="54"/>
      <c r="K193" s="54"/>
      <c r="L193" s="54"/>
      <c r="M193" s="54"/>
      <c r="N193" s="54"/>
      <c r="O193" s="54"/>
      <c r="P193" s="54"/>
    </row>
    <row r="194" spans="1:16" s="123" customFormat="1" ht="15" customHeight="1" x14ac:dyDescent="0.25">
      <c r="A194" s="558" t="s">
        <v>384</v>
      </c>
      <c r="B194" s="558"/>
      <c r="C194" s="558"/>
      <c r="D194" s="558"/>
      <c r="E194" s="558"/>
      <c r="F194" s="558"/>
      <c r="H194" s="54"/>
      <c r="I194" s="54"/>
      <c r="J194" s="54"/>
      <c r="K194" s="54"/>
      <c r="L194" s="54"/>
      <c r="M194" s="54"/>
      <c r="N194" s="54"/>
      <c r="O194" s="54"/>
      <c r="P194" s="54"/>
    </row>
    <row r="195" spans="1:16" s="123" customFormat="1" x14ac:dyDescent="0.25">
      <c r="A195" s="51"/>
      <c r="B195" s="51"/>
      <c r="C195" s="104"/>
      <c r="D195" s="104"/>
      <c r="E195" s="104"/>
      <c r="H195" s="54"/>
      <c r="I195" s="54"/>
      <c r="J195" s="54"/>
      <c r="K195" s="54"/>
      <c r="L195" s="54"/>
      <c r="M195" s="54"/>
      <c r="N195" s="54"/>
      <c r="O195" s="54"/>
      <c r="P195" s="54"/>
    </row>
    <row r="196" spans="1:16" s="123" customFormat="1" x14ac:dyDescent="0.25">
      <c r="A196" s="66" t="s">
        <v>238</v>
      </c>
      <c r="B196" s="329"/>
      <c r="C196" s="101"/>
      <c r="D196" s="101"/>
      <c r="E196" s="101"/>
      <c r="F196" s="101"/>
      <c r="H196" s="54"/>
      <c r="I196" s="54"/>
      <c r="J196" s="54"/>
      <c r="K196" s="54"/>
      <c r="L196" s="54"/>
      <c r="M196" s="54"/>
      <c r="N196" s="54"/>
      <c r="O196" s="54"/>
      <c r="P196" s="54"/>
    </row>
    <row r="197" spans="1:16" s="123" customFormat="1" x14ac:dyDescent="0.25">
      <c r="A197" s="45"/>
      <c r="B197" s="51"/>
      <c r="C197" s="104"/>
      <c r="D197" s="104"/>
      <c r="E197" s="104"/>
      <c r="H197" s="54"/>
      <c r="I197" s="54"/>
      <c r="J197" s="54"/>
      <c r="K197" s="54"/>
      <c r="L197" s="54"/>
      <c r="M197" s="54"/>
      <c r="N197" s="54"/>
      <c r="O197" s="54"/>
      <c r="P197" s="54"/>
    </row>
    <row r="198" spans="1:16" s="123" customFormat="1" ht="15" customHeight="1" x14ac:dyDescent="0.25">
      <c r="A198" s="51"/>
      <c r="B198" s="334" t="s">
        <v>239</v>
      </c>
      <c r="C198" s="103" t="s">
        <v>240</v>
      </c>
      <c r="D198" s="115" t="s">
        <v>241</v>
      </c>
      <c r="E198" s="104"/>
      <c r="H198" s="54"/>
      <c r="I198" s="54"/>
      <c r="J198" s="54"/>
      <c r="K198" s="54"/>
      <c r="L198" s="54"/>
      <c r="M198" s="54"/>
      <c r="N198" s="54"/>
      <c r="O198" s="54"/>
      <c r="P198" s="54"/>
    </row>
    <row r="199" spans="1:16" s="123" customFormat="1" x14ac:dyDescent="0.25">
      <c r="A199" s="51"/>
      <c r="B199" s="52" t="s">
        <v>31</v>
      </c>
      <c r="C199" s="164">
        <v>0</v>
      </c>
      <c r="D199" s="164">
        <v>0</v>
      </c>
      <c r="E199" s="104"/>
      <c r="H199" s="54"/>
      <c r="I199" s="54"/>
      <c r="J199" s="54"/>
      <c r="K199" s="54"/>
      <c r="L199" s="54"/>
      <c r="M199" s="54"/>
      <c r="N199" s="54"/>
      <c r="O199" s="54"/>
      <c r="P199" s="54"/>
    </row>
    <row r="200" spans="1:16" s="123" customFormat="1" x14ac:dyDescent="0.25">
      <c r="A200" s="51"/>
      <c r="B200" s="52" t="s">
        <v>278</v>
      </c>
      <c r="C200" s="164">
        <v>294165364</v>
      </c>
      <c r="D200" s="164">
        <v>0</v>
      </c>
      <c r="E200" s="104"/>
      <c r="H200" s="54"/>
      <c r="I200" s="54"/>
      <c r="J200" s="54"/>
      <c r="K200" s="54"/>
      <c r="L200" s="54"/>
      <c r="M200" s="54"/>
      <c r="N200" s="54"/>
      <c r="O200" s="54"/>
      <c r="P200" s="54"/>
    </row>
    <row r="201" spans="1:16" s="123" customFormat="1" x14ac:dyDescent="0.25">
      <c r="A201" s="51"/>
      <c r="B201" s="52"/>
      <c r="C201" s="164">
        <v>0</v>
      </c>
      <c r="D201" s="164">
        <v>0</v>
      </c>
      <c r="E201" s="104"/>
      <c r="H201" s="54"/>
      <c r="I201" s="54"/>
      <c r="J201" s="54"/>
      <c r="K201" s="54"/>
      <c r="L201" s="54"/>
      <c r="M201" s="54"/>
      <c r="N201" s="54"/>
      <c r="O201" s="54"/>
      <c r="P201" s="54"/>
    </row>
    <row r="202" spans="1:16" s="123" customFormat="1" x14ac:dyDescent="0.25">
      <c r="A202" s="51"/>
      <c r="B202" s="52"/>
      <c r="C202" s="164">
        <v>0</v>
      </c>
      <c r="D202" s="164">
        <v>0</v>
      </c>
      <c r="E202" s="104"/>
      <c r="H202" s="54"/>
      <c r="I202" s="54"/>
      <c r="J202" s="54"/>
      <c r="K202" s="54"/>
      <c r="L202" s="54"/>
      <c r="M202" s="54"/>
      <c r="N202" s="54"/>
      <c r="O202" s="54"/>
      <c r="P202" s="54"/>
    </row>
    <row r="203" spans="1:16" s="180" customFormat="1" x14ac:dyDescent="0.25">
      <c r="A203" s="51"/>
      <c r="B203" s="334" t="s">
        <v>227</v>
      </c>
      <c r="C203" s="103">
        <f>SUM(C199:C202)</f>
        <v>294165364</v>
      </c>
      <c r="D203" s="103">
        <f>SUM(D199:D202)</f>
        <v>0</v>
      </c>
      <c r="E203" s="104"/>
      <c r="H203" s="65"/>
      <c r="I203" s="65"/>
      <c r="J203" s="65"/>
      <c r="K203" s="65"/>
      <c r="L203" s="65"/>
      <c r="M203" s="65"/>
      <c r="N203" s="65"/>
      <c r="O203" s="65"/>
      <c r="P203" s="65"/>
    </row>
    <row r="204" spans="1:16" s="123" customFormat="1" x14ac:dyDescent="0.25">
      <c r="A204" s="51"/>
      <c r="B204" s="51"/>
      <c r="C204" s="104"/>
      <c r="D204" s="104"/>
      <c r="E204" s="104"/>
      <c r="H204" s="54"/>
      <c r="I204" s="54"/>
      <c r="J204" s="54"/>
      <c r="K204" s="54"/>
      <c r="L204" s="54"/>
      <c r="M204" s="54"/>
      <c r="N204" s="54"/>
      <c r="O204" s="54"/>
      <c r="P204" s="54"/>
    </row>
    <row r="205" spans="1:16" s="123" customFormat="1" x14ac:dyDescent="0.25">
      <c r="A205" s="66" t="s">
        <v>244</v>
      </c>
      <c r="B205" s="329"/>
      <c r="C205" s="101"/>
      <c r="D205" s="101"/>
      <c r="E205" s="101"/>
      <c r="F205" s="101"/>
      <c r="H205" s="54"/>
      <c r="I205" s="54"/>
      <c r="J205" s="54"/>
      <c r="K205" s="54"/>
      <c r="L205" s="54"/>
      <c r="M205" s="54"/>
      <c r="N205" s="54"/>
      <c r="O205" s="54"/>
      <c r="P205" s="54"/>
    </row>
    <row r="206" spans="1:16" s="123" customFormat="1" x14ac:dyDescent="0.25">
      <c r="A206" s="45"/>
      <c r="B206" s="51"/>
      <c r="C206" s="104"/>
      <c r="D206" s="104"/>
      <c r="E206" s="104"/>
      <c r="H206" s="54"/>
      <c r="I206" s="54"/>
      <c r="J206" s="54"/>
      <c r="K206" s="54"/>
      <c r="L206" s="54"/>
      <c r="M206" s="54"/>
      <c r="N206" s="54"/>
      <c r="O206" s="54"/>
      <c r="P206" s="54"/>
    </row>
    <row r="207" spans="1:16" s="123" customFormat="1" ht="27.6" x14ac:dyDescent="0.25">
      <c r="A207" s="51"/>
      <c r="B207" s="333" t="s">
        <v>245</v>
      </c>
      <c r="C207" s="102" t="s">
        <v>240</v>
      </c>
      <c r="D207" s="115" t="s">
        <v>241</v>
      </c>
      <c r="E207" s="104"/>
      <c r="H207" s="54"/>
      <c r="I207" s="54"/>
      <c r="J207" s="54"/>
      <c r="K207" s="54"/>
      <c r="L207" s="54"/>
      <c r="M207" s="54"/>
      <c r="N207" s="54"/>
      <c r="O207" s="54"/>
      <c r="P207" s="54"/>
    </row>
    <row r="208" spans="1:16" s="123" customFormat="1" x14ac:dyDescent="0.25">
      <c r="A208" s="51"/>
      <c r="B208" s="573" t="s">
        <v>246</v>
      </c>
      <c r="C208" s="574"/>
      <c r="D208" s="575"/>
      <c r="E208" s="104"/>
      <c r="H208" s="54"/>
      <c r="I208" s="54"/>
      <c r="J208" s="54"/>
      <c r="K208" s="54"/>
      <c r="L208" s="54"/>
      <c r="M208" s="54"/>
      <c r="N208" s="54"/>
      <c r="O208" s="54"/>
      <c r="P208" s="54"/>
    </row>
    <row r="209" spans="1:16" s="123" customFormat="1" x14ac:dyDescent="0.25">
      <c r="A209" s="51"/>
      <c r="B209" s="576"/>
      <c r="C209" s="577"/>
      <c r="D209" s="578"/>
      <c r="E209" s="104"/>
      <c r="H209" s="54"/>
      <c r="I209" s="54"/>
      <c r="J209" s="54"/>
      <c r="K209" s="54"/>
      <c r="L209" s="54"/>
      <c r="M209" s="54"/>
      <c r="N209" s="54"/>
      <c r="O209" s="54"/>
      <c r="P209" s="54"/>
    </row>
    <row r="210" spans="1:16" s="123" customFormat="1" x14ac:dyDescent="0.25">
      <c r="A210" s="51"/>
      <c r="B210" s="52" t="s">
        <v>227</v>
      </c>
      <c r="C210" s="103"/>
      <c r="D210" s="103"/>
      <c r="E210" s="104"/>
      <c r="H210" s="54"/>
      <c r="I210" s="54"/>
      <c r="J210" s="54"/>
      <c r="K210" s="54"/>
      <c r="L210" s="54"/>
      <c r="M210" s="54"/>
      <c r="N210" s="54"/>
      <c r="O210" s="54"/>
      <c r="P210" s="54"/>
    </row>
    <row r="211" spans="1:16" s="123" customFormat="1" x14ac:dyDescent="0.25">
      <c r="A211" s="54"/>
      <c r="B211" s="52" t="s">
        <v>243</v>
      </c>
      <c r="C211" s="103"/>
      <c r="D211" s="103"/>
      <c r="H211" s="54"/>
      <c r="I211" s="54"/>
      <c r="J211" s="54"/>
      <c r="K211" s="54"/>
      <c r="L211" s="54"/>
      <c r="M211" s="54"/>
      <c r="N211" s="54"/>
      <c r="O211" s="54"/>
      <c r="P211" s="54"/>
    </row>
    <row r="212" spans="1:16" s="123" customFormat="1" x14ac:dyDescent="0.25">
      <c r="A212" s="54"/>
      <c r="B212" s="53"/>
      <c r="C212" s="104"/>
      <c r="D212" s="104"/>
      <c r="H212" s="54"/>
      <c r="I212" s="54"/>
      <c r="J212" s="54"/>
      <c r="K212" s="54"/>
      <c r="L212" s="54"/>
      <c r="M212" s="54"/>
      <c r="N212" s="54"/>
      <c r="O212" s="54"/>
      <c r="P212" s="54"/>
    </row>
    <row r="213" spans="1:16" s="123" customFormat="1" x14ac:dyDescent="0.25">
      <c r="A213" s="64" t="s">
        <v>388</v>
      </c>
      <c r="B213" s="54"/>
      <c r="H213" s="54"/>
      <c r="I213" s="54"/>
      <c r="J213" s="54"/>
      <c r="K213" s="54"/>
      <c r="L213" s="54"/>
      <c r="M213" s="54"/>
      <c r="N213" s="54"/>
      <c r="O213" s="54"/>
      <c r="P213" s="54"/>
    </row>
    <row r="215" spans="1:16" s="123" customFormat="1" ht="30.75" customHeight="1" x14ac:dyDescent="0.25">
      <c r="A215" s="54"/>
      <c r="B215" s="566" t="s">
        <v>389</v>
      </c>
      <c r="C215" s="567"/>
      <c r="D215" s="568" t="str">
        <f>+F147</f>
        <v>Saldo al 30/06/2021</v>
      </c>
      <c r="E215" s="569"/>
      <c r="H215" s="54"/>
      <c r="I215" s="54"/>
      <c r="J215" s="54"/>
      <c r="K215" s="54"/>
      <c r="L215" s="54"/>
      <c r="M215" s="54"/>
      <c r="N215" s="54"/>
      <c r="O215" s="54"/>
      <c r="P215" s="54"/>
    </row>
    <row r="216" spans="1:16" s="123" customFormat="1" x14ac:dyDescent="0.25">
      <c r="A216" s="54"/>
      <c r="B216" s="570" t="s">
        <v>390</v>
      </c>
      <c r="C216" s="571"/>
      <c r="D216" s="562">
        <v>12973649</v>
      </c>
      <c r="E216" s="563"/>
      <c r="H216" s="54"/>
      <c r="I216" s="54"/>
      <c r="J216" s="54"/>
      <c r="K216" s="54"/>
      <c r="L216" s="54"/>
      <c r="M216" s="54"/>
      <c r="N216" s="54"/>
      <c r="O216" s="54"/>
      <c r="P216" s="54"/>
    </row>
    <row r="217" spans="1:16" s="123" customFormat="1" x14ac:dyDescent="0.25">
      <c r="A217" s="54"/>
      <c r="B217" s="560" t="s">
        <v>452</v>
      </c>
      <c r="C217" s="561"/>
      <c r="D217" s="562">
        <v>0</v>
      </c>
      <c r="E217" s="563"/>
      <c r="H217" s="54"/>
      <c r="I217" s="54"/>
      <c r="J217" s="54"/>
      <c r="K217" s="54"/>
      <c r="L217" s="54"/>
      <c r="M217" s="54"/>
      <c r="N217" s="54"/>
      <c r="O217" s="54"/>
      <c r="P217" s="54"/>
    </row>
    <row r="218" spans="1:16" s="123" customFormat="1" x14ac:dyDescent="0.25">
      <c r="A218" s="54"/>
      <c r="B218" s="335" t="s">
        <v>453</v>
      </c>
      <c r="C218" s="337"/>
      <c r="D218" s="331"/>
      <c r="E218" s="332">
        <v>0</v>
      </c>
      <c r="H218" s="54"/>
      <c r="I218" s="54"/>
      <c r="J218" s="54"/>
      <c r="K218" s="54"/>
      <c r="L218" s="54"/>
      <c r="M218" s="54"/>
      <c r="N218" s="54"/>
      <c r="O218" s="54"/>
      <c r="P218" s="54"/>
    </row>
    <row r="219" spans="1:16" s="123" customFormat="1" x14ac:dyDescent="0.25">
      <c r="A219" s="54"/>
      <c r="B219" s="564"/>
      <c r="C219" s="565"/>
      <c r="D219" s="116"/>
      <c r="E219" s="99"/>
      <c r="H219" s="54"/>
      <c r="I219" s="54"/>
      <c r="J219" s="54"/>
      <c r="K219" s="54"/>
      <c r="L219" s="54"/>
      <c r="M219" s="54"/>
      <c r="N219" s="54"/>
      <c r="O219" s="54"/>
      <c r="P219" s="54"/>
    </row>
    <row r="220" spans="1:16" s="123" customFormat="1" x14ac:dyDescent="0.25">
      <c r="A220" s="54"/>
      <c r="B220" s="566" t="s">
        <v>125</v>
      </c>
      <c r="C220" s="567"/>
      <c r="D220" s="117"/>
      <c r="E220" s="100">
        <f>SUM(D216:E219)</f>
        <v>12973649</v>
      </c>
      <c r="H220" s="54"/>
      <c r="I220" s="54"/>
      <c r="J220" s="54"/>
      <c r="K220" s="54"/>
      <c r="L220" s="54"/>
      <c r="M220" s="54"/>
      <c r="N220" s="54"/>
      <c r="O220" s="54"/>
      <c r="P220" s="54"/>
    </row>
    <row r="222" spans="1:16" s="123" customFormat="1" x14ac:dyDescent="0.25">
      <c r="A222" s="64" t="s">
        <v>394</v>
      </c>
      <c r="B222" s="54"/>
      <c r="H222" s="54"/>
      <c r="I222" s="54"/>
      <c r="J222" s="54"/>
      <c r="K222" s="54"/>
      <c r="L222" s="54"/>
      <c r="M222" s="54"/>
      <c r="N222" s="54"/>
      <c r="O222" s="54"/>
      <c r="P222" s="54"/>
    </row>
    <row r="224" spans="1:16" s="123" customFormat="1" ht="30.75" customHeight="1" x14ac:dyDescent="0.25">
      <c r="A224" s="54"/>
      <c r="B224" s="566" t="s">
        <v>255</v>
      </c>
      <c r="C224" s="567"/>
      <c r="D224" s="568" t="str">
        <f>+D215</f>
        <v>Saldo al 30/06/2021</v>
      </c>
      <c r="E224" s="569"/>
      <c r="H224" s="54"/>
      <c r="I224" s="54"/>
      <c r="J224" s="54"/>
      <c r="K224" s="54"/>
      <c r="L224" s="54"/>
      <c r="M224" s="54"/>
      <c r="N224" s="54"/>
      <c r="O224" s="54"/>
      <c r="P224" s="54"/>
    </row>
    <row r="225" spans="1:10" x14ac:dyDescent="0.25">
      <c r="B225" s="570" t="s">
        <v>256</v>
      </c>
      <c r="C225" s="571"/>
      <c r="D225" s="148"/>
      <c r="E225" s="114">
        <v>0</v>
      </c>
    </row>
    <row r="226" spans="1:10" x14ac:dyDescent="0.25">
      <c r="B226" s="335" t="s">
        <v>454</v>
      </c>
      <c r="C226" s="337"/>
      <c r="D226" s="149"/>
      <c r="E226" s="99">
        <v>229600</v>
      </c>
    </row>
    <row r="227" spans="1:10" x14ac:dyDescent="0.25">
      <c r="B227" s="564" t="s">
        <v>257</v>
      </c>
      <c r="C227" s="565"/>
      <c r="D227" s="150"/>
      <c r="E227" s="118">
        <v>6651017</v>
      </c>
    </row>
    <row r="228" spans="1:10" x14ac:dyDescent="0.25">
      <c r="B228" s="566" t="s">
        <v>125</v>
      </c>
      <c r="C228" s="567"/>
      <c r="D228" s="117"/>
      <c r="E228" s="100">
        <f>SUM(E225:E227)</f>
        <v>6880617</v>
      </c>
    </row>
    <row r="230" spans="1:10" x14ac:dyDescent="0.25">
      <c r="A230" s="66" t="s">
        <v>396</v>
      </c>
    </row>
    <row r="232" spans="1:10" ht="27.6" x14ac:dyDescent="0.25">
      <c r="B232" s="333" t="s">
        <v>245</v>
      </c>
      <c r="C232" s="102" t="s">
        <v>397</v>
      </c>
      <c r="D232" s="115" t="s">
        <v>398</v>
      </c>
    </row>
    <row r="233" spans="1:10" x14ac:dyDescent="0.25">
      <c r="B233" s="119" t="s">
        <v>399</v>
      </c>
      <c r="C233" s="120">
        <v>5035000</v>
      </c>
      <c r="D233" s="121">
        <v>0</v>
      </c>
      <c r="G233" s="572"/>
      <c r="H233" s="572"/>
      <c r="I233" s="559"/>
      <c r="J233" s="559"/>
    </row>
    <row r="234" spans="1:10" x14ac:dyDescent="0.25">
      <c r="B234" s="119" t="s">
        <v>31</v>
      </c>
      <c r="C234" s="120">
        <v>0</v>
      </c>
      <c r="D234" s="121">
        <v>0</v>
      </c>
    </row>
    <row r="235" spans="1:10" x14ac:dyDescent="0.25">
      <c r="B235" s="119" t="s">
        <v>32</v>
      </c>
      <c r="C235" s="120">
        <f>+C200</f>
        <v>294165364</v>
      </c>
      <c r="D235" s="121">
        <v>0</v>
      </c>
    </row>
    <row r="236" spans="1:10" x14ac:dyDescent="0.25">
      <c r="B236" s="119" t="s">
        <v>400</v>
      </c>
      <c r="C236" s="120">
        <v>0</v>
      </c>
      <c r="D236" s="121">
        <v>0</v>
      </c>
    </row>
    <row r="237" spans="1:10" x14ac:dyDescent="0.25">
      <c r="B237" s="119" t="s">
        <v>401</v>
      </c>
      <c r="C237" s="120">
        <v>0</v>
      </c>
      <c r="D237" s="121">
        <v>0</v>
      </c>
    </row>
    <row r="238" spans="1:10" x14ac:dyDescent="0.25">
      <c r="B238" s="119" t="s">
        <v>402</v>
      </c>
      <c r="C238" s="120">
        <v>0</v>
      </c>
      <c r="D238" s="121">
        <v>0</v>
      </c>
    </row>
    <row r="239" spans="1:10" x14ac:dyDescent="0.25">
      <c r="B239" s="119" t="s">
        <v>403</v>
      </c>
      <c r="C239" s="120">
        <v>0</v>
      </c>
      <c r="D239" s="121">
        <v>0</v>
      </c>
    </row>
    <row r="240" spans="1:10" x14ac:dyDescent="0.25">
      <c r="B240" s="119" t="s">
        <v>404</v>
      </c>
      <c r="C240" s="120">
        <v>0</v>
      </c>
      <c r="D240" s="121">
        <v>0</v>
      </c>
    </row>
    <row r="241" spans="1:16" x14ac:dyDescent="0.25">
      <c r="B241" s="119" t="s">
        <v>33</v>
      </c>
      <c r="C241" s="120">
        <v>0</v>
      </c>
      <c r="D241" s="121">
        <v>0</v>
      </c>
    </row>
    <row r="242" spans="1:16" s="123" customFormat="1" x14ac:dyDescent="0.25">
      <c r="A242" s="54"/>
      <c r="B242" s="119" t="s">
        <v>405</v>
      </c>
      <c r="C242" s="120">
        <v>4000000</v>
      </c>
      <c r="D242" s="121">
        <v>0</v>
      </c>
      <c r="H242" s="54"/>
      <c r="I242" s="54"/>
      <c r="J242" s="54"/>
      <c r="K242" s="54"/>
      <c r="L242" s="54"/>
      <c r="M242" s="54"/>
      <c r="N242" s="54"/>
      <c r="O242" s="54"/>
      <c r="P242" s="54"/>
    </row>
    <row r="243" spans="1:16" s="123" customFormat="1" x14ac:dyDescent="0.25">
      <c r="A243" s="54"/>
      <c r="B243" s="334" t="s">
        <v>227</v>
      </c>
      <c r="C243" s="112">
        <f>SUM(C233:C242)</f>
        <v>303200364</v>
      </c>
      <c r="D243" s="122">
        <f>SUM(D233:D236)</f>
        <v>0</v>
      </c>
      <c r="H243" s="54"/>
      <c r="I243" s="54"/>
      <c r="J243" s="54"/>
      <c r="K243" s="54"/>
      <c r="L243" s="54"/>
      <c r="M243" s="54"/>
      <c r="N243" s="54"/>
      <c r="O243" s="54"/>
      <c r="P243" s="54"/>
    </row>
    <row r="244" spans="1:16" s="123" customFormat="1" x14ac:dyDescent="0.25">
      <c r="A244" s="66"/>
      <c r="B244" s="53"/>
      <c r="C244" s="104"/>
      <c r="D244" s="104"/>
      <c r="H244" s="54"/>
      <c r="I244" s="54"/>
      <c r="J244" s="54"/>
      <c r="K244" s="54"/>
      <c r="L244" s="54"/>
      <c r="M244" s="54"/>
      <c r="N244" s="54"/>
      <c r="O244" s="54"/>
      <c r="P244" s="54"/>
    </row>
    <row r="245" spans="1:16" s="123" customFormat="1" x14ac:dyDescent="0.25">
      <c r="A245" s="66" t="s">
        <v>261</v>
      </c>
      <c r="B245" s="53"/>
      <c r="C245" s="104"/>
      <c r="D245" s="104"/>
      <c r="H245" s="54"/>
      <c r="I245" s="54"/>
      <c r="J245" s="54"/>
      <c r="K245" s="54"/>
      <c r="L245" s="54"/>
      <c r="M245" s="54"/>
      <c r="N245" s="54"/>
      <c r="O245" s="54"/>
      <c r="P245" s="54"/>
    </row>
    <row r="246" spans="1:16" s="123" customFormat="1" x14ac:dyDescent="0.25">
      <c r="A246" s="45"/>
      <c r="B246" s="53"/>
      <c r="C246" s="104"/>
      <c r="D246" s="104"/>
      <c r="H246" s="54"/>
      <c r="I246" s="54"/>
      <c r="J246" s="54"/>
      <c r="K246" s="54"/>
      <c r="L246" s="54"/>
      <c r="M246" s="54"/>
      <c r="N246" s="54"/>
      <c r="O246" s="54"/>
      <c r="P246" s="54"/>
    </row>
    <row r="247" spans="1:16" s="123" customFormat="1" x14ac:dyDescent="0.25">
      <c r="A247" s="66"/>
      <c r="B247" s="53"/>
      <c r="C247" s="104"/>
      <c r="D247" s="104"/>
      <c r="H247" s="54"/>
      <c r="I247" s="54"/>
      <c r="J247" s="54"/>
      <c r="K247" s="54"/>
      <c r="L247" s="54"/>
      <c r="M247" s="54"/>
      <c r="N247" s="54"/>
      <c r="O247" s="54"/>
      <c r="P247" s="54"/>
    </row>
    <row r="248" spans="1:16" s="123" customFormat="1" x14ac:dyDescent="0.25">
      <c r="A248" s="66" t="s">
        <v>262</v>
      </c>
      <c r="B248" s="53"/>
      <c r="H248" s="54"/>
      <c r="I248" s="54"/>
      <c r="J248" s="54"/>
      <c r="K248" s="54"/>
      <c r="L248" s="54"/>
      <c r="M248" s="54"/>
      <c r="N248" s="54"/>
      <c r="O248" s="54"/>
      <c r="P248" s="54"/>
    </row>
    <row r="249" spans="1:16" s="123" customFormat="1" ht="16.5" customHeight="1" x14ac:dyDescent="0.25">
      <c r="A249" s="66"/>
      <c r="B249" s="53"/>
      <c r="H249" s="54"/>
      <c r="I249" s="54"/>
      <c r="J249" s="54"/>
      <c r="K249" s="54"/>
      <c r="L249" s="54"/>
      <c r="M249" s="54"/>
      <c r="N249" s="54"/>
      <c r="O249" s="54"/>
      <c r="P249" s="54"/>
    </row>
    <row r="250" spans="1:16" s="123" customFormat="1" x14ac:dyDescent="0.25">
      <c r="A250" s="80"/>
      <c r="B250" s="54"/>
      <c r="H250" s="54"/>
      <c r="I250" s="54"/>
      <c r="J250" s="54"/>
      <c r="K250" s="54"/>
      <c r="L250" s="54"/>
      <c r="M250" s="54"/>
      <c r="N250" s="54"/>
      <c r="O250" s="54"/>
      <c r="P250" s="54"/>
    </row>
    <row r="251" spans="1:16" s="123" customFormat="1" ht="27.6" x14ac:dyDescent="0.25">
      <c r="A251" s="54"/>
      <c r="B251" s="333" t="s">
        <v>264</v>
      </c>
      <c r="C251" s="102" t="s">
        <v>265</v>
      </c>
      <c r="D251" s="102" t="s">
        <v>266</v>
      </c>
      <c r="E251" s="124"/>
      <c r="H251" s="54"/>
      <c r="I251" s="54"/>
      <c r="J251" s="54"/>
      <c r="K251" s="54"/>
      <c r="L251" s="54"/>
      <c r="M251" s="54"/>
      <c r="N251" s="54"/>
      <c r="O251" s="54"/>
      <c r="P251" s="54"/>
    </row>
    <row r="252" spans="1:16" s="123" customFormat="1" x14ac:dyDescent="0.25">
      <c r="A252" s="54"/>
      <c r="B252" s="81" t="s">
        <v>32</v>
      </c>
      <c r="C252" s="151" t="s">
        <v>499</v>
      </c>
      <c r="D252" s="152">
        <f>+C235</f>
        <v>294165364</v>
      </c>
      <c r="E252" s="153"/>
      <c r="H252" s="54"/>
      <c r="I252" s="54"/>
      <c r="J252" s="54"/>
      <c r="K252" s="54"/>
      <c r="L252" s="54"/>
      <c r="M252" s="54"/>
      <c r="N252" s="54"/>
      <c r="O252" s="54"/>
      <c r="P252" s="54"/>
    </row>
    <row r="253" spans="1:16" s="123" customFormat="1" x14ac:dyDescent="0.25">
      <c r="A253" s="54"/>
      <c r="B253" s="81"/>
      <c r="C253" s="151"/>
      <c r="D253" s="152"/>
      <c r="E253" s="153"/>
      <c r="H253" s="54"/>
      <c r="I253" s="54"/>
      <c r="J253" s="54"/>
      <c r="K253" s="54"/>
      <c r="L253" s="54"/>
      <c r="M253" s="54"/>
      <c r="N253" s="54"/>
      <c r="O253" s="54"/>
      <c r="P253" s="54"/>
    </row>
    <row r="254" spans="1:16" s="123" customFormat="1" x14ac:dyDescent="0.25">
      <c r="A254" s="54"/>
      <c r="B254" s="81"/>
      <c r="C254" s="151"/>
      <c r="D254" s="152"/>
      <c r="E254" s="153"/>
      <c r="H254" s="54"/>
      <c r="I254" s="54"/>
      <c r="J254" s="54"/>
      <c r="K254" s="54"/>
      <c r="L254" s="54"/>
      <c r="M254" s="54"/>
      <c r="N254" s="54"/>
      <c r="O254" s="54"/>
      <c r="P254" s="54"/>
    </row>
    <row r="255" spans="1:16" s="123" customFormat="1" x14ac:dyDescent="0.25">
      <c r="A255" s="54"/>
      <c r="B255" s="334" t="s">
        <v>125</v>
      </c>
      <c r="C255" s="103"/>
      <c r="D255" s="103">
        <f>SUM(D252:D254)</f>
        <v>294165364</v>
      </c>
      <c r="E255" s="154"/>
      <c r="H255" s="54"/>
      <c r="I255" s="54"/>
      <c r="J255" s="54"/>
      <c r="K255" s="54"/>
      <c r="L255" s="54"/>
      <c r="M255" s="54"/>
      <c r="N255" s="54"/>
      <c r="O255" s="54"/>
      <c r="P255" s="54"/>
    </row>
    <row r="257" spans="1:16" s="123" customFormat="1" x14ac:dyDescent="0.25">
      <c r="A257" s="66" t="s">
        <v>271</v>
      </c>
      <c r="B257" s="53"/>
      <c r="H257" s="54"/>
      <c r="I257" s="54"/>
      <c r="J257" s="54"/>
      <c r="K257" s="54"/>
      <c r="L257" s="54"/>
      <c r="M257" s="54"/>
      <c r="N257" s="54"/>
      <c r="O257" s="54"/>
      <c r="P257" s="54"/>
    </row>
    <row r="260" spans="1:16" ht="55.2" x14ac:dyDescent="0.25">
      <c r="B260" s="333" t="s">
        <v>264</v>
      </c>
      <c r="C260" s="102" t="s">
        <v>273</v>
      </c>
      <c r="D260" s="102" t="s">
        <v>274</v>
      </c>
      <c r="E260" s="102" t="s">
        <v>275</v>
      </c>
      <c r="F260" s="124"/>
    </row>
    <row r="261" spans="1:16" x14ac:dyDescent="0.25">
      <c r="B261" s="55" t="s">
        <v>278</v>
      </c>
      <c r="C261" s="125">
        <v>0</v>
      </c>
      <c r="D261" s="126">
        <v>429095448</v>
      </c>
      <c r="E261" s="125">
        <f t="shared" ref="E261:E266" si="6">+C261-D261</f>
        <v>-429095448</v>
      </c>
      <c r="F261" s="127"/>
    </row>
    <row r="262" spans="1:16" x14ac:dyDescent="0.25">
      <c r="B262" s="56" t="s">
        <v>259</v>
      </c>
      <c r="C262" s="125">
        <v>0</v>
      </c>
      <c r="D262" s="125">
        <v>33318183</v>
      </c>
      <c r="E262" s="125">
        <f t="shared" si="6"/>
        <v>-33318183</v>
      </c>
      <c r="F262" s="127"/>
    </row>
    <row r="263" spans="1:16" x14ac:dyDescent="0.25">
      <c r="B263" s="56" t="s">
        <v>406</v>
      </c>
      <c r="C263" s="125">
        <v>0</v>
      </c>
      <c r="D263" s="125">
        <v>21818184</v>
      </c>
      <c r="E263" s="125">
        <f t="shared" si="6"/>
        <v>-21818184</v>
      </c>
      <c r="F263" s="127"/>
    </row>
    <row r="264" spans="1:16" x14ac:dyDescent="0.25">
      <c r="B264" s="57" t="s">
        <v>31</v>
      </c>
      <c r="C264" s="125">
        <v>41167509</v>
      </c>
      <c r="D264" s="152">
        <v>11945851</v>
      </c>
      <c r="E264" s="125">
        <f t="shared" si="6"/>
        <v>29221658</v>
      </c>
      <c r="F264" s="127"/>
    </row>
    <row r="265" spans="1:16" x14ac:dyDescent="0.25">
      <c r="B265" s="57" t="s">
        <v>280</v>
      </c>
      <c r="C265" s="125">
        <v>0</v>
      </c>
      <c r="D265" s="125">
        <v>3000000</v>
      </c>
      <c r="E265" s="125">
        <f t="shared" si="6"/>
        <v>-3000000</v>
      </c>
      <c r="F265" s="127"/>
    </row>
    <row r="266" spans="1:16" x14ac:dyDescent="0.25">
      <c r="B266" s="57" t="s">
        <v>401</v>
      </c>
      <c r="C266" s="125">
        <v>0</v>
      </c>
      <c r="D266" s="125">
        <v>0</v>
      </c>
      <c r="E266" s="125">
        <f t="shared" si="6"/>
        <v>0</v>
      </c>
      <c r="F266" s="127"/>
    </row>
    <row r="267" spans="1:16" x14ac:dyDescent="0.25">
      <c r="B267" s="58" t="s">
        <v>125</v>
      </c>
      <c r="C267" s="128">
        <f>SUM(C261:C266)</f>
        <v>41167509</v>
      </c>
      <c r="D267" s="128">
        <f>SUM(D261:D266)</f>
        <v>499177666</v>
      </c>
      <c r="E267" s="128">
        <f>SUM(E261:E266)</f>
        <v>-458010157</v>
      </c>
      <c r="F267" s="129"/>
    </row>
    <row r="269" spans="1:16" x14ac:dyDescent="0.25">
      <c r="A269" s="66" t="s">
        <v>281</v>
      </c>
      <c r="B269" s="53"/>
    </row>
    <row r="270" spans="1:16" x14ac:dyDescent="0.25">
      <c r="A270" s="45"/>
      <c r="B270" s="53"/>
    </row>
    <row r="271" spans="1:16" ht="41.4" x14ac:dyDescent="0.25">
      <c r="B271" s="333" t="s">
        <v>118</v>
      </c>
      <c r="C271" s="85" t="s">
        <v>119</v>
      </c>
      <c r="D271" s="85" t="s">
        <v>282</v>
      </c>
      <c r="E271" s="85" t="s">
        <v>283</v>
      </c>
      <c r="F271" s="85" t="s">
        <v>121</v>
      </c>
    </row>
    <row r="272" spans="1:16" x14ac:dyDescent="0.25">
      <c r="B272" s="76" t="s">
        <v>68</v>
      </c>
      <c r="C272" s="155">
        <v>25000000</v>
      </c>
      <c r="D272" s="155">
        <f>+F272-C272</f>
        <v>475000000</v>
      </c>
      <c r="E272" s="155">
        <v>0</v>
      </c>
      <c r="F272" s="155">
        <v>500000000</v>
      </c>
      <c r="H272" s="77"/>
    </row>
    <row r="273" spans="1:9" x14ac:dyDescent="0.25">
      <c r="A273" s="66"/>
      <c r="B273" s="76" t="s">
        <v>122</v>
      </c>
      <c r="C273" s="155">
        <v>0</v>
      </c>
      <c r="D273" s="155">
        <v>0</v>
      </c>
      <c r="E273" s="155">
        <v>0</v>
      </c>
      <c r="F273" s="155">
        <f t="shared" ref="F273:F275" si="7">+C273+D273-E273</f>
        <v>0</v>
      </c>
      <c r="H273" s="77"/>
    </row>
    <row r="274" spans="1:9" x14ac:dyDescent="0.25">
      <c r="B274" s="76" t="s">
        <v>69</v>
      </c>
      <c r="C274" s="155">
        <v>0</v>
      </c>
      <c r="D274" s="155">
        <v>0</v>
      </c>
      <c r="E274" s="155">
        <v>0</v>
      </c>
      <c r="F274" s="155">
        <f t="shared" si="7"/>
        <v>0</v>
      </c>
      <c r="H274" s="77"/>
    </row>
    <row r="275" spans="1:9" x14ac:dyDescent="0.25">
      <c r="B275" s="76" t="s">
        <v>123</v>
      </c>
      <c r="C275" s="155">
        <v>0</v>
      </c>
      <c r="D275" s="155">
        <v>-40754930</v>
      </c>
      <c r="E275" s="155">
        <v>0</v>
      </c>
      <c r="F275" s="155">
        <f t="shared" si="7"/>
        <v>-40754930</v>
      </c>
      <c r="H275" s="77"/>
    </row>
    <row r="276" spans="1:9" x14ac:dyDescent="0.25">
      <c r="B276" s="76" t="s">
        <v>284</v>
      </c>
      <c r="C276" s="155">
        <v>-40754930</v>
      </c>
      <c r="D276" s="155">
        <f>+F276</f>
        <v>-650598424</v>
      </c>
      <c r="E276" s="155">
        <f>C276</f>
        <v>-40754930</v>
      </c>
      <c r="F276" s="155">
        <v>-650598424</v>
      </c>
      <c r="H276" s="77"/>
    </row>
    <row r="277" spans="1:9" x14ac:dyDescent="0.25">
      <c r="B277" s="75" t="s">
        <v>125</v>
      </c>
      <c r="C277" s="156">
        <f>SUM(C272:C276)</f>
        <v>-15754930</v>
      </c>
      <c r="D277" s="156">
        <f>SUM(D272:D276)</f>
        <v>-216353354</v>
      </c>
      <c r="E277" s="156">
        <f>SUM(E272:E276)</f>
        <v>-40754930</v>
      </c>
      <c r="F277" s="156">
        <f>SUM(F272:F276)</f>
        <v>-191353354</v>
      </c>
      <c r="H277" s="77"/>
      <c r="I277" s="77"/>
    </row>
    <row r="279" spans="1:9" x14ac:dyDescent="0.25">
      <c r="A279" s="66" t="s">
        <v>285</v>
      </c>
    </row>
    <row r="280" spans="1:9" x14ac:dyDescent="0.25">
      <c r="A280" s="45"/>
    </row>
    <row r="281" spans="1:9" ht="41.4" x14ac:dyDescent="0.25">
      <c r="B281" s="82" t="s">
        <v>183</v>
      </c>
      <c r="C281" s="85" t="s">
        <v>119</v>
      </c>
      <c r="D281" s="157" t="s">
        <v>282</v>
      </c>
      <c r="E281" s="157" t="s">
        <v>283</v>
      </c>
      <c r="F281" s="85" t="s">
        <v>286</v>
      </c>
      <c r="G281" s="85" t="s">
        <v>287</v>
      </c>
      <c r="H281" s="70"/>
    </row>
    <row r="282" spans="1:9" x14ac:dyDescent="0.25">
      <c r="B282" s="83" t="s">
        <v>288</v>
      </c>
      <c r="C282" s="158"/>
      <c r="D282" s="158">
        <f>+E228</f>
        <v>6880617</v>
      </c>
      <c r="E282" s="158"/>
      <c r="F282" s="158">
        <f>+C282+D282-E282</f>
        <v>6880617</v>
      </c>
      <c r="G282" s="158"/>
    </row>
    <row r="283" spans="1:9" x14ac:dyDescent="0.25">
      <c r="B283" s="76"/>
      <c r="C283" s="158"/>
      <c r="D283" s="158"/>
      <c r="E283" s="158"/>
      <c r="F283" s="158">
        <f t="shared" ref="F283:F287" si="8">+C283+D283-E283</f>
        <v>0</v>
      </c>
      <c r="G283" s="158"/>
    </row>
    <row r="284" spans="1:9" x14ac:dyDescent="0.25">
      <c r="B284" s="76"/>
      <c r="C284" s="158"/>
      <c r="D284" s="158"/>
      <c r="E284" s="158"/>
      <c r="F284" s="158">
        <f t="shared" si="8"/>
        <v>0</v>
      </c>
      <c r="G284" s="158"/>
    </row>
    <row r="285" spans="1:9" x14ac:dyDescent="0.25">
      <c r="B285" s="83" t="s">
        <v>290</v>
      </c>
      <c r="C285" s="158"/>
      <c r="D285" s="158"/>
      <c r="E285" s="158"/>
      <c r="F285" s="158">
        <f t="shared" si="8"/>
        <v>0</v>
      </c>
      <c r="G285" s="158"/>
    </row>
    <row r="286" spans="1:9" x14ac:dyDescent="0.25">
      <c r="B286" s="76"/>
      <c r="C286" s="158"/>
      <c r="D286" s="158"/>
      <c r="E286" s="158"/>
      <c r="F286" s="158">
        <f t="shared" si="8"/>
        <v>0</v>
      </c>
      <c r="G286" s="158"/>
    </row>
    <row r="287" spans="1:9" x14ac:dyDescent="0.25">
      <c r="B287" s="76"/>
      <c r="C287" s="158"/>
      <c r="D287" s="158"/>
      <c r="E287" s="158"/>
      <c r="F287" s="158">
        <f t="shared" si="8"/>
        <v>0</v>
      </c>
      <c r="G287" s="158"/>
    </row>
    <row r="288" spans="1:9" x14ac:dyDescent="0.25">
      <c r="B288" s="76" t="s">
        <v>289</v>
      </c>
      <c r="C288" s="322">
        <f>SUM(C282:C286)</f>
        <v>0</v>
      </c>
      <c r="D288" s="322">
        <f t="shared" ref="D288:G288" si="9">SUM(D282:D286)</f>
        <v>6880617</v>
      </c>
      <c r="E288" s="322">
        <f t="shared" si="9"/>
        <v>0</v>
      </c>
      <c r="F288" s="322">
        <f t="shared" si="9"/>
        <v>6880617</v>
      </c>
      <c r="G288" s="322">
        <f t="shared" si="9"/>
        <v>0</v>
      </c>
    </row>
    <row r="290" spans="1:16" x14ac:dyDescent="0.25">
      <c r="A290" s="66" t="s">
        <v>291</v>
      </c>
    </row>
    <row r="291" spans="1:16" x14ac:dyDescent="0.25">
      <c r="A291" s="66"/>
    </row>
    <row r="292" spans="1:16" ht="15" thickBot="1" x14ac:dyDescent="0.35">
      <c r="A292" s="66"/>
      <c r="B292" s="436" t="s">
        <v>500</v>
      </c>
      <c r="C292" s="437" t="str">
        <f>+D224</f>
        <v>Saldo al 30/06/2021</v>
      </c>
    </row>
    <row r="293" spans="1:16" ht="14.4" x14ac:dyDescent="0.3">
      <c r="A293" s="66"/>
      <c r="B293" s="442" t="s">
        <v>78</v>
      </c>
      <c r="C293" s="443">
        <v>45690237</v>
      </c>
    </row>
    <row r="294" spans="1:16" ht="14.4" x14ac:dyDescent="0.3">
      <c r="A294" s="66"/>
      <c r="B294" s="444" t="s">
        <v>79</v>
      </c>
      <c r="C294" s="445">
        <v>45690237</v>
      </c>
    </row>
    <row r="295" spans="1:16" ht="14.4" x14ac:dyDescent="0.3">
      <c r="A295" s="66"/>
      <c r="B295" s="438" t="s">
        <v>501</v>
      </c>
      <c r="C295" s="439">
        <v>45690237</v>
      </c>
    </row>
    <row r="296" spans="1:16" ht="14.4" x14ac:dyDescent="0.3">
      <c r="A296" s="66"/>
      <c r="B296" s="440" t="s">
        <v>502</v>
      </c>
      <c r="C296" s="441">
        <v>45690237</v>
      </c>
    </row>
    <row r="297" spans="1:16" s="123" customFormat="1" x14ac:dyDescent="0.25">
      <c r="A297" s="159"/>
      <c r="B297" s="160"/>
      <c r="C297" s="139"/>
      <c r="D297" s="139"/>
      <c r="E297" s="139"/>
      <c r="H297" s="54"/>
      <c r="I297" s="54"/>
      <c r="J297" s="54"/>
      <c r="K297" s="54"/>
      <c r="L297" s="54"/>
      <c r="M297" s="54"/>
      <c r="N297" s="54"/>
      <c r="O297" s="54"/>
      <c r="P297" s="54"/>
    </row>
    <row r="298" spans="1:16" s="123" customFormat="1" x14ac:dyDescent="0.25">
      <c r="A298" s="66" t="s">
        <v>303</v>
      </c>
      <c r="B298" s="54"/>
      <c r="H298" s="54"/>
      <c r="I298" s="54"/>
      <c r="J298" s="54"/>
      <c r="K298" s="54"/>
      <c r="L298" s="54"/>
      <c r="M298" s="54"/>
      <c r="N298" s="54"/>
      <c r="O298" s="54"/>
      <c r="P298" s="54"/>
    </row>
    <row r="299" spans="1:16" s="123" customFormat="1" x14ac:dyDescent="0.25">
      <c r="A299" s="66"/>
      <c r="B299" s="54"/>
      <c r="H299" s="54"/>
      <c r="I299" s="54"/>
      <c r="J299" s="54"/>
      <c r="K299" s="54"/>
      <c r="L299" s="54"/>
      <c r="M299" s="54"/>
      <c r="N299" s="54"/>
      <c r="O299" s="54"/>
      <c r="P299" s="54"/>
    </row>
    <row r="300" spans="1:16" s="123" customFormat="1" x14ac:dyDescent="0.25">
      <c r="A300" s="66"/>
      <c r="B300" s="181" t="s">
        <v>455</v>
      </c>
      <c r="C300" s="446" t="s">
        <v>472</v>
      </c>
      <c r="H300" s="54"/>
      <c r="I300" s="54"/>
      <c r="J300" s="54"/>
      <c r="K300" s="54"/>
      <c r="L300" s="54"/>
      <c r="M300" s="54"/>
      <c r="N300" s="54"/>
      <c r="O300" s="54"/>
      <c r="P300" s="54"/>
    </row>
    <row r="301" spans="1:16" s="123" customFormat="1" x14ac:dyDescent="0.25">
      <c r="A301" s="66"/>
      <c r="B301" s="1" t="s">
        <v>93</v>
      </c>
      <c r="C301" s="4">
        <v>696288661</v>
      </c>
      <c r="H301" s="54"/>
      <c r="I301" s="54"/>
      <c r="J301" s="54"/>
      <c r="K301" s="54"/>
      <c r="L301" s="54"/>
      <c r="M301" s="54"/>
      <c r="N301" s="54"/>
      <c r="O301" s="54"/>
      <c r="P301" s="54"/>
    </row>
    <row r="302" spans="1:16" s="123" customFormat="1" x14ac:dyDescent="0.25">
      <c r="A302" s="66"/>
      <c r="B302" s="1" t="s">
        <v>101</v>
      </c>
      <c r="C302" s="4">
        <v>696305109</v>
      </c>
      <c r="H302" s="54"/>
      <c r="I302" s="54"/>
      <c r="J302" s="54"/>
      <c r="K302" s="54"/>
      <c r="L302" s="54"/>
      <c r="M302" s="54"/>
      <c r="N302" s="54"/>
      <c r="O302" s="54"/>
      <c r="P302" s="54"/>
    </row>
    <row r="303" spans="1:16" s="123" customFormat="1" x14ac:dyDescent="0.25">
      <c r="A303" s="66"/>
      <c r="B303" s="1" t="s">
        <v>420</v>
      </c>
      <c r="C303" s="4">
        <v>170083602</v>
      </c>
      <c r="H303" s="54"/>
      <c r="I303" s="54"/>
      <c r="J303" s="54"/>
      <c r="K303" s="54"/>
      <c r="L303" s="54"/>
      <c r="M303" s="54"/>
      <c r="N303" s="54"/>
      <c r="O303" s="54"/>
      <c r="P303" s="54"/>
    </row>
    <row r="304" spans="1:16" s="123" customFormat="1" x14ac:dyDescent="0.25">
      <c r="A304" s="66"/>
      <c r="B304" s="2" t="s">
        <v>421</v>
      </c>
      <c r="C304" s="3">
        <v>145994508</v>
      </c>
      <c r="H304" s="54"/>
      <c r="I304" s="54"/>
      <c r="J304" s="54"/>
      <c r="K304" s="54"/>
      <c r="L304" s="54"/>
      <c r="M304" s="54"/>
      <c r="N304" s="54"/>
      <c r="O304" s="54"/>
      <c r="P304" s="54"/>
    </row>
    <row r="305" spans="1:16" s="123" customFormat="1" x14ac:dyDescent="0.25">
      <c r="A305" s="66"/>
      <c r="B305" s="2" t="s">
        <v>422</v>
      </c>
      <c r="C305" s="3">
        <v>24089094</v>
      </c>
      <c r="H305" s="54"/>
      <c r="I305" s="54"/>
      <c r="J305" s="54"/>
      <c r="K305" s="54"/>
      <c r="L305" s="54"/>
      <c r="M305" s="54"/>
      <c r="N305" s="54"/>
      <c r="O305" s="54"/>
      <c r="P305" s="54"/>
    </row>
    <row r="306" spans="1:16" s="123" customFormat="1" x14ac:dyDescent="0.25">
      <c r="A306" s="66"/>
      <c r="B306" s="1" t="s">
        <v>104</v>
      </c>
      <c r="C306" s="4">
        <v>526221507</v>
      </c>
      <c r="H306" s="54"/>
      <c r="I306" s="54"/>
      <c r="J306" s="54"/>
      <c r="K306" s="54"/>
      <c r="L306" s="54"/>
      <c r="M306" s="54"/>
      <c r="N306" s="54"/>
      <c r="O306" s="54"/>
      <c r="P306" s="54"/>
    </row>
    <row r="307" spans="1:16" s="123" customFormat="1" x14ac:dyDescent="0.25">
      <c r="A307" s="66"/>
      <c r="B307" s="2" t="s">
        <v>456</v>
      </c>
      <c r="C307" s="3">
        <v>54545454</v>
      </c>
      <c r="H307" s="54"/>
      <c r="I307" s="54"/>
      <c r="J307" s="54"/>
      <c r="K307" s="54"/>
      <c r="L307" s="54"/>
      <c r="M307" s="54"/>
      <c r="N307" s="54"/>
      <c r="O307" s="54"/>
      <c r="P307" s="54"/>
    </row>
    <row r="308" spans="1:16" s="123" customFormat="1" x14ac:dyDescent="0.25">
      <c r="A308" s="66"/>
      <c r="B308" s="2" t="s">
        <v>457</v>
      </c>
      <c r="C308" s="3">
        <v>442238586</v>
      </c>
      <c r="H308" s="54"/>
      <c r="I308" s="54"/>
      <c r="J308" s="54"/>
      <c r="K308" s="54"/>
      <c r="L308" s="54"/>
      <c r="M308" s="54"/>
      <c r="N308" s="54"/>
      <c r="O308" s="54"/>
      <c r="P308" s="54"/>
    </row>
    <row r="309" spans="1:16" s="123" customFormat="1" x14ac:dyDescent="0.25">
      <c r="A309" s="66"/>
      <c r="B309" s="123" t="s">
        <v>458</v>
      </c>
      <c r="C309" s="3">
        <v>5727274</v>
      </c>
      <c r="H309" s="54"/>
      <c r="I309" s="54"/>
      <c r="J309" s="54"/>
      <c r="K309" s="54"/>
      <c r="L309" s="54"/>
      <c r="M309" s="54"/>
      <c r="N309" s="54"/>
      <c r="O309" s="54"/>
      <c r="P309" s="54"/>
    </row>
    <row r="310" spans="1:16" s="123" customFormat="1" x14ac:dyDescent="0.25">
      <c r="A310" s="66"/>
      <c r="B310" s="54" t="s">
        <v>426</v>
      </c>
      <c r="C310" s="3">
        <v>455455</v>
      </c>
      <c r="H310" s="54"/>
      <c r="I310" s="54"/>
      <c r="J310" s="54"/>
      <c r="K310" s="54"/>
      <c r="L310" s="54"/>
      <c r="M310" s="54"/>
      <c r="N310" s="54"/>
      <c r="O310" s="54"/>
      <c r="P310" s="54"/>
    </row>
    <row r="311" spans="1:16" s="123" customFormat="1" x14ac:dyDescent="0.25">
      <c r="A311" s="66"/>
      <c r="B311" s="54" t="s">
        <v>431</v>
      </c>
      <c r="C311" s="3">
        <v>220000</v>
      </c>
      <c r="H311" s="54"/>
      <c r="I311" s="54"/>
      <c r="J311" s="54"/>
      <c r="K311" s="54"/>
      <c r="L311" s="54"/>
      <c r="M311" s="54"/>
      <c r="N311" s="54"/>
      <c r="O311" s="54"/>
      <c r="P311" s="54"/>
    </row>
    <row r="312" spans="1:16" s="123" customFormat="1" x14ac:dyDescent="0.25">
      <c r="A312" s="66"/>
      <c r="B312" s="54" t="s">
        <v>432</v>
      </c>
      <c r="C312" s="3">
        <v>338508</v>
      </c>
      <c r="H312" s="54"/>
      <c r="I312" s="54"/>
      <c r="J312" s="54"/>
      <c r="K312" s="54"/>
      <c r="L312" s="54"/>
      <c r="M312" s="54"/>
      <c r="N312" s="54"/>
      <c r="O312" s="54"/>
      <c r="P312" s="54"/>
    </row>
    <row r="313" spans="1:16" s="123" customFormat="1" x14ac:dyDescent="0.25">
      <c r="A313" s="66"/>
      <c r="B313" s="54" t="s">
        <v>487</v>
      </c>
      <c r="C313" s="3">
        <v>57585</v>
      </c>
      <c r="H313" s="54"/>
      <c r="I313" s="54"/>
      <c r="J313" s="54"/>
      <c r="K313" s="54"/>
      <c r="L313" s="54"/>
      <c r="M313" s="54"/>
      <c r="N313" s="54"/>
      <c r="O313" s="54"/>
      <c r="P313" s="54"/>
    </row>
    <row r="314" spans="1:16" s="123" customFormat="1" x14ac:dyDescent="0.25">
      <c r="A314" s="66"/>
      <c r="B314" s="54" t="s">
        <v>459</v>
      </c>
      <c r="C314" s="3">
        <v>14582217</v>
      </c>
      <c r="H314" s="54"/>
      <c r="I314" s="54"/>
      <c r="J314" s="54"/>
      <c r="K314" s="54"/>
      <c r="L314" s="54"/>
      <c r="M314" s="54"/>
      <c r="N314" s="54"/>
      <c r="O314" s="54"/>
      <c r="P314" s="54"/>
    </row>
    <row r="315" spans="1:16" s="123" customFormat="1" x14ac:dyDescent="0.25">
      <c r="A315" s="66"/>
      <c r="B315" s="54" t="s">
        <v>488</v>
      </c>
      <c r="C315" s="3">
        <v>300000</v>
      </c>
      <c r="H315" s="54"/>
      <c r="I315" s="54"/>
      <c r="J315" s="54"/>
      <c r="K315" s="54"/>
      <c r="L315" s="54"/>
      <c r="M315" s="54"/>
      <c r="N315" s="54"/>
      <c r="O315" s="54"/>
      <c r="P315" s="54"/>
    </row>
    <row r="316" spans="1:16" s="123" customFormat="1" x14ac:dyDescent="0.25">
      <c r="A316" s="66"/>
      <c r="B316" s="54" t="s">
        <v>436</v>
      </c>
      <c r="C316" s="3">
        <v>7402973</v>
      </c>
      <c r="H316" s="54"/>
      <c r="I316" s="54"/>
      <c r="J316" s="54"/>
      <c r="K316" s="54"/>
      <c r="L316" s="54"/>
      <c r="M316" s="54"/>
      <c r="N316" s="54"/>
      <c r="O316" s="54"/>
      <c r="P316" s="54"/>
    </row>
    <row r="317" spans="1:16" s="123" customFormat="1" x14ac:dyDescent="0.25">
      <c r="A317" s="66"/>
      <c r="B317" s="54" t="s">
        <v>460</v>
      </c>
      <c r="C317" s="3">
        <v>269091</v>
      </c>
      <c r="H317" s="54"/>
      <c r="I317" s="54"/>
      <c r="J317" s="54"/>
      <c r="K317" s="54"/>
      <c r="L317" s="54"/>
      <c r="M317" s="54"/>
      <c r="N317" s="54"/>
      <c r="O317" s="54"/>
      <c r="P317" s="54"/>
    </row>
    <row r="318" spans="1:16" s="123" customFormat="1" x14ac:dyDescent="0.25">
      <c r="A318" s="66"/>
      <c r="B318" s="54" t="s">
        <v>461</v>
      </c>
      <c r="C318" s="3">
        <v>84364</v>
      </c>
      <c r="H318" s="54"/>
      <c r="I318" s="54"/>
      <c r="J318" s="54"/>
      <c r="K318" s="54"/>
      <c r="L318" s="54"/>
      <c r="M318" s="54"/>
      <c r="N318" s="54"/>
      <c r="O318" s="54"/>
      <c r="P318" s="54"/>
    </row>
    <row r="319" spans="1:16" s="123" customFormat="1" x14ac:dyDescent="0.25">
      <c r="A319" s="66"/>
      <c r="B319" s="65" t="s">
        <v>107</v>
      </c>
      <c r="C319" s="4">
        <v>-16447</v>
      </c>
      <c r="H319" s="54"/>
      <c r="I319" s="54"/>
      <c r="J319" s="54"/>
      <c r="K319" s="54"/>
      <c r="L319" s="54"/>
      <c r="M319" s="54"/>
      <c r="N319" s="54"/>
      <c r="O319" s="54"/>
      <c r="P319" s="54"/>
    </row>
    <row r="320" spans="1:16" s="123" customFormat="1" x14ac:dyDescent="0.25">
      <c r="A320" s="66"/>
      <c r="B320" s="65" t="s">
        <v>107</v>
      </c>
      <c r="C320" s="4">
        <v>-16447</v>
      </c>
      <c r="H320" s="54"/>
      <c r="I320" s="54"/>
      <c r="J320" s="54"/>
      <c r="K320" s="54"/>
      <c r="L320" s="54"/>
      <c r="M320" s="54"/>
      <c r="N320" s="54"/>
      <c r="O320" s="54"/>
      <c r="P320" s="54"/>
    </row>
    <row r="321" spans="1:16" s="123" customFormat="1" x14ac:dyDescent="0.25">
      <c r="A321" s="66"/>
      <c r="B321" s="54" t="s">
        <v>441</v>
      </c>
      <c r="C321" s="3">
        <v>-16447</v>
      </c>
      <c r="H321" s="54"/>
      <c r="I321" s="54"/>
      <c r="J321" s="54"/>
      <c r="K321" s="54"/>
      <c r="L321" s="54"/>
      <c r="M321" s="54"/>
      <c r="N321" s="54"/>
      <c r="O321" s="54"/>
      <c r="P321" s="54"/>
    </row>
    <row r="322" spans="1:16" s="123" customFormat="1" x14ac:dyDescent="0.25">
      <c r="A322" s="66"/>
      <c r="B322" s="320" t="s">
        <v>114</v>
      </c>
      <c r="C322" s="321">
        <f>+C293-C301</f>
        <v>-650598424</v>
      </c>
      <c r="H322" s="54"/>
      <c r="I322" s="54"/>
      <c r="J322" s="54"/>
      <c r="K322" s="54"/>
      <c r="L322" s="54"/>
      <c r="M322" s="54"/>
      <c r="N322" s="54"/>
      <c r="O322" s="54"/>
      <c r="P322" s="54"/>
    </row>
    <row r="323" spans="1:16" s="123" customFormat="1" x14ac:dyDescent="0.25">
      <c r="A323" s="66"/>
      <c r="B323" s="65"/>
      <c r="C323" s="4"/>
      <c r="H323" s="54"/>
      <c r="I323" s="54"/>
      <c r="J323" s="54"/>
      <c r="K323" s="54"/>
      <c r="L323" s="54"/>
      <c r="M323" s="54"/>
      <c r="N323" s="54"/>
      <c r="O323" s="54"/>
      <c r="P323" s="54"/>
    </row>
    <row r="324" spans="1:16" s="123" customFormat="1" x14ac:dyDescent="0.25">
      <c r="A324" s="66"/>
      <c r="B324" s="54"/>
      <c r="H324" s="54"/>
      <c r="I324" s="54"/>
      <c r="J324" s="54"/>
      <c r="K324" s="54"/>
      <c r="L324" s="54"/>
      <c r="M324" s="54"/>
      <c r="N324" s="54"/>
      <c r="O324" s="54"/>
      <c r="P324" s="54"/>
    </row>
    <row r="326" spans="1:16" s="123" customFormat="1" x14ac:dyDescent="0.25">
      <c r="A326" s="66" t="s">
        <v>330</v>
      </c>
      <c r="B326" s="54"/>
      <c r="H326" s="54"/>
      <c r="I326" s="54"/>
      <c r="J326" s="54"/>
      <c r="K326" s="54"/>
      <c r="L326" s="54"/>
      <c r="M326" s="54"/>
      <c r="N326" s="54"/>
      <c r="O326" s="54"/>
      <c r="P326" s="54"/>
    </row>
    <row r="328" spans="1:16" s="123" customFormat="1" x14ac:dyDescent="0.25">
      <c r="A328" s="66" t="s">
        <v>444</v>
      </c>
      <c r="B328" s="54"/>
      <c r="H328" s="54"/>
      <c r="I328" s="54"/>
      <c r="J328" s="54"/>
      <c r="K328" s="54"/>
      <c r="L328" s="54"/>
      <c r="M328" s="54"/>
      <c r="N328" s="54"/>
      <c r="O328" s="54"/>
      <c r="P328" s="54"/>
    </row>
    <row r="329" spans="1:16" s="123" customFormat="1" x14ac:dyDescent="0.25">
      <c r="A329" s="45"/>
      <c r="B329" s="54" t="s">
        <v>494</v>
      </c>
      <c r="H329" s="54"/>
      <c r="I329" s="54"/>
      <c r="J329" s="54"/>
      <c r="K329" s="54"/>
      <c r="L329" s="54"/>
      <c r="M329" s="54"/>
      <c r="N329" s="54"/>
      <c r="O329" s="54"/>
      <c r="P329" s="54"/>
    </row>
    <row r="330" spans="1:16" s="123" customFormat="1" x14ac:dyDescent="0.25">
      <c r="A330" s="54"/>
      <c r="B330" s="54"/>
      <c r="H330" s="54"/>
      <c r="I330" s="54"/>
      <c r="J330" s="54"/>
      <c r="K330" s="54"/>
      <c r="L330" s="54"/>
      <c r="M330" s="54"/>
      <c r="N330" s="54"/>
      <c r="O330" s="54"/>
      <c r="P330" s="54"/>
    </row>
    <row r="332" spans="1:16" s="123" customFormat="1" x14ac:dyDescent="0.25">
      <c r="A332" s="66" t="s">
        <v>445</v>
      </c>
      <c r="B332" s="54"/>
      <c r="H332" s="54"/>
      <c r="I332" s="54"/>
      <c r="J332" s="54"/>
      <c r="K332" s="54"/>
      <c r="L332" s="54"/>
      <c r="M332" s="54"/>
      <c r="N332" s="54"/>
      <c r="O332" s="54"/>
      <c r="P332" s="54"/>
    </row>
    <row r="333" spans="1:16" s="123" customFormat="1" x14ac:dyDescent="0.25">
      <c r="A333" s="45"/>
      <c r="B333" s="54" t="s">
        <v>495</v>
      </c>
      <c r="H333" s="54"/>
      <c r="I333" s="54"/>
      <c r="J333" s="54"/>
      <c r="K333" s="54"/>
      <c r="L333" s="54"/>
      <c r="M333" s="54"/>
      <c r="N333" s="54"/>
      <c r="O333" s="54"/>
      <c r="P333" s="54"/>
    </row>
    <row r="334" spans="1:16" s="123" customFormat="1" x14ac:dyDescent="0.25">
      <c r="A334" s="54"/>
      <c r="B334" s="54"/>
      <c r="H334" s="54"/>
      <c r="I334" s="54"/>
      <c r="J334" s="54"/>
      <c r="K334" s="54"/>
      <c r="L334" s="54"/>
      <c r="M334" s="54"/>
      <c r="N334" s="54"/>
      <c r="O334" s="54"/>
      <c r="P334" s="54"/>
    </row>
    <row r="336" spans="1:16" s="123" customFormat="1" x14ac:dyDescent="0.25">
      <c r="A336" s="66" t="s">
        <v>446</v>
      </c>
      <c r="B336" s="54"/>
      <c r="H336" s="54"/>
      <c r="I336" s="54"/>
      <c r="J336" s="54"/>
      <c r="K336" s="54"/>
      <c r="L336" s="54"/>
      <c r="M336" s="54"/>
      <c r="N336" s="54"/>
      <c r="O336" s="54"/>
      <c r="P336" s="54"/>
    </row>
    <row r="337" spans="1:16" ht="41.4" customHeight="1" x14ac:dyDescent="0.25">
      <c r="B337" s="558" t="s">
        <v>447</v>
      </c>
      <c r="C337" s="558"/>
    </row>
    <row r="338" spans="1:16" s="123" customFormat="1" ht="12.75" customHeight="1" x14ac:dyDescent="0.25">
      <c r="A338" s="59"/>
      <c r="B338" s="354"/>
      <c r="C338" s="354"/>
      <c r="D338" s="354"/>
      <c r="E338" s="354"/>
      <c r="F338" s="354"/>
      <c r="H338" s="54"/>
      <c r="I338" s="54"/>
      <c r="J338" s="54"/>
      <c r="K338" s="54"/>
      <c r="L338" s="54"/>
      <c r="M338" s="54"/>
      <c r="N338" s="54"/>
      <c r="O338" s="54"/>
      <c r="P338" s="54"/>
    </row>
    <row r="339" spans="1:16" s="123" customFormat="1" ht="12.75" customHeight="1" x14ac:dyDescent="0.25">
      <c r="A339" s="84"/>
      <c r="B339" s="354"/>
      <c r="C339" s="354"/>
      <c r="D339" s="354"/>
      <c r="E339" s="354"/>
      <c r="F339" s="354"/>
      <c r="H339" s="54"/>
      <c r="I339" s="54"/>
      <c r="J339" s="54"/>
      <c r="K339" s="54"/>
      <c r="L339" s="54"/>
      <c r="M339" s="54"/>
      <c r="N339" s="54"/>
      <c r="O339" s="54"/>
      <c r="P339" s="54"/>
    </row>
    <row r="340" spans="1:16" s="123" customFormat="1" ht="12.75" customHeight="1" x14ac:dyDescent="0.25">
      <c r="A340" s="84"/>
      <c r="B340" s="354"/>
      <c r="C340" s="354"/>
      <c r="D340" s="354"/>
      <c r="E340" s="354"/>
      <c r="F340" s="354"/>
      <c r="H340" s="54"/>
      <c r="I340" s="54"/>
      <c r="J340" s="54"/>
      <c r="K340" s="54"/>
      <c r="L340" s="54"/>
      <c r="M340" s="54"/>
      <c r="N340" s="54"/>
      <c r="O340" s="54"/>
      <c r="P340" s="54"/>
    </row>
    <row r="341" spans="1:16" s="123" customFormat="1" x14ac:dyDescent="0.25">
      <c r="A341" s="84"/>
      <c r="B341" s="84"/>
      <c r="C341" s="163"/>
      <c r="D341" s="354"/>
      <c r="E341" s="354"/>
      <c r="F341" s="354"/>
      <c r="H341" s="54"/>
      <c r="I341" s="54"/>
      <c r="J341" s="54"/>
      <c r="K341" s="54"/>
      <c r="L341" s="54"/>
      <c r="M341" s="54"/>
      <c r="N341" s="54"/>
      <c r="O341" s="54"/>
      <c r="P341" s="54"/>
    </row>
    <row r="342" spans="1:16" s="123" customFormat="1" x14ac:dyDescent="0.25">
      <c r="A342" s="84"/>
      <c r="B342" s="84"/>
      <c r="C342" s="163"/>
      <c r="D342" s="163"/>
      <c r="E342" s="163"/>
      <c r="F342" s="163"/>
      <c r="H342" s="54"/>
      <c r="I342" s="54"/>
      <c r="J342" s="54"/>
      <c r="K342" s="54"/>
      <c r="L342" s="54"/>
      <c r="M342" s="54"/>
      <c r="N342" s="54"/>
      <c r="O342" s="54"/>
      <c r="P342" s="54"/>
    </row>
    <row r="343" spans="1:16" s="123" customFormat="1" x14ac:dyDescent="0.25">
      <c r="A343" s="84"/>
      <c r="B343" s="84"/>
      <c r="C343" s="163"/>
      <c r="D343" s="163"/>
      <c r="E343" s="163"/>
      <c r="F343" s="163"/>
      <c r="H343" s="54"/>
      <c r="I343" s="54"/>
      <c r="J343" s="54"/>
      <c r="K343" s="54"/>
      <c r="L343" s="54"/>
      <c r="M343" s="54"/>
      <c r="N343" s="54"/>
      <c r="O343" s="54"/>
      <c r="P343" s="54"/>
    </row>
    <row r="344" spans="1:16" s="123" customFormat="1" x14ac:dyDescent="0.25">
      <c r="A344" s="84"/>
      <c r="B344" s="84"/>
      <c r="C344" s="163"/>
      <c r="D344" s="163"/>
      <c r="E344" s="163"/>
      <c r="F344" s="163"/>
      <c r="H344" s="54"/>
      <c r="I344" s="54"/>
      <c r="J344" s="54"/>
      <c r="K344" s="54"/>
      <c r="L344" s="54"/>
      <c r="M344" s="54"/>
      <c r="N344" s="54"/>
      <c r="O344" s="54"/>
      <c r="P344" s="54"/>
    </row>
    <row r="345" spans="1:16" s="123" customFormat="1" x14ac:dyDescent="0.25">
      <c r="A345" s="84"/>
      <c r="B345" s="84"/>
      <c r="C345" s="163"/>
      <c r="D345" s="163"/>
      <c r="E345" s="163"/>
      <c r="F345" s="163"/>
      <c r="H345" s="54"/>
      <c r="I345" s="54"/>
      <c r="J345" s="54"/>
      <c r="K345" s="54"/>
      <c r="L345" s="54"/>
      <c r="M345" s="54"/>
      <c r="N345" s="54"/>
      <c r="O345" s="54"/>
      <c r="P345" s="54"/>
    </row>
    <row r="346" spans="1:16" s="123" customFormat="1" x14ac:dyDescent="0.25">
      <c r="A346" s="84"/>
      <c r="B346" s="84"/>
      <c r="C346" s="163"/>
      <c r="D346" s="163"/>
      <c r="E346" s="163"/>
      <c r="F346" s="163"/>
      <c r="H346" s="54"/>
      <c r="I346" s="54"/>
      <c r="J346" s="54"/>
      <c r="K346" s="54"/>
      <c r="L346" s="54"/>
      <c r="M346" s="54"/>
      <c r="N346" s="54"/>
      <c r="O346" s="54"/>
      <c r="P346" s="54"/>
    </row>
    <row r="347" spans="1:16" s="123" customFormat="1" x14ac:dyDescent="0.25">
      <c r="A347" s="84"/>
      <c r="B347" s="84"/>
      <c r="C347" s="163"/>
      <c r="D347" s="163"/>
      <c r="E347" s="163"/>
      <c r="F347" s="163"/>
      <c r="H347" s="54"/>
      <c r="I347" s="54"/>
      <c r="J347" s="54"/>
      <c r="K347" s="54"/>
      <c r="L347" s="54"/>
      <c r="M347" s="54"/>
      <c r="N347" s="54"/>
      <c r="O347" s="54"/>
      <c r="P347" s="54"/>
    </row>
    <row r="348" spans="1:16" s="123" customFormat="1" x14ac:dyDescent="0.25">
      <c r="A348" s="84"/>
      <c r="B348" s="84"/>
      <c r="C348" s="163"/>
      <c r="D348" s="163"/>
      <c r="E348" s="163"/>
      <c r="F348" s="163"/>
      <c r="H348" s="54"/>
      <c r="I348" s="54"/>
      <c r="J348" s="54"/>
      <c r="K348" s="54"/>
      <c r="L348" s="54"/>
      <c r="M348" s="54"/>
      <c r="N348" s="54"/>
      <c r="O348" s="54"/>
      <c r="P348" s="54"/>
    </row>
    <row r="349" spans="1:16" s="123" customFormat="1" x14ac:dyDescent="0.25">
      <c r="A349" s="84"/>
      <c r="B349" s="84"/>
      <c r="C349" s="163"/>
      <c r="D349" s="163"/>
      <c r="E349" s="163"/>
      <c r="F349" s="163"/>
      <c r="H349" s="54"/>
      <c r="I349" s="54"/>
      <c r="J349" s="54"/>
      <c r="K349" s="54"/>
      <c r="L349" s="54"/>
      <c r="M349" s="54"/>
      <c r="N349" s="54"/>
      <c r="O349" s="54"/>
      <c r="P349" s="54"/>
    </row>
    <row r="350" spans="1:16" s="123" customFormat="1" x14ac:dyDescent="0.25">
      <c r="A350" s="84"/>
      <c r="B350" s="84"/>
      <c r="C350" s="163"/>
      <c r="D350" s="163"/>
      <c r="E350" s="163"/>
      <c r="F350" s="163"/>
      <c r="H350" s="54"/>
      <c r="I350" s="54"/>
      <c r="J350" s="54"/>
      <c r="K350" s="54"/>
      <c r="L350" s="54"/>
      <c r="M350" s="54"/>
      <c r="N350" s="54"/>
      <c r="O350" s="54"/>
      <c r="P350" s="54"/>
    </row>
    <row r="351" spans="1:16" s="123" customFormat="1" x14ac:dyDescent="0.25">
      <c r="A351" s="84"/>
      <c r="B351" s="84"/>
      <c r="C351" s="163"/>
      <c r="D351" s="163"/>
      <c r="E351" s="163"/>
      <c r="F351" s="163"/>
      <c r="H351" s="54"/>
      <c r="I351" s="54"/>
      <c r="J351" s="54"/>
      <c r="K351" s="54"/>
      <c r="L351" s="54"/>
      <c r="M351" s="54"/>
      <c r="N351" s="54"/>
      <c r="O351" s="54"/>
      <c r="P351" s="54"/>
    </row>
    <row r="352" spans="1:16" s="123" customFormat="1" x14ac:dyDescent="0.25">
      <c r="A352" s="84"/>
      <c r="B352" s="84"/>
      <c r="C352" s="163"/>
      <c r="D352" s="163"/>
      <c r="E352" s="163"/>
      <c r="F352" s="163"/>
      <c r="H352" s="54"/>
      <c r="I352" s="54"/>
      <c r="J352" s="54"/>
      <c r="K352" s="54"/>
      <c r="L352" s="54"/>
      <c r="M352" s="54"/>
      <c r="N352" s="54"/>
      <c r="O352" s="54"/>
      <c r="P352" s="54"/>
    </row>
    <row r="353" spans="1:16" s="123" customFormat="1" x14ac:dyDescent="0.25">
      <c r="A353" s="84"/>
      <c r="B353" s="84"/>
      <c r="C353" s="163"/>
      <c r="D353" s="163"/>
      <c r="E353" s="163"/>
      <c r="F353" s="163"/>
      <c r="H353" s="54"/>
      <c r="I353" s="54"/>
      <c r="J353" s="54"/>
      <c r="K353" s="54"/>
      <c r="L353" s="54"/>
      <c r="M353" s="54"/>
      <c r="N353" s="54"/>
      <c r="O353" s="54"/>
      <c r="P353" s="54"/>
    </row>
    <row r="354" spans="1:16" s="123" customFormat="1" x14ac:dyDescent="0.25">
      <c r="A354" s="84"/>
      <c r="B354" s="84"/>
      <c r="C354" s="163"/>
      <c r="D354" s="163"/>
      <c r="E354" s="163"/>
      <c r="F354" s="163"/>
      <c r="H354" s="54"/>
      <c r="I354" s="54"/>
      <c r="J354" s="54"/>
      <c r="K354" s="54"/>
      <c r="L354" s="54"/>
      <c r="M354" s="54"/>
      <c r="N354" s="54"/>
      <c r="O354" s="54"/>
      <c r="P354" s="54"/>
    </row>
    <row r="355" spans="1:16" s="123" customFormat="1" x14ac:dyDescent="0.25">
      <c r="A355" s="84"/>
      <c r="B355" s="84"/>
      <c r="C355" s="163"/>
      <c r="D355" s="163"/>
      <c r="E355" s="163"/>
      <c r="F355" s="163"/>
      <c r="H355" s="54"/>
      <c r="I355" s="54"/>
      <c r="J355" s="54"/>
      <c r="K355" s="54"/>
      <c r="L355" s="54"/>
      <c r="M355" s="54"/>
      <c r="N355" s="54"/>
      <c r="O355" s="54"/>
      <c r="P355" s="54"/>
    </row>
    <row r="356" spans="1:16" s="123" customFormat="1" x14ac:dyDescent="0.25">
      <c r="A356" s="84"/>
      <c r="B356" s="84"/>
      <c r="C356" s="163"/>
      <c r="D356" s="163"/>
      <c r="E356" s="163"/>
      <c r="F356" s="163"/>
      <c r="H356" s="54"/>
      <c r="I356" s="54"/>
      <c r="J356" s="54"/>
      <c r="K356" s="54"/>
      <c r="L356" s="54"/>
      <c r="M356" s="54"/>
      <c r="N356" s="54"/>
      <c r="O356" s="54"/>
      <c r="P356" s="54"/>
    </row>
    <row r="357" spans="1:16" s="123" customFormat="1" x14ac:dyDescent="0.25">
      <c r="A357" s="84"/>
      <c r="B357" s="84"/>
      <c r="C357" s="163"/>
      <c r="D357" s="163"/>
      <c r="E357" s="163"/>
      <c r="F357" s="163"/>
      <c r="H357" s="54"/>
      <c r="I357" s="54"/>
      <c r="J357" s="54"/>
      <c r="K357" s="54"/>
      <c r="L357" s="54"/>
      <c r="M357" s="54"/>
      <c r="N357" s="54"/>
      <c r="O357" s="54"/>
      <c r="P357" s="54"/>
    </row>
    <row r="358" spans="1:16" s="123" customFormat="1" x14ac:dyDescent="0.25">
      <c r="A358" s="84"/>
      <c r="B358" s="84"/>
      <c r="C358" s="163"/>
      <c r="D358" s="163"/>
      <c r="E358" s="163"/>
      <c r="F358" s="163"/>
      <c r="H358" s="54"/>
      <c r="I358" s="54"/>
      <c r="J358" s="54"/>
      <c r="K358" s="54"/>
      <c r="L358" s="54"/>
      <c r="M358" s="54"/>
      <c r="N358" s="54"/>
      <c r="O358" s="54"/>
      <c r="P358" s="54"/>
    </row>
    <row r="359" spans="1:16" s="123" customFormat="1" x14ac:dyDescent="0.25">
      <c r="A359" s="84"/>
      <c r="B359" s="84"/>
      <c r="C359" s="163"/>
      <c r="D359" s="163"/>
      <c r="E359" s="163"/>
      <c r="F359" s="163"/>
      <c r="H359" s="54"/>
      <c r="I359" s="54"/>
      <c r="J359" s="54"/>
      <c r="K359" s="54"/>
      <c r="L359" s="54"/>
      <c r="M359" s="54"/>
      <c r="N359" s="54"/>
      <c r="O359" s="54"/>
      <c r="P359" s="54"/>
    </row>
    <row r="360" spans="1:16" s="123" customFormat="1" x14ac:dyDescent="0.25">
      <c r="A360" s="84"/>
      <c r="B360" s="84"/>
      <c r="C360" s="163"/>
      <c r="D360" s="163"/>
      <c r="E360" s="163"/>
      <c r="F360" s="163"/>
      <c r="H360" s="54"/>
      <c r="I360" s="54"/>
      <c r="J360" s="54"/>
      <c r="K360" s="54"/>
      <c r="L360" s="54"/>
      <c r="M360" s="54"/>
      <c r="N360" s="54"/>
      <c r="O360" s="54"/>
      <c r="P360" s="54"/>
    </row>
    <row r="361" spans="1:16" s="123" customFormat="1" x14ac:dyDescent="0.25">
      <c r="A361" s="84"/>
      <c r="B361" s="84"/>
      <c r="C361" s="163"/>
      <c r="D361" s="163"/>
      <c r="E361" s="163"/>
      <c r="F361" s="163"/>
      <c r="H361" s="54"/>
      <c r="I361" s="54"/>
      <c r="J361" s="54"/>
      <c r="K361" s="54"/>
      <c r="L361" s="54"/>
      <c r="M361" s="54"/>
      <c r="N361" s="54"/>
      <c r="O361" s="54"/>
      <c r="P361" s="54"/>
    </row>
    <row r="362" spans="1:16" s="123" customFormat="1" x14ac:dyDescent="0.25">
      <c r="A362" s="84"/>
      <c r="B362" s="84"/>
      <c r="C362" s="163"/>
      <c r="D362" s="163"/>
      <c r="E362" s="163"/>
      <c r="F362" s="163"/>
      <c r="H362" s="54"/>
      <c r="I362" s="54"/>
      <c r="J362" s="54"/>
      <c r="K362" s="54"/>
      <c r="L362" s="54"/>
      <c r="M362" s="54"/>
      <c r="N362" s="54"/>
      <c r="O362" s="54"/>
      <c r="P362" s="54"/>
    </row>
    <row r="363" spans="1:16" s="123" customFormat="1" x14ac:dyDescent="0.25">
      <c r="A363" s="84"/>
      <c r="B363" s="84"/>
      <c r="C363" s="163"/>
      <c r="D363" s="163"/>
      <c r="E363" s="163"/>
      <c r="F363" s="163"/>
      <c r="H363" s="54"/>
      <c r="I363" s="54"/>
      <c r="J363" s="54"/>
      <c r="K363" s="54"/>
      <c r="L363" s="54"/>
      <c r="M363" s="54"/>
      <c r="N363" s="54"/>
      <c r="O363" s="54"/>
      <c r="P363" s="54"/>
    </row>
    <row r="364" spans="1:16" s="123" customFormat="1" x14ac:dyDescent="0.25">
      <c r="A364" s="84"/>
      <c r="B364" s="84"/>
      <c r="C364" s="163"/>
      <c r="D364" s="163"/>
      <c r="E364" s="163"/>
      <c r="F364" s="163"/>
      <c r="H364" s="54"/>
      <c r="I364" s="54"/>
      <c r="J364" s="54"/>
      <c r="K364" s="54"/>
      <c r="L364" s="54"/>
      <c r="M364" s="54"/>
      <c r="N364" s="54"/>
      <c r="O364" s="54"/>
      <c r="P364" s="54"/>
    </row>
    <row r="365" spans="1:16" s="123" customFormat="1" x14ac:dyDescent="0.25">
      <c r="A365" s="84"/>
      <c r="B365" s="84"/>
      <c r="C365" s="163"/>
      <c r="D365" s="163"/>
      <c r="E365" s="163"/>
      <c r="F365" s="163"/>
      <c r="H365" s="54"/>
      <c r="I365" s="54"/>
      <c r="J365" s="54"/>
      <c r="K365" s="54"/>
      <c r="L365" s="54"/>
      <c r="M365" s="54"/>
      <c r="N365" s="54"/>
      <c r="O365" s="54"/>
      <c r="P365" s="54"/>
    </row>
    <row r="366" spans="1:16" s="123" customFormat="1" x14ac:dyDescent="0.25">
      <c r="A366" s="84"/>
      <c r="B366" s="84"/>
      <c r="C366" s="163"/>
      <c r="D366" s="163"/>
      <c r="E366" s="163"/>
      <c r="F366" s="163"/>
      <c r="H366" s="54"/>
      <c r="I366" s="54"/>
      <c r="J366" s="54"/>
      <c r="K366" s="54"/>
      <c r="L366" s="54"/>
      <c r="M366" s="54"/>
      <c r="N366" s="54"/>
      <c r="O366" s="54"/>
      <c r="P366" s="54"/>
    </row>
    <row r="367" spans="1:16" s="123" customFormat="1" x14ac:dyDescent="0.25">
      <c r="A367" s="84"/>
      <c r="B367" s="84"/>
      <c r="C367" s="163"/>
      <c r="D367" s="163"/>
      <c r="E367" s="163"/>
      <c r="F367" s="163"/>
      <c r="H367" s="54"/>
      <c r="I367" s="54"/>
      <c r="J367" s="54"/>
      <c r="K367" s="54"/>
      <c r="L367" s="54"/>
      <c r="M367" s="54"/>
      <c r="N367" s="54"/>
      <c r="O367" s="54"/>
      <c r="P367" s="54"/>
    </row>
    <row r="368" spans="1:16" s="123" customFormat="1" x14ac:dyDescent="0.25">
      <c r="A368" s="84"/>
      <c r="B368" s="84"/>
      <c r="C368" s="163"/>
      <c r="D368" s="163"/>
      <c r="E368" s="163"/>
      <c r="F368" s="163"/>
      <c r="H368" s="54"/>
      <c r="I368" s="54"/>
      <c r="J368" s="54"/>
      <c r="K368" s="54"/>
      <c r="L368" s="54"/>
      <c r="M368" s="54"/>
      <c r="N368" s="54"/>
      <c r="O368" s="54"/>
      <c r="P368" s="54"/>
    </row>
    <row r="369" spans="1:16" s="123" customFormat="1" x14ac:dyDescent="0.25">
      <c r="A369" s="84"/>
      <c r="B369" s="84"/>
      <c r="C369" s="163"/>
      <c r="D369" s="163"/>
      <c r="E369" s="163"/>
      <c r="F369" s="163"/>
      <c r="H369" s="54"/>
      <c r="I369" s="54"/>
      <c r="J369" s="54"/>
      <c r="K369" s="54"/>
      <c r="L369" s="54"/>
      <c r="M369" s="54"/>
      <c r="N369" s="54"/>
      <c r="O369" s="54"/>
      <c r="P369" s="54"/>
    </row>
    <row r="370" spans="1:16" s="123" customFormat="1" x14ac:dyDescent="0.25">
      <c r="A370" s="84"/>
      <c r="B370" s="84"/>
      <c r="C370" s="163"/>
      <c r="D370" s="163"/>
      <c r="E370" s="163"/>
      <c r="F370" s="163"/>
      <c r="H370" s="54"/>
      <c r="I370" s="54"/>
      <c r="J370" s="54"/>
      <c r="K370" s="54"/>
      <c r="L370" s="54"/>
      <c r="M370" s="54"/>
      <c r="N370" s="54"/>
      <c r="O370" s="54"/>
      <c r="P370" s="54"/>
    </row>
    <row r="371" spans="1:16" s="123" customFormat="1" x14ac:dyDescent="0.25">
      <c r="A371" s="84"/>
      <c r="B371" s="84"/>
      <c r="C371" s="163"/>
      <c r="D371" s="163"/>
      <c r="E371" s="163"/>
      <c r="F371" s="163"/>
      <c r="H371" s="54"/>
      <c r="I371" s="54"/>
      <c r="J371" s="54"/>
      <c r="K371" s="54"/>
      <c r="L371" s="54"/>
      <c r="M371" s="54"/>
      <c r="N371" s="54"/>
      <c r="O371" s="54"/>
      <c r="P371" s="54"/>
    </row>
    <row r="372" spans="1:16" s="123" customFormat="1" x14ac:dyDescent="0.25">
      <c r="A372" s="84"/>
      <c r="B372" s="84"/>
      <c r="C372" s="163"/>
      <c r="D372" s="163"/>
      <c r="E372" s="163"/>
      <c r="F372" s="163"/>
      <c r="H372" s="54"/>
      <c r="I372" s="54"/>
      <c r="J372" s="54"/>
      <c r="K372" s="54"/>
      <c r="L372" s="54"/>
      <c r="M372" s="54"/>
      <c r="N372" s="54"/>
      <c r="O372" s="54"/>
      <c r="P372" s="54"/>
    </row>
    <row r="373" spans="1:16" s="123" customFormat="1" x14ac:dyDescent="0.25">
      <c r="A373" s="84"/>
      <c r="B373" s="84"/>
      <c r="C373" s="163"/>
      <c r="D373" s="163"/>
      <c r="E373" s="163"/>
      <c r="F373" s="163"/>
      <c r="H373" s="54"/>
      <c r="I373" s="54"/>
      <c r="J373" s="54"/>
      <c r="K373" s="54"/>
      <c r="L373" s="54"/>
      <c r="M373" s="54"/>
      <c r="N373" s="54"/>
      <c r="O373" s="54"/>
      <c r="P373" s="54"/>
    </row>
    <row r="374" spans="1:16" s="123" customFormat="1" x14ac:dyDescent="0.25">
      <c r="A374" s="84"/>
      <c r="B374" s="54"/>
      <c r="D374" s="163"/>
      <c r="E374" s="163"/>
      <c r="F374" s="163"/>
      <c r="H374" s="54"/>
      <c r="I374" s="54"/>
      <c r="J374" s="54"/>
      <c r="K374" s="54"/>
      <c r="L374" s="54"/>
      <c r="M374" s="54"/>
      <c r="N374" s="54"/>
      <c r="O374" s="54"/>
      <c r="P374" s="54"/>
    </row>
  </sheetData>
  <mergeCells count="98">
    <mergeCell ref="A26:H27"/>
    <mergeCell ref="A54:G54"/>
    <mergeCell ref="B61:C61"/>
    <mergeCell ref="B62:C62"/>
    <mergeCell ref="A2:H2"/>
    <mergeCell ref="A3:H3"/>
    <mergeCell ref="A6:H10"/>
    <mergeCell ref="A14:H15"/>
    <mergeCell ref="A19:H23"/>
    <mergeCell ref="B63:C63"/>
    <mergeCell ref="B68:F68"/>
    <mergeCell ref="B88:F88"/>
    <mergeCell ref="A30:H32"/>
    <mergeCell ref="A36:H37"/>
    <mergeCell ref="A41:H42"/>
    <mergeCell ref="A46:F46"/>
    <mergeCell ref="A47:H47"/>
    <mergeCell ref="A50:H50"/>
    <mergeCell ref="A94:H94"/>
    <mergeCell ref="B96:E96"/>
    <mergeCell ref="B97:C97"/>
    <mergeCell ref="D97:E97"/>
    <mergeCell ref="B98:C98"/>
    <mergeCell ref="D98:E98"/>
    <mergeCell ref="B99:C99"/>
    <mergeCell ref="D99:E99"/>
    <mergeCell ref="B100:C100"/>
    <mergeCell ref="D100:E100"/>
    <mergeCell ref="B101:C101"/>
    <mergeCell ref="D101:E101"/>
    <mergeCell ref="A114:H114"/>
    <mergeCell ref="B103:C103"/>
    <mergeCell ref="D103:E103"/>
    <mergeCell ref="B104:C104"/>
    <mergeCell ref="D104:E104"/>
    <mergeCell ref="B105:C105"/>
    <mergeCell ref="D105:E105"/>
    <mergeCell ref="B106:C106"/>
    <mergeCell ref="D106:E106"/>
    <mergeCell ref="D108:E108"/>
    <mergeCell ref="D109:E109"/>
    <mergeCell ref="D110:E110"/>
    <mergeCell ref="B133:D133"/>
    <mergeCell ref="B119:D119"/>
    <mergeCell ref="B120:D120"/>
    <mergeCell ref="K120:O120"/>
    <mergeCell ref="B121:D121"/>
    <mergeCell ref="B122:D122"/>
    <mergeCell ref="B123:D123"/>
    <mergeCell ref="B124:D124"/>
    <mergeCell ref="B125:D125"/>
    <mergeCell ref="B126:D126"/>
    <mergeCell ref="B131:D131"/>
    <mergeCell ref="B132:D132"/>
    <mergeCell ref="B143:D143"/>
    <mergeCell ref="B134:D134"/>
    <mergeCell ref="B135:D135"/>
    <mergeCell ref="B136:D136"/>
    <mergeCell ref="B140:D140"/>
    <mergeCell ref="B141:D141"/>
    <mergeCell ref="B142:D142"/>
    <mergeCell ref="L164:L165"/>
    <mergeCell ref="B186:C186"/>
    <mergeCell ref="D186:E186"/>
    <mergeCell ref="B147:E147"/>
    <mergeCell ref="B148:E148"/>
    <mergeCell ref="B151:E151"/>
    <mergeCell ref="B157:E157"/>
    <mergeCell ref="B158:E158"/>
    <mergeCell ref="A160:H160"/>
    <mergeCell ref="B191:C191"/>
    <mergeCell ref="D191:E191"/>
    <mergeCell ref="B164:B165"/>
    <mergeCell ref="C164:G164"/>
    <mergeCell ref="H164:K164"/>
    <mergeCell ref="D187:E187"/>
    <mergeCell ref="D188:E188"/>
    <mergeCell ref="D189:E189"/>
    <mergeCell ref="B190:C190"/>
    <mergeCell ref="D190:E190"/>
    <mergeCell ref="A194:F194"/>
    <mergeCell ref="B208:D209"/>
    <mergeCell ref="B215:C215"/>
    <mergeCell ref="D215:E215"/>
    <mergeCell ref="B216:C216"/>
    <mergeCell ref="D216:E216"/>
    <mergeCell ref="B337:C337"/>
    <mergeCell ref="I233:J233"/>
    <mergeCell ref="B217:C217"/>
    <mergeCell ref="D217:E217"/>
    <mergeCell ref="B219:C219"/>
    <mergeCell ref="B220:C220"/>
    <mergeCell ref="B224:C224"/>
    <mergeCell ref="D224:E224"/>
    <mergeCell ref="B225:C225"/>
    <mergeCell ref="B227:C227"/>
    <mergeCell ref="B228:C228"/>
    <mergeCell ref="G233:H233"/>
  </mergeCells>
  <phoneticPr fontId="59" type="noConversion"/>
  <pageMargins left="0.25" right="0.25" top="0.75" bottom="0.75" header="0.3" footer="0.3"/>
  <pageSetup paperSize="9" scale="38" fitToHeight="3"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BC09C-4AD3-4CC0-A77B-9EA31CD8CE88}">
  <sheetPr>
    <pageSetUpPr fitToPage="1"/>
  </sheetPr>
  <dimension ref="A1:P419"/>
  <sheetViews>
    <sheetView showGridLines="0" topLeftCell="A362" zoomScaleNormal="100" zoomScalePageLayoutView="85" workbookViewId="0">
      <selection activeCell="E276" sqref="E276"/>
    </sheetView>
  </sheetViews>
  <sheetFormatPr baseColWidth="10" defaultColWidth="11.44140625" defaultRowHeight="13.8" x14ac:dyDescent="0.25"/>
  <cols>
    <col min="1" max="1" width="20.33203125" style="54" customWidth="1"/>
    <col min="2" max="2" width="33.44140625" style="54" customWidth="1"/>
    <col min="3" max="3" width="17.6640625" style="123" customWidth="1"/>
    <col min="4" max="4" width="16.109375" style="123" customWidth="1"/>
    <col min="5" max="5" width="16" style="123" customWidth="1"/>
    <col min="6" max="6" width="18.109375" style="123" bestFit="1" customWidth="1"/>
    <col min="7" max="7" width="16.88671875" style="123" customWidth="1"/>
    <col min="8" max="8" width="20.5546875" style="54" customWidth="1"/>
    <col min="9" max="9" width="12.33203125" style="54" bestFit="1" customWidth="1"/>
    <col min="10" max="10" width="18.33203125" style="54" customWidth="1"/>
    <col min="11" max="11" width="12.44140625" style="54" customWidth="1"/>
    <col min="12" max="12" width="20" style="54" customWidth="1"/>
    <col min="13" max="256" width="11.5546875" style="54"/>
    <col min="257" max="257" width="20.33203125" style="54" customWidth="1"/>
    <col min="258" max="258" width="31.109375" style="54" customWidth="1"/>
    <col min="259" max="259" width="15" style="54" customWidth="1"/>
    <col min="260" max="260" width="14.44140625" style="54" customWidth="1"/>
    <col min="261" max="261" width="14.88671875" style="54" customWidth="1"/>
    <col min="262" max="262" width="18.109375" style="54" bestFit="1" customWidth="1"/>
    <col min="263" max="263" width="16.88671875" style="54" customWidth="1"/>
    <col min="264" max="264" width="14.109375" style="54" customWidth="1"/>
    <col min="265" max="265" width="11.5546875" style="54"/>
    <col min="266" max="266" width="18.33203125" style="54" customWidth="1"/>
    <col min="267" max="267" width="12.44140625" style="54" customWidth="1"/>
    <col min="268" max="268" width="20" style="54" customWidth="1"/>
    <col min="269" max="512" width="11.5546875" style="54"/>
    <col min="513" max="513" width="20.33203125" style="54" customWidth="1"/>
    <col min="514" max="514" width="31.109375" style="54" customWidth="1"/>
    <col min="515" max="515" width="15" style="54" customWidth="1"/>
    <col min="516" max="516" width="14.44140625" style="54" customWidth="1"/>
    <col min="517" max="517" width="14.88671875" style="54" customWidth="1"/>
    <col min="518" max="518" width="18.109375" style="54" bestFit="1" customWidth="1"/>
    <col min="519" max="519" width="16.88671875" style="54" customWidth="1"/>
    <col min="520" max="520" width="14.109375" style="54" customWidth="1"/>
    <col min="521" max="521" width="11.5546875" style="54"/>
    <col min="522" max="522" width="18.33203125" style="54" customWidth="1"/>
    <col min="523" max="523" width="12.44140625" style="54" customWidth="1"/>
    <col min="524" max="524" width="20" style="54" customWidth="1"/>
    <col min="525" max="768" width="11.5546875" style="54"/>
    <col min="769" max="769" width="20.33203125" style="54" customWidth="1"/>
    <col min="770" max="770" width="31.109375" style="54" customWidth="1"/>
    <col min="771" max="771" width="15" style="54" customWidth="1"/>
    <col min="772" max="772" width="14.44140625" style="54" customWidth="1"/>
    <col min="773" max="773" width="14.88671875" style="54" customWidth="1"/>
    <col min="774" max="774" width="18.109375" style="54" bestFit="1" customWidth="1"/>
    <col min="775" max="775" width="16.88671875" style="54" customWidth="1"/>
    <col min="776" max="776" width="14.109375" style="54" customWidth="1"/>
    <col min="777" max="777" width="11.5546875" style="54"/>
    <col min="778" max="778" width="18.33203125" style="54" customWidth="1"/>
    <col min="779" max="779" width="12.44140625" style="54" customWidth="1"/>
    <col min="780" max="780" width="20" style="54" customWidth="1"/>
    <col min="781" max="1024" width="11.5546875" style="54"/>
    <col min="1025" max="1025" width="20.33203125" style="54" customWidth="1"/>
    <col min="1026" max="1026" width="31.109375" style="54" customWidth="1"/>
    <col min="1027" max="1027" width="15" style="54" customWidth="1"/>
    <col min="1028" max="1028" width="14.44140625" style="54" customWidth="1"/>
    <col min="1029" max="1029" width="14.88671875" style="54" customWidth="1"/>
    <col min="1030" max="1030" width="18.109375" style="54" bestFit="1" customWidth="1"/>
    <col min="1031" max="1031" width="16.88671875" style="54" customWidth="1"/>
    <col min="1032" max="1032" width="14.109375" style="54" customWidth="1"/>
    <col min="1033" max="1033" width="11.5546875" style="54"/>
    <col min="1034" max="1034" width="18.33203125" style="54" customWidth="1"/>
    <col min="1035" max="1035" width="12.44140625" style="54" customWidth="1"/>
    <col min="1036" max="1036" width="20" style="54" customWidth="1"/>
    <col min="1037" max="1280" width="11.5546875" style="54"/>
    <col min="1281" max="1281" width="20.33203125" style="54" customWidth="1"/>
    <col min="1282" max="1282" width="31.109375" style="54" customWidth="1"/>
    <col min="1283" max="1283" width="15" style="54" customWidth="1"/>
    <col min="1284" max="1284" width="14.44140625" style="54" customWidth="1"/>
    <col min="1285" max="1285" width="14.88671875" style="54" customWidth="1"/>
    <col min="1286" max="1286" width="18.109375" style="54" bestFit="1" customWidth="1"/>
    <col min="1287" max="1287" width="16.88671875" style="54" customWidth="1"/>
    <col min="1288" max="1288" width="14.109375" style="54" customWidth="1"/>
    <col min="1289" max="1289" width="11.5546875" style="54"/>
    <col min="1290" max="1290" width="18.33203125" style="54" customWidth="1"/>
    <col min="1291" max="1291" width="12.44140625" style="54" customWidth="1"/>
    <col min="1292" max="1292" width="20" style="54" customWidth="1"/>
    <col min="1293" max="1536" width="11.5546875" style="54"/>
    <col min="1537" max="1537" width="20.33203125" style="54" customWidth="1"/>
    <col min="1538" max="1538" width="31.109375" style="54" customWidth="1"/>
    <col min="1539" max="1539" width="15" style="54" customWidth="1"/>
    <col min="1540" max="1540" width="14.44140625" style="54" customWidth="1"/>
    <col min="1541" max="1541" width="14.88671875" style="54" customWidth="1"/>
    <col min="1542" max="1542" width="18.109375" style="54" bestFit="1" customWidth="1"/>
    <col min="1543" max="1543" width="16.88671875" style="54" customWidth="1"/>
    <col min="1544" max="1544" width="14.109375" style="54" customWidth="1"/>
    <col min="1545" max="1545" width="11.5546875" style="54"/>
    <col min="1546" max="1546" width="18.33203125" style="54" customWidth="1"/>
    <col min="1547" max="1547" width="12.44140625" style="54" customWidth="1"/>
    <col min="1548" max="1548" width="20" style="54" customWidth="1"/>
    <col min="1549" max="1792" width="11.5546875" style="54"/>
    <col min="1793" max="1793" width="20.33203125" style="54" customWidth="1"/>
    <col min="1794" max="1794" width="31.109375" style="54" customWidth="1"/>
    <col min="1795" max="1795" width="15" style="54" customWidth="1"/>
    <col min="1796" max="1796" width="14.44140625" style="54" customWidth="1"/>
    <col min="1797" max="1797" width="14.88671875" style="54" customWidth="1"/>
    <col min="1798" max="1798" width="18.109375" style="54" bestFit="1" customWidth="1"/>
    <col min="1799" max="1799" width="16.88671875" style="54" customWidth="1"/>
    <col min="1800" max="1800" width="14.109375" style="54" customWidth="1"/>
    <col min="1801" max="1801" width="11.5546875" style="54"/>
    <col min="1802" max="1802" width="18.33203125" style="54" customWidth="1"/>
    <col min="1803" max="1803" width="12.44140625" style="54" customWidth="1"/>
    <col min="1804" max="1804" width="20" style="54" customWidth="1"/>
    <col min="1805" max="2048" width="11.5546875" style="54"/>
    <col min="2049" max="2049" width="20.33203125" style="54" customWidth="1"/>
    <col min="2050" max="2050" width="31.109375" style="54" customWidth="1"/>
    <col min="2051" max="2051" width="15" style="54" customWidth="1"/>
    <col min="2052" max="2052" width="14.44140625" style="54" customWidth="1"/>
    <col min="2053" max="2053" width="14.88671875" style="54" customWidth="1"/>
    <col min="2054" max="2054" width="18.109375" style="54" bestFit="1" customWidth="1"/>
    <col min="2055" max="2055" width="16.88671875" style="54" customWidth="1"/>
    <col min="2056" max="2056" width="14.109375" style="54" customWidth="1"/>
    <col min="2057" max="2057" width="11.5546875" style="54"/>
    <col min="2058" max="2058" width="18.33203125" style="54" customWidth="1"/>
    <col min="2059" max="2059" width="12.44140625" style="54" customWidth="1"/>
    <col min="2060" max="2060" width="20" style="54" customWidth="1"/>
    <col min="2061" max="2304" width="11.5546875" style="54"/>
    <col min="2305" max="2305" width="20.33203125" style="54" customWidth="1"/>
    <col min="2306" max="2306" width="31.109375" style="54" customWidth="1"/>
    <col min="2307" max="2307" width="15" style="54" customWidth="1"/>
    <col min="2308" max="2308" width="14.44140625" style="54" customWidth="1"/>
    <col min="2309" max="2309" width="14.88671875" style="54" customWidth="1"/>
    <col min="2310" max="2310" width="18.109375" style="54" bestFit="1" customWidth="1"/>
    <col min="2311" max="2311" width="16.88671875" style="54" customWidth="1"/>
    <col min="2312" max="2312" width="14.109375" style="54" customWidth="1"/>
    <col min="2313" max="2313" width="11.5546875" style="54"/>
    <col min="2314" max="2314" width="18.33203125" style="54" customWidth="1"/>
    <col min="2315" max="2315" width="12.44140625" style="54" customWidth="1"/>
    <col min="2316" max="2316" width="20" style="54" customWidth="1"/>
    <col min="2317" max="2560" width="11.5546875" style="54"/>
    <col min="2561" max="2561" width="20.33203125" style="54" customWidth="1"/>
    <col min="2562" max="2562" width="31.109375" style="54" customWidth="1"/>
    <col min="2563" max="2563" width="15" style="54" customWidth="1"/>
    <col min="2564" max="2564" width="14.44140625" style="54" customWidth="1"/>
    <col min="2565" max="2565" width="14.88671875" style="54" customWidth="1"/>
    <col min="2566" max="2566" width="18.109375" style="54" bestFit="1" customWidth="1"/>
    <col min="2567" max="2567" width="16.88671875" style="54" customWidth="1"/>
    <col min="2568" max="2568" width="14.109375" style="54" customWidth="1"/>
    <col min="2569" max="2569" width="11.5546875" style="54"/>
    <col min="2570" max="2570" width="18.33203125" style="54" customWidth="1"/>
    <col min="2571" max="2571" width="12.44140625" style="54" customWidth="1"/>
    <col min="2572" max="2572" width="20" style="54" customWidth="1"/>
    <col min="2573" max="2816" width="11.5546875" style="54"/>
    <col min="2817" max="2817" width="20.33203125" style="54" customWidth="1"/>
    <col min="2818" max="2818" width="31.109375" style="54" customWidth="1"/>
    <col min="2819" max="2819" width="15" style="54" customWidth="1"/>
    <col min="2820" max="2820" width="14.44140625" style="54" customWidth="1"/>
    <col min="2821" max="2821" width="14.88671875" style="54" customWidth="1"/>
    <col min="2822" max="2822" width="18.109375" style="54" bestFit="1" customWidth="1"/>
    <col min="2823" max="2823" width="16.88671875" style="54" customWidth="1"/>
    <col min="2824" max="2824" width="14.109375" style="54" customWidth="1"/>
    <col min="2825" max="2825" width="11.5546875" style="54"/>
    <col min="2826" max="2826" width="18.33203125" style="54" customWidth="1"/>
    <col min="2827" max="2827" width="12.44140625" style="54" customWidth="1"/>
    <col min="2828" max="2828" width="20" style="54" customWidth="1"/>
    <col min="2829" max="3072" width="11.5546875" style="54"/>
    <col min="3073" max="3073" width="20.33203125" style="54" customWidth="1"/>
    <col min="3074" max="3074" width="31.109375" style="54" customWidth="1"/>
    <col min="3075" max="3075" width="15" style="54" customWidth="1"/>
    <col min="3076" max="3076" width="14.44140625" style="54" customWidth="1"/>
    <col min="3077" max="3077" width="14.88671875" style="54" customWidth="1"/>
    <col min="3078" max="3078" width="18.109375" style="54" bestFit="1" customWidth="1"/>
    <col min="3079" max="3079" width="16.88671875" style="54" customWidth="1"/>
    <col min="3080" max="3080" width="14.109375" style="54" customWidth="1"/>
    <col min="3081" max="3081" width="11.5546875" style="54"/>
    <col min="3082" max="3082" width="18.33203125" style="54" customWidth="1"/>
    <col min="3083" max="3083" width="12.44140625" style="54" customWidth="1"/>
    <col min="3084" max="3084" width="20" style="54" customWidth="1"/>
    <col min="3085" max="3328" width="11.5546875" style="54"/>
    <col min="3329" max="3329" width="20.33203125" style="54" customWidth="1"/>
    <col min="3330" max="3330" width="31.109375" style="54" customWidth="1"/>
    <col min="3331" max="3331" width="15" style="54" customWidth="1"/>
    <col min="3332" max="3332" width="14.44140625" style="54" customWidth="1"/>
    <col min="3333" max="3333" width="14.88671875" style="54" customWidth="1"/>
    <col min="3334" max="3334" width="18.109375" style="54" bestFit="1" customWidth="1"/>
    <col min="3335" max="3335" width="16.88671875" style="54" customWidth="1"/>
    <col min="3336" max="3336" width="14.109375" style="54" customWidth="1"/>
    <col min="3337" max="3337" width="11.5546875" style="54"/>
    <col min="3338" max="3338" width="18.33203125" style="54" customWidth="1"/>
    <col min="3339" max="3339" width="12.44140625" style="54" customWidth="1"/>
    <col min="3340" max="3340" width="20" style="54" customWidth="1"/>
    <col min="3341" max="3584" width="11.5546875" style="54"/>
    <col min="3585" max="3585" width="20.33203125" style="54" customWidth="1"/>
    <col min="3586" max="3586" width="31.109375" style="54" customWidth="1"/>
    <col min="3587" max="3587" width="15" style="54" customWidth="1"/>
    <col min="3588" max="3588" width="14.44140625" style="54" customWidth="1"/>
    <col min="3589" max="3589" width="14.88671875" style="54" customWidth="1"/>
    <col min="3590" max="3590" width="18.109375" style="54" bestFit="1" customWidth="1"/>
    <col min="3591" max="3591" width="16.88671875" style="54" customWidth="1"/>
    <col min="3592" max="3592" width="14.109375" style="54" customWidth="1"/>
    <col min="3593" max="3593" width="11.5546875" style="54"/>
    <col min="3594" max="3594" width="18.33203125" style="54" customWidth="1"/>
    <col min="3595" max="3595" width="12.44140625" style="54" customWidth="1"/>
    <col min="3596" max="3596" width="20" style="54" customWidth="1"/>
    <col min="3597" max="3840" width="11.5546875" style="54"/>
    <col min="3841" max="3841" width="20.33203125" style="54" customWidth="1"/>
    <col min="3842" max="3842" width="31.109375" style="54" customWidth="1"/>
    <col min="3843" max="3843" width="15" style="54" customWidth="1"/>
    <col min="3844" max="3844" width="14.44140625" style="54" customWidth="1"/>
    <col min="3845" max="3845" width="14.88671875" style="54" customWidth="1"/>
    <col min="3846" max="3846" width="18.109375" style="54" bestFit="1" customWidth="1"/>
    <col min="3847" max="3847" width="16.88671875" style="54" customWidth="1"/>
    <col min="3848" max="3848" width="14.109375" style="54" customWidth="1"/>
    <col min="3849" max="3849" width="11.5546875" style="54"/>
    <col min="3850" max="3850" width="18.33203125" style="54" customWidth="1"/>
    <col min="3851" max="3851" width="12.44140625" style="54" customWidth="1"/>
    <col min="3852" max="3852" width="20" style="54" customWidth="1"/>
    <col min="3853" max="4096" width="11.5546875" style="54"/>
    <col min="4097" max="4097" width="20.33203125" style="54" customWidth="1"/>
    <col min="4098" max="4098" width="31.109375" style="54" customWidth="1"/>
    <col min="4099" max="4099" width="15" style="54" customWidth="1"/>
    <col min="4100" max="4100" width="14.44140625" style="54" customWidth="1"/>
    <col min="4101" max="4101" width="14.88671875" style="54" customWidth="1"/>
    <col min="4102" max="4102" width="18.109375" style="54" bestFit="1" customWidth="1"/>
    <col min="4103" max="4103" width="16.88671875" style="54" customWidth="1"/>
    <col min="4104" max="4104" width="14.109375" style="54" customWidth="1"/>
    <col min="4105" max="4105" width="11.5546875" style="54"/>
    <col min="4106" max="4106" width="18.33203125" style="54" customWidth="1"/>
    <col min="4107" max="4107" width="12.44140625" style="54" customWidth="1"/>
    <col min="4108" max="4108" width="20" style="54" customWidth="1"/>
    <col min="4109" max="4352" width="11.5546875" style="54"/>
    <col min="4353" max="4353" width="20.33203125" style="54" customWidth="1"/>
    <col min="4354" max="4354" width="31.109375" style="54" customWidth="1"/>
    <col min="4355" max="4355" width="15" style="54" customWidth="1"/>
    <col min="4356" max="4356" width="14.44140625" style="54" customWidth="1"/>
    <col min="4357" max="4357" width="14.88671875" style="54" customWidth="1"/>
    <col min="4358" max="4358" width="18.109375" style="54" bestFit="1" customWidth="1"/>
    <col min="4359" max="4359" width="16.88671875" style="54" customWidth="1"/>
    <col min="4360" max="4360" width="14.109375" style="54" customWidth="1"/>
    <col min="4361" max="4361" width="11.5546875" style="54"/>
    <col min="4362" max="4362" width="18.33203125" style="54" customWidth="1"/>
    <col min="4363" max="4363" width="12.44140625" style="54" customWidth="1"/>
    <col min="4364" max="4364" width="20" style="54" customWidth="1"/>
    <col min="4365" max="4608" width="11.5546875" style="54"/>
    <col min="4609" max="4609" width="20.33203125" style="54" customWidth="1"/>
    <col min="4610" max="4610" width="31.109375" style="54" customWidth="1"/>
    <col min="4611" max="4611" width="15" style="54" customWidth="1"/>
    <col min="4612" max="4612" width="14.44140625" style="54" customWidth="1"/>
    <col min="4613" max="4613" width="14.88671875" style="54" customWidth="1"/>
    <col min="4614" max="4614" width="18.109375" style="54" bestFit="1" customWidth="1"/>
    <col min="4615" max="4615" width="16.88671875" style="54" customWidth="1"/>
    <col min="4616" max="4616" width="14.109375" style="54" customWidth="1"/>
    <col min="4617" max="4617" width="11.5546875" style="54"/>
    <col min="4618" max="4618" width="18.33203125" style="54" customWidth="1"/>
    <col min="4619" max="4619" width="12.44140625" style="54" customWidth="1"/>
    <col min="4620" max="4620" width="20" style="54" customWidth="1"/>
    <col min="4621" max="4864" width="11.5546875" style="54"/>
    <col min="4865" max="4865" width="20.33203125" style="54" customWidth="1"/>
    <col min="4866" max="4866" width="31.109375" style="54" customWidth="1"/>
    <col min="4867" max="4867" width="15" style="54" customWidth="1"/>
    <col min="4868" max="4868" width="14.44140625" style="54" customWidth="1"/>
    <col min="4869" max="4869" width="14.88671875" style="54" customWidth="1"/>
    <col min="4870" max="4870" width="18.109375" style="54" bestFit="1" customWidth="1"/>
    <col min="4871" max="4871" width="16.88671875" style="54" customWidth="1"/>
    <col min="4872" max="4872" width="14.109375" style="54" customWidth="1"/>
    <col min="4873" max="4873" width="11.5546875" style="54"/>
    <col min="4874" max="4874" width="18.33203125" style="54" customWidth="1"/>
    <col min="4875" max="4875" width="12.44140625" style="54" customWidth="1"/>
    <col min="4876" max="4876" width="20" style="54" customWidth="1"/>
    <col min="4877" max="5120" width="11.5546875" style="54"/>
    <col min="5121" max="5121" width="20.33203125" style="54" customWidth="1"/>
    <col min="5122" max="5122" width="31.109375" style="54" customWidth="1"/>
    <col min="5123" max="5123" width="15" style="54" customWidth="1"/>
    <col min="5124" max="5124" width="14.44140625" style="54" customWidth="1"/>
    <col min="5125" max="5125" width="14.88671875" style="54" customWidth="1"/>
    <col min="5126" max="5126" width="18.109375" style="54" bestFit="1" customWidth="1"/>
    <col min="5127" max="5127" width="16.88671875" style="54" customWidth="1"/>
    <col min="5128" max="5128" width="14.109375" style="54" customWidth="1"/>
    <col min="5129" max="5129" width="11.5546875" style="54"/>
    <col min="5130" max="5130" width="18.33203125" style="54" customWidth="1"/>
    <col min="5131" max="5131" width="12.44140625" style="54" customWidth="1"/>
    <col min="5132" max="5132" width="20" style="54" customWidth="1"/>
    <col min="5133" max="5376" width="11.5546875" style="54"/>
    <col min="5377" max="5377" width="20.33203125" style="54" customWidth="1"/>
    <col min="5378" max="5378" width="31.109375" style="54" customWidth="1"/>
    <col min="5379" max="5379" width="15" style="54" customWidth="1"/>
    <col min="5380" max="5380" width="14.44140625" style="54" customWidth="1"/>
    <col min="5381" max="5381" width="14.88671875" style="54" customWidth="1"/>
    <col min="5382" max="5382" width="18.109375" style="54" bestFit="1" customWidth="1"/>
    <col min="5383" max="5383" width="16.88671875" style="54" customWidth="1"/>
    <col min="5384" max="5384" width="14.109375" style="54" customWidth="1"/>
    <col min="5385" max="5385" width="11.5546875" style="54"/>
    <col min="5386" max="5386" width="18.33203125" style="54" customWidth="1"/>
    <col min="5387" max="5387" width="12.44140625" style="54" customWidth="1"/>
    <col min="5388" max="5388" width="20" style="54" customWidth="1"/>
    <col min="5389" max="5632" width="11.5546875" style="54"/>
    <col min="5633" max="5633" width="20.33203125" style="54" customWidth="1"/>
    <col min="5634" max="5634" width="31.109375" style="54" customWidth="1"/>
    <col min="5635" max="5635" width="15" style="54" customWidth="1"/>
    <col min="5636" max="5636" width="14.44140625" style="54" customWidth="1"/>
    <col min="5637" max="5637" width="14.88671875" style="54" customWidth="1"/>
    <col min="5638" max="5638" width="18.109375" style="54" bestFit="1" customWidth="1"/>
    <col min="5639" max="5639" width="16.88671875" style="54" customWidth="1"/>
    <col min="5640" max="5640" width="14.109375" style="54" customWidth="1"/>
    <col min="5641" max="5641" width="11.5546875" style="54"/>
    <col min="5642" max="5642" width="18.33203125" style="54" customWidth="1"/>
    <col min="5643" max="5643" width="12.44140625" style="54" customWidth="1"/>
    <col min="5644" max="5644" width="20" style="54" customWidth="1"/>
    <col min="5645" max="5888" width="11.5546875" style="54"/>
    <col min="5889" max="5889" width="20.33203125" style="54" customWidth="1"/>
    <col min="5890" max="5890" width="31.109375" style="54" customWidth="1"/>
    <col min="5891" max="5891" width="15" style="54" customWidth="1"/>
    <col min="5892" max="5892" width="14.44140625" style="54" customWidth="1"/>
    <col min="5893" max="5893" width="14.88671875" style="54" customWidth="1"/>
    <col min="5894" max="5894" width="18.109375" style="54" bestFit="1" customWidth="1"/>
    <col min="5895" max="5895" width="16.88671875" style="54" customWidth="1"/>
    <col min="5896" max="5896" width="14.109375" style="54" customWidth="1"/>
    <col min="5897" max="5897" width="11.5546875" style="54"/>
    <col min="5898" max="5898" width="18.33203125" style="54" customWidth="1"/>
    <col min="5899" max="5899" width="12.44140625" style="54" customWidth="1"/>
    <col min="5900" max="5900" width="20" style="54" customWidth="1"/>
    <col min="5901" max="6144" width="11.5546875" style="54"/>
    <col min="6145" max="6145" width="20.33203125" style="54" customWidth="1"/>
    <col min="6146" max="6146" width="31.109375" style="54" customWidth="1"/>
    <col min="6147" max="6147" width="15" style="54" customWidth="1"/>
    <col min="6148" max="6148" width="14.44140625" style="54" customWidth="1"/>
    <col min="6149" max="6149" width="14.88671875" style="54" customWidth="1"/>
    <col min="6150" max="6150" width="18.109375" style="54" bestFit="1" customWidth="1"/>
    <col min="6151" max="6151" width="16.88671875" style="54" customWidth="1"/>
    <col min="6152" max="6152" width="14.109375" style="54" customWidth="1"/>
    <col min="6153" max="6153" width="11.5546875" style="54"/>
    <col min="6154" max="6154" width="18.33203125" style="54" customWidth="1"/>
    <col min="6155" max="6155" width="12.44140625" style="54" customWidth="1"/>
    <col min="6156" max="6156" width="20" style="54" customWidth="1"/>
    <col min="6157" max="6400" width="11.5546875" style="54"/>
    <col min="6401" max="6401" width="20.33203125" style="54" customWidth="1"/>
    <col min="6402" max="6402" width="31.109375" style="54" customWidth="1"/>
    <col min="6403" max="6403" width="15" style="54" customWidth="1"/>
    <col min="6404" max="6404" width="14.44140625" style="54" customWidth="1"/>
    <col min="6405" max="6405" width="14.88671875" style="54" customWidth="1"/>
    <col min="6406" max="6406" width="18.109375" style="54" bestFit="1" customWidth="1"/>
    <col min="6407" max="6407" width="16.88671875" style="54" customWidth="1"/>
    <col min="6408" max="6408" width="14.109375" style="54" customWidth="1"/>
    <col min="6409" max="6409" width="11.5546875" style="54"/>
    <col min="6410" max="6410" width="18.33203125" style="54" customWidth="1"/>
    <col min="6411" max="6411" width="12.44140625" style="54" customWidth="1"/>
    <col min="6412" max="6412" width="20" style="54" customWidth="1"/>
    <col min="6413" max="6656" width="11.5546875" style="54"/>
    <col min="6657" max="6657" width="20.33203125" style="54" customWidth="1"/>
    <col min="6658" max="6658" width="31.109375" style="54" customWidth="1"/>
    <col min="6659" max="6659" width="15" style="54" customWidth="1"/>
    <col min="6660" max="6660" width="14.44140625" style="54" customWidth="1"/>
    <col min="6661" max="6661" width="14.88671875" style="54" customWidth="1"/>
    <col min="6662" max="6662" width="18.109375" style="54" bestFit="1" customWidth="1"/>
    <col min="6663" max="6663" width="16.88671875" style="54" customWidth="1"/>
    <col min="6664" max="6664" width="14.109375" style="54" customWidth="1"/>
    <col min="6665" max="6665" width="11.5546875" style="54"/>
    <col min="6666" max="6666" width="18.33203125" style="54" customWidth="1"/>
    <col min="6667" max="6667" width="12.44140625" style="54" customWidth="1"/>
    <col min="6668" max="6668" width="20" style="54" customWidth="1"/>
    <col min="6669" max="6912" width="11.5546875" style="54"/>
    <col min="6913" max="6913" width="20.33203125" style="54" customWidth="1"/>
    <col min="6914" max="6914" width="31.109375" style="54" customWidth="1"/>
    <col min="6915" max="6915" width="15" style="54" customWidth="1"/>
    <col min="6916" max="6916" width="14.44140625" style="54" customWidth="1"/>
    <col min="6917" max="6917" width="14.88671875" style="54" customWidth="1"/>
    <col min="6918" max="6918" width="18.109375" style="54" bestFit="1" customWidth="1"/>
    <col min="6919" max="6919" width="16.88671875" style="54" customWidth="1"/>
    <col min="6920" max="6920" width="14.109375" style="54" customWidth="1"/>
    <col min="6921" max="6921" width="11.5546875" style="54"/>
    <col min="6922" max="6922" width="18.33203125" style="54" customWidth="1"/>
    <col min="6923" max="6923" width="12.44140625" style="54" customWidth="1"/>
    <col min="6924" max="6924" width="20" style="54" customWidth="1"/>
    <col min="6925" max="7168" width="11.5546875" style="54"/>
    <col min="7169" max="7169" width="20.33203125" style="54" customWidth="1"/>
    <col min="7170" max="7170" width="31.109375" style="54" customWidth="1"/>
    <col min="7171" max="7171" width="15" style="54" customWidth="1"/>
    <col min="7172" max="7172" width="14.44140625" style="54" customWidth="1"/>
    <col min="7173" max="7173" width="14.88671875" style="54" customWidth="1"/>
    <col min="7174" max="7174" width="18.109375" style="54" bestFit="1" customWidth="1"/>
    <col min="7175" max="7175" width="16.88671875" style="54" customWidth="1"/>
    <col min="7176" max="7176" width="14.109375" style="54" customWidth="1"/>
    <col min="7177" max="7177" width="11.5546875" style="54"/>
    <col min="7178" max="7178" width="18.33203125" style="54" customWidth="1"/>
    <col min="7179" max="7179" width="12.44140625" style="54" customWidth="1"/>
    <col min="7180" max="7180" width="20" style="54" customWidth="1"/>
    <col min="7181" max="7424" width="11.5546875" style="54"/>
    <col min="7425" max="7425" width="20.33203125" style="54" customWidth="1"/>
    <col min="7426" max="7426" width="31.109375" style="54" customWidth="1"/>
    <col min="7427" max="7427" width="15" style="54" customWidth="1"/>
    <col min="7428" max="7428" width="14.44140625" style="54" customWidth="1"/>
    <col min="7429" max="7429" width="14.88671875" style="54" customWidth="1"/>
    <col min="7430" max="7430" width="18.109375" style="54" bestFit="1" customWidth="1"/>
    <col min="7431" max="7431" width="16.88671875" style="54" customWidth="1"/>
    <col min="7432" max="7432" width="14.109375" style="54" customWidth="1"/>
    <col min="7433" max="7433" width="11.5546875" style="54"/>
    <col min="7434" max="7434" width="18.33203125" style="54" customWidth="1"/>
    <col min="7435" max="7435" width="12.44140625" style="54" customWidth="1"/>
    <col min="7436" max="7436" width="20" style="54" customWidth="1"/>
    <col min="7437" max="7680" width="11.5546875" style="54"/>
    <col min="7681" max="7681" width="20.33203125" style="54" customWidth="1"/>
    <col min="7682" max="7682" width="31.109375" style="54" customWidth="1"/>
    <col min="7683" max="7683" width="15" style="54" customWidth="1"/>
    <col min="7684" max="7684" width="14.44140625" style="54" customWidth="1"/>
    <col min="7685" max="7685" width="14.88671875" style="54" customWidth="1"/>
    <col min="7686" max="7686" width="18.109375" style="54" bestFit="1" customWidth="1"/>
    <col min="7687" max="7687" width="16.88671875" style="54" customWidth="1"/>
    <col min="7688" max="7688" width="14.109375" style="54" customWidth="1"/>
    <col min="7689" max="7689" width="11.5546875" style="54"/>
    <col min="7690" max="7690" width="18.33203125" style="54" customWidth="1"/>
    <col min="7691" max="7691" width="12.44140625" style="54" customWidth="1"/>
    <col min="7692" max="7692" width="20" style="54" customWidth="1"/>
    <col min="7693" max="7936" width="11.5546875" style="54"/>
    <col min="7937" max="7937" width="20.33203125" style="54" customWidth="1"/>
    <col min="7938" max="7938" width="31.109375" style="54" customWidth="1"/>
    <col min="7939" max="7939" width="15" style="54" customWidth="1"/>
    <col min="7940" max="7940" width="14.44140625" style="54" customWidth="1"/>
    <col min="7941" max="7941" width="14.88671875" style="54" customWidth="1"/>
    <col min="7942" max="7942" width="18.109375" style="54" bestFit="1" customWidth="1"/>
    <col min="7943" max="7943" width="16.88671875" style="54" customWidth="1"/>
    <col min="7944" max="7944" width="14.109375" style="54" customWidth="1"/>
    <col min="7945" max="7945" width="11.5546875" style="54"/>
    <col min="7946" max="7946" width="18.33203125" style="54" customWidth="1"/>
    <col min="7947" max="7947" width="12.44140625" style="54" customWidth="1"/>
    <col min="7948" max="7948" width="20" style="54" customWidth="1"/>
    <col min="7949" max="8192" width="11.5546875" style="54"/>
    <col min="8193" max="8193" width="20.33203125" style="54" customWidth="1"/>
    <col min="8194" max="8194" width="31.109375" style="54" customWidth="1"/>
    <col min="8195" max="8195" width="15" style="54" customWidth="1"/>
    <col min="8196" max="8196" width="14.44140625" style="54" customWidth="1"/>
    <col min="8197" max="8197" width="14.88671875" style="54" customWidth="1"/>
    <col min="8198" max="8198" width="18.109375" style="54" bestFit="1" customWidth="1"/>
    <col min="8199" max="8199" width="16.88671875" style="54" customWidth="1"/>
    <col min="8200" max="8200" width="14.109375" style="54" customWidth="1"/>
    <col min="8201" max="8201" width="11.5546875" style="54"/>
    <col min="8202" max="8202" width="18.33203125" style="54" customWidth="1"/>
    <col min="8203" max="8203" width="12.44140625" style="54" customWidth="1"/>
    <col min="8204" max="8204" width="20" style="54" customWidth="1"/>
    <col min="8205" max="8448" width="11.5546875" style="54"/>
    <col min="8449" max="8449" width="20.33203125" style="54" customWidth="1"/>
    <col min="8450" max="8450" width="31.109375" style="54" customWidth="1"/>
    <col min="8451" max="8451" width="15" style="54" customWidth="1"/>
    <col min="8452" max="8452" width="14.44140625" style="54" customWidth="1"/>
    <col min="8453" max="8453" width="14.88671875" style="54" customWidth="1"/>
    <col min="8454" max="8454" width="18.109375" style="54" bestFit="1" customWidth="1"/>
    <col min="8455" max="8455" width="16.88671875" style="54" customWidth="1"/>
    <col min="8456" max="8456" width="14.109375" style="54" customWidth="1"/>
    <col min="8457" max="8457" width="11.5546875" style="54"/>
    <col min="8458" max="8458" width="18.33203125" style="54" customWidth="1"/>
    <col min="8459" max="8459" width="12.44140625" style="54" customWidth="1"/>
    <col min="8460" max="8460" width="20" style="54" customWidth="1"/>
    <col min="8461" max="8704" width="11.5546875" style="54"/>
    <col min="8705" max="8705" width="20.33203125" style="54" customWidth="1"/>
    <col min="8706" max="8706" width="31.109375" style="54" customWidth="1"/>
    <col min="8707" max="8707" width="15" style="54" customWidth="1"/>
    <col min="8708" max="8708" width="14.44140625" style="54" customWidth="1"/>
    <col min="8709" max="8709" width="14.88671875" style="54" customWidth="1"/>
    <col min="8710" max="8710" width="18.109375" style="54" bestFit="1" customWidth="1"/>
    <col min="8711" max="8711" width="16.88671875" style="54" customWidth="1"/>
    <col min="8712" max="8712" width="14.109375" style="54" customWidth="1"/>
    <col min="8713" max="8713" width="11.5546875" style="54"/>
    <col min="8714" max="8714" width="18.33203125" style="54" customWidth="1"/>
    <col min="8715" max="8715" width="12.44140625" style="54" customWidth="1"/>
    <col min="8716" max="8716" width="20" style="54" customWidth="1"/>
    <col min="8717" max="8960" width="11.5546875" style="54"/>
    <col min="8961" max="8961" width="20.33203125" style="54" customWidth="1"/>
    <col min="8962" max="8962" width="31.109375" style="54" customWidth="1"/>
    <col min="8963" max="8963" width="15" style="54" customWidth="1"/>
    <col min="8964" max="8964" width="14.44140625" style="54" customWidth="1"/>
    <col min="8965" max="8965" width="14.88671875" style="54" customWidth="1"/>
    <col min="8966" max="8966" width="18.109375" style="54" bestFit="1" customWidth="1"/>
    <col min="8967" max="8967" width="16.88671875" style="54" customWidth="1"/>
    <col min="8968" max="8968" width="14.109375" style="54" customWidth="1"/>
    <col min="8969" max="8969" width="11.5546875" style="54"/>
    <col min="8970" max="8970" width="18.33203125" style="54" customWidth="1"/>
    <col min="8971" max="8971" width="12.44140625" style="54" customWidth="1"/>
    <col min="8972" max="8972" width="20" style="54" customWidth="1"/>
    <col min="8973" max="9216" width="11.5546875" style="54"/>
    <col min="9217" max="9217" width="20.33203125" style="54" customWidth="1"/>
    <col min="9218" max="9218" width="31.109375" style="54" customWidth="1"/>
    <col min="9219" max="9219" width="15" style="54" customWidth="1"/>
    <col min="9220" max="9220" width="14.44140625" style="54" customWidth="1"/>
    <col min="9221" max="9221" width="14.88671875" style="54" customWidth="1"/>
    <col min="9222" max="9222" width="18.109375" style="54" bestFit="1" customWidth="1"/>
    <col min="9223" max="9223" width="16.88671875" style="54" customWidth="1"/>
    <col min="9224" max="9224" width="14.109375" style="54" customWidth="1"/>
    <col min="9225" max="9225" width="11.5546875" style="54"/>
    <col min="9226" max="9226" width="18.33203125" style="54" customWidth="1"/>
    <col min="9227" max="9227" width="12.44140625" style="54" customWidth="1"/>
    <col min="9228" max="9228" width="20" style="54" customWidth="1"/>
    <col min="9229" max="9472" width="11.5546875" style="54"/>
    <col min="9473" max="9473" width="20.33203125" style="54" customWidth="1"/>
    <col min="9474" max="9474" width="31.109375" style="54" customWidth="1"/>
    <col min="9475" max="9475" width="15" style="54" customWidth="1"/>
    <col min="9476" max="9476" width="14.44140625" style="54" customWidth="1"/>
    <col min="9477" max="9477" width="14.88671875" style="54" customWidth="1"/>
    <col min="9478" max="9478" width="18.109375" style="54" bestFit="1" customWidth="1"/>
    <col min="9479" max="9479" width="16.88671875" style="54" customWidth="1"/>
    <col min="9480" max="9480" width="14.109375" style="54" customWidth="1"/>
    <col min="9481" max="9481" width="11.5546875" style="54"/>
    <col min="9482" max="9482" width="18.33203125" style="54" customWidth="1"/>
    <col min="9483" max="9483" width="12.44140625" style="54" customWidth="1"/>
    <col min="9484" max="9484" width="20" style="54" customWidth="1"/>
    <col min="9485" max="9728" width="11.5546875" style="54"/>
    <col min="9729" max="9729" width="20.33203125" style="54" customWidth="1"/>
    <col min="9730" max="9730" width="31.109375" style="54" customWidth="1"/>
    <col min="9731" max="9731" width="15" style="54" customWidth="1"/>
    <col min="9732" max="9732" width="14.44140625" style="54" customWidth="1"/>
    <col min="9733" max="9733" width="14.88671875" style="54" customWidth="1"/>
    <col min="9734" max="9734" width="18.109375" style="54" bestFit="1" customWidth="1"/>
    <col min="9735" max="9735" width="16.88671875" style="54" customWidth="1"/>
    <col min="9736" max="9736" width="14.109375" style="54" customWidth="1"/>
    <col min="9737" max="9737" width="11.5546875" style="54"/>
    <col min="9738" max="9738" width="18.33203125" style="54" customWidth="1"/>
    <col min="9739" max="9739" width="12.44140625" style="54" customWidth="1"/>
    <col min="9740" max="9740" width="20" style="54" customWidth="1"/>
    <col min="9741" max="9984" width="11.5546875" style="54"/>
    <col min="9985" max="9985" width="20.33203125" style="54" customWidth="1"/>
    <col min="9986" max="9986" width="31.109375" style="54" customWidth="1"/>
    <col min="9987" max="9987" width="15" style="54" customWidth="1"/>
    <col min="9988" max="9988" width="14.44140625" style="54" customWidth="1"/>
    <col min="9989" max="9989" width="14.88671875" style="54" customWidth="1"/>
    <col min="9990" max="9990" width="18.109375" style="54" bestFit="1" customWidth="1"/>
    <col min="9991" max="9991" width="16.88671875" style="54" customWidth="1"/>
    <col min="9992" max="9992" width="14.109375" style="54" customWidth="1"/>
    <col min="9993" max="9993" width="11.5546875" style="54"/>
    <col min="9994" max="9994" width="18.33203125" style="54" customWidth="1"/>
    <col min="9995" max="9995" width="12.44140625" style="54" customWidth="1"/>
    <col min="9996" max="9996" width="20" style="54" customWidth="1"/>
    <col min="9997" max="10240" width="11.5546875" style="54"/>
    <col min="10241" max="10241" width="20.33203125" style="54" customWidth="1"/>
    <col min="10242" max="10242" width="31.109375" style="54" customWidth="1"/>
    <col min="10243" max="10243" width="15" style="54" customWidth="1"/>
    <col min="10244" max="10244" width="14.44140625" style="54" customWidth="1"/>
    <col min="10245" max="10245" width="14.88671875" style="54" customWidth="1"/>
    <col min="10246" max="10246" width="18.109375" style="54" bestFit="1" customWidth="1"/>
    <col min="10247" max="10247" width="16.88671875" style="54" customWidth="1"/>
    <col min="10248" max="10248" width="14.109375" style="54" customWidth="1"/>
    <col min="10249" max="10249" width="11.5546875" style="54"/>
    <col min="10250" max="10250" width="18.33203125" style="54" customWidth="1"/>
    <col min="10251" max="10251" width="12.44140625" style="54" customWidth="1"/>
    <col min="10252" max="10252" width="20" style="54" customWidth="1"/>
    <col min="10253" max="10496" width="11.5546875" style="54"/>
    <col min="10497" max="10497" width="20.33203125" style="54" customWidth="1"/>
    <col min="10498" max="10498" width="31.109375" style="54" customWidth="1"/>
    <col min="10499" max="10499" width="15" style="54" customWidth="1"/>
    <col min="10500" max="10500" width="14.44140625" style="54" customWidth="1"/>
    <col min="10501" max="10501" width="14.88671875" style="54" customWidth="1"/>
    <col min="10502" max="10502" width="18.109375" style="54" bestFit="1" customWidth="1"/>
    <col min="10503" max="10503" width="16.88671875" style="54" customWidth="1"/>
    <col min="10504" max="10504" width="14.109375" style="54" customWidth="1"/>
    <col min="10505" max="10505" width="11.5546875" style="54"/>
    <col min="10506" max="10506" width="18.33203125" style="54" customWidth="1"/>
    <col min="10507" max="10507" width="12.44140625" style="54" customWidth="1"/>
    <col min="10508" max="10508" width="20" style="54" customWidth="1"/>
    <col min="10509" max="10752" width="11.5546875" style="54"/>
    <col min="10753" max="10753" width="20.33203125" style="54" customWidth="1"/>
    <col min="10754" max="10754" width="31.109375" style="54" customWidth="1"/>
    <col min="10755" max="10755" width="15" style="54" customWidth="1"/>
    <col min="10756" max="10756" width="14.44140625" style="54" customWidth="1"/>
    <col min="10757" max="10757" width="14.88671875" style="54" customWidth="1"/>
    <col min="10758" max="10758" width="18.109375" style="54" bestFit="1" customWidth="1"/>
    <col min="10759" max="10759" width="16.88671875" style="54" customWidth="1"/>
    <col min="10760" max="10760" width="14.109375" style="54" customWidth="1"/>
    <col min="10761" max="10761" width="11.5546875" style="54"/>
    <col min="10762" max="10762" width="18.33203125" style="54" customWidth="1"/>
    <col min="10763" max="10763" width="12.44140625" style="54" customWidth="1"/>
    <col min="10764" max="10764" width="20" style="54" customWidth="1"/>
    <col min="10765" max="11008" width="11.5546875" style="54"/>
    <col min="11009" max="11009" width="20.33203125" style="54" customWidth="1"/>
    <col min="11010" max="11010" width="31.109375" style="54" customWidth="1"/>
    <col min="11011" max="11011" width="15" style="54" customWidth="1"/>
    <col min="11012" max="11012" width="14.44140625" style="54" customWidth="1"/>
    <col min="11013" max="11013" width="14.88671875" style="54" customWidth="1"/>
    <col min="11014" max="11014" width="18.109375" style="54" bestFit="1" customWidth="1"/>
    <col min="11015" max="11015" width="16.88671875" style="54" customWidth="1"/>
    <col min="11016" max="11016" width="14.109375" style="54" customWidth="1"/>
    <col min="11017" max="11017" width="11.5546875" style="54"/>
    <col min="11018" max="11018" width="18.33203125" style="54" customWidth="1"/>
    <col min="11019" max="11019" width="12.44140625" style="54" customWidth="1"/>
    <col min="11020" max="11020" width="20" style="54" customWidth="1"/>
    <col min="11021" max="11264" width="11.5546875" style="54"/>
    <col min="11265" max="11265" width="20.33203125" style="54" customWidth="1"/>
    <col min="11266" max="11266" width="31.109375" style="54" customWidth="1"/>
    <col min="11267" max="11267" width="15" style="54" customWidth="1"/>
    <col min="11268" max="11268" width="14.44140625" style="54" customWidth="1"/>
    <col min="11269" max="11269" width="14.88671875" style="54" customWidth="1"/>
    <col min="11270" max="11270" width="18.109375" style="54" bestFit="1" customWidth="1"/>
    <col min="11271" max="11271" width="16.88671875" style="54" customWidth="1"/>
    <col min="11272" max="11272" width="14.109375" style="54" customWidth="1"/>
    <col min="11273" max="11273" width="11.5546875" style="54"/>
    <col min="11274" max="11274" width="18.33203125" style="54" customWidth="1"/>
    <col min="11275" max="11275" width="12.44140625" style="54" customWidth="1"/>
    <col min="11276" max="11276" width="20" style="54" customWidth="1"/>
    <col min="11277" max="11520" width="11.5546875" style="54"/>
    <col min="11521" max="11521" width="20.33203125" style="54" customWidth="1"/>
    <col min="11522" max="11522" width="31.109375" style="54" customWidth="1"/>
    <col min="11523" max="11523" width="15" style="54" customWidth="1"/>
    <col min="11524" max="11524" width="14.44140625" style="54" customWidth="1"/>
    <col min="11525" max="11525" width="14.88671875" style="54" customWidth="1"/>
    <col min="11526" max="11526" width="18.109375" style="54" bestFit="1" customWidth="1"/>
    <col min="11527" max="11527" width="16.88671875" style="54" customWidth="1"/>
    <col min="11528" max="11528" width="14.109375" style="54" customWidth="1"/>
    <col min="11529" max="11529" width="11.5546875" style="54"/>
    <col min="11530" max="11530" width="18.33203125" style="54" customWidth="1"/>
    <col min="11531" max="11531" width="12.44140625" style="54" customWidth="1"/>
    <col min="11532" max="11532" width="20" style="54" customWidth="1"/>
    <col min="11533" max="11776" width="11.5546875" style="54"/>
    <col min="11777" max="11777" width="20.33203125" style="54" customWidth="1"/>
    <col min="11778" max="11778" width="31.109375" style="54" customWidth="1"/>
    <col min="11779" max="11779" width="15" style="54" customWidth="1"/>
    <col min="11780" max="11780" width="14.44140625" style="54" customWidth="1"/>
    <col min="11781" max="11781" width="14.88671875" style="54" customWidth="1"/>
    <col min="11782" max="11782" width="18.109375" style="54" bestFit="1" customWidth="1"/>
    <col min="11783" max="11783" width="16.88671875" style="54" customWidth="1"/>
    <col min="11784" max="11784" width="14.109375" style="54" customWidth="1"/>
    <col min="11785" max="11785" width="11.5546875" style="54"/>
    <col min="11786" max="11786" width="18.33203125" style="54" customWidth="1"/>
    <col min="11787" max="11787" width="12.44140625" style="54" customWidth="1"/>
    <col min="11788" max="11788" width="20" style="54" customWidth="1"/>
    <col min="11789" max="12032" width="11.5546875" style="54"/>
    <col min="12033" max="12033" width="20.33203125" style="54" customWidth="1"/>
    <col min="12034" max="12034" width="31.109375" style="54" customWidth="1"/>
    <col min="12035" max="12035" width="15" style="54" customWidth="1"/>
    <col min="12036" max="12036" width="14.44140625" style="54" customWidth="1"/>
    <col min="12037" max="12037" width="14.88671875" style="54" customWidth="1"/>
    <col min="12038" max="12038" width="18.109375" style="54" bestFit="1" customWidth="1"/>
    <col min="12039" max="12039" width="16.88671875" style="54" customWidth="1"/>
    <col min="12040" max="12040" width="14.109375" style="54" customWidth="1"/>
    <col min="12041" max="12041" width="11.5546875" style="54"/>
    <col min="12042" max="12042" width="18.33203125" style="54" customWidth="1"/>
    <col min="12043" max="12043" width="12.44140625" style="54" customWidth="1"/>
    <col min="12044" max="12044" width="20" style="54" customWidth="1"/>
    <col min="12045" max="12288" width="11.5546875" style="54"/>
    <col min="12289" max="12289" width="20.33203125" style="54" customWidth="1"/>
    <col min="12290" max="12290" width="31.109375" style="54" customWidth="1"/>
    <col min="12291" max="12291" width="15" style="54" customWidth="1"/>
    <col min="12292" max="12292" width="14.44140625" style="54" customWidth="1"/>
    <col min="12293" max="12293" width="14.88671875" style="54" customWidth="1"/>
    <col min="12294" max="12294" width="18.109375" style="54" bestFit="1" customWidth="1"/>
    <col min="12295" max="12295" width="16.88671875" style="54" customWidth="1"/>
    <col min="12296" max="12296" width="14.109375" style="54" customWidth="1"/>
    <col min="12297" max="12297" width="11.5546875" style="54"/>
    <col min="12298" max="12298" width="18.33203125" style="54" customWidth="1"/>
    <col min="12299" max="12299" width="12.44140625" style="54" customWidth="1"/>
    <col min="12300" max="12300" width="20" style="54" customWidth="1"/>
    <col min="12301" max="12544" width="11.5546875" style="54"/>
    <col min="12545" max="12545" width="20.33203125" style="54" customWidth="1"/>
    <col min="12546" max="12546" width="31.109375" style="54" customWidth="1"/>
    <col min="12547" max="12547" width="15" style="54" customWidth="1"/>
    <col min="12548" max="12548" width="14.44140625" style="54" customWidth="1"/>
    <col min="12549" max="12549" width="14.88671875" style="54" customWidth="1"/>
    <col min="12550" max="12550" width="18.109375" style="54" bestFit="1" customWidth="1"/>
    <col min="12551" max="12551" width="16.88671875" style="54" customWidth="1"/>
    <col min="12552" max="12552" width="14.109375" style="54" customWidth="1"/>
    <col min="12553" max="12553" width="11.5546875" style="54"/>
    <col min="12554" max="12554" width="18.33203125" style="54" customWidth="1"/>
    <col min="12555" max="12555" width="12.44140625" style="54" customWidth="1"/>
    <col min="12556" max="12556" width="20" style="54" customWidth="1"/>
    <col min="12557" max="12800" width="11.5546875" style="54"/>
    <col min="12801" max="12801" width="20.33203125" style="54" customWidth="1"/>
    <col min="12802" max="12802" width="31.109375" style="54" customWidth="1"/>
    <col min="12803" max="12803" width="15" style="54" customWidth="1"/>
    <col min="12804" max="12804" width="14.44140625" style="54" customWidth="1"/>
    <col min="12805" max="12805" width="14.88671875" style="54" customWidth="1"/>
    <col min="12806" max="12806" width="18.109375" style="54" bestFit="1" customWidth="1"/>
    <col min="12807" max="12807" width="16.88671875" style="54" customWidth="1"/>
    <col min="12808" max="12808" width="14.109375" style="54" customWidth="1"/>
    <col min="12809" max="12809" width="11.5546875" style="54"/>
    <col min="12810" max="12810" width="18.33203125" style="54" customWidth="1"/>
    <col min="12811" max="12811" width="12.44140625" style="54" customWidth="1"/>
    <col min="12812" max="12812" width="20" style="54" customWidth="1"/>
    <col min="12813" max="13056" width="11.5546875" style="54"/>
    <col min="13057" max="13057" width="20.33203125" style="54" customWidth="1"/>
    <col min="13058" max="13058" width="31.109375" style="54" customWidth="1"/>
    <col min="13059" max="13059" width="15" style="54" customWidth="1"/>
    <col min="13060" max="13060" width="14.44140625" style="54" customWidth="1"/>
    <col min="13061" max="13061" width="14.88671875" style="54" customWidth="1"/>
    <col min="13062" max="13062" width="18.109375" style="54" bestFit="1" customWidth="1"/>
    <col min="13063" max="13063" width="16.88671875" style="54" customWidth="1"/>
    <col min="13064" max="13064" width="14.109375" style="54" customWidth="1"/>
    <col min="13065" max="13065" width="11.5546875" style="54"/>
    <col min="13066" max="13066" width="18.33203125" style="54" customWidth="1"/>
    <col min="13067" max="13067" width="12.44140625" style="54" customWidth="1"/>
    <col min="13068" max="13068" width="20" style="54" customWidth="1"/>
    <col min="13069" max="13312" width="11.5546875" style="54"/>
    <col min="13313" max="13313" width="20.33203125" style="54" customWidth="1"/>
    <col min="13314" max="13314" width="31.109375" style="54" customWidth="1"/>
    <col min="13315" max="13315" width="15" style="54" customWidth="1"/>
    <col min="13316" max="13316" width="14.44140625" style="54" customWidth="1"/>
    <col min="13317" max="13317" width="14.88671875" style="54" customWidth="1"/>
    <col min="13318" max="13318" width="18.109375" style="54" bestFit="1" customWidth="1"/>
    <col min="13319" max="13319" width="16.88671875" style="54" customWidth="1"/>
    <col min="13320" max="13320" width="14.109375" style="54" customWidth="1"/>
    <col min="13321" max="13321" width="11.5546875" style="54"/>
    <col min="13322" max="13322" width="18.33203125" style="54" customWidth="1"/>
    <col min="13323" max="13323" width="12.44140625" style="54" customWidth="1"/>
    <col min="13324" max="13324" width="20" style="54" customWidth="1"/>
    <col min="13325" max="13568" width="11.5546875" style="54"/>
    <col min="13569" max="13569" width="20.33203125" style="54" customWidth="1"/>
    <col min="13570" max="13570" width="31.109375" style="54" customWidth="1"/>
    <col min="13571" max="13571" width="15" style="54" customWidth="1"/>
    <col min="13572" max="13572" width="14.44140625" style="54" customWidth="1"/>
    <col min="13573" max="13573" width="14.88671875" style="54" customWidth="1"/>
    <col min="13574" max="13574" width="18.109375" style="54" bestFit="1" customWidth="1"/>
    <col min="13575" max="13575" width="16.88671875" style="54" customWidth="1"/>
    <col min="13576" max="13576" width="14.109375" style="54" customWidth="1"/>
    <col min="13577" max="13577" width="11.5546875" style="54"/>
    <col min="13578" max="13578" width="18.33203125" style="54" customWidth="1"/>
    <col min="13579" max="13579" width="12.44140625" style="54" customWidth="1"/>
    <col min="13580" max="13580" width="20" style="54" customWidth="1"/>
    <col min="13581" max="13824" width="11.5546875" style="54"/>
    <col min="13825" max="13825" width="20.33203125" style="54" customWidth="1"/>
    <col min="13826" max="13826" width="31.109375" style="54" customWidth="1"/>
    <col min="13827" max="13827" width="15" style="54" customWidth="1"/>
    <col min="13828" max="13828" width="14.44140625" style="54" customWidth="1"/>
    <col min="13829" max="13829" width="14.88671875" style="54" customWidth="1"/>
    <col min="13830" max="13830" width="18.109375" style="54" bestFit="1" customWidth="1"/>
    <col min="13831" max="13831" width="16.88671875" style="54" customWidth="1"/>
    <col min="13832" max="13832" width="14.109375" style="54" customWidth="1"/>
    <col min="13833" max="13833" width="11.5546875" style="54"/>
    <col min="13834" max="13834" width="18.33203125" style="54" customWidth="1"/>
    <col min="13835" max="13835" width="12.44140625" style="54" customWidth="1"/>
    <col min="13836" max="13836" width="20" style="54" customWidth="1"/>
    <col min="13837" max="14080" width="11.5546875" style="54"/>
    <col min="14081" max="14081" width="20.33203125" style="54" customWidth="1"/>
    <col min="14082" max="14082" width="31.109375" style="54" customWidth="1"/>
    <col min="14083" max="14083" width="15" style="54" customWidth="1"/>
    <col min="14084" max="14084" width="14.44140625" style="54" customWidth="1"/>
    <col min="14085" max="14085" width="14.88671875" style="54" customWidth="1"/>
    <col min="14086" max="14086" width="18.109375" style="54" bestFit="1" customWidth="1"/>
    <col min="14087" max="14087" width="16.88671875" style="54" customWidth="1"/>
    <col min="14088" max="14088" width="14.109375" style="54" customWidth="1"/>
    <col min="14089" max="14089" width="11.5546875" style="54"/>
    <col min="14090" max="14090" width="18.33203125" style="54" customWidth="1"/>
    <col min="14091" max="14091" width="12.44140625" style="54" customWidth="1"/>
    <col min="14092" max="14092" width="20" style="54" customWidth="1"/>
    <col min="14093" max="14336" width="11.5546875" style="54"/>
    <col min="14337" max="14337" width="20.33203125" style="54" customWidth="1"/>
    <col min="14338" max="14338" width="31.109375" style="54" customWidth="1"/>
    <col min="14339" max="14339" width="15" style="54" customWidth="1"/>
    <col min="14340" max="14340" width="14.44140625" style="54" customWidth="1"/>
    <col min="14341" max="14341" width="14.88671875" style="54" customWidth="1"/>
    <col min="14342" max="14342" width="18.109375" style="54" bestFit="1" customWidth="1"/>
    <col min="14343" max="14343" width="16.88671875" style="54" customWidth="1"/>
    <col min="14344" max="14344" width="14.109375" style="54" customWidth="1"/>
    <col min="14345" max="14345" width="11.5546875" style="54"/>
    <col min="14346" max="14346" width="18.33203125" style="54" customWidth="1"/>
    <col min="14347" max="14347" width="12.44140625" style="54" customWidth="1"/>
    <col min="14348" max="14348" width="20" style="54" customWidth="1"/>
    <col min="14349" max="14592" width="11.5546875" style="54"/>
    <col min="14593" max="14593" width="20.33203125" style="54" customWidth="1"/>
    <col min="14594" max="14594" width="31.109375" style="54" customWidth="1"/>
    <col min="14595" max="14595" width="15" style="54" customWidth="1"/>
    <col min="14596" max="14596" width="14.44140625" style="54" customWidth="1"/>
    <col min="14597" max="14597" width="14.88671875" style="54" customWidth="1"/>
    <col min="14598" max="14598" width="18.109375" style="54" bestFit="1" customWidth="1"/>
    <col min="14599" max="14599" width="16.88671875" style="54" customWidth="1"/>
    <col min="14600" max="14600" width="14.109375" style="54" customWidth="1"/>
    <col min="14601" max="14601" width="11.5546875" style="54"/>
    <col min="14602" max="14602" width="18.33203125" style="54" customWidth="1"/>
    <col min="14603" max="14603" width="12.44140625" style="54" customWidth="1"/>
    <col min="14604" max="14604" width="20" style="54" customWidth="1"/>
    <col min="14605" max="14848" width="11.5546875" style="54"/>
    <col min="14849" max="14849" width="20.33203125" style="54" customWidth="1"/>
    <col min="14850" max="14850" width="31.109375" style="54" customWidth="1"/>
    <col min="14851" max="14851" width="15" style="54" customWidth="1"/>
    <col min="14852" max="14852" width="14.44140625" style="54" customWidth="1"/>
    <col min="14853" max="14853" width="14.88671875" style="54" customWidth="1"/>
    <col min="14854" max="14854" width="18.109375" style="54" bestFit="1" customWidth="1"/>
    <col min="14855" max="14855" width="16.88671875" style="54" customWidth="1"/>
    <col min="14856" max="14856" width="14.109375" style="54" customWidth="1"/>
    <col min="14857" max="14857" width="11.5546875" style="54"/>
    <col min="14858" max="14858" width="18.33203125" style="54" customWidth="1"/>
    <col min="14859" max="14859" width="12.44140625" style="54" customWidth="1"/>
    <col min="14860" max="14860" width="20" style="54" customWidth="1"/>
    <col min="14861" max="15104" width="11.5546875" style="54"/>
    <col min="15105" max="15105" width="20.33203125" style="54" customWidth="1"/>
    <col min="15106" max="15106" width="31.109375" style="54" customWidth="1"/>
    <col min="15107" max="15107" width="15" style="54" customWidth="1"/>
    <col min="15108" max="15108" width="14.44140625" style="54" customWidth="1"/>
    <col min="15109" max="15109" width="14.88671875" style="54" customWidth="1"/>
    <col min="15110" max="15110" width="18.109375" style="54" bestFit="1" customWidth="1"/>
    <col min="15111" max="15111" width="16.88671875" style="54" customWidth="1"/>
    <col min="15112" max="15112" width="14.109375" style="54" customWidth="1"/>
    <col min="15113" max="15113" width="11.5546875" style="54"/>
    <col min="15114" max="15114" width="18.33203125" style="54" customWidth="1"/>
    <col min="15115" max="15115" width="12.44140625" style="54" customWidth="1"/>
    <col min="15116" max="15116" width="20" style="54" customWidth="1"/>
    <col min="15117" max="15360" width="11.5546875" style="54"/>
    <col min="15361" max="15361" width="20.33203125" style="54" customWidth="1"/>
    <col min="15362" max="15362" width="31.109375" style="54" customWidth="1"/>
    <col min="15363" max="15363" width="15" style="54" customWidth="1"/>
    <col min="15364" max="15364" width="14.44140625" style="54" customWidth="1"/>
    <col min="15365" max="15365" width="14.88671875" style="54" customWidth="1"/>
    <col min="15366" max="15366" width="18.109375" style="54" bestFit="1" customWidth="1"/>
    <col min="15367" max="15367" width="16.88671875" style="54" customWidth="1"/>
    <col min="15368" max="15368" width="14.109375" style="54" customWidth="1"/>
    <col min="15369" max="15369" width="11.5546875" style="54"/>
    <col min="15370" max="15370" width="18.33203125" style="54" customWidth="1"/>
    <col min="15371" max="15371" width="12.44140625" style="54" customWidth="1"/>
    <col min="15372" max="15372" width="20" style="54" customWidth="1"/>
    <col min="15373" max="15616" width="11.5546875" style="54"/>
    <col min="15617" max="15617" width="20.33203125" style="54" customWidth="1"/>
    <col min="15618" max="15618" width="31.109375" style="54" customWidth="1"/>
    <col min="15619" max="15619" width="15" style="54" customWidth="1"/>
    <col min="15620" max="15620" width="14.44140625" style="54" customWidth="1"/>
    <col min="15621" max="15621" width="14.88671875" style="54" customWidth="1"/>
    <col min="15622" max="15622" width="18.109375" style="54" bestFit="1" customWidth="1"/>
    <col min="15623" max="15623" width="16.88671875" style="54" customWidth="1"/>
    <col min="15624" max="15624" width="14.109375" style="54" customWidth="1"/>
    <col min="15625" max="15625" width="11.5546875" style="54"/>
    <col min="15626" max="15626" width="18.33203125" style="54" customWidth="1"/>
    <col min="15627" max="15627" width="12.44140625" style="54" customWidth="1"/>
    <col min="15628" max="15628" width="20" style="54" customWidth="1"/>
    <col min="15629" max="15872" width="11.5546875" style="54"/>
    <col min="15873" max="15873" width="20.33203125" style="54" customWidth="1"/>
    <col min="15874" max="15874" width="31.109375" style="54" customWidth="1"/>
    <col min="15875" max="15875" width="15" style="54" customWidth="1"/>
    <col min="15876" max="15876" width="14.44140625" style="54" customWidth="1"/>
    <col min="15877" max="15877" width="14.88671875" style="54" customWidth="1"/>
    <col min="15878" max="15878" width="18.109375" style="54" bestFit="1" customWidth="1"/>
    <col min="15879" max="15879" width="16.88671875" style="54" customWidth="1"/>
    <col min="15880" max="15880" width="14.109375" style="54" customWidth="1"/>
    <col min="15881" max="15881" width="11.5546875" style="54"/>
    <col min="15882" max="15882" width="18.33203125" style="54" customWidth="1"/>
    <col min="15883" max="15883" width="12.44140625" style="54" customWidth="1"/>
    <col min="15884" max="15884" width="20" style="54" customWidth="1"/>
    <col min="15885" max="16128" width="11.5546875" style="54"/>
    <col min="16129" max="16129" width="20.33203125" style="54" customWidth="1"/>
    <col min="16130" max="16130" width="31.109375" style="54" customWidth="1"/>
    <col min="16131" max="16131" width="15" style="54" customWidth="1"/>
    <col min="16132" max="16132" width="14.44140625" style="54" customWidth="1"/>
    <col min="16133" max="16133" width="14.88671875" style="54" customWidth="1"/>
    <col min="16134" max="16134" width="18.109375" style="54" bestFit="1" customWidth="1"/>
    <col min="16135" max="16135" width="16.88671875" style="54" customWidth="1"/>
    <col min="16136" max="16136" width="14.109375" style="54" customWidth="1"/>
    <col min="16137" max="16137" width="11.5546875" style="54"/>
    <col min="16138" max="16138" width="18.33203125" style="54" customWidth="1"/>
    <col min="16139" max="16139" width="12.44140625" style="54" customWidth="1"/>
    <col min="16140" max="16140" width="20" style="54" customWidth="1"/>
    <col min="16141" max="16384" width="11.5546875" style="54"/>
  </cols>
  <sheetData>
    <row r="1" spans="1:9" ht="19.5" customHeight="1" x14ac:dyDescent="0.25"/>
    <row r="2" spans="1:9" x14ac:dyDescent="0.25">
      <c r="A2" s="605" t="s">
        <v>126</v>
      </c>
      <c r="B2" s="605"/>
      <c r="C2" s="605"/>
      <c r="D2" s="605"/>
      <c r="E2" s="605"/>
      <c r="F2" s="605"/>
      <c r="G2" s="605"/>
      <c r="H2" s="605"/>
    </row>
    <row r="3" spans="1:9" x14ac:dyDescent="0.25">
      <c r="A3" s="610" t="s">
        <v>462</v>
      </c>
      <c r="B3" s="610"/>
      <c r="C3" s="610"/>
      <c r="D3" s="610"/>
      <c r="E3" s="610"/>
      <c r="F3" s="610"/>
      <c r="G3" s="610"/>
      <c r="H3" s="610"/>
    </row>
    <row r="4" spans="1:9" ht="9.75" customHeight="1" x14ac:dyDescent="0.25">
      <c r="A4" s="339"/>
      <c r="H4" s="60"/>
      <c r="I4" s="60"/>
    </row>
    <row r="5" spans="1:9" x14ac:dyDescent="0.25">
      <c r="A5" s="61" t="s">
        <v>128</v>
      </c>
      <c r="H5" s="60"/>
    </row>
    <row r="6" spans="1:9" ht="15" customHeight="1" x14ac:dyDescent="0.25">
      <c r="A6" s="558" t="s">
        <v>336</v>
      </c>
      <c r="B6" s="558"/>
      <c r="C6" s="558"/>
      <c r="D6" s="558"/>
      <c r="E6" s="558"/>
      <c r="F6" s="558"/>
      <c r="G6" s="558"/>
      <c r="H6" s="558"/>
    </row>
    <row r="7" spans="1:9" ht="15" customHeight="1" x14ac:dyDescent="0.25">
      <c r="A7" s="558"/>
      <c r="B7" s="558"/>
      <c r="C7" s="558"/>
      <c r="D7" s="558"/>
      <c r="E7" s="558"/>
      <c r="F7" s="558"/>
      <c r="G7" s="558"/>
      <c r="H7" s="558"/>
    </row>
    <row r="8" spans="1:9" ht="15" customHeight="1" x14ac:dyDescent="0.25">
      <c r="A8" s="558"/>
      <c r="B8" s="558"/>
      <c r="C8" s="558"/>
      <c r="D8" s="558"/>
      <c r="E8" s="558"/>
      <c r="F8" s="558"/>
      <c r="G8" s="558"/>
      <c r="H8" s="558"/>
    </row>
    <row r="9" spans="1:9" ht="6.6" customHeight="1" x14ac:dyDescent="0.25">
      <c r="A9" s="558"/>
      <c r="B9" s="558"/>
      <c r="C9" s="558"/>
      <c r="D9" s="558"/>
      <c r="E9" s="558"/>
      <c r="F9" s="558"/>
      <c r="G9" s="558"/>
      <c r="H9" s="558"/>
    </row>
    <row r="10" spans="1:9" ht="13.95" hidden="1" customHeight="1" x14ac:dyDescent="0.25">
      <c r="A10" s="558"/>
      <c r="B10" s="558"/>
      <c r="C10" s="558"/>
      <c r="D10" s="558"/>
      <c r="E10" s="558"/>
      <c r="F10" s="558"/>
      <c r="G10" s="558"/>
      <c r="H10" s="558"/>
    </row>
    <row r="11" spans="1:9" x14ac:dyDescent="0.25">
      <c r="I11" s="62"/>
    </row>
    <row r="12" spans="1:9" x14ac:dyDescent="0.25">
      <c r="A12" s="339" t="s">
        <v>130</v>
      </c>
      <c r="H12" s="60"/>
      <c r="I12" s="60"/>
    </row>
    <row r="13" spans="1:9" ht="9.75" customHeight="1" x14ac:dyDescent="0.25">
      <c r="A13" s="339"/>
      <c r="H13" s="60"/>
      <c r="I13" s="60"/>
    </row>
    <row r="14" spans="1:9" ht="15" customHeight="1" x14ac:dyDescent="0.25">
      <c r="A14" s="558" t="s">
        <v>483</v>
      </c>
      <c r="B14" s="558"/>
      <c r="C14" s="558"/>
      <c r="D14" s="558"/>
      <c r="E14" s="558"/>
      <c r="F14" s="558"/>
      <c r="G14" s="558"/>
      <c r="H14" s="558"/>
      <c r="I14" s="60"/>
    </row>
    <row r="15" spans="1:9" ht="13.2" customHeight="1" x14ac:dyDescent="0.25">
      <c r="A15" s="558"/>
      <c r="B15" s="558"/>
      <c r="C15" s="558"/>
      <c r="D15" s="558"/>
      <c r="E15" s="558"/>
      <c r="F15" s="558"/>
      <c r="G15" s="558"/>
      <c r="H15" s="558"/>
      <c r="I15" s="60"/>
    </row>
    <row r="16" spans="1:9" ht="12.75" customHeight="1" x14ac:dyDescent="0.25">
      <c r="A16" s="63"/>
      <c r="B16" s="63"/>
      <c r="C16" s="130"/>
      <c r="D16" s="130"/>
      <c r="E16" s="130"/>
      <c r="F16" s="130"/>
      <c r="G16" s="130"/>
      <c r="H16" s="63"/>
      <c r="I16" s="60"/>
    </row>
    <row r="17" spans="1:9" ht="12.75" customHeight="1" x14ac:dyDescent="0.25">
      <c r="A17" s="339" t="s">
        <v>131</v>
      </c>
      <c r="B17" s="63"/>
      <c r="C17" s="130"/>
      <c r="D17" s="130"/>
      <c r="E17" s="130"/>
      <c r="F17" s="130"/>
      <c r="G17" s="130"/>
      <c r="H17" s="63"/>
      <c r="I17" s="60"/>
    </row>
    <row r="18" spans="1:9" x14ac:dyDescent="0.25">
      <c r="I18" s="60"/>
    </row>
    <row r="19" spans="1:9" ht="15" customHeight="1" x14ac:dyDescent="0.25">
      <c r="A19" s="558" t="s">
        <v>485</v>
      </c>
      <c r="B19" s="558"/>
      <c r="C19" s="558"/>
      <c r="D19" s="558"/>
      <c r="E19" s="558"/>
      <c r="F19" s="558"/>
      <c r="G19" s="558"/>
      <c r="H19" s="558"/>
      <c r="I19" s="60"/>
    </row>
    <row r="20" spans="1:9" ht="12.6" customHeight="1" x14ac:dyDescent="0.25">
      <c r="A20" s="558"/>
      <c r="B20" s="558"/>
      <c r="C20" s="558"/>
      <c r="D20" s="558"/>
      <c r="E20" s="558"/>
      <c r="F20" s="558"/>
      <c r="G20" s="558"/>
      <c r="H20" s="558"/>
      <c r="I20" s="60"/>
    </row>
    <row r="21" spans="1:9" ht="15.75" customHeight="1" x14ac:dyDescent="0.25">
      <c r="A21" s="558"/>
      <c r="B21" s="558"/>
      <c r="C21" s="558"/>
      <c r="D21" s="558"/>
      <c r="E21" s="558"/>
      <c r="F21" s="558"/>
      <c r="G21" s="558"/>
      <c r="H21" s="558"/>
      <c r="I21" s="60"/>
    </row>
    <row r="22" spans="1:9" ht="12.75" customHeight="1" x14ac:dyDescent="0.25">
      <c r="A22" s="558"/>
      <c r="B22" s="558"/>
      <c r="C22" s="558"/>
      <c r="D22" s="558"/>
      <c r="E22" s="558"/>
      <c r="F22" s="558"/>
      <c r="G22" s="558"/>
      <c r="H22" s="558"/>
      <c r="I22" s="60"/>
    </row>
    <row r="23" spans="1:9" ht="15.75" customHeight="1" x14ac:dyDescent="0.25">
      <c r="A23" s="558"/>
      <c r="B23" s="558"/>
      <c r="C23" s="558"/>
      <c r="D23" s="558"/>
      <c r="E23" s="558"/>
      <c r="F23" s="558"/>
      <c r="G23" s="558"/>
      <c r="H23" s="558"/>
      <c r="I23" s="60"/>
    </row>
    <row r="24" spans="1:9" x14ac:dyDescent="0.25">
      <c r="A24" s="64" t="s">
        <v>132</v>
      </c>
      <c r="I24" s="60"/>
    </row>
    <row r="25" spans="1:9" x14ac:dyDescent="0.25">
      <c r="H25" s="60"/>
      <c r="I25" s="60"/>
    </row>
    <row r="26" spans="1:9" ht="15" customHeight="1" x14ac:dyDescent="0.25">
      <c r="A26" s="558" t="s">
        <v>337</v>
      </c>
      <c r="B26" s="558"/>
      <c r="C26" s="558"/>
      <c r="D26" s="558"/>
      <c r="E26" s="558"/>
      <c r="F26" s="558"/>
      <c r="G26" s="558"/>
      <c r="H26" s="558"/>
      <c r="I26" s="60"/>
    </row>
    <row r="27" spans="1:9" ht="15" customHeight="1" x14ac:dyDescent="0.25">
      <c r="A27" s="558"/>
      <c r="B27" s="558"/>
      <c r="C27" s="558"/>
      <c r="D27" s="558"/>
      <c r="E27" s="558"/>
      <c r="F27" s="558"/>
      <c r="G27" s="558"/>
      <c r="H27" s="558"/>
      <c r="I27" s="60"/>
    </row>
    <row r="28" spans="1:9" x14ac:dyDescent="0.25">
      <c r="A28" s="64" t="s">
        <v>134</v>
      </c>
      <c r="H28" s="60"/>
      <c r="I28" s="60"/>
    </row>
    <row r="29" spans="1:9" x14ac:dyDescent="0.25">
      <c r="A29" s="54" t="s">
        <v>135</v>
      </c>
      <c r="H29" s="60"/>
      <c r="I29" s="60"/>
    </row>
    <row r="30" spans="1:9" ht="15" customHeight="1" x14ac:dyDescent="0.25">
      <c r="A30" s="558" t="s">
        <v>338</v>
      </c>
      <c r="B30" s="558"/>
      <c r="C30" s="558"/>
      <c r="D30" s="558"/>
      <c r="E30" s="558"/>
      <c r="F30" s="558"/>
      <c r="G30" s="558"/>
      <c r="H30" s="558"/>
      <c r="I30" s="60"/>
    </row>
    <row r="31" spans="1:9" ht="15" customHeight="1" x14ac:dyDescent="0.25">
      <c r="A31" s="558"/>
      <c r="B31" s="558"/>
      <c r="C31" s="558"/>
      <c r="D31" s="558"/>
      <c r="E31" s="558"/>
      <c r="F31" s="558"/>
      <c r="G31" s="558"/>
      <c r="H31" s="558"/>
      <c r="I31" s="60"/>
    </row>
    <row r="32" spans="1:9" x14ac:dyDescent="0.25">
      <c r="A32" s="558"/>
      <c r="B32" s="558"/>
      <c r="C32" s="558"/>
      <c r="D32" s="558"/>
      <c r="E32" s="558"/>
      <c r="F32" s="558"/>
      <c r="G32" s="558"/>
      <c r="H32" s="558"/>
      <c r="I32" s="60"/>
    </row>
    <row r="33" spans="1:9" x14ac:dyDescent="0.25">
      <c r="I33" s="60"/>
    </row>
    <row r="34" spans="1:9" x14ac:dyDescent="0.25">
      <c r="A34" s="64" t="s">
        <v>137</v>
      </c>
      <c r="H34" s="60"/>
      <c r="I34" s="60"/>
    </row>
    <row r="35" spans="1:9" x14ac:dyDescent="0.25">
      <c r="H35" s="60"/>
      <c r="I35" s="60"/>
    </row>
    <row r="36" spans="1:9" ht="15" customHeight="1" x14ac:dyDescent="0.25">
      <c r="A36" s="558" t="s">
        <v>339</v>
      </c>
      <c r="B36" s="558"/>
      <c r="C36" s="558"/>
      <c r="D36" s="558"/>
      <c r="E36" s="558"/>
      <c r="F36" s="558"/>
      <c r="G36" s="558"/>
      <c r="H36" s="558"/>
      <c r="I36" s="60"/>
    </row>
    <row r="37" spans="1:9" ht="20.25" customHeight="1" x14ac:dyDescent="0.25">
      <c r="A37" s="558"/>
      <c r="B37" s="558"/>
      <c r="C37" s="558"/>
      <c r="D37" s="558"/>
      <c r="E37" s="558"/>
      <c r="F37" s="558"/>
      <c r="G37" s="558"/>
      <c r="H37" s="558"/>
      <c r="I37" s="60"/>
    </row>
    <row r="38" spans="1:9" x14ac:dyDescent="0.25">
      <c r="H38" s="60"/>
      <c r="I38" s="60"/>
    </row>
    <row r="39" spans="1:9" x14ac:dyDescent="0.25">
      <c r="A39" s="64" t="s">
        <v>139</v>
      </c>
      <c r="H39" s="60"/>
      <c r="I39" s="60"/>
    </row>
    <row r="40" spans="1:9" x14ac:dyDescent="0.25">
      <c r="H40" s="60"/>
      <c r="I40" s="60"/>
    </row>
    <row r="41" spans="1:9" ht="15.75" customHeight="1" x14ac:dyDescent="0.25">
      <c r="A41" s="608" t="s">
        <v>340</v>
      </c>
      <c r="B41" s="608"/>
      <c r="C41" s="608"/>
      <c r="D41" s="608"/>
      <c r="E41" s="608"/>
      <c r="F41" s="608"/>
      <c r="G41" s="608"/>
      <c r="H41" s="608"/>
      <c r="I41" s="60"/>
    </row>
    <row r="42" spans="1:9" x14ac:dyDescent="0.25">
      <c r="A42" s="608"/>
      <c r="B42" s="608"/>
      <c r="C42" s="608"/>
      <c r="D42" s="608"/>
      <c r="E42" s="608"/>
      <c r="F42" s="608"/>
      <c r="G42" s="608"/>
      <c r="H42" s="608"/>
      <c r="I42" s="60"/>
    </row>
    <row r="43" spans="1:9" x14ac:dyDescent="0.25">
      <c r="A43" s="60"/>
      <c r="H43" s="60"/>
      <c r="I43" s="60"/>
    </row>
    <row r="44" spans="1:9" x14ac:dyDescent="0.25">
      <c r="A44" s="64" t="s">
        <v>141</v>
      </c>
      <c r="H44" s="60"/>
      <c r="I44" s="60"/>
    </row>
    <row r="45" spans="1:9" x14ac:dyDescent="0.25">
      <c r="H45" s="60"/>
      <c r="I45" s="60"/>
    </row>
    <row r="46" spans="1:9" ht="12.75" customHeight="1" x14ac:dyDescent="0.25">
      <c r="A46" s="608" t="s">
        <v>341</v>
      </c>
      <c r="B46" s="608"/>
      <c r="C46" s="608"/>
      <c r="D46" s="608"/>
      <c r="E46" s="608"/>
      <c r="F46" s="608"/>
      <c r="G46" s="131"/>
      <c r="H46" s="59"/>
      <c r="I46" s="60"/>
    </row>
    <row r="47" spans="1:9" x14ac:dyDescent="0.25">
      <c r="A47" s="609"/>
      <c r="B47" s="609"/>
      <c r="C47" s="609"/>
      <c r="D47" s="609"/>
      <c r="E47" s="609"/>
      <c r="F47" s="609"/>
      <c r="G47" s="609"/>
      <c r="H47" s="609"/>
      <c r="I47" s="60"/>
    </row>
    <row r="48" spans="1:9" x14ac:dyDescent="0.25">
      <c r="A48" s="65" t="s">
        <v>143</v>
      </c>
      <c r="I48" s="60"/>
    </row>
    <row r="49" spans="1:9" x14ac:dyDescent="0.25">
      <c r="A49" s="60"/>
      <c r="H49" s="60"/>
      <c r="I49" s="60"/>
    </row>
    <row r="50" spans="1:9" ht="19.5" customHeight="1" x14ac:dyDescent="0.25">
      <c r="A50" s="558" t="s">
        <v>342</v>
      </c>
      <c r="B50" s="558"/>
      <c r="C50" s="558"/>
      <c r="D50" s="558"/>
      <c r="E50" s="558"/>
      <c r="F50" s="558"/>
      <c r="G50" s="558"/>
      <c r="H50" s="558"/>
      <c r="I50" s="60"/>
    </row>
    <row r="51" spans="1:9" x14ac:dyDescent="0.25">
      <c r="I51" s="62"/>
    </row>
    <row r="52" spans="1:9" ht="12.75" customHeight="1" x14ac:dyDescent="0.25">
      <c r="A52" s="339" t="s">
        <v>145</v>
      </c>
      <c r="I52" s="60"/>
    </row>
    <row r="53" spans="1:9" x14ac:dyDescent="0.25">
      <c r="H53" s="60"/>
      <c r="I53" s="60"/>
    </row>
    <row r="54" spans="1:9" x14ac:dyDescent="0.25">
      <c r="A54" s="608" t="s">
        <v>343</v>
      </c>
      <c r="B54" s="608"/>
      <c r="C54" s="608"/>
      <c r="D54" s="608"/>
      <c r="E54" s="608"/>
      <c r="F54" s="608"/>
      <c r="G54" s="608"/>
      <c r="H54" s="59"/>
      <c r="I54" s="60"/>
    </row>
    <row r="55" spans="1:9" ht="13.5" customHeight="1" x14ac:dyDescent="0.25">
      <c r="A55" s="59"/>
      <c r="B55" s="59"/>
      <c r="C55" s="131"/>
      <c r="D55" s="131"/>
      <c r="E55" s="131"/>
      <c r="F55" s="131"/>
      <c r="G55" s="131"/>
      <c r="H55" s="59"/>
      <c r="I55" s="60"/>
    </row>
    <row r="56" spans="1:9" ht="13.5" customHeight="1" x14ac:dyDescent="0.25">
      <c r="A56" s="339" t="s">
        <v>147</v>
      </c>
      <c r="B56" s="338"/>
      <c r="C56" s="132"/>
      <c r="D56" s="132"/>
      <c r="E56" s="132"/>
      <c r="F56" s="132"/>
      <c r="G56" s="132"/>
      <c r="H56" s="338"/>
      <c r="I56" s="60"/>
    </row>
    <row r="57" spans="1:9" ht="13.5" customHeight="1" x14ac:dyDescent="0.25">
      <c r="A57" s="338"/>
      <c r="B57" s="338"/>
      <c r="C57" s="132"/>
      <c r="D57" s="132"/>
      <c r="E57" s="132"/>
      <c r="F57" s="132"/>
      <c r="G57" s="132"/>
      <c r="H57" s="338"/>
      <c r="I57" s="60"/>
    </row>
    <row r="58" spans="1:9" ht="13.5" customHeight="1" x14ac:dyDescent="0.25">
      <c r="A58" s="66" t="s">
        <v>344</v>
      </c>
      <c r="B58" s="338"/>
      <c r="C58" s="132"/>
      <c r="D58" s="132"/>
      <c r="E58" s="132"/>
      <c r="F58" s="132"/>
      <c r="G58" s="132"/>
      <c r="H58" s="338"/>
      <c r="I58" s="60"/>
    </row>
    <row r="59" spans="1:9" ht="13.5" customHeight="1" x14ac:dyDescent="0.25">
      <c r="A59" s="66"/>
      <c r="B59" s="338"/>
      <c r="C59" s="132"/>
      <c r="D59" s="132"/>
      <c r="E59" s="132"/>
      <c r="F59" s="132"/>
      <c r="G59" s="132"/>
      <c r="H59" s="338"/>
      <c r="I59" s="60"/>
    </row>
    <row r="60" spans="1:9" x14ac:dyDescent="0.25">
      <c r="A60" s="45"/>
      <c r="B60" s="63"/>
      <c r="C60" s="130"/>
      <c r="D60" s="130"/>
      <c r="E60" s="130"/>
      <c r="F60" s="130"/>
      <c r="G60" s="130"/>
      <c r="H60" s="63"/>
      <c r="I60" s="60"/>
    </row>
    <row r="61" spans="1:9" ht="27.6" x14ac:dyDescent="0.25">
      <c r="B61" s="603"/>
      <c r="C61" s="604"/>
      <c r="D61" s="85" t="s">
        <v>345</v>
      </c>
      <c r="E61" s="85" t="s">
        <v>346</v>
      </c>
      <c r="G61" s="130"/>
      <c r="H61" s="63"/>
      <c r="I61" s="60"/>
    </row>
    <row r="62" spans="1:9" x14ac:dyDescent="0.25">
      <c r="B62" s="603" t="s">
        <v>149</v>
      </c>
      <c r="C62" s="604"/>
      <c r="D62" s="86">
        <v>6377.98</v>
      </c>
      <c r="E62" s="86">
        <v>6891.96</v>
      </c>
      <c r="G62" s="130"/>
      <c r="H62" s="63"/>
      <c r="I62" s="60"/>
    </row>
    <row r="63" spans="1:9" x14ac:dyDescent="0.25">
      <c r="B63" s="603" t="s">
        <v>150</v>
      </c>
      <c r="C63" s="604"/>
      <c r="D63" s="86">
        <v>6761.37</v>
      </c>
      <c r="E63" s="86">
        <v>6941.65</v>
      </c>
      <c r="G63" s="130"/>
      <c r="H63" s="63"/>
      <c r="I63" s="60"/>
    </row>
    <row r="64" spans="1:9" ht="13.5" customHeight="1" x14ac:dyDescent="0.25">
      <c r="A64" s="63"/>
      <c r="B64" s="63"/>
      <c r="C64" s="130"/>
      <c r="D64" s="130"/>
      <c r="E64" s="130"/>
      <c r="F64" s="130"/>
      <c r="G64" s="130"/>
      <c r="H64" s="63"/>
      <c r="I64" s="60"/>
    </row>
    <row r="65" spans="1:9" ht="13.5" customHeight="1" x14ac:dyDescent="0.25">
      <c r="A65" s="66" t="s">
        <v>347</v>
      </c>
      <c r="B65" s="63"/>
      <c r="C65" s="130"/>
      <c r="D65" s="130"/>
      <c r="E65" s="130"/>
      <c r="F65" s="130"/>
      <c r="G65" s="130"/>
      <c r="H65" s="63"/>
      <c r="I65" s="60"/>
    </row>
    <row r="66" spans="1:9" ht="13.5" customHeight="1" x14ac:dyDescent="0.25">
      <c r="A66" s="66"/>
      <c r="B66" s="338"/>
      <c r="C66" s="132"/>
      <c r="D66" s="132"/>
      <c r="E66" s="132"/>
      <c r="F66" s="132"/>
      <c r="G66" s="132"/>
      <c r="H66" s="338"/>
      <c r="I66" s="60"/>
    </row>
    <row r="67" spans="1:9" ht="13.5" customHeight="1" x14ac:dyDescent="0.25">
      <c r="A67" s="45"/>
      <c r="B67" s="338"/>
      <c r="C67" s="132"/>
      <c r="D67" s="132"/>
      <c r="E67" s="132"/>
      <c r="F67" s="132"/>
      <c r="G67" s="132"/>
      <c r="H67" s="338"/>
      <c r="I67" s="60"/>
    </row>
    <row r="68" spans="1:9" ht="13.5" customHeight="1" x14ac:dyDescent="0.25">
      <c r="A68" s="66"/>
      <c r="B68" s="605" t="s">
        <v>152</v>
      </c>
      <c r="C68" s="605"/>
      <c r="D68" s="605"/>
      <c r="E68" s="605"/>
      <c r="F68" s="605"/>
      <c r="G68" s="132"/>
      <c r="H68" s="338"/>
      <c r="I68" s="60"/>
    </row>
    <row r="69" spans="1:9" s="68" customFormat="1" ht="27.6" x14ac:dyDescent="0.25">
      <c r="A69" s="67"/>
      <c r="B69" s="46" t="s">
        <v>153</v>
      </c>
      <c r="C69" s="85" t="s">
        <v>154</v>
      </c>
      <c r="D69" s="85" t="s">
        <v>155</v>
      </c>
      <c r="E69" s="85" t="s">
        <v>156</v>
      </c>
      <c r="F69" s="85" t="s">
        <v>157</v>
      </c>
      <c r="G69" s="133"/>
      <c r="H69" s="134"/>
      <c r="I69" s="329"/>
    </row>
    <row r="70" spans="1:9" ht="13.5" customHeight="1" x14ac:dyDescent="0.25">
      <c r="A70" s="339"/>
      <c r="B70" s="47" t="s">
        <v>160</v>
      </c>
      <c r="C70" s="87"/>
      <c r="D70" s="88"/>
      <c r="E70" s="88"/>
      <c r="F70" s="88"/>
      <c r="G70" s="89"/>
      <c r="H70" s="90"/>
      <c r="I70" s="60"/>
    </row>
    <row r="71" spans="1:9" ht="13.5" customHeight="1" x14ac:dyDescent="0.25">
      <c r="A71" s="339"/>
      <c r="B71" s="47" t="s">
        <v>162</v>
      </c>
      <c r="C71" s="91" t="s">
        <v>161</v>
      </c>
      <c r="D71" s="92">
        <v>93.4</v>
      </c>
      <c r="E71" s="93">
        <f>+D62</f>
        <v>6377.98</v>
      </c>
      <c r="F71" s="94">
        <v>628954</v>
      </c>
      <c r="G71" s="95"/>
      <c r="H71" s="135"/>
      <c r="I71" s="60"/>
    </row>
    <row r="72" spans="1:9" ht="28.5" customHeight="1" x14ac:dyDescent="0.25">
      <c r="A72" s="339"/>
      <c r="B72" s="69" t="s">
        <v>163</v>
      </c>
      <c r="C72" s="91" t="s">
        <v>161</v>
      </c>
      <c r="D72" s="92">
        <v>0</v>
      </c>
      <c r="E72" s="93">
        <f>+D62</f>
        <v>6377.98</v>
      </c>
      <c r="F72" s="94">
        <f>+D72*E72</f>
        <v>0</v>
      </c>
      <c r="G72" s="95"/>
      <c r="H72" s="135"/>
      <c r="I72" s="60"/>
    </row>
    <row r="73" spans="1:9" ht="13.5" customHeight="1" x14ac:dyDescent="0.25">
      <c r="A73" s="339"/>
      <c r="B73" s="47" t="s">
        <v>164</v>
      </c>
      <c r="C73" s="87"/>
      <c r="D73" s="94"/>
      <c r="E73" s="94"/>
      <c r="F73" s="94"/>
      <c r="G73" s="95"/>
      <c r="H73" s="90"/>
      <c r="I73" s="60"/>
    </row>
    <row r="74" spans="1:9" ht="13.5" customHeight="1" x14ac:dyDescent="0.25">
      <c r="A74" s="339"/>
      <c r="B74" s="47" t="s">
        <v>165</v>
      </c>
      <c r="C74" s="87"/>
      <c r="D74" s="88"/>
      <c r="E74" s="88"/>
      <c r="F74" s="88"/>
      <c r="G74" s="89"/>
      <c r="H74" s="90"/>
      <c r="I74" s="60"/>
    </row>
    <row r="75" spans="1:9" ht="13.5" customHeight="1" x14ac:dyDescent="0.25">
      <c r="A75" s="339"/>
      <c r="B75" s="47" t="s">
        <v>166</v>
      </c>
      <c r="C75" s="91" t="s">
        <v>161</v>
      </c>
      <c r="D75" s="92">
        <f>+F75/E75</f>
        <v>0</v>
      </c>
      <c r="E75" s="93">
        <f>+D63</f>
        <v>6761.37</v>
      </c>
      <c r="F75" s="94">
        <v>0</v>
      </c>
      <c r="G75" s="95"/>
      <c r="H75" s="135"/>
      <c r="I75" s="60"/>
    </row>
    <row r="76" spans="1:9" ht="13.5" customHeight="1" x14ac:dyDescent="0.25">
      <c r="A76" s="339"/>
      <c r="B76" s="47" t="s">
        <v>165</v>
      </c>
      <c r="C76" s="88"/>
      <c r="D76" s="88"/>
      <c r="E76" s="88"/>
      <c r="F76" s="88"/>
      <c r="G76" s="89"/>
      <c r="H76" s="90"/>
      <c r="I76" s="60"/>
    </row>
    <row r="77" spans="1:9" ht="13.5" customHeight="1" x14ac:dyDescent="0.25">
      <c r="A77" s="339"/>
      <c r="B77" s="47" t="s">
        <v>167</v>
      </c>
      <c r="C77" s="88"/>
      <c r="D77" s="88"/>
      <c r="E77" s="88"/>
      <c r="F77" s="88"/>
      <c r="G77" s="89"/>
      <c r="H77" s="90"/>
      <c r="I77" s="60"/>
    </row>
    <row r="78" spans="1:9" ht="13.5" customHeight="1" x14ac:dyDescent="0.25">
      <c r="A78" s="339"/>
      <c r="B78" s="47" t="s">
        <v>165</v>
      </c>
      <c r="C78" s="88"/>
      <c r="D78" s="88"/>
      <c r="E78" s="88"/>
      <c r="F78" s="88"/>
      <c r="G78" s="89"/>
      <c r="H78" s="90"/>
      <c r="I78" s="60"/>
    </row>
    <row r="79" spans="1:9" ht="13.5" customHeight="1" x14ac:dyDescent="0.25">
      <c r="A79" s="339"/>
      <c r="B79" s="70"/>
      <c r="C79" s="136"/>
      <c r="D79" s="136"/>
      <c r="E79" s="136"/>
      <c r="F79" s="136"/>
      <c r="G79" s="136"/>
      <c r="H79" s="62"/>
      <c r="I79" s="60"/>
    </row>
    <row r="80" spans="1:9" ht="13.5" customHeight="1" x14ac:dyDescent="0.25">
      <c r="A80" s="66" t="s">
        <v>348</v>
      </c>
      <c r="B80" s="70"/>
      <c r="C80" s="136"/>
      <c r="D80" s="136"/>
      <c r="E80" s="136"/>
      <c r="F80" s="136"/>
      <c r="G80" s="136"/>
      <c r="H80" s="62"/>
      <c r="I80" s="60"/>
    </row>
    <row r="81" spans="1:9" ht="13.5" customHeight="1" x14ac:dyDescent="0.25">
      <c r="A81" s="66"/>
      <c r="B81" s="70"/>
      <c r="C81" s="136"/>
      <c r="D81" s="136"/>
      <c r="E81" s="136"/>
      <c r="F81" s="136"/>
      <c r="G81" s="136"/>
      <c r="H81" s="62"/>
      <c r="I81" s="60"/>
    </row>
    <row r="82" spans="1:9" ht="13.5" customHeight="1" x14ac:dyDescent="0.25">
      <c r="A82" s="45"/>
      <c r="B82" s="70"/>
      <c r="C82" s="136"/>
      <c r="D82" s="136"/>
      <c r="E82" s="136"/>
      <c r="F82" s="136"/>
      <c r="G82" s="136"/>
      <c r="H82" s="62"/>
      <c r="I82" s="60"/>
    </row>
    <row r="83" spans="1:9" ht="41.4" x14ac:dyDescent="0.25">
      <c r="A83" s="339"/>
      <c r="B83" s="46" t="s">
        <v>169</v>
      </c>
      <c r="C83" s="85" t="s">
        <v>170</v>
      </c>
      <c r="D83" s="85" t="s">
        <v>171</v>
      </c>
      <c r="E83" s="133"/>
      <c r="F83" s="133"/>
      <c r="G83" s="136"/>
      <c r="H83" s="62"/>
      <c r="I83" s="60"/>
    </row>
    <row r="84" spans="1:9" ht="27.6" x14ac:dyDescent="0.25">
      <c r="A84" s="339"/>
      <c r="B84" s="71" t="s">
        <v>174</v>
      </c>
      <c r="C84" s="93">
        <f>+D62</f>
        <v>6377.98</v>
      </c>
      <c r="D84" s="93">
        <v>4278860</v>
      </c>
      <c r="E84" s="96"/>
      <c r="F84" s="96"/>
      <c r="G84" s="136"/>
      <c r="H84" s="62"/>
      <c r="I84" s="60"/>
    </row>
    <row r="85" spans="1:9" ht="27.6" x14ac:dyDescent="0.25">
      <c r="A85" s="339"/>
      <c r="B85" s="71" t="s">
        <v>175</v>
      </c>
      <c r="C85" s="93">
        <f>+D63</f>
        <v>6761.37</v>
      </c>
      <c r="D85" s="93"/>
      <c r="E85" s="96"/>
      <c r="F85" s="96"/>
      <c r="G85" s="136"/>
      <c r="H85" s="62"/>
      <c r="I85" s="60"/>
    </row>
    <row r="86" spans="1:9" ht="27.6" x14ac:dyDescent="0.25">
      <c r="A86" s="339"/>
      <c r="B86" s="71" t="s">
        <v>176</v>
      </c>
      <c r="C86" s="93">
        <f>+C84</f>
        <v>6377.98</v>
      </c>
      <c r="D86" s="93">
        <v>840545</v>
      </c>
      <c r="E86" s="96"/>
      <c r="F86" s="96"/>
      <c r="G86" s="136"/>
      <c r="H86" s="62"/>
      <c r="I86" s="60"/>
    </row>
    <row r="87" spans="1:9" ht="27.6" x14ac:dyDescent="0.25">
      <c r="A87" s="339"/>
      <c r="B87" s="71" t="s">
        <v>177</v>
      </c>
      <c r="C87" s="93">
        <f>+C85</f>
        <v>6761.37</v>
      </c>
      <c r="D87" s="93"/>
      <c r="E87" s="314">
        <f>+D84-D86</f>
        <v>3438315</v>
      </c>
      <c r="F87" s="96"/>
      <c r="G87" s="136"/>
      <c r="H87" s="62"/>
      <c r="I87" s="60"/>
    </row>
    <row r="88" spans="1:9" ht="25.5" customHeight="1" x14ac:dyDescent="0.25">
      <c r="A88" s="339"/>
      <c r="B88" s="606"/>
      <c r="C88" s="606"/>
      <c r="D88" s="606"/>
      <c r="E88" s="607"/>
      <c r="F88" s="607"/>
      <c r="G88" s="136"/>
      <c r="H88" s="62"/>
      <c r="I88" s="60"/>
    </row>
    <row r="89" spans="1:9" x14ac:dyDescent="0.25">
      <c r="A89" s="60"/>
      <c r="H89" s="60"/>
      <c r="I89" s="60"/>
    </row>
    <row r="90" spans="1:9" x14ac:dyDescent="0.25">
      <c r="A90" s="64" t="s">
        <v>179</v>
      </c>
      <c r="H90" s="60"/>
      <c r="I90" s="60"/>
    </row>
    <row r="91" spans="1:9" x14ac:dyDescent="0.25">
      <c r="A91" s="60"/>
      <c r="H91" s="60"/>
      <c r="I91" s="60"/>
    </row>
    <row r="92" spans="1:9" x14ac:dyDescent="0.25">
      <c r="A92" s="66" t="s">
        <v>349</v>
      </c>
      <c r="H92" s="60"/>
      <c r="I92" s="60"/>
    </row>
    <row r="93" spans="1:9" x14ac:dyDescent="0.25">
      <c r="A93" s="60"/>
      <c r="H93" s="60"/>
      <c r="I93" s="60"/>
    </row>
    <row r="94" spans="1:9" ht="15" customHeight="1" x14ac:dyDescent="0.25">
      <c r="A94" s="558" t="s">
        <v>181</v>
      </c>
      <c r="B94" s="558"/>
      <c r="C94" s="558"/>
      <c r="D94" s="558"/>
      <c r="E94" s="558"/>
      <c r="F94" s="558"/>
      <c r="G94" s="558"/>
      <c r="H94" s="558"/>
      <c r="I94" s="60"/>
    </row>
    <row r="95" spans="1:9" x14ac:dyDescent="0.25">
      <c r="A95" s="60"/>
      <c r="H95" s="60"/>
      <c r="I95" s="60"/>
    </row>
    <row r="96" spans="1:9" ht="23.25" customHeight="1" x14ac:dyDescent="0.25">
      <c r="A96" s="60"/>
      <c r="B96" s="573" t="s">
        <v>182</v>
      </c>
      <c r="C96" s="574"/>
      <c r="D96" s="574"/>
      <c r="E96" s="575"/>
      <c r="G96" s="137"/>
      <c r="H96" s="60"/>
    </row>
    <row r="97" spans="1:9" ht="43.5" customHeight="1" x14ac:dyDescent="0.25">
      <c r="A97" s="60"/>
      <c r="B97" s="566" t="s">
        <v>183</v>
      </c>
      <c r="C97" s="567"/>
      <c r="D97" s="592" t="s">
        <v>472</v>
      </c>
      <c r="E97" s="567"/>
      <c r="G97" s="137"/>
      <c r="H97" s="60"/>
    </row>
    <row r="98" spans="1:9" x14ac:dyDescent="0.25">
      <c r="A98" s="60"/>
      <c r="B98" s="570" t="s">
        <v>184</v>
      </c>
      <c r="C98" s="571"/>
      <c r="D98" s="597">
        <v>678235</v>
      </c>
      <c r="E98" s="598"/>
      <c r="G98" s="137"/>
      <c r="H98" s="60"/>
    </row>
    <row r="99" spans="1:9" x14ac:dyDescent="0.25">
      <c r="A99" s="60"/>
      <c r="B99" s="560" t="s">
        <v>185</v>
      </c>
      <c r="C99" s="561"/>
      <c r="D99" s="597">
        <v>53646318</v>
      </c>
      <c r="E99" s="598"/>
      <c r="G99" s="137"/>
      <c r="H99" s="60"/>
    </row>
    <row r="100" spans="1:9" x14ac:dyDescent="0.25">
      <c r="A100" s="60"/>
      <c r="B100" s="564" t="s">
        <v>186</v>
      </c>
      <c r="C100" s="565"/>
      <c r="D100" s="597">
        <v>0</v>
      </c>
      <c r="E100" s="598"/>
      <c r="G100" s="137"/>
      <c r="H100" s="60"/>
    </row>
    <row r="101" spans="1:9" x14ac:dyDescent="0.25">
      <c r="A101" s="60"/>
      <c r="B101" s="566" t="s">
        <v>125</v>
      </c>
      <c r="C101" s="567"/>
      <c r="D101" s="599">
        <f>SUM(D98:D100)</f>
        <v>54324553</v>
      </c>
      <c r="E101" s="600"/>
      <c r="G101" s="137"/>
      <c r="H101" s="60"/>
    </row>
    <row r="102" spans="1:9" x14ac:dyDescent="0.25">
      <c r="A102" s="60"/>
      <c r="B102" s="79"/>
      <c r="C102" s="138"/>
      <c r="D102" s="139"/>
      <c r="E102" s="138"/>
      <c r="G102" s="137"/>
      <c r="H102" s="60"/>
    </row>
    <row r="103" spans="1:9" ht="33.75" customHeight="1" x14ac:dyDescent="0.25">
      <c r="A103" s="60"/>
      <c r="B103" s="594" t="s">
        <v>187</v>
      </c>
      <c r="C103" s="595"/>
      <c r="D103" s="596" t="str">
        <f>+D97</f>
        <v>Saldo al 30/06/2021</v>
      </c>
      <c r="E103" s="595"/>
      <c r="G103" s="137"/>
      <c r="H103" s="60"/>
    </row>
    <row r="104" spans="1:9" x14ac:dyDescent="0.25">
      <c r="A104" s="60"/>
      <c r="B104" s="560" t="s">
        <v>350</v>
      </c>
      <c r="C104" s="561"/>
      <c r="D104" s="597">
        <v>628954</v>
      </c>
      <c r="E104" s="598"/>
      <c r="G104" s="137"/>
      <c r="H104" s="60"/>
    </row>
    <row r="105" spans="1:9" x14ac:dyDescent="0.25">
      <c r="A105" s="60"/>
      <c r="B105" s="564" t="s">
        <v>189</v>
      </c>
      <c r="C105" s="565"/>
      <c r="D105" s="597">
        <v>53017364</v>
      </c>
      <c r="E105" s="598"/>
      <c r="H105" s="60"/>
    </row>
    <row r="106" spans="1:9" x14ac:dyDescent="0.25">
      <c r="A106" s="60"/>
      <c r="B106" s="566" t="s">
        <v>125</v>
      </c>
      <c r="C106" s="567"/>
      <c r="D106" s="599">
        <f>SUM(D104:D105)</f>
        <v>53646318</v>
      </c>
      <c r="E106" s="600"/>
      <c r="G106" s="137"/>
      <c r="H106" s="60"/>
    </row>
    <row r="107" spans="1:9" x14ac:dyDescent="0.25">
      <c r="A107" s="60"/>
      <c r="B107" s="79"/>
      <c r="C107" s="138"/>
      <c r="D107" s="139"/>
      <c r="E107" s="138"/>
      <c r="G107" s="137"/>
      <c r="H107" s="60"/>
    </row>
    <row r="108" spans="1:9" ht="30" customHeight="1" x14ac:dyDescent="0.25">
      <c r="A108" s="60"/>
      <c r="B108" s="97" t="s">
        <v>186</v>
      </c>
      <c r="C108" s="98"/>
      <c r="D108" s="596" t="str">
        <f>+D103</f>
        <v>Saldo al 30/06/2021</v>
      </c>
      <c r="E108" s="595"/>
      <c r="G108" s="137"/>
      <c r="H108" s="60"/>
    </row>
    <row r="109" spans="1:9" x14ac:dyDescent="0.25">
      <c r="A109" s="60"/>
      <c r="B109" s="48" t="s">
        <v>190</v>
      </c>
      <c r="C109" s="99"/>
      <c r="D109" s="597">
        <v>0</v>
      </c>
      <c r="E109" s="598"/>
      <c r="G109" s="137"/>
      <c r="H109" s="60"/>
    </row>
    <row r="110" spans="1:9" x14ac:dyDescent="0.25">
      <c r="A110" s="60"/>
      <c r="B110" s="330" t="s">
        <v>125</v>
      </c>
      <c r="C110" s="100"/>
      <c r="D110" s="601">
        <f>+D109</f>
        <v>0</v>
      </c>
      <c r="E110" s="602"/>
      <c r="G110" s="137"/>
      <c r="H110" s="60"/>
    </row>
    <row r="111" spans="1:9" x14ac:dyDescent="0.25">
      <c r="A111" s="60"/>
      <c r="H111" s="60"/>
      <c r="I111" s="60"/>
    </row>
    <row r="112" spans="1:9" x14ac:dyDescent="0.25">
      <c r="A112" s="66" t="s">
        <v>191</v>
      </c>
      <c r="H112" s="60"/>
      <c r="I112" s="60"/>
    </row>
    <row r="113" spans="1:16" x14ac:dyDescent="0.25">
      <c r="A113" s="60"/>
      <c r="H113" s="60"/>
      <c r="I113" s="60"/>
    </row>
    <row r="114" spans="1:16" ht="14.25" customHeight="1" x14ac:dyDescent="0.25">
      <c r="A114" s="558" t="s">
        <v>192</v>
      </c>
      <c r="B114" s="558"/>
      <c r="C114" s="558"/>
      <c r="D114" s="558"/>
      <c r="E114" s="558"/>
      <c r="F114" s="558"/>
      <c r="G114" s="558"/>
      <c r="H114" s="558"/>
      <c r="I114" s="60"/>
    </row>
    <row r="115" spans="1:16" ht="13.5" customHeight="1" x14ac:dyDescent="0.25">
      <c r="A115" s="72"/>
      <c r="B115" s="49"/>
      <c r="C115" s="3"/>
      <c r="D115" s="3"/>
      <c r="E115" s="3"/>
      <c r="F115" s="3"/>
      <c r="G115" s="3"/>
      <c r="H115" s="49"/>
      <c r="I115" s="49"/>
    </row>
    <row r="116" spans="1:16" ht="13.5" customHeight="1" x14ac:dyDescent="0.25">
      <c r="A116" s="329"/>
      <c r="B116" s="329"/>
      <c r="C116" s="101"/>
      <c r="D116" s="101"/>
      <c r="E116" s="101"/>
      <c r="F116" s="101"/>
      <c r="G116" s="101"/>
      <c r="H116" s="329"/>
      <c r="I116" s="60"/>
    </row>
    <row r="117" spans="1:16" x14ac:dyDescent="0.25">
      <c r="A117" s="66" t="s">
        <v>351</v>
      </c>
    </row>
    <row r="118" spans="1:16" x14ac:dyDescent="0.25">
      <c r="A118" s="60"/>
    </row>
    <row r="119" spans="1:16" ht="27.6" x14ac:dyDescent="0.25">
      <c r="B119" s="589" t="s">
        <v>352</v>
      </c>
      <c r="C119" s="589"/>
      <c r="D119" s="589"/>
      <c r="E119" s="102" t="str">
        <f>+D108</f>
        <v>Saldo al 30/06/2021</v>
      </c>
      <c r="F119" s="102" t="s">
        <v>240</v>
      </c>
      <c r="G119" s="102" t="s">
        <v>241</v>
      </c>
      <c r="J119" s="45"/>
    </row>
    <row r="120" spans="1:16" x14ac:dyDescent="0.25">
      <c r="B120" s="570" t="s">
        <v>353</v>
      </c>
      <c r="C120" s="590"/>
      <c r="D120" s="571"/>
      <c r="E120" s="140">
        <v>0</v>
      </c>
      <c r="F120" s="140"/>
      <c r="G120" s="140"/>
      <c r="K120" s="593"/>
      <c r="L120" s="593"/>
      <c r="M120" s="593"/>
      <c r="N120" s="593"/>
      <c r="O120" s="593"/>
    </row>
    <row r="121" spans="1:16" x14ac:dyDescent="0.25">
      <c r="B121" s="560" t="s">
        <v>354</v>
      </c>
      <c r="C121" s="572"/>
      <c r="D121" s="561"/>
      <c r="E121" s="126">
        <v>0</v>
      </c>
      <c r="F121" s="126"/>
      <c r="G121" s="126"/>
      <c r="K121" s="73"/>
      <c r="L121" s="73"/>
      <c r="M121" s="73"/>
      <c r="N121" s="73"/>
      <c r="O121" s="73"/>
      <c r="P121" s="73"/>
    </row>
    <row r="122" spans="1:16" x14ac:dyDescent="0.25">
      <c r="B122" s="560" t="s">
        <v>355</v>
      </c>
      <c r="C122" s="572"/>
      <c r="D122" s="561"/>
      <c r="E122" s="126">
        <v>0</v>
      </c>
      <c r="F122" s="126"/>
      <c r="G122" s="126"/>
    </row>
    <row r="123" spans="1:16" x14ac:dyDescent="0.25">
      <c r="B123" s="560" t="s">
        <v>356</v>
      </c>
      <c r="C123" s="572"/>
      <c r="D123" s="561"/>
      <c r="E123" s="126">
        <v>0</v>
      </c>
      <c r="F123" s="126"/>
      <c r="G123" s="126"/>
    </row>
    <row r="124" spans="1:16" x14ac:dyDescent="0.25">
      <c r="B124" s="564" t="s">
        <v>357</v>
      </c>
      <c r="C124" s="591"/>
      <c r="D124" s="565"/>
      <c r="E124" s="126">
        <f>500000000+14259330</f>
        <v>514259330</v>
      </c>
      <c r="F124" s="126">
        <f>+E124</f>
        <v>514259330</v>
      </c>
      <c r="G124" s="126"/>
    </row>
    <row r="125" spans="1:16" x14ac:dyDescent="0.25">
      <c r="B125" s="564" t="s">
        <v>358</v>
      </c>
      <c r="C125" s="591"/>
      <c r="D125" s="565"/>
      <c r="E125" s="126">
        <v>3330411</v>
      </c>
      <c r="F125" s="141">
        <f>+E125</f>
        <v>3330411</v>
      </c>
      <c r="G125" s="141"/>
    </row>
    <row r="126" spans="1:16" x14ac:dyDescent="0.25">
      <c r="B126" s="589" t="s">
        <v>359</v>
      </c>
      <c r="C126" s="589"/>
      <c r="D126" s="589"/>
      <c r="E126" s="103">
        <f>SUM(E120:E125)</f>
        <v>517589741</v>
      </c>
      <c r="F126" s="103">
        <f>SUM(F120:F125)</f>
        <v>517589741</v>
      </c>
      <c r="G126" s="103">
        <f>SUM(G120:G125)</f>
        <v>0</v>
      </c>
    </row>
    <row r="127" spans="1:16" x14ac:dyDescent="0.25">
      <c r="A127" s="60"/>
    </row>
    <row r="128" spans="1:16" x14ac:dyDescent="0.25">
      <c r="B128" s="51"/>
      <c r="C128" s="104"/>
      <c r="D128" s="104"/>
      <c r="E128" s="104"/>
      <c r="F128" s="104"/>
      <c r="G128" s="104"/>
    </row>
    <row r="129" spans="1:7" x14ac:dyDescent="0.25">
      <c r="A129" s="66" t="s">
        <v>360</v>
      </c>
    </row>
    <row r="130" spans="1:7" x14ac:dyDescent="0.25">
      <c r="A130" s="60"/>
    </row>
    <row r="131" spans="1:7" ht="27.6" x14ac:dyDescent="0.25">
      <c r="B131" s="589" t="s">
        <v>352</v>
      </c>
      <c r="C131" s="589"/>
      <c r="D131" s="589"/>
      <c r="E131" s="102" t="str">
        <f>+E119</f>
        <v>Saldo al 30/06/2021</v>
      </c>
      <c r="F131" s="102" t="s">
        <v>240</v>
      </c>
      <c r="G131" s="102" t="s">
        <v>241</v>
      </c>
    </row>
    <row r="132" spans="1:7" x14ac:dyDescent="0.25">
      <c r="B132" s="570" t="s">
        <v>361</v>
      </c>
      <c r="C132" s="590"/>
      <c r="D132" s="571"/>
      <c r="E132" s="140">
        <v>0</v>
      </c>
      <c r="F132" s="140"/>
      <c r="G132" s="140"/>
    </row>
    <row r="133" spans="1:7" x14ac:dyDescent="0.25">
      <c r="B133" s="560" t="s">
        <v>361</v>
      </c>
      <c r="C133" s="572"/>
      <c r="D133" s="561"/>
      <c r="E133" s="126">
        <v>0</v>
      </c>
      <c r="F133" s="126"/>
      <c r="G133" s="126"/>
    </row>
    <row r="134" spans="1:7" x14ac:dyDescent="0.25">
      <c r="B134" s="560" t="s">
        <v>361</v>
      </c>
      <c r="C134" s="572"/>
      <c r="D134" s="561"/>
      <c r="E134" s="126">
        <v>0</v>
      </c>
      <c r="F134" s="126"/>
      <c r="G134" s="126"/>
    </row>
    <row r="135" spans="1:7" x14ac:dyDescent="0.25">
      <c r="B135" s="564" t="s">
        <v>362</v>
      </c>
      <c r="C135" s="591"/>
      <c r="D135" s="565"/>
      <c r="E135" s="126">
        <v>0</v>
      </c>
      <c r="F135" s="141"/>
      <c r="G135" s="141"/>
    </row>
    <row r="136" spans="1:7" x14ac:dyDescent="0.25">
      <c r="B136" s="589" t="s">
        <v>363</v>
      </c>
      <c r="C136" s="589"/>
      <c r="D136" s="589"/>
      <c r="E136" s="103">
        <f>SUM(E132:E135)</f>
        <v>0</v>
      </c>
      <c r="F136" s="103">
        <f>SUM(F132:F135)</f>
        <v>0</v>
      </c>
      <c r="G136" s="103">
        <f>SUM(G132:G135)</f>
        <v>0</v>
      </c>
    </row>
    <row r="137" spans="1:7" x14ac:dyDescent="0.25">
      <c r="B137" s="51"/>
      <c r="C137" s="104"/>
      <c r="D137" s="104"/>
      <c r="E137" s="104"/>
      <c r="F137" s="104"/>
      <c r="G137" s="104"/>
    </row>
    <row r="138" spans="1:7" x14ac:dyDescent="0.25">
      <c r="A138" s="66" t="s">
        <v>364</v>
      </c>
    </row>
    <row r="139" spans="1:7" x14ac:dyDescent="0.25">
      <c r="A139" s="60"/>
    </row>
    <row r="140" spans="1:7" ht="27.6" x14ac:dyDescent="0.25">
      <c r="B140" s="589" t="s">
        <v>352</v>
      </c>
      <c r="C140" s="589"/>
      <c r="D140" s="589"/>
      <c r="E140" s="102" t="str">
        <f>+E131</f>
        <v>Saldo al 30/06/2021</v>
      </c>
      <c r="F140" s="102" t="s">
        <v>240</v>
      </c>
      <c r="G140" s="102" t="s">
        <v>241</v>
      </c>
    </row>
    <row r="141" spans="1:7" x14ac:dyDescent="0.25">
      <c r="B141" s="570" t="s">
        <v>365</v>
      </c>
      <c r="C141" s="590"/>
      <c r="D141" s="571"/>
      <c r="E141" s="140">
        <v>2992000000</v>
      </c>
      <c r="F141" s="140"/>
      <c r="G141" s="140">
        <f>+E141</f>
        <v>2992000000</v>
      </c>
    </row>
    <row r="142" spans="1:7" x14ac:dyDescent="0.25">
      <c r="B142" s="560" t="s">
        <v>366</v>
      </c>
      <c r="C142" s="572"/>
      <c r="D142" s="561"/>
      <c r="E142" s="126">
        <v>198764378</v>
      </c>
      <c r="F142" s="126"/>
      <c r="G142" s="126">
        <f>+E142</f>
        <v>198764378</v>
      </c>
    </row>
    <row r="143" spans="1:7" x14ac:dyDescent="0.25">
      <c r="B143" s="560"/>
      <c r="C143" s="572"/>
      <c r="D143" s="561"/>
      <c r="E143" s="126"/>
      <c r="F143" s="126"/>
      <c r="G143" s="126">
        <v>0</v>
      </c>
    </row>
    <row r="144" spans="1:7" x14ac:dyDescent="0.25">
      <c r="B144" s="560"/>
      <c r="C144" s="572"/>
      <c r="D144" s="561"/>
      <c r="E144" s="126"/>
      <c r="F144" s="126"/>
      <c r="G144" s="126">
        <v>0</v>
      </c>
    </row>
    <row r="145" spans="1:8" x14ac:dyDescent="0.25">
      <c r="B145" s="560"/>
      <c r="C145" s="572"/>
      <c r="D145" s="561"/>
      <c r="E145" s="126"/>
      <c r="F145" s="126"/>
      <c r="G145" s="126">
        <v>0</v>
      </c>
    </row>
    <row r="146" spans="1:8" x14ac:dyDescent="0.25">
      <c r="B146" s="564"/>
      <c r="C146" s="591"/>
      <c r="D146" s="565"/>
      <c r="E146" s="126"/>
      <c r="F146" s="141"/>
      <c r="G146" s="141">
        <v>0</v>
      </c>
    </row>
    <row r="147" spans="1:8" x14ac:dyDescent="0.25">
      <c r="B147" s="589" t="s">
        <v>359</v>
      </c>
      <c r="C147" s="589"/>
      <c r="D147" s="589"/>
      <c r="E147" s="103">
        <f>SUM(E141:E146)</f>
        <v>3190764378</v>
      </c>
      <c r="F147" s="103">
        <f>SUM(F141:F146)</f>
        <v>0</v>
      </c>
      <c r="G147" s="103">
        <f>SUM(G141:G146)</f>
        <v>3190764378</v>
      </c>
      <c r="H147" s="60"/>
    </row>
    <row r="148" spans="1:8" x14ac:dyDescent="0.25">
      <c r="A148" s="60"/>
      <c r="H148" s="60"/>
    </row>
    <row r="149" spans="1:8" ht="13.95" customHeight="1" x14ac:dyDescent="0.25">
      <c r="A149" s="66" t="s">
        <v>367</v>
      </c>
      <c r="B149" s="66"/>
      <c r="C149" s="66"/>
      <c r="D149" s="66"/>
      <c r="E149" s="66"/>
      <c r="F149" s="66"/>
      <c r="G149" s="66"/>
      <c r="H149" s="66"/>
    </row>
    <row r="150" spans="1:8" x14ac:dyDescent="0.25">
      <c r="A150" s="60"/>
      <c r="H150" s="60"/>
    </row>
    <row r="151" spans="1:8" ht="27.6" x14ac:dyDescent="0.25">
      <c r="A151" s="60"/>
      <c r="B151" s="589" t="s">
        <v>195</v>
      </c>
      <c r="C151" s="589"/>
      <c r="D151" s="589"/>
      <c r="E151" s="589"/>
      <c r="F151" s="105" t="str">
        <f>+E140</f>
        <v>Saldo al 30/06/2021</v>
      </c>
      <c r="G151" s="106"/>
      <c r="H151" s="60"/>
    </row>
    <row r="152" spans="1:8" x14ac:dyDescent="0.25">
      <c r="A152" s="60"/>
      <c r="B152" s="570" t="s">
        <v>368</v>
      </c>
      <c r="C152" s="590"/>
      <c r="D152" s="590"/>
      <c r="E152" s="571"/>
      <c r="F152" s="107">
        <v>441000000</v>
      </c>
      <c r="G152" s="108"/>
      <c r="H152" s="60"/>
    </row>
    <row r="153" spans="1:8" x14ac:dyDescent="0.25">
      <c r="A153" s="60"/>
      <c r="B153" s="335" t="s">
        <v>369</v>
      </c>
      <c r="C153" s="336"/>
      <c r="D153" s="336"/>
      <c r="E153" s="337">
        <v>0</v>
      </c>
      <c r="F153" s="109">
        <v>0</v>
      </c>
      <c r="G153" s="108"/>
      <c r="H153" s="60"/>
    </row>
    <row r="154" spans="1:8" x14ac:dyDescent="0.25">
      <c r="A154" s="60"/>
      <c r="B154" s="335" t="s">
        <v>370</v>
      </c>
      <c r="C154" s="336"/>
      <c r="D154" s="336"/>
      <c r="E154" s="337"/>
      <c r="F154" s="109">
        <v>1584148834</v>
      </c>
      <c r="G154" s="108"/>
      <c r="H154" s="60"/>
    </row>
    <row r="155" spans="1:8" x14ac:dyDescent="0.25">
      <c r="A155" s="60"/>
      <c r="B155" s="560" t="s">
        <v>371</v>
      </c>
      <c r="C155" s="572"/>
      <c r="D155" s="572"/>
      <c r="E155" s="561"/>
      <c r="F155" s="109">
        <v>19902688</v>
      </c>
      <c r="G155" s="108"/>
      <c r="H155" s="60"/>
    </row>
    <row r="156" spans="1:8" x14ac:dyDescent="0.25">
      <c r="A156" s="60"/>
      <c r="B156" s="335" t="s">
        <v>372</v>
      </c>
      <c r="C156" s="110"/>
      <c r="D156" s="110"/>
      <c r="E156" s="337"/>
      <c r="F156" s="109">
        <f>-5444558-10938735</f>
        <v>-16383293</v>
      </c>
      <c r="G156" s="108"/>
      <c r="H156" s="60"/>
    </row>
    <row r="157" spans="1:8" x14ac:dyDescent="0.25">
      <c r="A157" s="60"/>
      <c r="B157" s="335" t="s">
        <v>373</v>
      </c>
      <c r="C157" s="110"/>
      <c r="D157" s="110"/>
      <c r="E157" s="337"/>
      <c r="F157" s="109">
        <v>0</v>
      </c>
      <c r="G157" s="108"/>
      <c r="H157" s="60"/>
    </row>
    <row r="158" spans="1:8" x14ac:dyDescent="0.25">
      <c r="A158" s="60"/>
      <c r="B158" s="335" t="s">
        <v>374</v>
      </c>
      <c r="C158" s="110"/>
      <c r="D158" s="110"/>
      <c r="E158" s="337"/>
      <c r="F158" s="109">
        <v>0</v>
      </c>
      <c r="G158" s="108"/>
      <c r="H158" s="60"/>
    </row>
    <row r="159" spans="1:8" x14ac:dyDescent="0.25">
      <c r="A159" s="60"/>
      <c r="B159" s="335" t="s">
        <v>375</v>
      </c>
      <c r="C159" s="110"/>
      <c r="D159" s="110"/>
      <c r="E159" s="337"/>
      <c r="F159" s="109">
        <v>3323548</v>
      </c>
      <c r="G159" s="108"/>
      <c r="H159" s="60"/>
    </row>
    <row r="160" spans="1:8" x14ac:dyDescent="0.25">
      <c r="A160" s="60"/>
      <c r="B160" s="335" t="s">
        <v>376</v>
      </c>
      <c r="C160" s="110"/>
      <c r="D160" s="110"/>
      <c r="E160" s="337"/>
      <c r="F160" s="109">
        <v>0</v>
      </c>
      <c r="G160" s="108"/>
      <c r="H160" s="60"/>
    </row>
    <row r="161" spans="1:12" x14ac:dyDescent="0.25">
      <c r="A161" s="60"/>
      <c r="B161" s="564"/>
      <c r="C161" s="591"/>
      <c r="D161" s="591"/>
      <c r="E161" s="565"/>
      <c r="F161" s="111"/>
      <c r="G161" s="108"/>
      <c r="H161" s="60"/>
    </row>
    <row r="162" spans="1:12" x14ac:dyDescent="0.25">
      <c r="A162" s="60"/>
      <c r="B162" s="566" t="s">
        <v>125</v>
      </c>
      <c r="C162" s="592"/>
      <c r="D162" s="592"/>
      <c r="E162" s="567"/>
      <c r="F162" s="112">
        <f>SUM(F152:F161)</f>
        <v>2031991777</v>
      </c>
      <c r="G162" s="113"/>
      <c r="H162" s="60"/>
    </row>
    <row r="163" spans="1:12" x14ac:dyDescent="0.25">
      <c r="A163" s="60"/>
      <c r="H163" s="60"/>
    </row>
    <row r="164" spans="1:12" x14ac:dyDescent="0.25">
      <c r="A164" s="558"/>
      <c r="B164" s="558"/>
      <c r="C164" s="558"/>
      <c r="D164" s="558"/>
      <c r="E164" s="558"/>
      <c r="F164" s="558"/>
      <c r="G164" s="558"/>
      <c r="H164" s="558"/>
    </row>
    <row r="165" spans="1:12" x14ac:dyDescent="0.25">
      <c r="B165" s="51"/>
      <c r="C165" s="104"/>
      <c r="D165" s="104"/>
      <c r="E165" s="104"/>
      <c r="F165" s="104"/>
      <c r="G165" s="104"/>
    </row>
    <row r="166" spans="1:12" x14ac:dyDescent="0.25">
      <c r="A166" s="66" t="s">
        <v>201</v>
      </c>
    </row>
    <row r="168" spans="1:12" x14ac:dyDescent="0.25">
      <c r="B168" s="581" t="s">
        <v>183</v>
      </c>
      <c r="C168" s="583" t="s">
        <v>202</v>
      </c>
      <c r="D168" s="583"/>
      <c r="E168" s="583"/>
      <c r="F168" s="583"/>
      <c r="G168" s="583"/>
      <c r="H168" s="583" t="s">
        <v>203</v>
      </c>
      <c r="I168" s="583"/>
      <c r="J168" s="583"/>
      <c r="K168" s="584"/>
      <c r="L168" s="583" t="s">
        <v>204</v>
      </c>
    </row>
    <row r="169" spans="1:12" ht="53.25" customHeight="1" x14ac:dyDescent="0.25">
      <c r="B169" s="582"/>
      <c r="C169" s="102" t="s">
        <v>205</v>
      </c>
      <c r="D169" s="102" t="s">
        <v>206</v>
      </c>
      <c r="E169" s="102" t="s">
        <v>207</v>
      </c>
      <c r="F169" s="102" t="s">
        <v>208</v>
      </c>
      <c r="G169" s="102" t="s">
        <v>121</v>
      </c>
      <c r="H169" s="358" t="s">
        <v>203</v>
      </c>
      <c r="I169" s="358"/>
      <c r="J169" s="358"/>
      <c r="K169" s="358" t="s">
        <v>212</v>
      </c>
      <c r="L169" s="583"/>
    </row>
    <row r="170" spans="1:12" s="159" customFormat="1" x14ac:dyDescent="0.25">
      <c r="B170" s="167" t="s">
        <v>377</v>
      </c>
      <c r="C170" s="169">
        <v>249737931</v>
      </c>
      <c r="D170" s="315">
        <f>+G170-C170</f>
        <v>5443506</v>
      </c>
      <c r="E170" s="169"/>
      <c r="F170" s="169"/>
      <c r="G170" s="169">
        <v>255181437</v>
      </c>
      <c r="H170" s="173"/>
      <c r="I170" s="173">
        <v>0</v>
      </c>
      <c r="J170" s="173">
        <v>0</v>
      </c>
      <c r="K170" s="173"/>
      <c r="L170" s="171">
        <f t="shared" ref="L170:L171" si="0">+G170-K170</f>
        <v>255181437</v>
      </c>
    </row>
    <row r="171" spans="1:12" x14ac:dyDescent="0.25">
      <c r="B171" s="172" t="s">
        <v>378</v>
      </c>
      <c r="C171" s="169">
        <v>0</v>
      </c>
      <c r="D171" s="123">
        <v>0</v>
      </c>
      <c r="E171" s="169">
        <v>0</v>
      </c>
      <c r="F171" s="169">
        <v>0</v>
      </c>
      <c r="G171" s="169">
        <v>0</v>
      </c>
      <c r="H171" s="173">
        <v>0</v>
      </c>
      <c r="I171" s="173">
        <v>0</v>
      </c>
      <c r="J171" s="173">
        <v>0</v>
      </c>
      <c r="K171" s="173">
        <f>+I171-J171</f>
        <v>0</v>
      </c>
      <c r="L171" s="171">
        <f t="shared" si="0"/>
        <v>0</v>
      </c>
    </row>
    <row r="172" spans="1:12" x14ac:dyDescent="0.25">
      <c r="B172" s="172" t="s">
        <v>379</v>
      </c>
      <c r="C172" s="169">
        <v>1500000</v>
      </c>
      <c r="D172" s="123">
        <f>+G172-C172</f>
        <v>1500000</v>
      </c>
      <c r="E172" s="169">
        <v>0</v>
      </c>
      <c r="F172" s="169">
        <v>0</v>
      </c>
      <c r="G172" s="169">
        <v>3000000</v>
      </c>
      <c r="H172" s="173">
        <v>0</v>
      </c>
      <c r="I172" s="173">
        <v>0</v>
      </c>
      <c r="J172" s="173">
        <v>0</v>
      </c>
      <c r="K172" s="173">
        <f t="shared" ref="K172:K174" si="1">+I172-J172</f>
        <v>0</v>
      </c>
      <c r="L172" s="171">
        <f>+G172-K172</f>
        <v>3000000</v>
      </c>
    </row>
    <row r="173" spans="1:12" x14ac:dyDescent="0.25">
      <c r="B173" s="172" t="s">
        <v>215</v>
      </c>
      <c r="C173" s="169">
        <f>4441432+8727273</f>
        <v>13168705</v>
      </c>
      <c r="D173" s="169">
        <f>+G173-C173</f>
        <v>4575454</v>
      </c>
      <c r="E173" s="169">
        <v>0</v>
      </c>
      <c r="F173" s="169">
        <v>0</v>
      </c>
      <c r="G173" s="169">
        <v>17744159</v>
      </c>
      <c r="H173" s="173">
        <v>0</v>
      </c>
      <c r="I173" s="173">
        <v>999332</v>
      </c>
      <c r="J173" s="173">
        <v>0</v>
      </c>
      <c r="K173" s="173">
        <f t="shared" si="1"/>
        <v>999332</v>
      </c>
      <c r="L173" s="171">
        <f t="shared" ref="L173:L175" si="2">+G173-K173</f>
        <v>16744827</v>
      </c>
    </row>
    <row r="174" spans="1:12" x14ac:dyDescent="0.25">
      <c r="B174" s="172" t="s">
        <v>380</v>
      </c>
      <c r="C174" s="169">
        <v>0</v>
      </c>
      <c r="D174" s="169">
        <v>0</v>
      </c>
      <c r="E174" s="169">
        <v>0</v>
      </c>
      <c r="F174" s="169">
        <v>0</v>
      </c>
      <c r="G174" s="169">
        <f>+C174+D174-E174+F174</f>
        <v>0</v>
      </c>
      <c r="H174" s="173">
        <v>0</v>
      </c>
      <c r="I174" s="173">
        <v>0</v>
      </c>
      <c r="J174" s="173">
        <v>0</v>
      </c>
      <c r="K174" s="173">
        <f t="shared" si="1"/>
        <v>0</v>
      </c>
      <c r="L174" s="171">
        <f t="shared" si="2"/>
        <v>0</v>
      </c>
    </row>
    <row r="175" spans="1:12" x14ac:dyDescent="0.25">
      <c r="B175" s="174" t="s">
        <v>217</v>
      </c>
      <c r="C175" s="175">
        <v>0</v>
      </c>
      <c r="D175" s="175">
        <v>0</v>
      </c>
      <c r="E175" s="175">
        <v>0</v>
      </c>
      <c r="F175" s="175">
        <v>0</v>
      </c>
      <c r="G175" s="175">
        <f>+C175+D175-E175+F175</f>
        <v>0</v>
      </c>
      <c r="H175" s="176">
        <v>0</v>
      </c>
      <c r="I175" s="176">
        <v>0</v>
      </c>
      <c r="J175" s="176">
        <v>0</v>
      </c>
      <c r="K175" s="176">
        <f>+H175+I175-J175</f>
        <v>0</v>
      </c>
      <c r="L175" s="171">
        <f t="shared" si="2"/>
        <v>0</v>
      </c>
    </row>
    <row r="176" spans="1:12" x14ac:dyDescent="0.25">
      <c r="B176" s="177" t="s">
        <v>125</v>
      </c>
      <c r="C176" s="178">
        <f>SUM(C170:C175)</f>
        <v>264406636</v>
      </c>
      <c r="D176" s="178">
        <f>SUM(D170:D175)</f>
        <v>11518960</v>
      </c>
      <c r="E176" s="178">
        <f t="shared" ref="E176:L176" si="3">SUM(E170:E175)</f>
        <v>0</v>
      </c>
      <c r="F176" s="178">
        <f t="shared" si="3"/>
        <v>0</v>
      </c>
      <c r="G176" s="178">
        <f t="shared" si="3"/>
        <v>275925596</v>
      </c>
      <c r="H176" s="178">
        <f t="shared" si="3"/>
        <v>0</v>
      </c>
      <c r="I176" s="178">
        <f t="shared" si="3"/>
        <v>999332</v>
      </c>
      <c r="J176" s="178">
        <f t="shared" si="3"/>
        <v>0</v>
      </c>
      <c r="K176" s="179">
        <f t="shared" si="3"/>
        <v>999332</v>
      </c>
      <c r="L176" s="142">
        <f t="shared" si="3"/>
        <v>274926264</v>
      </c>
    </row>
    <row r="177" spans="1:16" x14ac:dyDescent="0.25">
      <c r="L177" s="123">
        <v>0</v>
      </c>
    </row>
    <row r="178" spans="1:16" x14ac:dyDescent="0.25">
      <c r="A178" s="66" t="s">
        <v>219</v>
      </c>
      <c r="L178" s="77"/>
    </row>
    <row r="179" spans="1:16" x14ac:dyDescent="0.25">
      <c r="J179" s="74"/>
      <c r="K179" s="77"/>
      <c r="L179" s="77"/>
    </row>
    <row r="181" spans="1:16" s="123" customFormat="1" ht="41.4" x14ac:dyDescent="0.25">
      <c r="A181" s="68"/>
      <c r="B181" s="69" t="s">
        <v>118</v>
      </c>
      <c r="C181" s="143" t="s">
        <v>221</v>
      </c>
      <c r="D181" s="143" t="s">
        <v>222</v>
      </c>
      <c r="E181" s="143" t="s">
        <v>223</v>
      </c>
      <c r="F181" s="143" t="s">
        <v>224</v>
      </c>
      <c r="H181" s="54"/>
      <c r="I181" s="54"/>
      <c r="J181" s="54"/>
      <c r="K181" s="54"/>
      <c r="L181" s="54"/>
      <c r="M181" s="54"/>
      <c r="N181" s="54"/>
      <c r="O181" s="54"/>
      <c r="P181" s="54"/>
    </row>
    <row r="182" spans="1:16" s="123" customFormat="1" x14ac:dyDescent="0.25">
      <c r="A182" s="68"/>
      <c r="B182" s="71" t="s">
        <v>225</v>
      </c>
      <c r="C182" s="144">
        <v>4048331</v>
      </c>
      <c r="D182" s="144">
        <v>0</v>
      </c>
      <c r="E182" s="144">
        <v>809666</v>
      </c>
      <c r="F182" s="144">
        <f>+C182-E182</f>
        <v>3238665</v>
      </c>
      <c r="H182" s="54"/>
      <c r="I182" s="54"/>
      <c r="J182" s="54"/>
      <c r="K182" s="54"/>
      <c r="L182" s="54"/>
      <c r="M182" s="54"/>
      <c r="N182" s="54"/>
      <c r="O182" s="54"/>
      <c r="P182" s="54"/>
    </row>
    <row r="183" spans="1:16" s="123" customFormat="1" x14ac:dyDescent="0.25">
      <c r="A183" s="68"/>
      <c r="B183" s="71" t="s">
        <v>226</v>
      </c>
      <c r="C183" s="144">
        <v>0</v>
      </c>
      <c r="D183" s="144">
        <v>0</v>
      </c>
      <c r="E183" s="144">
        <v>0</v>
      </c>
      <c r="F183" s="144">
        <f>+C183+D183-E183</f>
        <v>0</v>
      </c>
      <c r="H183" s="54"/>
      <c r="I183" s="54"/>
      <c r="J183" s="54"/>
      <c r="K183" s="54"/>
      <c r="L183" s="54"/>
      <c r="M183" s="54"/>
      <c r="N183" s="54"/>
      <c r="O183" s="54"/>
      <c r="P183" s="54"/>
    </row>
    <row r="184" spans="1:16" s="123" customFormat="1" x14ac:dyDescent="0.25">
      <c r="A184" s="54"/>
      <c r="B184" s="78" t="s">
        <v>227</v>
      </c>
      <c r="C184" s="145">
        <f>SUM(C182:C183)</f>
        <v>4048331</v>
      </c>
      <c r="D184" s="145">
        <f>SUM(D182:D183)</f>
        <v>0</v>
      </c>
      <c r="E184" s="145">
        <f>SUM(E182:E183)</f>
        <v>809666</v>
      </c>
      <c r="F184" s="145">
        <f>SUM(F182:F183)</f>
        <v>3238665</v>
      </c>
      <c r="H184" s="54"/>
      <c r="I184" s="54"/>
      <c r="J184" s="54"/>
      <c r="K184" s="54"/>
      <c r="L184" s="54"/>
      <c r="M184" s="54"/>
      <c r="N184" s="54"/>
      <c r="O184" s="54"/>
      <c r="P184" s="54"/>
    </row>
    <row r="185" spans="1:16" s="123" customFormat="1" hidden="1" x14ac:dyDescent="0.25">
      <c r="A185" s="54"/>
      <c r="B185" s="78" t="s">
        <v>228</v>
      </c>
      <c r="C185" s="145">
        <v>28353133</v>
      </c>
      <c r="D185" s="145">
        <v>0</v>
      </c>
      <c r="E185" s="145">
        <v>12631374</v>
      </c>
      <c r="F185" s="145">
        <f>+C185-E185</f>
        <v>15721759</v>
      </c>
      <c r="H185" s="54"/>
      <c r="I185" s="54"/>
      <c r="J185" s="54"/>
      <c r="K185" s="54"/>
      <c r="L185" s="54"/>
      <c r="M185" s="54"/>
      <c r="N185" s="54"/>
      <c r="O185" s="54"/>
      <c r="P185" s="54"/>
    </row>
    <row r="186" spans="1:16" s="123" customFormat="1" x14ac:dyDescent="0.25">
      <c r="A186" s="54"/>
      <c r="B186" s="54"/>
      <c r="C186" s="146"/>
      <c r="D186" s="146"/>
      <c r="E186" s="146"/>
      <c r="F186" s="146"/>
      <c r="H186" s="54"/>
      <c r="I186" s="54"/>
      <c r="J186" s="54"/>
      <c r="K186" s="54"/>
      <c r="L186" s="54"/>
      <c r="M186" s="54"/>
      <c r="N186" s="54"/>
      <c r="O186" s="54"/>
      <c r="P186" s="54"/>
    </row>
    <row r="187" spans="1:16" s="123" customFormat="1" x14ac:dyDescent="0.25">
      <c r="A187" s="66" t="s">
        <v>229</v>
      </c>
      <c r="B187" s="54"/>
      <c r="H187" s="54"/>
      <c r="I187" s="54"/>
      <c r="J187" s="54"/>
      <c r="K187" s="54"/>
      <c r="L187" s="54"/>
      <c r="M187" s="54"/>
      <c r="N187" s="54"/>
      <c r="O187" s="54"/>
      <c r="P187" s="54"/>
    </row>
    <row r="190" spans="1:16" s="123" customFormat="1" ht="15" customHeight="1" x14ac:dyDescent="0.25">
      <c r="A190" s="54"/>
      <c r="B190" s="566" t="s">
        <v>231</v>
      </c>
      <c r="C190" s="567"/>
      <c r="D190" s="568" t="str">
        <f>+F151</f>
        <v>Saldo al 30/06/2021</v>
      </c>
      <c r="E190" s="569"/>
      <c r="H190" s="54"/>
      <c r="I190" s="54"/>
      <c r="J190" s="54"/>
      <c r="K190" s="54"/>
      <c r="L190" s="54"/>
      <c r="M190" s="54"/>
      <c r="N190" s="54"/>
      <c r="O190" s="54"/>
      <c r="P190" s="54"/>
    </row>
    <row r="191" spans="1:16" s="123" customFormat="1" x14ac:dyDescent="0.25">
      <c r="A191" s="54"/>
      <c r="B191" s="147" t="s">
        <v>381</v>
      </c>
      <c r="C191" s="114"/>
      <c r="D191" s="585">
        <v>10325758</v>
      </c>
      <c r="E191" s="586"/>
      <c r="H191" s="54"/>
      <c r="I191" s="54"/>
      <c r="J191" s="54"/>
      <c r="K191" s="54"/>
      <c r="L191" s="54"/>
      <c r="M191" s="54"/>
      <c r="N191" s="54"/>
      <c r="O191" s="54"/>
      <c r="P191" s="54"/>
    </row>
    <row r="192" spans="1:16" s="123" customFormat="1" x14ac:dyDescent="0.25">
      <c r="A192" s="54"/>
      <c r="B192" s="48" t="s">
        <v>382</v>
      </c>
      <c r="C192" s="99"/>
      <c r="D192" s="562">
        <v>0</v>
      </c>
      <c r="E192" s="563"/>
      <c r="H192" s="54"/>
      <c r="I192" s="54"/>
      <c r="J192" s="54"/>
      <c r="K192" s="54"/>
      <c r="L192" s="54"/>
      <c r="M192" s="54"/>
      <c r="N192" s="54"/>
      <c r="O192" s="54"/>
      <c r="P192" s="54"/>
    </row>
    <row r="193" spans="1:16" s="123" customFormat="1" x14ac:dyDescent="0.25">
      <c r="A193" s="54"/>
      <c r="B193" s="335" t="s">
        <v>383</v>
      </c>
      <c r="C193" s="337"/>
      <c r="D193" s="562">
        <v>0</v>
      </c>
      <c r="E193" s="563"/>
      <c r="H193" s="54"/>
      <c r="I193" s="54"/>
      <c r="J193" s="54"/>
      <c r="K193" s="54"/>
      <c r="L193" s="54"/>
      <c r="M193" s="54"/>
      <c r="N193" s="54"/>
      <c r="O193" s="54"/>
      <c r="P193" s="54"/>
    </row>
    <row r="194" spans="1:16" s="123" customFormat="1" x14ac:dyDescent="0.25">
      <c r="A194" s="54"/>
      <c r="B194" s="564" t="s">
        <v>235</v>
      </c>
      <c r="C194" s="565"/>
      <c r="D194" s="587">
        <v>-120692</v>
      </c>
      <c r="E194" s="588"/>
      <c r="H194" s="54"/>
      <c r="I194" s="54"/>
      <c r="J194" s="54"/>
      <c r="K194" s="54"/>
      <c r="L194" s="54"/>
      <c r="M194" s="54"/>
      <c r="N194" s="54"/>
      <c r="O194" s="54"/>
      <c r="P194" s="54"/>
    </row>
    <row r="195" spans="1:16" s="123" customFormat="1" x14ac:dyDescent="0.25">
      <c r="A195" s="54"/>
      <c r="B195" s="566" t="s">
        <v>125</v>
      </c>
      <c r="C195" s="567"/>
      <c r="D195" s="579">
        <f>SUM(D191:E194)</f>
        <v>10205066</v>
      </c>
      <c r="E195" s="580"/>
      <c r="H195" s="54"/>
      <c r="I195" s="54"/>
      <c r="J195" s="54"/>
      <c r="K195" s="54"/>
      <c r="L195" s="54"/>
      <c r="M195" s="54"/>
      <c r="N195" s="54"/>
      <c r="O195" s="54"/>
      <c r="P195" s="54"/>
    </row>
    <row r="196" spans="1:16" s="123" customFormat="1" x14ac:dyDescent="0.25">
      <c r="A196" s="54"/>
      <c r="B196" s="51"/>
      <c r="C196" s="104"/>
      <c r="D196" s="104"/>
      <c r="E196" s="104"/>
      <c r="H196" s="54"/>
      <c r="I196" s="54"/>
      <c r="J196" s="54"/>
      <c r="K196" s="54"/>
      <c r="L196" s="54"/>
      <c r="M196" s="54"/>
      <c r="N196" s="54"/>
      <c r="O196" s="54"/>
      <c r="P196" s="54"/>
    </row>
    <row r="197" spans="1:16" s="123" customFormat="1" x14ac:dyDescent="0.25">
      <c r="A197" s="66" t="s">
        <v>236</v>
      </c>
      <c r="B197" s="329"/>
      <c r="C197" s="101"/>
      <c r="D197" s="101"/>
      <c r="E197" s="101"/>
      <c r="F197" s="101"/>
      <c r="H197" s="54"/>
      <c r="I197" s="54"/>
      <c r="J197" s="54"/>
      <c r="K197" s="54"/>
      <c r="L197" s="54"/>
      <c r="M197" s="54"/>
      <c r="N197" s="54"/>
      <c r="O197" s="54"/>
      <c r="P197" s="54"/>
    </row>
    <row r="198" spans="1:16" s="123" customFormat="1" ht="15" customHeight="1" x14ac:dyDescent="0.25">
      <c r="A198" s="558" t="s">
        <v>384</v>
      </c>
      <c r="B198" s="558"/>
      <c r="C198" s="558"/>
      <c r="D198" s="558"/>
      <c r="E198" s="558"/>
      <c r="F198" s="558"/>
      <c r="H198" s="54"/>
      <c r="I198" s="54"/>
      <c r="J198" s="54"/>
      <c r="K198" s="54"/>
      <c r="L198" s="54"/>
      <c r="M198" s="54"/>
      <c r="N198" s="54"/>
      <c r="O198" s="54"/>
      <c r="P198" s="54"/>
    </row>
    <row r="199" spans="1:16" s="123" customFormat="1" x14ac:dyDescent="0.25">
      <c r="A199" s="51"/>
      <c r="B199" s="51"/>
      <c r="C199" s="104"/>
      <c r="D199" s="104"/>
      <c r="E199" s="104"/>
      <c r="H199" s="54"/>
      <c r="I199" s="54"/>
      <c r="J199" s="54"/>
      <c r="K199" s="54"/>
      <c r="L199" s="54"/>
      <c r="M199" s="54"/>
      <c r="N199" s="54"/>
      <c r="O199" s="54"/>
      <c r="P199" s="54"/>
    </row>
    <row r="200" spans="1:16" s="123" customFormat="1" x14ac:dyDescent="0.25">
      <c r="A200" s="66" t="s">
        <v>238</v>
      </c>
      <c r="B200" s="329"/>
      <c r="C200" s="101"/>
      <c r="D200" s="101"/>
      <c r="E200" s="101"/>
      <c r="F200" s="101"/>
      <c r="H200" s="54"/>
      <c r="I200" s="54"/>
      <c r="J200" s="54"/>
      <c r="K200" s="54"/>
      <c r="L200" s="54"/>
      <c r="M200" s="54"/>
      <c r="N200" s="54"/>
      <c r="O200" s="54"/>
      <c r="P200" s="54"/>
    </row>
    <row r="201" spans="1:16" s="123" customFormat="1" x14ac:dyDescent="0.25">
      <c r="A201" s="45"/>
      <c r="B201" s="51"/>
      <c r="C201" s="104"/>
      <c r="D201" s="104"/>
      <c r="E201" s="104"/>
      <c r="H201" s="54"/>
      <c r="I201" s="54"/>
      <c r="J201" s="54"/>
      <c r="K201" s="54"/>
      <c r="L201" s="54"/>
      <c r="M201" s="54"/>
      <c r="N201" s="54"/>
      <c r="O201" s="54"/>
      <c r="P201" s="54"/>
    </row>
    <row r="202" spans="1:16" s="123" customFormat="1" ht="15" customHeight="1" x14ac:dyDescent="0.25">
      <c r="A202" s="51"/>
      <c r="B202" s="334" t="s">
        <v>239</v>
      </c>
      <c r="C202" s="103" t="s">
        <v>240</v>
      </c>
      <c r="D202" s="115" t="s">
        <v>241</v>
      </c>
      <c r="E202" s="104"/>
      <c r="H202" s="54"/>
      <c r="I202" s="54"/>
      <c r="J202" s="54"/>
      <c r="K202" s="54"/>
      <c r="L202" s="54"/>
      <c r="M202" s="54"/>
      <c r="N202" s="54"/>
      <c r="O202" s="54"/>
      <c r="P202" s="54"/>
    </row>
    <row r="203" spans="1:16" s="123" customFormat="1" x14ac:dyDescent="0.25">
      <c r="A203" s="51"/>
      <c r="B203" s="52" t="s">
        <v>385</v>
      </c>
      <c r="C203" s="164">
        <f>80300000</f>
        <v>80300000</v>
      </c>
      <c r="D203" s="164">
        <v>0</v>
      </c>
      <c r="E203" s="104"/>
      <c r="H203" s="54"/>
      <c r="I203" s="54"/>
      <c r="J203" s="54"/>
      <c r="K203" s="54"/>
      <c r="L203" s="54"/>
      <c r="M203" s="54"/>
      <c r="N203" s="54"/>
      <c r="O203" s="54"/>
      <c r="P203" s="54"/>
    </row>
    <row r="204" spans="1:16" s="123" customFormat="1" x14ac:dyDescent="0.25">
      <c r="A204" s="51"/>
      <c r="B204" s="52" t="s">
        <v>278</v>
      </c>
      <c r="C204" s="164">
        <f>40000000+185126301+3200000</f>
        <v>228326301</v>
      </c>
      <c r="D204" s="164">
        <v>0</v>
      </c>
      <c r="E204" s="104"/>
      <c r="H204" s="54"/>
      <c r="I204" s="54"/>
      <c r="J204" s="54"/>
      <c r="K204" s="54"/>
      <c r="L204" s="54"/>
      <c r="M204" s="54"/>
      <c r="N204" s="54"/>
      <c r="O204" s="54"/>
      <c r="P204" s="54"/>
    </row>
    <row r="205" spans="1:16" s="123" customFormat="1" x14ac:dyDescent="0.25">
      <c r="A205" s="51"/>
      <c r="B205" s="52" t="s">
        <v>386</v>
      </c>
      <c r="C205" s="164">
        <v>0</v>
      </c>
      <c r="D205" s="164">
        <v>0</v>
      </c>
      <c r="E205" s="104"/>
      <c r="H205" s="54"/>
      <c r="I205" s="54"/>
      <c r="J205" s="54"/>
      <c r="K205" s="54"/>
      <c r="L205" s="54"/>
      <c r="M205" s="54"/>
      <c r="N205" s="54"/>
      <c r="O205" s="54"/>
      <c r="P205" s="54"/>
    </row>
    <row r="206" spans="1:16" s="123" customFormat="1" x14ac:dyDescent="0.25">
      <c r="A206" s="51"/>
      <c r="B206" s="52"/>
      <c r="C206" s="164">
        <v>0</v>
      </c>
      <c r="D206" s="164">
        <v>0</v>
      </c>
      <c r="E206" s="104"/>
      <c r="H206" s="54"/>
      <c r="I206" s="54"/>
      <c r="J206" s="54"/>
      <c r="K206" s="54"/>
      <c r="L206" s="54"/>
      <c r="M206" s="54"/>
      <c r="N206" s="54"/>
      <c r="O206" s="54"/>
      <c r="P206" s="54"/>
    </row>
    <row r="207" spans="1:16" s="180" customFormat="1" x14ac:dyDescent="0.25">
      <c r="A207" s="51"/>
      <c r="B207" s="334" t="s">
        <v>227</v>
      </c>
      <c r="C207" s="103">
        <f>SUM(C203:C206)</f>
        <v>308626301</v>
      </c>
      <c r="D207" s="103">
        <f>SUM(D203:D206)</f>
        <v>0</v>
      </c>
      <c r="E207" s="104"/>
      <c r="H207" s="65"/>
      <c r="I207" s="65"/>
      <c r="J207" s="65"/>
      <c r="K207" s="65"/>
      <c r="L207" s="65"/>
      <c r="M207" s="65"/>
      <c r="N207" s="65"/>
      <c r="O207" s="65"/>
      <c r="P207" s="65"/>
    </row>
    <row r="208" spans="1:16" s="123" customFormat="1" x14ac:dyDescent="0.25">
      <c r="A208" s="51"/>
      <c r="B208" s="51"/>
      <c r="C208" s="104"/>
      <c r="D208" s="104"/>
      <c r="E208" s="104"/>
      <c r="H208" s="54"/>
      <c r="I208" s="54"/>
      <c r="J208" s="54"/>
      <c r="K208" s="54"/>
      <c r="L208" s="54"/>
      <c r="M208" s="54"/>
      <c r="N208" s="54"/>
      <c r="O208" s="54"/>
      <c r="P208" s="54"/>
    </row>
    <row r="209" spans="1:16" s="123" customFormat="1" x14ac:dyDescent="0.25">
      <c r="A209" s="66" t="s">
        <v>244</v>
      </c>
      <c r="B209" s="329"/>
      <c r="C209" s="101"/>
      <c r="D209" s="101"/>
      <c r="E209" s="101"/>
      <c r="F209" s="101"/>
      <c r="H209" s="54"/>
      <c r="I209" s="54"/>
      <c r="J209" s="54"/>
      <c r="K209" s="54"/>
      <c r="L209" s="54"/>
      <c r="M209" s="54"/>
      <c r="N209" s="54"/>
      <c r="O209" s="54"/>
      <c r="P209" s="54"/>
    </row>
    <row r="210" spans="1:16" s="123" customFormat="1" x14ac:dyDescent="0.25">
      <c r="A210" s="45"/>
      <c r="B210" s="51"/>
      <c r="C210" s="104"/>
      <c r="D210" s="104"/>
      <c r="E210" s="104"/>
      <c r="H210" s="54"/>
      <c r="I210" s="54"/>
      <c r="J210" s="54"/>
      <c r="K210" s="54"/>
      <c r="L210" s="54"/>
      <c r="M210" s="54"/>
      <c r="N210" s="54"/>
      <c r="O210" s="54"/>
      <c r="P210" s="54"/>
    </row>
    <row r="211" spans="1:16" s="123" customFormat="1" ht="27.6" x14ac:dyDescent="0.25">
      <c r="A211" s="51"/>
      <c r="B211" s="333" t="s">
        <v>245</v>
      </c>
      <c r="C211" s="102" t="s">
        <v>240</v>
      </c>
      <c r="D211" s="115" t="s">
        <v>241</v>
      </c>
      <c r="E211" s="104"/>
      <c r="H211" s="54"/>
      <c r="I211" s="54"/>
      <c r="J211" s="54"/>
      <c r="K211" s="54"/>
      <c r="L211" s="54"/>
      <c r="M211" s="54"/>
      <c r="N211" s="54"/>
      <c r="O211" s="54"/>
      <c r="P211" s="54"/>
    </row>
    <row r="212" spans="1:16" s="123" customFormat="1" x14ac:dyDescent="0.25">
      <c r="A212" s="51"/>
      <c r="B212" s="573" t="s">
        <v>246</v>
      </c>
      <c r="C212" s="574"/>
      <c r="D212" s="575"/>
      <c r="E212" s="104"/>
      <c r="H212" s="54"/>
      <c r="I212" s="54"/>
      <c r="J212" s="54"/>
      <c r="K212" s="54"/>
      <c r="L212" s="54"/>
      <c r="M212" s="54"/>
      <c r="N212" s="54"/>
      <c r="O212" s="54"/>
      <c r="P212" s="54"/>
    </row>
    <row r="213" spans="1:16" s="123" customFormat="1" x14ac:dyDescent="0.25">
      <c r="A213" s="51"/>
      <c r="B213" s="576"/>
      <c r="C213" s="577"/>
      <c r="D213" s="578"/>
      <c r="E213" s="104"/>
      <c r="H213" s="54"/>
      <c r="I213" s="54"/>
      <c r="J213" s="54"/>
      <c r="K213" s="54"/>
      <c r="L213" s="54"/>
      <c r="M213" s="54"/>
      <c r="N213" s="54"/>
      <c r="O213" s="54"/>
      <c r="P213" s="54"/>
    </row>
    <row r="214" spans="1:16" s="123" customFormat="1" x14ac:dyDescent="0.25">
      <c r="A214" s="51"/>
      <c r="B214" s="52" t="s">
        <v>387</v>
      </c>
      <c r="C214" s="103">
        <v>29670789</v>
      </c>
      <c r="D214" s="103">
        <v>0</v>
      </c>
      <c r="E214" s="104"/>
      <c r="H214" s="54"/>
      <c r="I214" s="54"/>
      <c r="J214" s="54"/>
      <c r="K214" s="54"/>
      <c r="L214" s="54"/>
      <c r="M214" s="54"/>
      <c r="N214" s="54"/>
      <c r="O214" s="54"/>
      <c r="P214" s="54"/>
    </row>
    <row r="215" spans="1:16" s="123" customFormat="1" x14ac:dyDescent="0.25">
      <c r="A215" s="54"/>
      <c r="B215" s="52" t="s">
        <v>243</v>
      </c>
      <c r="C215" s="103"/>
      <c r="D215" s="103"/>
      <c r="H215" s="54"/>
      <c r="I215" s="54"/>
      <c r="J215" s="54"/>
      <c r="K215" s="54"/>
      <c r="L215" s="54"/>
      <c r="M215" s="54"/>
      <c r="N215" s="54"/>
      <c r="O215" s="54"/>
      <c r="P215" s="54"/>
    </row>
    <row r="216" spans="1:16" s="123" customFormat="1" x14ac:dyDescent="0.25">
      <c r="A216" s="54"/>
      <c r="B216" s="53"/>
      <c r="C216" s="104"/>
      <c r="D216" s="104"/>
      <c r="H216" s="54"/>
      <c r="I216" s="54"/>
      <c r="J216" s="54"/>
      <c r="K216" s="54"/>
      <c r="L216" s="54"/>
      <c r="M216" s="54"/>
      <c r="N216" s="54"/>
      <c r="O216" s="54"/>
      <c r="P216" s="54"/>
    </row>
    <row r="217" spans="1:16" s="123" customFormat="1" x14ac:dyDescent="0.25">
      <c r="A217" s="64" t="s">
        <v>388</v>
      </c>
      <c r="B217" s="54"/>
      <c r="H217" s="54"/>
      <c r="I217" s="54"/>
      <c r="J217" s="54"/>
      <c r="K217" s="54"/>
      <c r="L217" s="54"/>
      <c r="M217" s="54"/>
      <c r="N217" s="54"/>
      <c r="O217" s="54"/>
      <c r="P217" s="54"/>
    </row>
    <row r="219" spans="1:16" s="123" customFormat="1" ht="30.75" customHeight="1" x14ac:dyDescent="0.25">
      <c r="A219" s="54"/>
      <c r="B219" s="566" t="s">
        <v>389</v>
      </c>
      <c r="C219" s="567"/>
      <c r="D219" s="568" t="str">
        <f>+D190</f>
        <v>Saldo al 30/06/2021</v>
      </c>
      <c r="E219" s="569"/>
      <c r="H219" s="54"/>
      <c r="I219" s="54"/>
      <c r="J219" s="54"/>
      <c r="K219" s="54"/>
      <c r="L219" s="54"/>
      <c r="M219" s="54"/>
      <c r="N219" s="54"/>
      <c r="O219" s="54"/>
      <c r="P219" s="54"/>
    </row>
    <row r="220" spans="1:16" s="123" customFormat="1" x14ac:dyDescent="0.25">
      <c r="A220" s="54"/>
      <c r="B220" s="570" t="s">
        <v>390</v>
      </c>
      <c r="C220" s="571"/>
      <c r="D220" s="611">
        <v>10736868</v>
      </c>
      <c r="E220" s="612"/>
      <c r="H220" s="54"/>
      <c r="I220" s="54"/>
      <c r="J220" s="54"/>
      <c r="K220" s="54"/>
      <c r="L220" s="54"/>
      <c r="M220" s="54"/>
      <c r="N220" s="54"/>
      <c r="O220" s="54"/>
      <c r="P220" s="54"/>
    </row>
    <row r="221" spans="1:16" s="123" customFormat="1" x14ac:dyDescent="0.25">
      <c r="A221" s="54"/>
      <c r="B221" s="335" t="s">
        <v>391</v>
      </c>
      <c r="C221" s="337"/>
      <c r="D221" s="611">
        <v>0</v>
      </c>
      <c r="E221" s="612"/>
      <c r="H221" s="54"/>
      <c r="I221" s="54"/>
      <c r="J221" s="54"/>
      <c r="K221" s="54"/>
      <c r="L221" s="54"/>
      <c r="M221" s="54"/>
      <c r="N221" s="54"/>
      <c r="O221" s="54"/>
      <c r="P221" s="54"/>
    </row>
    <row r="222" spans="1:16" s="123" customFormat="1" x14ac:dyDescent="0.25">
      <c r="A222" s="54"/>
      <c r="B222" s="335" t="s">
        <v>392</v>
      </c>
      <c r="C222" s="337"/>
      <c r="D222" s="331"/>
      <c r="E222" s="332">
        <v>0</v>
      </c>
      <c r="H222" s="54"/>
      <c r="I222" s="54"/>
      <c r="J222" s="54"/>
      <c r="K222" s="54"/>
      <c r="L222" s="54"/>
      <c r="M222" s="54"/>
      <c r="N222" s="54"/>
      <c r="O222" s="54"/>
      <c r="P222" s="54"/>
    </row>
    <row r="223" spans="1:16" s="123" customFormat="1" x14ac:dyDescent="0.25">
      <c r="A223" s="54"/>
      <c r="B223" s="564" t="s">
        <v>393</v>
      </c>
      <c r="C223" s="565"/>
      <c r="D223" s="116"/>
      <c r="E223" s="99">
        <v>0</v>
      </c>
      <c r="H223" s="54"/>
      <c r="I223" s="54"/>
      <c r="J223" s="54"/>
      <c r="K223" s="54"/>
      <c r="L223" s="54"/>
      <c r="M223" s="54"/>
      <c r="N223" s="54"/>
      <c r="O223" s="54"/>
      <c r="P223" s="54"/>
    </row>
    <row r="224" spans="1:16" s="123" customFormat="1" x14ac:dyDescent="0.25">
      <c r="A224" s="54"/>
      <c r="B224" s="566" t="s">
        <v>125</v>
      </c>
      <c r="C224" s="567"/>
      <c r="D224" s="117"/>
      <c r="E224" s="100">
        <f>SUM(D220:E223)</f>
        <v>10736868</v>
      </c>
      <c r="H224" s="54"/>
      <c r="I224" s="54"/>
      <c r="J224" s="54"/>
      <c r="K224" s="54"/>
      <c r="L224" s="54"/>
      <c r="M224" s="54"/>
      <c r="N224" s="54"/>
      <c r="O224" s="54"/>
      <c r="P224" s="54"/>
    </row>
    <row r="226" spans="1:16" s="123" customFormat="1" x14ac:dyDescent="0.25">
      <c r="A226" s="64" t="s">
        <v>394</v>
      </c>
      <c r="B226" s="54"/>
      <c r="H226" s="54"/>
      <c r="I226" s="54"/>
      <c r="J226" s="54"/>
      <c r="K226" s="54"/>
      <c r="L226" s="54"/>
      <c r="M226" s="54"/>
      <c r="N226" s="54"/>
      <c r="O226" s="54"/>
      <c r="P226" s="54"/>
    </row>
    <row r="228" spans="1:16" s="123" customFormat="1" ht="30.75" customHeight="1" x14ac:dyDescent="0.25">
      <c r="A228" s="54"/>
      <c r="B228" s="566" t="s">
        <v>255</v>
      </c>
      <c r="C228" s="567"/>
      <c r="D228" s="568" t="str">
        <f>+D219</f>
        <v>Saldo al 30/06/2021</v>
      </c>
      <c r="E228" s="569"/>
      <c r="H228" s="54"/>
      <c r="I228" s="54"/>
      <c r="J228" s="54"/>
      <c r="K228" s="54"/>
      <c r="L228" s="54"/>
      <c r="M228" s="54"/>
      <c r="N228" s="54"/>
      <c r="O228" s="54"/>
      <c r="P228" s="54"/>
    </row>
    <row r="229" spans="1:16" x14ac:dyDescent="0.25">
      <c r="B229" s="570" t="s">
        <v>256</v>
      </c>
      <c r="C229" s="571"/>
      <c r="D229" s="148"/>
      <c r="E229" s="114">
        <v>47698062</v>
      </c>
    </row>
    <row r="230" spans="1:16" x14ac:dyDescent="0.25">
      <c r="B230" s="335" t="s">
        <v>395</v>
      </c>
      <c r="C230" s="337"/>
      <c r="D230" s="149"/>
      <c r="E230" s="332">
        <v>-18027273</v>
      </c>
    </row>
    <row r="231" spans="1:16" x14ac:dyDescent="0.25">
      <c r="B231" s="564" t="s">
        <v>257</v>
      </c>
      <c r="C231" s="565"/>
      <c r="D231" s="150"/>
      <c r="E231" s="118">
        <v>5835712</v>
      </c>
    </row>
    <row r="232" spans="1:16" x14ac:dyDescent="0.25">
      <c r="B232" s="566" t="s">
        <v>125</v>
      </c>
      <c r="C232" s="567"/>
      <c r="D232" s="117"/>
      <c r="E232" s="100">
        <f>SUM(E229:E231)</f>
        <v>35506501</v>
      </c>
    </row>
    <row r="234" spans="1:16" x14ac:dyDescent="0.25">
      <c r="A234" s="66" t="s">
        <v>396</v>
      </c>
    </row>
    <row r="236" spans="1:16" ht="27.6" x14ac:dyDescent="0.25">
      <c r="B236" s="333" t="s">
        <v>245</v>
      </c>
      <c r="C236" s="102" t="s">
        <v>397</v>
      </c>
      <c r="D236" s="115" t="s">
        <v>398</v>
      </c>
    </row>
    <row r="237" spans="1:16" x14ac:dyDescent="0.25">
      <c r="B237" s="119" t="s">
        <v>399</v>
      </c>
      <c r="C237" s="120">
        <v>0</v>
      </c>
      <c r="D237" s="121">
        <v>0</v>
      </c>
      <c r="G237" s="572"/>
      <c r="H237" s="572"/>
      <c r="I237" s="559"/>
      <c r="J237" s="559"/>
    </row>
    <row r="238" spans="1:16" x14ac:dyDescent="0.25">
      <c r="B238" s="119" t="s">
        <v>31</v>
      </c>
      <c r="C238" s="120">
        <v>0</v>
      </c>
      <c r="D238" s="121">
        <v>0</v>
      </c>
    </row>
    <row r="239" spans="1:16" x14ac:dyDescent="0.25">
      <c r="B239" s="119" t="s">
        <v>32</v>
      </c>
      <c r="C239" s="120">
        <f>+C204</f>
        <v>228326301</v>
      </c>
      <c r="D239" s="121">
        <v>0</v>
      </c>
    </row>
    <row r="240" spans="1:16" x14ac:dyDescent="0.25">
      <c r="B240" s="119" t="s">
        <v>400</v>
      </c>
      <c r="C240" s="120">
        <v>0</v>
      </c>
      <c r="D240" s="121">
        <v>0</v>
      </c>
    </row>
    <row r="241" spans="1:16" x14ac:dyDescent="0.25">
      <c r="B241" s="119" t="s">
        <v>401</v>
      </c>
      <c r="C241" s="120">
        <f>+C203</f>
        <v>80300000</v>
      </c>
      <c r="D241" s="121">
        <v>0</v>
      </c>
    </row>
    <row r="242" spans="1:16" x14ac:dyDescent="0.25">
      <c r="B242" s="119" t="s">
        <v>402</v>
      </c>
      <c r="C242" s="120">
        <v>0</v>
      </c>
      <c r="D242" s="121">
        <v>0</v>
      </c>
    </row>
    <row r="243" spans="1:16" x14ac:dyDescent="0.25">
      <c r="B243" s="119" t="s">
        <v>403</v>
      </c>
      <c r="C243" s="120">
        <v>0</v>
      </c>
      <c r="D243" s="121">
        <v>0</v>
      </c>
    </row>
    <row r="244" spans="1:16" x14ac:dyDescent="0.25">
      <c r="B244" s="119" t="s">
        <v>404</v>
      </c>
      <c r="C244" s="120">
        <v>0</v>
      </c>
      <c r="D244" s="121">
        <v>0</v>
      </c>
    </row>
    <row r="245" spans="1:16" x14ac:dyDescent="0.25">
      <c r="B245" s="119" t="s">
        <v>33</v>
      </c>
      <c r="C245" s="120">
        <v>0</v>
      </c>
      <c r="D245" s="121">
        <v>0</v>
      </c>
    </row>
    <row r="246" spans="1:16" s="123" customFormat="1" x14ac:dyDescent="0.25">
      <c r="A246" s="54"/>
      <c r="B246" s="119" t="s">
        <v>405</v>
      </c>
      <c r="C246" s="120">
        <v>0</v>
      </c>
      <c r="D246" s="121">
        <v>0</v>
      </c>
      <c r="H246" s="54"/>
      <c r="I246" s="54"/>
      <c r="J246" s="54"/>
      <c r="K246" s="54"/>
      <c r="L246" s="54"/>
      <c r="M246" s="54"/>
      <c r="N246" s="54"/>
      <c r="O246" s="54"/>
      <c r="P246" s="54"/>
    </row>
    <row r="247" spans="1:16" s="123" customFormat="1" x14ac:dyDescent="0.25">
      <c r="A247" s="54"/>
      <c r="B247" s="334" t="s">
        <v>227</v>
      </c>
      <c r="C247" s="112">
        <f>SUM(C237:C246)</f>
        <v>308626301</v>
      </c>
      <c r="D247" s="122">
        <f>SUM(D237:D240)</f>
        <v>0</v>
      </c>
      <c r="H247" s="54"/>
      <c r="I247" s="54"/>
      <c r="J247" s="54"/>
      <c r="K247" s="54"/>
      <c r="L247" s="54"/>
      <c r="M247" s="54"/>
      <c r="N247" s="54"/>
      <c r="O247" s="54"/>
      <c r="P247" s="54"/>
    </row>
    <row r="248" spans="1:16" s="123" customFormat="1" x14ac:dyDescent="0.25">
      <c r="A248" s="66"/>
      <c r="B248" s="53"/>
      <c r="C248" s="104"/>
      <c r="D248" s="104"/>
      <c r="H248" s="54"/>
      <c r="I248" s="54"/>
      <c r="J248" s="54"/>
      <c r="K248" s="54"/>
      <c r="L248" s="54"/>
      <c r="M248" s="54"/>
      <c r="N248" s="54"/>
      <c r="O248" s="54"/>
      <c r="P248" s="54"/>
    </row>
    <row r="249" spans="1:16" s="123" customFormat="1" x14ac:dyDescent="0.25">
      <c r="A249" s="66" t="s">
        <v>261</v>
      </c>
      <c r="B249" s="53"/>
      <c r="C249" s="104"/>
      <c r="D249" s="104"/>
      <c r="H249" s="54"/>
      <c r="I249" s="54"/>
      <c r="J249" s="54"/>
      <c r="K249" s="54"/>
      <c r="L249" s="54"/>
      <c r="M249" s="54"/>
      <c r="N249" s="54"/>
      <c r="O249" s="54"/>
      <c r="P249" s="54"/>
    </row>
    <row r="250" spans="1:16" s="123" customFormat="1" x14ac:dyDescent="0.25">
      <c r="A250" s="45"/>
      <c r="B250" s="53"/>
      <c r="C250" s="104"/>
      <c r="D250" s="104"/>
      <c r="H250" s="54"/>
      <c r="I250" s="54"/>
      <c r="J250" s="54"/>
      <c r="K250" s="54"/>
      <c r="L250" s="54"/>
      <c r="M250" s="54"/>
      <c r="N250" s="54"/>
      <c r="O250" s="54"/>
      <c r="P250" s="54"/>
    </row>
    <row r="251" spans="1:16" s="123" customFormat="1" x14ac:dyDescent="0.25">
      <c r="A251" s="66"/>
      <c r="B251" s="53"/>
      <c r="C251" s="104"/>
      <c r="D251" s="104"/>
      <c r="H251" s="54"/>
      <c r="I251" s="54"/>
      <c r="J251" s="54"/>
      <c r="K251" s="54"/>
      <c r="L251" s="54"/>
      <c r="M251" s="54"/>
      <c r="N251" s="54"/>
      <c r="O251" s="54"/>
      <c r="P251" s="54"/>
    </row>
    <row r="252" spans="1:16" s="123" customFormat="1" x14ac:dyDescent="0.25">
      <c r="A252" s="66" t="s">
        <v>262</v>
      </c>
      <c r="B252" s="53"/>
      <c r="H252" s="54"/>
      <c r="I252" s="54"/>
      <c r="J252" s="54"/>
      <c r="K252" s="54"/>
      <c r="L252" s="54"/>
      <c r="M252" s="54"/>
      <c r="N252" s="54"/>
      <c r="O252" s="54"/>
      <c r="P252" s="54"/>
    </row>
    <row r="253" spans="1:16" s="123" customFormat="1" ht="16.5" customHeight="1" x14ac:dyDescent="0.25">
      <c r="A253" s="66"/>
      <c r="B253" s="53"/>
      <c r="H253" s="54"/>
      <c r="I253" s="54"/>
      <c r="J253" s="54"/>
      <c r="K253" s="54"/>
      <c r="L253" s="54"/>
      <c r="M253" s="54"/>
      <c r="N253" s="54"/>
      <c r="O253" s="54"/>
      <c r="P253" s="54"/>
    </row>
    <row r="254" spans="1:16" s="123" customFormat="1" x14ac:dyDescent="0.25">
      <c r="A254" s="80"/>
      <c r="B254" s="54"/>
      <c r="H254" s="54"/>
      <c r="I254" s="54"/>
      <c r="J254" s="54"/>
      <c r="K254" s="54"/>
      <c r="L254" s="54"/>
      <c r="M254" s="54"/>
      <c r="N254" s="54"/>
      <c r="O254" s="54"/>
      <c r="P254" s="54"/>
    </row>
    <row r="255" spans="1:16" s="123" customFormat="1" ht="27.6" x14ac:dyDescent="0.25">
      <c r="A255" s="54"/>
      <c r="B255" s="333" t="s">
        <v>264</v>
      </c>
      <c r="C255" s="102" t="s">
        <v>265</v>
      </c>
      <c r="D255" s="102" t="s">
        <v>266</v>
      </c>
      <c r="E255" s="124"/>
      <c r="H255" s="54"/>
      <c r="I255" s="54"/>
      <c r="J255" s="54"/>
      <c r="K255" s="54"/>
      <c r="L255" s="54"/>
      <c r="M255" s="54"/>
      <c r="N255" s="54"/>
      <c r="O255" s="54"/>
      <c r="P255" s="54"/>
    </row>
    <row r="256" spans="1:16" s="123" customFormat="1" x14ac:dyDescent="0.25">
      <c r="A256" s="54"/>
      <c r="B256" s="81" t="s">
        <v>32</v>
      </c>
      <c r="C256" s="151" t="s">
        <v>543</v>
      </c>
      <c r="D256" s="152">
        <f>+C239</f>
        <v>228326301</v>
      </c>
      <c r="E256" s="153"/>
      <c r="H256" s="54"/>
      <c r="I256" s="54"/>
      <c r="J256" s="54"/>
      <c r="K256" s="54"/>
      <c r="L256" s="54"/>
      <c r="M256" s="54"/>
      <c r="N256" s="54"/>
      <c r="O256" s="54"/>
      <c r="P256" s="54"/>
    </row>
    <row r="257" spans="1:16" s="123" customFormat="1" x14ac:dyDescent="0.25">
      <c r="A257" s="54"/>
      <c r="B257" s="81" t="s">
        <v>401</v>
      </c>
      <c r="C257" s="151" t="s">
        <v>543</v>
      </c>
      <c r="D257" s="152">
        <f>+C241</f>
        <v>80300000</v>
      </c>
      <c r="E257" s="153"/>
      <c r="H257" s="54"/>
      <c r="I257" s="54"/>
      <c r="J257" s="54"/>
      <c r="K257" s="54"/>
      <c r="L257" s="54"/>
      <c r="M257" s="54"/>
      <c r="N257" s="54"/>
      <c r="O257" s="54"/>
      <c r="P257" s="54"/>
    </row>
    <row r="258" spans="1:16" s="123" customFormat="1" x14ac:dyDescent="0.25">
      <c r="A258" s="54"/>
      <c r="B258" s="81"/>
      <c r="C258" s="151"/>
      <c r="D258" s="152"/>
      <c r="E258" s="153"/>
      <c r="H258" s="54"/>
      <c r="I258" s="54"/>
      <c r="J258" s="54"/>
      <c r="K258" s="54"/>
      <c r="L258" s="54"/>
      <c r="M258" s="54"/>
      <c r="N258" s="54"/>
      <c r="O258" s="54"/>
      <c r="P258" s="54"/>
    </row>
    <row r="259" spans="1:16" s="123" customFormat="1" x14ac:dyDescent="0.25">
      <c r="A259" s="54"/>
      <c r="B259" s="334" t="s">
        <v>125</v>
      </c>
      <c r="C259" s="103"/>
      <c r="D259" s="103">
        <f>SUM(D256:D258)</f>
        <v>308626301</v>
      </c>
      <c r="E259" s="154"/>
      <c r="H259" s="54"/>
      <c r="I259" s="54"/>
      <c r="J259" s="54"/>
      <c r="K259" s="54"/>
      <c r="L259" s="54"/>
      <c r="M259" s="54"/>
      <c r="N259" s="54"/>
      <c r="O259" s="54"/>
      <c r="P259" s="54"/>
    </row>
    <row r="261" spans="1:16" s="123" customFormat="1" x14ac:dyDescent="0.25">
      <c r="A261" s="66" t="s">
        <v>271</v>
      </c>
      <c r="B261" s="53"/>
      <c r="H261" s="54"/>
      <c r="I261" s="54"/>
      <c r="J261" s="54"/>
      <c r="K261" s="54"/>
      <c r="L261" s="54"/>
      <c r="M261" s="54"/>
      <c r="N261" s="54"/>
      <c r="O261" s="54"/>
      <c r="P261" s="54"/>
    </row>
    <row r="264" spans="1:16" ht="55.2" x14ac:dyDescent="0.25">
      <c r="B264" s="333" t="s">
        <v>264</v>
      </c>
      <c r="C264" s="102" t="s">
        <v>273</v>
      </c>
      <c r="D264" s="102" t="s">
        <v>274</v>
      </c>
      <c r="E264" s="102" t="s">
        <v>275</v>
      </c>
      <c r="F264" s="124"/>
    </row>
    <row r="265" spans="1:16" x14ac:dyDescent="0.25">
      <c r="B265" s="55" t="s">
        <v>278</v>
      </c>
      <c r="C265" s="125">
        <v>0</v>
      </c>
      <c r="D265" s="126">
        <v>12763638</v>
      </c>
      <c r="E265" s="125">
        <f>+C265-D265</f>
        <v>-12763638</v>
      </c>
      <c r="F265" s="127"/>
    </row>
    <row r="266" spans="1:16" x14ac:dyDescent="0.25">
      <c r="B266" s="56" t="s">
        <v>259</v>
      </c>
      <c r="C266" s="125">
        <v>0</v>
      </c>
      <c r="D266" s="125">
        <v>2818181</v>
      </c>
      <c r="E266" s="125">
        <f t="shared" ref="E266:E271" si="4">+C266-D266</f>
        <v>-2818181</v>
      </c>
      <c r="F266" s="127"/>
    </row>
    <row r="267" spans="1:16" x14ac:dyDescent="0.25">
      <c r="B267" s="56" t="s">
        <v>406</v>
      </c>
      <c r="C267" s="125">
        <v>0</v>
      </c>
      <c r="D267" s="125">
        <v>12000000</v>
      </c>
      <c r="E267" s="125">
        <f t="shared" si="4"/>
        <v>-12000000</v>
      </c>
      <c r="F267" s="127"/>
    </row>
    <row r="268" spans="1:16" x14ac:dyDescent="0.25">
      <c r="B268" s="57" t="s">
        <v>31</v>
      </c>
      <c r="C268" s="125">
        <v>0</v>
      </c>
      <c r="D268" s="152">
        <v>0</v>
      </c>
      <c r="E268" s="125">
        <f t="shared" si="4"/>
        <v>0</v>
      </c>
      <c r="F268" s="127"/>
    </row>
    <row r="269" spans="1:16" x14ac:dyDescent="0.25">
      <c r="B269" s="57" t="s">
        <v>280</v>
      </c>
      <c r="C269" s="125">
        <v>0</v>
      </c>
      <c r="D269" s="125">
        <v>0</v>
      </c>
      <c r="E269" s="125">
        <f t="shared" si="4"/>
        <v>0</v>
      </c>
      <c r="F269" s="127"/>
    </row>
    <row r="270" spans="1:16" x14ac:dyDescent="0.25">
      <c r="B270" s="57" t="s">
        <v>407</v>
      </c>
      <c r="C270" s="125"/>
      <c r="D270" s="125">
        <v>154545453</v>
      </c>
      <c r="E270" s="125"/>
      <c r="F270" s="127"/>
    </row>
    <row r="271" spans="1:16" x14ac:dyDescent="0.25">
      <c r="B271" s="57" t="s">
        <v>401</v>
      </c>
      <c r="C271" s="125">
        <v>451636362</v>
      </c>
      <c r="D271" s="125">
        <v>0</v>
      </c>
      <c r="E271" s="125">
        <f t="shared" si="4"/>
        <v>451636362</v>
      </c>
      <c r="F271" s="127"/>
    </row>
    <row r="272" spans="1:16" x14ac:dyDescent="0.25">
      <c r="B272" s="58" t="s">
        <v>125</v>
      </c>
      <c r="C272" s="128">
        <f>SUM(C265:C271)</f>
        <v>451636362</v>
      </c>
      <c r="D272" s="128">
        <f>SUM(D265:D271)</f>
        <v>182127272</v>
      </c>
      <c r="E272" s="128">
        <f>SUM(E265:E271)</f>
        <v>424054543</v>
      </c>
      <c r="F272" s="129"/>
    </row>
    <row r="274" spans="1:9" x14ac:dyDescent="0.25">
      <c r="A274" s="66" t="s">
        <v>281</v>
      </c>
      <c r="B274" s="53"/>
    </row>
    <row r="275" spans="1:9" x14ac:dyDescent="0.25">
      <c r="A275" s="45"/>
      <c r="B275" s="53"/>
    </row>
    <row r="276" spans="1:9" ht="41.4" x14ac:dyDescent="0.25">
      <c r="B276" s="333" t="s">
        <v>118</v>
      </c>
      <c r="C276" s="85" t="s">
        <v>119</v>
      </c>
      <c r="D276" s="85" t="s">
        <v>282</v>
      </c>
      <c r="E276" s="85" t="s">
        <v>283</v>
      </c>
      <c r="F276" s="85" t="s">
        <v>121</v>
      </c>
    </row>
    <row r="277" spans="1:9" x14ac:dyDescent="0.25">
      <c r="B277" s="76" t="s">
        <v>68</v>
      </c>
      <c r="C277" s="155">
        <f>500000000-4000000</f>
        <v>496000000</v>
      </c>
      <c r="D277" s="155">
        <f>+F277-C277</f>
        <v>4910000000</v>
      </c>
      <c r="E277" s="155">
        <v>0</v>
      </c>
      <c r="F277" s="155">
        <v>5406000000</v>
      </c>
      <c r="H277" s="77"/>
    </row>
    <row r="278" spans="1:9" x14ac:dyDescent="0.25">
      <c r="A278" s="66"/>
      <c r="B278" s="76" t="s">
        <v>122</v>
      </c>
      <c r="C278" s="155">
        <v>2992000000</v>
      </c>
      <c r="D278" s="155">
        <v>0</v>
      </c>
      <c r="E278" s="155">
        <f>+C278</f>
        <v>2992000000</v>
      </c>
      <c r="F278" s="155">
        <f>+D278</f>
        <v>0</v>
      </c>
      <c r="H278" s="77"/>
    </row>
    <row r="279" spans="1:9" x14ac:dyDescent="0.25">
      <c r="B279" s="76" t="s">
        <v>69</v>
      </c>
      <c r="C279" s="155">
        <v>45809927</v>
      </c>
      <c r="D279" s="155">
        <f>+F279-C279</f>
        <v>0</v>
      </c>
      <c r="E279" s="155">
        <v>0</v>
      </c>
      <c r="F279" s="155">
        <v>45809927</v>
      </c>
      <c r="H279" s="77"/>
    </row>
    <row r="280" spans="1:9" x14ac:dyDescent="0.25">
      <c r="B280" s="76" t="s">
        <v>123</v>
      </c>
      <c r="C280" s="155">
        <v>-239823650</v>
      </c>
      <c r="D280" s="155">
        <v>0</v>
      </c>
      <c r="E280" s="155">
        <f>+C280</f>
        <v>-239823650</v>
      </c>
      <c r="F280" s="155">
        <v>0</v>
      </c>
      <c r="H280" s="77"/>
    </row>
    <row r="281" spans="1:9" x14ac:dyDescent="0.25">
      <c r="B281" s="76" t="s">
        <v>284</v>
      </c>
      <c r="C281" s="155">
        <v>870388611</v>
      </c>
      <c r="D281" s="155">
        <f>+F281</f>
        <v>78656190</v>
      </c>
      <c r="E281" s="155">
        <f>+C281</f>
        <v>870388611</v>
      </c>
      <c r="F281" s="155">
        <v>78656190</v>
      </c>
      <c r="H281" s="77"/>
    </row>
    <row r="282" spans="1:9" x14ac:dyDescent="0.25">
      <c r="B282" s="75" t="s">
        <v>125</v>
      </c>
      <c r="C282" s="156">
        <f>SUM(C277:C281)</f>
        <v>4164374888</v>
      </c>
      <c r="D282" s="156">
        <f>SUM(D277:D281)</f>
        <v>4988656190</v>
      </c>
      <c r="E282" s="156">
        <f>SUM(E277:E281)</f>
        <v>3622564961</v>
      </c>
      <c r="F282" s="156">
        <f>SUM(F277:F281)</f>
        <v>5530466117</v>
      </c>
      <c r="H282" s="77"/>
      <c r="I282" s="77"/>
    </row>
    <row r="284" spans="1:9" x14ac:dyDescent="0.25">
      <c r="A284" s="66" t="s">
        <v>285</v>
      </c>
    </row>
    <row r="285" spans="1:9" x14ac:dyDescent="0.25">
      <c r="A285" s="45"/>
    </row>
    <row r="286" spans="1:9" ht="41.4" x14ac:dyDescent="0.25">
      <c r="B286" s="82" t="s">
        <v>183</v>
      </c>
      <c r="C286" s="85" t="s">
        <v>119</v>
      </c>
      <c r="D286" s="157" t="s">
        <v>282</v>
      </c>
      <c r="E286" s="157" t="s">
        <v>283</v>
      </c>
      <c r="F286" s="85" t="s">
        <v>286</v>
      </c>
      <c r="G286" s="85" t="s">
        <v>287</v>
      </c>
      <c r="H286" s="70"/>
    </row>
    <row r="287" spans="1:9" x14ac:dyDescent="0.25">
      <c r="B287" s="83" t="s">
        <v>288</v>
      </c>
      <c r="C287" s="158"/>
      <c r="D287" s="158">
        <v>5835712</v>
      </c>
      <c r="E287" s="158"/>
      <c r="F287" s="158">
        <f>+C287+D287-E287</f>
        <v>5835712</v>
      </c>
      <c r="G287" s="158"/>
    </row>
    <row r="288" spans="1:9" x14ac:dyDescent="0.25">
      <c r="B288" s="76"/>
      <c r="C288" s="158"/>
      <c r="D288" s="158"/>
      <c r="E288" s="158"/>
      <c r="F288" s="158">
        <f t="shared" ref="F288:F292" si="5">+C288+D288-E288</f>
        <v>0</v>
      </c>
      <c r="G288" s="158"/>
    </row>
    <row r="289" spans="1:7" x14ac:dyDescent="0.25">
      <c r="B289" s="76"/>
      <c r="C289" s="158"/>
      <c r="D289" s="158"/>
      <c r="E289" s="158"/>
      <c r="F289" s="158">
        <f t="shared" si="5"/>
        <v>0</v>
      </c>
      <c r="G289" s="158"/>
    </row>
    <row r="290" spans="1:7" x14ac:dyDescent="0.25">
      <c r="B290" s="83" t="s">
        <v>290</v>
      </c>
      <c r="C290" s="158"/>
      <c r="D290" s="158"/>
      <c r="E290" s="158"/>
      <c r="F290" s="158">
        <f t="shared" si="5"/>
        <v>0</v>
      </c>
      <c r="G290" s="158"/>
    </row>
    <row r="291" spans="1:7" x14ac:dyDescent="0.25">
      <c r="B291" s="76"/>
      <c r="C291" s="158"/>
      <c r="D291" s="158"/>
      <c r="E291" s="158"/>
      <c r="F291" s="158">
        <f t="shared" si="5"/>
        <v>0</v>
      </c>
      <c r="G291" s="158"/>
    </row>
    <row r="292" spans="1:7" x14ac:dyDescent="0.25">
      <c r="B292" s="76"/>
      <c r="C292" s="158"/>
      <c r="D292" s="158"/>
      <c r="E292" s="158"/>
      <c r="F292" s="158">
        <f t="shared" si="5"/>
        <v>0</v>
      </c>
      <c r="G292" s="158"/>
    </row>
    <row r="293" spans="1:7" x14ac:dyDescent="0.25">
      <c r="B293" s="76" t="s">
        <v>289</v>
      </c>
      <c r="C293" s="322">
        <f>SUM(C287:C292)</f>
        <v>0</v>
      </c>
      <c r="D293" s="322">
        <f>SUM(D287:D292)</f>
        <v>5835712</v>
      </c>
      <c r="E293" s="322">
        <f>SUM(E287:E292)</f>
        <v>0</v>
      </c>
      <c r="F293" s="322">
        <f>SUM(F287:F292)</f>
        <v>5835712</v>
      </c>
      <c r="G293" s="322">
        <f>SUM(G287:G292)</f>
        <v>0</v>
      </c>
    </row>
    <row r="295" spans="1:7" x14ac:dyDescent="0.25">
      <c r="A295" s="66" t="s">
        <v>291</v>
      </c>
    </row>
    <row r="296" spans="1:7" x14ac:dyDescent="0.25">
      <c r="A296" s="66"/>
    </row>
    <row r="297" spans="1:7" x14ac:dyDescent="0.25">
      <c r="A297" s="66"/>
      <c r="B297" s="316" t="s">
        <v>408</v>
      </c>
      <c r="C297" s="317" t="str">
        <f>+D228</f>
        <v>Saldo al 30/06/2021</v>
      </c>
    </row>
    <row r="298" spans="1:7" ht="14.4" x14ac:dyDescent="0.3">
      <c r="A298" s="66"/>
      <c r="B298" t="s">
        <v>78</v>
      </c>
      <c r="C298" s="432" t="s">
        <v>486</v>
      </c>
    </row>
    <row r="299" spans="1:7" ht="14.4" x14ac:dyDescent="0.3">
      <c r="A299" s="66"/>
      <c r="B299" s="318" t="s">
        <v>79</v>
      </c>
      <c r="C299" s="319">
        <f>+C300+C302</f>
        <v>661636362</v>
      </c>
    </row>
    <row r="300" spans="1:7" ht="14.4" x14ac:dyDescent="0.3">
      <c r="A300" s="66"/>
      <c r="B300" t="s">
        <v>409</v>
      </c>
      <c r="C300" s="213">
        <v>210000000</v>
      </c>
    </row>
    <row r="301" spans="1:7" ht="14.4" x14ac:dyDescent="0.3">
      <c r="A301" s="66"/>
      <c r="B301" t="s">
        <v>410</v>
      </c>
      <c r="C301" s="213">
        <v>210000000</v>
      </c>
    </row>
    <row r="302" spans="1:7" ht="14.4" x14ac:dyDescent="0.3">
      <c r="A302" s="66"/>
      <c r="B302" s="318" t="s">
        <v>411</v>
      </c>
      <c r="C302" s="319">
        <f>+C303</f>
        <v>451636362</v>
      </c>
    </row>
    <row r="303" spans="1:7" ht="14.4" x14ac:dyDescent="0.3">
      <c r="A303" s="66"/>
      <c r="B303" t="s">
        <v>412</v>
      </c>
      <c r="C303" s="213">
        <v>451636362</v>
      </c>
    </row>
    <row r="304" spans="1:7" ht="14.4" x14ac:dyDescent="0.3">
      <c r="A304" s="66"/>
      <c r="B304" s="318" t="s">
        <v>83</v>
      </c>
      <c r="C304" s="319">
        <f>+C305</f>
        <v>37425810</v>
      </c>
    </row>
    <row r="305" spans="1:16" ht="14.4" x14ac:dyDescent="0.3">
      <c r="A305" s="66"/>
      <c r="B305" s="318" t="s">
        <v>84</v>
      </c>
      <c r="C305" s="319">
        <f>+C306+C307+C308</f>
        <v>37425810</v>
      </c>
    </row>
    <row r="306" spans="1:16" ht="14.4" x14ac:dyDescent="0.3">
      <c r="A306" s="66"/>
      <c r="B306" t="s">
        <v>413</v>
      </c>
      <c r="C306" s="213">
        <v>5858630</v>
      </c>
    </row>
    <row r="307" spans="1:16" ht="14.4" x14ac:dyDescent="0.3">
      <c r="A307" s="66"/>
      <c r="B307" t="s">
        <v>414</v>
      </c>
      <c r="C307" s="213">
        <v>8929920</v>
      </c>
    </row>
    <row r="308" spans="1:16" ht="14.4" x14ac:dyDescent="0.3">
      <c r="A308" s="66"/>
      <c r="B308" t="s">
        <v>415</v>
      </c>
      <c r="C308" s="213">
        <v>22637260</v>
      </c>
    </row>
    <row r="309" spans="1:16" x14ac:dyDescent="0.25">
      <c r="A309" s="66"/>
    </row>
    <row r="310" spans="1:16" x14ac:dyDescent="0.25">
      <c r="A310" s="66"/>
    </row>
    <row r="311" spans="1:16" s="123" customFormat="1" x14ac:dyDescent="0.25">
      <c r="A311" s="159"/>
      <c r="B311" s="160"/>
      <c r="C311" s="139"/>
      <c r="D311" s="139"/>
      <c r="E311" s="139"/>
      <c r="H311" s="54"/>
      <c r="I311" s="54"/>
      <c r="J311" s="54"/>
      <c r="K311" s="54"/>
      <c r="L311" s="54"/>
      <c r="M311" s="54"/>
      <c r="N311" s="54"/>
      <c r="O311" s="54"/>
      <c r="P311" s="54"/>
    </row>
    <row r="312" spans="1:16" s="123" customFormat="1" x14ac:dyDescent="0.25">
      <c r="A312" s="66" t="s">
        <v>303</v>
      </c>
      <c r="B312" s="54"/>
      <c r="H312" s="54"/>
      <c r="I312" s="54"/>
      <c r="J312" s="54"/>
      <c r="K312" s="54"/>
      <c r="L312" s="54"/>
      <c r="M312" s="54"/>
      <c r="N312" s="54"/>
      <c r="O312" s="54"/>
      <c r="P312" s="54"/>
    </row>
    <row r="313" spans="1:16" s="123" customFormat="1" x14ac:dyDescent="0.25">
      <c r="A313" s="66"/>
      <c r="B313" s="54"/>
      <c r="H313" s="54"/>
      <c r="I313" s="54"/>
      <c r="J313" s="54"/>
      <c r="K313" s="54"/>
      <c r="L313" s="54"/>
      <c r="M313" s="54"/>
      <c r="N313" s="54"/>
      <c r="O313" s="54"/>
      <c r="P313" s="54"/>
    </row>
    <row r="314" spans="1:16" s="123" customFormat="1" ht="14.4" x14ac:dyDescent="0.3">
      <c r="A314" s="66"/>
      <c r="B314" t="s">
        <v>93</v>
      </c>
      <c r="C314" s="433" t="s">
        <v>493</v>
      </c>
      <c r="H314" s="54"/>
      <c r="I314" s="54"/>
      <c r="J314" s="54"/>
      <c r="K314" s="54"/>
      <c r="L314" s="54"/>
      <c r="M314" s="54"/>
      <c r="N314" s="54"/>
      <c r="O314" s="54"/>
      <c r="P314" s="54"/>
    </row>
    <row r="315" spans="1:16" s="123" customFormat="1" ht="14.4" x14ac:dyDescent="0.3">
      <c r="A315" s="66"/>
      <c r="B315" s="318" t="s">
        <v>94</v>
      </c>
      <c r="C315" s="319">
        <v>210000000</v>
      </c>
      <c r="H315" s="54"/>
      <c r="I315" s="54"/>
      <c r="J315" s="54"/>
      <c r="K315" s="54"/>
      <c r="L315" s="54"/>
      <c r="M315" s="54"/>
      <c r="N315" s="54"/>
      <c r="O315" s="54"/>
      <c r="P315" s="54"/>
    </row>
    <row r="316" spans="1:16" s="123" customFormat="1" ht="14.4" x14ac:dyDescent="0.3">
      <c r="A316" s="66"/>
      <c r="B316" s="318" t="s">
        <v>416</v>
      </c>
      <c r="C316" s="319">
        <v>210000000</v>
      </c>
      <c r="H316" s="54"/>
      <c r="I316" s="54"/>
      <c r="J316" s="54"/>
      <c r="K316" s="54"/>
      <c r="L316" s="54"/>
      <c r="M316" s="54"/>
      <c r="N316" s="54"/>
      <c r="O316" s="54"/>
      <c r="P316" s="54"/>
    </row>
    <row r="317" spans="1:16" s="123" customFormat="1" ht="14.4" x14ac:dyDescent="0.3">
      <c r="A317" s="66"/>
      <c r="B317" t="s">
        <v>417</v>
      </c>
      <c r="C317" s="213">
        <v>210000000</v>
      </c>
      <c r="H317" s="54"/>
      <c r="I317" s="54"/>
      <c r="J317" s="54"/>
      <c r="K317" s="54"/>
      <c r="L317" s="54"/>
      <c r="M317" s="54"/>
      <c r="N317" s="54"/>
      <c r="O317" s="54"/>
      <c r="P317" s="54"/>
    </row>
    <row r="318" spans="1:16" s="123" customFormat="1" ht="14.4" x14ac:dyDescent="0.3">
      <c r="A318" s="66"/>
      <c r="B318" s="318" t="s">
        <v>97</v>
      </c>
      <c r="C318" s="319">
        <v>1486000</v>
      </c>
      <c r="H318" s="54"/>
      <c r="I318" s="54"/>
      <c r="J318" s="54"/>
      <c r="K318" s="54"/>
      <c r="L318" s="54"/>
      <c r="M318" s="54"/>
      <c r="N318" s="54"/>
      <c r="O318" s="54"/>
      <c r="P318" s="54"/>
    </row>
    <row r="319" spans="1:16" s="123" customFormat="1" ht="14.4" x14ac:dyDescent="0.3">
      <c r="A319" s="66"/>
      <c r="B319" s="318" t="s">
        <v>418</v>
      </c>
      <c r="C319" s="319">
        <v>1486000</v>
      </c>
      <c r="H319" s="54"/>
      <c r="I319" s="54"/>
      <c r="J319" s="54"/>
      <c r="K319" s="54"/>
      <c r="L319" s="54"/>
      <c r="M319" s="54"/>
      <c r="N319" s="54"/>
      <c r="O319" s="54"/>
      <c r="P319" s="54"/>
    </row>
    <row r="320" spans="1:16" s="123" customFormat="1" ht="14.4" x14ac:dyDescent="0.3">
      <c r="A320" s="66"/>
      <c r="B320" t="s">
        <v>419</v>
      </c>
      <c r="C320" s="213">
        <v>1486000</v>
      </c>
      <c r="H320" s="54"/>
      <c r="I320" s="54"/>
      <c r="J320" s="54"/>
      <c r="K320" s="54"/>
      <c r="L320" s="54"/>
      <c r="M320" s="54"/>
      <c r="N320" s="54"/>
      <c r="O320" s="54"/>
      <c r="P320" s="54"/>
    </row>
    <row r="321" spans="1:16" s="123" customFormat="1" ht="14.4" x14ac:dyDescent="0.3">
      <c r="A321" s="66"/>
      <c r="B321" s="318" t="s">
        <v>101</v>
      </c>
      <c r="C321" s="319">
        <v>401712402</v>
      </c>
      <c r="H321" s="54"/>
      <c r="I321" s="54"/>
      <c r="J321" s="54"/>
      <c r="K321" s="54"/>
      <c r="L321" s="54"/>
      <c r="M321" s="54"/>
      <c r="N321" s="54"/>
      <c r="O321" s="54"/>
      <c r="P321" s="54"/>
    </row>
    <row r="322" spans="1:16" s="123" customFormat="1" ht="14.4" x14ac:dyDescent="0.3">
      <c r="A322" s="66"/>
      <c r="B322" s="318" t="s">
        <v>420</v>
      </c>
      <c r="C322" s="319">
        <v>150225035</v>
      </c>
      <c r="H322" s="54"/>
      <c r="I322" s="54"/>
      <c r="J322" s="54"/>
      <c r="K322" s="54"/>
      <c r="L322" s="54"/>
      <c r="M322" s="54"/>
      <c r="N322" s="54"/>
      <c r="O322" s="54"/>
      <c r="P322" s="54"/>
    </row>
    <row r="323" spans="1:16" s="123" customFormat="1" ht="14.4" x14ac:dyDescent="0.3">
      <c r="A323" s="66"/>
      <c r="B323" t="s">
        <v>421</v>
      </c>
      <c r="C323" s="213">
        <v>128948528</v>
      </c>
      <c r="H323" s="54"/>
      <c r="I323" s="54"/>
      <c r="J323" s="54"/>
      <c r="K323" s="54"/>
      <c r="L323" s="54"/>
      <c r="M323" s="54"/>
      <c r="N323" s="54"/>
      <c r="O323" s="54"/>
      <c r="P323" s="54"/>
    </row>
    <row r="324" spans="1:16" s="123" customFormat="1" ht="14.4" x14ac:dyDescent="0.3">
      <c r="A324" s="66"/>
      <c r="B324" t="s">
        <v>422</v>
      </c>
      <c r="C324" s="213">
        <v>21276507</v>
      </c>
      <c r="H324" s="54"/>
      <c r="I324" s="54"/>
      <c r="J324" s="54"/>
      <c r="K324" s="54"/>
      <c r="L324" s="54"/>
      <c r="M324" s="54"/>
      <c r="N324" s="54"/>
      <c r="O324" s="54"/>
      <c r="P324" s="54"/>
    </row>
    <row r="325" spans="1:16" s="123" customFormat="1" ht="14.4" x14ac:dyDescent="0.3">
      <c r="A325" s="66"/>
      <c r="B325" s="318" t="s">
        <v>103</v>
      </c>
      <c r="C325" s="319">
        <v>154545453</v>
      </c>
      <c r="H325" s="54"/>
      <c r="I325" s="54"/>
      <c r="J325" s="54"/>
      <c r="K325" s="54"/>
      <c r="L325" s="54"/>
      <c r="M325" s="54"/>
      <c r="N325" s="54"/>
      <c r="O325" s="54"/>
      <c r="P325" s="54"/>
    </row>
    <row r="326" spans="1:16" s="123" customFormat="1" ht="14.4" x14ac:dyDescent="0.3">
      <c r="A326" s="66"/>
      <c r="B326" s="434" t="s">
        <v>103</v>
      </c>
      <c r="C326" s="435">
        <v>154545453</v>
      </c>
      <c r="H326" s="54"/>
      <c r="I326" s="54"/>
      <c r="J326" s="54"/>
      <c r="K326" s="54"/>
      <c r="L326" s="54"/>
      <c r="M326" s="54"/>
      <c r="N326" s="54"/>
      <c r="O326" s="54"/>
      <c r="P326" s="54"/>
    </row>
    <row r="327" spans="1:16" s="123" customFormat="1" ht="14.4" x14ac:dyDescent="0.3">
      <c r="A327" s="66"/>
      <c r="B327" s="318" t="s">
        <v>104</v>
      </c>
      <c r="C327" s="319">
        <v>96941914</v>
      </c>
      <c r="H327" s="54"/>
      <c r="I327" s="54"/>
      <c r="J327" s="54"/>
      <c r="K327" s="54"/>
      <c r="L327" s="54"/>
      <c r="M327" s="54"/>
      <c r="N327" s="54"/>
      <c r="O327" s="54"/>
      <c r="P327" s="54"/>
    </row>
    <row r="328" spans="1:16" s="123" customFormat="1" ht="14.4" x14ac:dyDescent="0.3">
      <c r="A328" s="66"/>
      <c r="B328" s="434" t="s">
        <v>423</v>
      </c>
      <c r="C328" s="435">
        <v>14909090</v>
      </c>
      <c r="H328" s="54"/>
      <c r="I328" s="54"/>
      <c r="J328" s="54"/>
      <c r="K328" s="54"/>
      <c r="L328" s="54"/>
      <c r="M328" s="54"/>
      <c r="N328" s="54"/>
      <c r="O328" s="54"/>
      <c r="P328" s="54"/>
    </row>
    <row r="329" spans="1:16" s="123" customFormat="1" ht="14.4" x14ac:dyDescent="0.3">
      <c r="A329" s="66"/>
      <c r="B329" t="s">
        <v>424</v>
      </c>
      <c r="C329" s="213">
        <v>8981818</v>
      </c>
      <c r="H329" s="54"/>
      <c r="I329" s="54"/>
      <c r="J329" s="54"/>
      <c r="K329" s="54"/>
      <c r="L329" s="54"/>
      <c r="M329" s="54"/>
      <c r="N329" s="54"/>
      <c r="O329" s="54"/>
      <c r="P329" s="54"/>
    </row>
    <row r="330" spans="1:16" s="123" customFormat="1" ht="14.4" x14ac:dyDescent="0.3">
      <c r="A330" s="66"/>
      <c r="B330" t="s">
        <v>425</v>
      </c>
      <c r="C330" s="213">
        <v>12763638</v>
      </c>
      <c r="H330" s="54"/>
      <c r="I330" s="54"/>
      <c r="J330" s="54"/>
      <c r="K330" s="54"/>
      <c r="L330" s="54"/>
      <c r="M330" s="54"/>
      <c r="N330" s="54"/>
      <c r="O330" s="54"/>
      <c r="P330" s="54"/>
    </row>
    <row r="331" spans="1:16" s="123" customFormat="1" ht="14.4" x14ac:dyDescent="0.3">
      <c r="A331" s="66"/>
      <c r="B331" t="s">
        <v>426</v>
      </c>
      <c r="C331" s="213">
        <v>1505635</v>
      </c>
      <c r="H331" s="54"/>
      <c r="I331" s="54"/>
      <c r="J331" s="54"/>
      <c r="K331" s="54"/>
      <c r="L331" s="54"/>
      <c r="M331" s="54"/>
      <c r="N331" s="54"/>
      <c r="O331" s="54"/>
      <c r="P331" s="54"/>
    </row>
    <row r="332" spans="1:16" s="123" customFormat="1" ht="14.4" x14ac:dyDescent="0.3">
      <c r="A332" s="66"/>
      <c r="B332" t="s">
        <v>427</v>
      </c>
      <c r="C332" s="213">
        <v>16810150</v>
      </c>
      <c r="H332" s="54"/>
      <c r="I332" s="54"/>
      <c r="J332" s="54"/>
      <c r="K332" s="54"/>
      <c r="L332" s="54"/>
      <c r="M332" s="54"/>
      <c r="N332" s="54"/>
      <c r="O332" s="54"/>
      <c r="P332" s="54"/>
    </row>
    <row r="333" spans="1:16" s="123" customFormat="1" ht="14.4" x14ac:dyDescent="0.3">
      <c r="A333" s="66"/>
      <c r="B333" t="s">
        <v>428</v>
      </c>
      <c r="C333" s="213">
        <v>5601826</v>
      </c>
      <c r="H333" s="54"/>
      <c r="I333" s="54"/>
      <c r="J333" s="54"/>
      <c r="K333" s="54"/>
      <c r="L333" s="54"/>
      <c r="M333" s="54"/>
      <c r="N333" s="54"/>
      <c r="O333" s="54"/>
      <c r="P333" s="54"/>
    </row>
    <row r="334" spans="1:16" s="123" customFormat="1" ht="14.4" x14ac:dyDescent="0.3">
      <c r="A334" s="66"/>
      <c r="B334" t="s">
        <v>429</v>
      </c>
      <c r="C334" s="213">
        <v>15009622</v>
      </c>
      <c r="H334" s="54"/>
      <c r="I334" s="54"/>
      <c r="J334" s="54"/>
      <c r="K334" s="54"/>
      <c r="L334" s="54"/>
      <c r="M334" s="54"/>
      <c r="N334" s="54"/>
      <c r="O334" s="54"/>
      <c r="P334" s="54"/>
    </row>
    <row r="335" spans="1:16" s="123" customFormat="1" ht="14.4" x14ac:dyDescent="0.3">
      <c r="A335" s="66"/>
      <c r="B335" t="s">
        <v>430</v>
      </c>
      <c r="C335" s="213">
        <v>4743964</v>
      </c>
      <c r="H335" s="54"/>
      <c r="I335" s="54"/>
      <c r="J335" s="54"/>
      <c r="K335" s="54"/>
      <c r="L335" s="54"/>
      <c r="M335" s="54"/>
      <c r="N335" s="54"/>
      <c r="O335" s="54"/>
      <c r="P335" s="54"/>
    </row>
    <row r="336" spans="1:16" s="123" customFormat="1" ht="14.4" x14ac:dyDescent="0.3">
      <c r="A336" s="66"/>
      <c r="B336" t="s">
        <v>431</v>
      </c>
      <c r="C336" s="213">
        <v>474545</v>
      </c>
      <c r="H336" s="54"/>
      <c r="I336" s="54"/>
      <c r="J336" s="54"/>
      <c r="K336" s="54"/>
      <c r="L336" s="54"/>
      <c r="M336" s="54"/>
      <c r="N336" s="54"/>
      <c r="O336" s="54"/>
      <c r="P336" s="54"/>
    </row>
    <row r="337" spans="1:16" s="123" customFormat="1" ht="14.4" x14ac:dyDescent="0.3">
      <c r="A337" s="66"/>
      <c r="B337" t="s">
        <v>432</v>
      </c>
      <c r="C337" s="213">
        <v>807253</v>
      </c>
      <c r="H337" s="54"/>
      <c r="I337" s="54"/>
      <c r="J337" s="54"/>
      <c r="K337" s="54"/>
      <c r="L337" s="54"/>
      <c r="M337" s="54"/>
      <c r="N337" s="54"/>
      <c r="O337" s="54"/>
      <c r="P337" s="54"/>
    </row>
    <row r="338" spans="1:16" s="123" customFormat="1" ht="14.4" x14ac:dyDescent="0.3">
      <c r="A338" s="66"/>
      <c r="B338" t="s">
        <v>487</v>
      </c>
      <c r="C338" s="213">
        <v>58359</v>
      </c>
      <c r="H338" s="54"/>
      <c r="I338" s="54"/>
      <c r="J338" s="54"/>
      <c r="K338" s="54"/>
      <c r="L338" s="54"/>
      <c r="M338" s="54"/>
      <c r="N338" s="54"/>
      <c r="O338" s="54"/>
      <c r="P338" s="54"/>
    </row>
    <row r="339" spans="1:16" s="123" customFormat="1" ht="14.4" x14ac:dyDescent="0.3">
      <c r="A339" s="66"/>
      <c r="B339" t="s">
        <v>433</v>
      </c>
      <c r="C339" s="213">
        <v>373354</v>
      </c>
      <c r="H339" s="54"/>
      <c r="I339" s="54"/>
      <c r="J339" s="54"/>
      <c r="K339" s="54"/>
      <c r="L339" s="54"/>
      <c r="M339" s="54"/>
      <c r="N339" s="54"/>
      <c r="O339" s="54"/>
      <c r="P339" s="54"/>
    </row>
    <row r="340" spans="1:16" s="123" customFormat="1" ht="14.4" x14ac:dyDescent="0.3">
      <c r="A340" s="66"/>
      <c r="B340" t="s">
        <v>434</v>
      </c>
      <c r="C340" s="213">
        <v>370910</v>
      </c>
      <c r="H340" s="54"/>
      <c r="I340" s="54"/>
      <c r="J340" s="54"/>
      <c r="K340" s="54"/>
      <c r="L340" s="54"/>
      <c r="M340" s="54"/>
      <c r="N340" s="54"/>
      <c r="O340" s="54"/>
      <c r="P340" s="54"/>
    </row>
    <row r="341" spans="1:16" s="123" customFormat="1" ht="14.4" x14ac:dyDescent="0.3">
      <c r="A341" s="66"/>
      <c r="B341" t="s">
        <v>488</v>
      </c>
      <c r="C341" s="213">
        <v>159091</v>
      </c>
      <c r="H341" s="54"/>
      <c r="I341" s="54"/>
      <c r="J341" s="54"/>
      <c r="K341" s="54"/>
      <c r="L341" s="54"/>
      <c r="M341" s="54"/>
      <c r="N341" s="54"/>
      <c r="O341" s="54"/>
      <c r="P341" s="54"/>
    </row>
    <row r="342" spans="1:16" s="123" customFormat="1" ht="14.4" x14ac:dyDescent="0.3">
      <c r="A342" s="66"/>
      <c r="B342" t="s">
        <v>489</v>
      </c>
      <c r="C342" s="213">
        <v>2227272</v>
      </c>
      <c r="H342" s="54"/>
      <c r="I342" s="54"/>
      <c r="J342" s="54"/>
      <c r="K342" s="54"/>
      <c r="L342" s="54"/>
      <c r="M342" s="54"/>
      <c r="N342" s="54"/>
      <c r="O342" s="54"/>
      <c r="P342" s="54"/>
    </row>
    <row r="343" spans="1:16" s="123" customFormat="1" ht="14.4" x14ac:dyDescent="0.3">
      <c r="A343" s="66"/>
      <c r="B343" t="s">
        <v>435</v>
      </c>
      <c r="C343" s="213">
        <v>4656160</v>
      </c>
      <c r="H343" s="54"/>
      <c r="I343" s="54"/>
      <c r="J343" s="54"/>
      <c r="K343" s="54"/>
      <c r="L343" s="54"/>
      <c r="M343" s="54"/>
      <c r="N343" s="54"/>
      <c r="O343" s="54"/>
      <c r="P343" s="54"/>
    </row>
    <row r="344" spans="1:16" s="123" customFormat="1" ht="14.4" x14ac:dyDescent="0.3">
      <c r="A344" s="66"/>
      <c r="B344" t="s">
        <v>436</v>
      </c>
      <c r="C344" s="213">
        <v>834902</v>
      </c>
      <c r="H344" s="54"/>
      <c r="I344" s="54"/>
      <c r="J344" s="54"/>
      <c r="K344" s="54"/>
      <c r="L344" s="54"/>
      <c r="M344" s="54"/>
      <c r="N344" s="54"/>
      <c r="O344" s="54"/>
      <c r="P344" s="54"/>
    </row>
    <row r="345" spans="1:16" s="123" customFormat="1" ht="14.4" x14ac:dyDescent="0.3">
      <c r="A345" s="66"/>
      <c r="B345" t="s">
        <v>437</v>
      </c>
      <c r="C345" s="213">
        <v>122728</v>
      </c>
      <c r="H345" s="54"/>
      <c r="I345" s="54"/>
      <c r="J345" s="54"/>
      <c r="K345" s="54"/>
      <c r="L345" s="54"/>
      <c r="M345" s="54"/>
      <c r="N345" s="54"/>
      <c r="O345" s="54"/>
      <c r="P345" s="54"/>
    </row>
    <row r="346" spans="1:16" s="123" customFormat="1" ht="14.4" x14ac:dyDescent="0.3">
      <c r="A346" s="66"/>
      <c r="B346" t="s">
        <v>491</v>
      </c>
      <c r="C346" s="213">
        <v>3845</v>
      </c>
      <c r="H346" s="54"/>
      <c r="I346" s="54"/>
      <c r="J346" s="54"/>
      <c r="K346" s="54"/>
      <c r="L346" s="54"/>
      <c r="M346" s="54"/>
      <c r="N346" s="54"/>
      <c r="O346" s="54"/>
      <c r="P346" s="54"/>
    </row>
    <row r="347" spans="1:16" s="123" customFormat="1" ht="14.4" x14ac:dyDescent="0.3">
      <c r="A347" s="66"/>
      <c r="B347" t="s">
        <v>438</v>
      </c>
      <c r="C347" s="213">
        <v>163864</v>
      </c>
      <c r="H347" s="54"/>
      <c r="I347" s="54"/>
      <c r="J347" s="54"/>
      <c r="K347" s="54"/>
      <c r="L347" s="54"/>
      <c r="M347" s="54"/>
      <c r="N347" s="54"/>
      <c r="O347" s="54"/>
      <c r="P347" s="54"/>
    </row>
    <row r="348" spans="1:16" s="123" customFormat="1" ht="14.4" x14ac:dyDescent="0.3">
      <c r="A348" s="66"/>
      <c r="B348" s="434" t="s">
        <v>439</v>
      </c>
      <c r="C348" s="435">
        <v>2765310</v>
      </c>
      <c r="H348" s="54"/>
      <c r="I348" s="54"/>
      <c r="J348" s="54"/>
      <c r="K348" s="54"/>
      <c r="L348" s="54"/>
      <c r="M348" s="54"/>
      <c r="N348" s="54"/>
      <c r="O348" s="54"/>
      <c r="P348" s="54"/>
    </row>
    <row r="349" spans="1:16" s="123" customFormat="1" ht="14.4" x14ac:dyDescent="0.3">
      <c r="A349" s="66"/>
      <c r="B349" s="434" t="s">
        <v>492</v>
      </c>
      <c r="C349" s="435">
        <v>3565487</v>
      </c>
      <c r="H349" s="54"/>
      <c r="I349" s="54"/>
      <c r="J349" s="54"/>
      <c r="K349" s="54"/>
      <c r="L349" s="54"/>
      <c r="M349" s="54"/>
      <c r="N349" s="54"/>
      <c r="O349" s="54"/>
      <c r="P349" s="54"/>
    </row>
    <row r="350" spans="1:16" s="123" customFormat="1" ht="14.4" x14ac:dyDescent="0.3">
      <c r="A350" s="66"/>
      <c r="B350" s="434" t="s">
        <v>440</v>
      </c>
      <c r="C350" s="435">
        <v>33091</v>
      </c>
      <c r="H350" s="54"/>
      <c r="I350" s="54"/>
      <c r="J350" s="54"/>
      <c r="K350" s="54"/>
      <c r="L350" s="54"/>
      <c r="M350" s="54"/>
      <c r="N350" s="54"/>
      <c r="O350" s="54"/>
      <c r="P350" s="54"/>
    </row>
    <row r="351" spans="1:16" s="123" customFormat="1" ht="14.4" x14ac:dyDescent="0.3">
      <c r="A351" s="66"/>
      <c r="B351" s="318" t="s">
        <v>105</v>
      </c>
      <c r="C351" s="319">
        <v>145895</v>
      </c>
      <c r="H351" s="54"/>
      <c r="I351" s="54"/>
      <c r="J351" s="54"/>
      <c r="K351" s="54"/>
      <c r="L351" s="54"/>
      <c r="M351" s="54"/>
      <c r="N351" s="54"/>
      <c r="O351" s="54"/>
      <c r="P351" s="54"/>
    </row>
    <row r="352" spans="1:16" s="123" customFormat="1" ht="14.4" x14ac:dyDescent="0.3">
      <c r="A352" s="66"/>
      <c r="B352" s="318" t="s">
        <v>106</v>
      </c>
      <c r="C352" s="319">
        <v>145895</v>
      </c>
      <c r="H352" s="54"/>
      <c r="I352" s="54"/>
      <c r="J352" s="54"/>
      <c r="K352" s="54"/>
      <c r="L352" s="54"/>
      <c r="M352" s="54"/>
      <c r="N352" s="54"/>
      <c r="O352" s="54"/>
      <c r="P352" s="54"/>
    </row>
    <row r="353" spans="1:16" s="123" customFormat="1" ht="14.4" x14ac:dyDescent="0.3">
      <c r="A353" s="66"/>
      <c r="B353" s="434" t="s">
        <v>105</v>
      </c>
      <c r="C353" s="435">
        <v>112000</v>
      </c>
      <c r="H353" s="54"/>
      <c r="I353" s="54"/>
      <c r="J353" s="54"/>
      <c r="K353" s="54"/>
      <c r="L353" s="54"/>
      <c r="M353" s="54"/>
      <c r="N353" s="54"/>
      <c r="O353" s="54"/>
      <c r="P353" s="54"/>
    </row>
    <row r="354" spans="1:16" s="123" customFormat="1" ht="14.4" x14ac:dyDescent="0.3">
      <c r="A354" s="66"/>
      <c r="B354" s="434" t="s">
        <v>490</v>
      </c>
      <c r="C354" s="435">
        <v>33895</v>
      </c>
      <c r="H354" s="54"/>
      <c r="I354" s="54"/>
      <c r="J354" s="54"/>
      <c r="K354" s="54"/>
      <c r="L354" s="54"/>
      <c r="M354" s="54"/>
      <c r="N354" s="54"/>
      <c r="O354" s="54"/>
      <c r="P354" s="54"/>
    </row>
    <row r="355" spans="1:16" s="123" customFormat="1" ht="14.4" x14ac:dyDescent="0.3">
      <c r="A355" s="66"/>
      <c r="B355" s="318" t="s">
        <v>107</v>
      </c>
      <c r="C355" s="319">
        <v>-3438314</v>
      </c>
      <c r="H355" s="54"/>
      <c r="I355" s="54"/>
      <c r="J355" s="54"/>
      <c r="K355" s="54"/>
      <c r="L355" s="54"/>
      <c r="M355" s="54"/>
      <c r="N355" s="54"/>
      <c r="O355" s="54"/>
      <c r="P355" s="54"/>
    </row>
    <row r="356" spans="1:16" s="123" customFormat="1" ht="14.4" x14ac:dyDescent="0.3">
      <c r="A356" s="66"/>
      <c r="B356" s="318" t="s">
        <v>107</v>
      </c>
      <c r="C356" s="319">
        <v>-3438314</v>
      </c>
      <c r="H356" s="54"/>
      <c r="I356" s="54"/>
      <c r="J356" s="54"/>
      <c r="K356" s="54"/>
      <c r="L356" s="54"/>
      <c r="M356" s="54"/>
      <c r="N356" s="54"/>
      <c r="O356" s="54"/>
      <c r="P356" s="54"/>
    </row>
    <row r="357" spans="1:16" s="123" customFormat="1" ht="14.4" x14ac:dyDescent="0.3">
      <c r="A357" s="66"/>
      <c r="B357" s="434" t="s">
        <v>441</v>
      </c>
      <c r="C357" s="435">
        <v>-4278860</v>
      </c>
      <c r="H357" s="54"/>
      <c r="I357" s="54"/>
      <c r="J357" s="54"/>
      <c r="K357" s="54"/>
      <c r="L357" s="54"/>
      <c r="M357" s="54"/>
      <c r="N357" s="54"/>
      <c r="O357" s="54"/>
      <c r="P357" s="54"/>
    </row>
    <row r="358" spans="1:16" s="159" customFormat="1" ht="14.4" x14ac:dyDescent="0.3">
      <c r="B358" s="434" t="s">
        <v>442</v>
      </c>
      <c r="C358" s="435">
        <v>840545</v>
      </c>
      <c r="D358" s="162"/>
      <c r="E358" s="139"/>
      <c r="F358" s="139"/>
      <c r="G358" s="139"/>
    </row>
    <row r="359" spans="1:16" s="159" customFormat="1" ht="14.4" x14ac:dyDescent="0.3">
      <c r="B359" s="318" t="s">
        <v>111</v>
      </c>
      <c r="C359" s="319">
        <v>10500000</v>
      </c>
      <c r="D359" s="162"/>
      <c r="E359" s="139"/>
      <c r="F359" s="139"/>
      <c r="G359" s="139"/>
    </row>
    <row r="360" spans="1:16" s="159" customFormat="1" ht="14.4" x14ac:dyDescent="0.3">
      <c r="B360" s="318" t="s">
        <v>112</v>
      </c>
      <c r="C360" s="319">
        <v>10500000</v>
      </c>
      <c r="D360" s="162"/>
      <c r="E360" s="139"/>
      <c r="F360" s="139"/>
      <c r="G360" s="139"/>
    </row>
    <row r="361" spans="1:16" s="159" customFormat="1" ht="14.4" x14ac:dyDescent="0.3">
      <c r="B361" t="s">
        <v>443</v>
      </c>
      <c r="C361" s="213">
        <v>10500000</v>
      </c>
      <c r="D361" s="162"/>
      <c r="E361" s="139"/>
      <c r="F361" s="139"/>
      <c r="G361" s="139"/>
    </row>
    <row r="362" spans="1:16" s="159" customFormat="1" x14ac:dyDescent="0.25">
      <c r="B362" s="65" t="s">
        <v>114</v>
      </c>
      <c r="C362" s="180">
        <f>+Tabla1[[#Headers],[ 699.062.172 ]]-Tabla3[[#Headers],[ 620.405.982 ]]</f>
        <v>78656190</v>
      </c>
      <c r="D362" s="162"/>
      <c r="E362" s="139"/>
      <c r="F362" s="139"/>
      <c r="G362" s="139"/>
    </row>
    <row r="363" spans="1:16" s="159" customFormat="1" x14ac:dyDescent="0.25">
      <c r="B363" s="161"/>
      <c r="C363" s="162"/>
      <c r="D363" s="162"/>
      <c r="E363" s="139"/>
      <c r="F363" s="139"/>
      <c r="G363" s="139"/>
    </row>
    <row r="364" spans="1:16" s="159" customFormat="1" x14ac:dyDescent="0.25">
      <c r="B364" s="161"/>
      <c r="C364" s="162"/>
      <c r="D364" s="162"/>
      <c r="E364" s="139"/>
      <c r="F364" s="139"/>
      <c r="G364" s="139"/>
    </row>
    <row r="365" spans="1:16" x14ac:dyDescent="0.25">
      <c r="B365" s="161"/>
      <c r="C365" s="162"/>
    </row>
    <row r="366" spans="1:16" s="123" customFormat="1" x14ac:dyDescent="0.25">
      <c r="A366" s="66" t="s">
        <v>330</v>
      </c>
      <c r="B366" s="161"/>
      <c r="C366" s="162"/>
      <c r="H366" s="54"/>
      <c r="I366" s="54"/>
      <c r="J366" s="54"/>
      <c r="K366" s="54"/>
      <c r="L366" s="54"/>
      <c r="M366" s="54"/>
      <c r="N366" s="54"/>
      <c r="O366" s="54"/>
      <c r="P366" s="54"/>
    </row>
    <row r="367" spans="1:16" x14ac:dyDescent="0.25">
      <c r="B367" s="161"/>
      <c r="C367" s="162"/>
    </row>
    <row r="368" spans="1:16" s="123" customFormat="1" x14ac:dyDescent="0.25">
      <c r="A368" s="66" t="s">
        <v>444</v>
      </c>
      <c r="B368" s="161"/>
      <c r="C368" s="162"/>
      <c r="H368" s="54"/>
      <c r="I368" s="54"/>
      <c r="J368" s="54"/>
      <c r="K368" s="54"/>
      <c r="L368" s="54"/>
      <c r="M368" s="54"/>
      <c r="N368" s="54"/>
      <c r="O368" s="54"/>
      <c r="P368" s="54"/>
    </row>
    <row r="369" spans="1:16" s="123" customFormat="1" x14ac:dyDescent="0.25">
      <c r="A369" s="45"/>
      <c r="B369" s="161"/>
      <c r="C369" s="162"/>
      <c r="H369" s="54"/>
      <c r="I369" s="54"/>
      <c r="J369" s="54"/>
      <c r="K369" s="54"/>
      <c r="L369" s="54"/>
      <c r="M369" s="54"/>
      <c r="N369" s="54"/>
      <c r="O369" s="54"/>
      <c r="P369" s="54"/>
    </row>
    <row r="370" spans="1:16" s="123" customFormat="1" x14ac:dyDescent="0.25">
      <c r="A370" s="54"/>
      <c r="B370" s="54"/>
      <c r="H370" s="54"/>
      <c r="I370" s="54"/>
      <c r="J370" s="54"/>
      <c r="K370" s="54"/>
      <c r="L370" s="54"/>
      <c r="M370" s="54"/>
      <c r="N370" s="54"/>
      <c r="O370" s="54"/>
      <c r="P370" s="54"/>
    </row>
    <row r="372" spans="1:16" s="123" customFormat="1" x14ac:dyDescent="0.25">
      <c r="A372" s="66" t="s">
        <v>445</v>
      </c>
      <c r="B372" s="54"/>
      <c r="H372" s="54"/>
      <c r="I372" s="54"/>
      <c r="J372" s="54"/>
      <c r="K372" s="54"/>
      <c r="L372" s="54"/>
      <c r="M372" s="54"/>
      <c r="N372" s="54"/>
      <c r="O372" s="54"/>
      <c r="P372" s="54"/>
    </row>
    <row r="373" spans="1:16" s="123" customFormat="1" x14ac:dyDescent="0.25">
      <c r="A373" s="45"/>
      <c r="B373" s="54"/>
      <c r="H373" s="54"/>
      <c r="I373" s="54"/>
      <c r="J373" s="54"/>
      <c r="K373" s="54"/>
      <c r="L373" s="54"/>
      <c r="M373" s="54"/>
      <c r="N373" s="54"/>
      <c r="O373" s="54"/>
      <c r="P373" s="54"/>
    </row>
    <row r="374" spans="1:16" s="123" customFormat="1" x14ac:dyDescent="0.25">
      <c r="A374" s="54"/>
      <c r="B374" s="54"/>
      <c r="H374" s="54"/>
      <c r="I374" s="54"/>
      <c r="J374" s="54"/>
      <c r="K374" s="54"/>
      <c r="L374" s="54"/>
      <c r="M374" s="54"/>
      <c r="N374" s="54"/>
      <c r="O374" s="54"/>
      <c r="P374" s="54"/>
    </row>
    <row r="375" spans="1:16" x14ac:dyDescent="0.25">
      <c r="B375" s="54" t="s">
        <v>494</v>
      </c>
      <c r="F375" s="354"/>
    </row>
    <row r="376" spans="1:16" s="123" customFormat="1" x14ac:dyDescent="0.25">
      <c r="A376" s="66" t="s">
        <v>446</v>
      </c>
      <c r="B376" s="54"/>
      <c r="H376" s="54"/>
      <c r="I376" s="54"/>
      <c r="J376" s="54"/>
      <c r="K376" s="54"/>
      <c r="L376" s="54"/>
      <c r="M376" s="54"/>
      <c r="N376" s="54"/>
      <c r="O376" s="54"/>
      <c r="P376" s="54"/>
    </row>
    <row r="378" spans="1:16" s="123" customFormat="1" ht="12.75" customHeight="1" x14ac:dyDescent="0.25">
      <c r="A378" s="59"/>
      <c r="B378" s="54"/>
      <c r="D378" s="354"/>
      <c r="E378" s="354"/>
      <c r="F378" s="354"/>
      <c r="H378" s="54"/>
      <c r="I378" s="54"/>
      <c r="J378" s="54"/>
      <c r="K378" s="54"/>
      <c r="L378" s="54"/>
      <c r="M378" s="54"/>
      <c r="N378" s="54"/>
      <c r="O378" s="54"/>
      <c r="P378" s="54"/>
    </row>
    <row r="379" spans="1:16" s="123" customFormat="1" ht="12.75" customHeight="1" x14ac:dyDescent="0.25">
      <c r="A379" s="84"/>
      <c r="B379" s="54" t="s">
        <v>495</v>
      </c>
      <c r="D379" s="354"/>
      <c r="E379" s="354"/>
      <c r="F379" s="354"/>
      <c r="H379" s="54"/>
      <c r="I379" s="54"/>
      <c r="J379" s="54"/>
      <c r="K379" s="54"/>
      <c r="L379" s="54"/>
      <c r="M379" s="54"/>
      <c r="N379" s="54"/>
      <c r="O379" s="54"/>
      <c r="P379" s="54"/>
    </row>
    <row r="380" spans="1:16" s="123" customFormat="1" ht="12.75" customHeight="1" x14ac:dyDescent="0.25">
      <c r="A380" s="84"/>
      <c r="B380" s="54"/>
      <c r="D380" s="354"/>
      <c r="E380" s="354"/>
      <c r="F380" s="354"/>
      <c r="H380" s="54"/>
      <c r="I380" s="54"/>
      <c r="J380" s="54"/>
      <c r="K380" s="54"/>
      <c r="L380" s="54"/>
      <c r="M380" s="54"/>
      <c r="N380" s="54"/>
      <c r="O380" s="54"/>
      <c r="P380" s="54"/>
    </row>
    <row r="381" spans="1:16" s="123" customFormat="1" x14ac:dyDescent="0.25">
      <c r="A381" s="84"/>
      <c r="B381" s="54"/>
      <c r="D381" s="354"/>
      <c r="E381" s="354"/>
      <c r="F381" s="354"/>
      <c r="H381" s="54"/>
      <c r="I381" s="54"/>
      <c r="J381" s="54"/>
      <c r="K381" s="54"/>
      <c r="L381" s="54"/>
      <c r="M381" s="54"/>
      <c r="N381" s="54"/>
      <c r="O381" s="54"/>
      <c r="P381" s="54"/>
    </row>
    <row r="382" spans="1:16" s="123" customFormat="1" x14ac:dyDescent="0.25">
      <c r="A382" s="84"/>
      <c r="B382" s="54"/>
      <c r="D382" s="163"/>
      <c r="E382" s="163"/>
      <c r="F382" s="163"/>
      <c r="H382" s="54"/>
      <c r="I382" s="54"/>
      <c r="J382" s="54"/>
      <c r="K382" s="54"/>
      <c r="L382" s="54"/>
      <c r="M382" s="54"/>
      <c r="N382" s="54"/>
      <c r="O382" s="54"/>
      <c r="P382" s="54"/>
    </row>
    <row r="383" spans="1:16" s="123" customFormat="1" ht="41.4" customHeight="1" x14ac:dyDescent="0.25">
      <c r="A383" s="84"/>
      <c r="B383" s="558" t="s">
        <v>447</v>
      </c>
      <c r="C383" s="558"/>
      <c r="D383" s="558"/>
      <c r="E383" s="163"/>
      <c r="F383" s="163"/>
      <c r="H383" s="54"/>
      <c r="I383" s="54"/>
      <c r="J383" s="54"/>
      <c r="K383" s="54"/>
      <c r="L383" s="54"/>
      <c r="M383" s="54"/>
      <c r="N383" s="54"/>
      <c r="O383" s="54"/>
      <c r="P383" s="54"/>
    </row>
    <row r="384" spans="1:16" s="123" customFormat="1" x14ac:dyDescent="0.25">
      <c r="A384" s="84"/>
      <c r="B384" s="354"/>
      <c r="C384" s="354"/>
      <c r="D384" s="163"/>
      <c r="E384" s="163"/>
      <c r="F384" s="163"/>
      <c r="H384" s="54"/>
      <c r="I384" s="54"/>
      <c r="J384" s="54"/>
      <c r="K384" s="54"/>
      <c r="L384" s="54"/>
      <c r="M384" s="54"/>
      <c r="N384" s="54"/>
      <c r="O384" s="54"/>
      <c r="P384" s="54"/>
    </row>
    <row r="385" spans="1:16" s="123" customFormat="1" x14ac:dyDescent="0.25">
      <c r="A385" s="84"/>
      <c r="B385" s="354"/>
      <c r="C385" s="354"/>
      <c r="D385" s="163"/>
      <c r="E385" s="163"/>
      <c r="F385" s="163"/>
      <c r="H385" s="54"/>
      <c r="I385" s="54"/>
      <c r="J385" s="54"/>
      <c r="K385" s="54"/>
      <c r="L385" s="54"/>
      <c r="M385" s="54"/>
      <c r="N385" s="54"/>
      <c r="O385" s="54"/>
      <c r="P385" s="54"/>
    </row>
    <row r="386" spans="1:16" s="123" customFormat="1" x14ac:dyDescent="0.25">
      <c r="A386" s="84"/>
      <c r="B386" s="354"/>
      <c r="C386" s="354"/>
      <c r="D386" s="163"/>
      <c r="E386" s="163"/>
      <c r="F386" s="163"/>
      <c r="H386" s="54"/>
      <c r="I386" s="54"/>
      <c r="J386" s="54"/>
      <c r="K386" s="54"/>
      <c r="L386" s="54"/>
      <c r="M386" s="54"/>
      <c r="N386" s="54"/>
      <c r="O386" s="54"/>
      <c r="P386" s="54"/>
    </row>
    <row r="387" spans="1:16" s="123" customFormat="1" x14ac:dyDescent="0.25">
      <c r="A387" s="84"/>
      <c r="B387" s="84"/>
      <c r="C387" s="163"/>
      <c r="D387" s="163"/>
      <c r="E387" s="163"/>
      <c r="F387" s="163"/>
      <c r="H387" s="54"/>
      <c r="I387" s="54"/>
      <c r="J387" s="54"/>
      <c r="K387" s="54"/>
      <c r="L387" s="54"/>
      <c r="M387" s="54"/>
      <c r="N387" s="54"/>
      <c r="O387" s="54"/>
      <c r="P387" s="54"/>
    </row>
    <row r="388" spans="1:16" s="123" customFormat="1" x14ac:dyDescent="0.25">
      <c r="A388" s="84"/>
      <c r="B388" s="84"/>
      <c r="C388" s="163"/>
      <c r="D388" s="163"/>
      <c r="E388" s="163"/>
      <c r="F388" s="163"/>
      <c r="H388" s="54"/>
      <c r="I388" s="54"/>
      <c r="J388" s="54"/>
      <c r="K388" s="54"/>
      <c r="L388" s="54"/>
      <c r="M388" s="54"/>
      <c r="N388" s="54"/>
      <c r="O388" s="54"/>
      <c r="P388" s="54"/>
    </row>
    <row r="389" spans="1:16" s="123" customFormat="1" x14ac:dyDescent="0.25">
      <c r="A389" s="84"/>
      <c r="B389" s="84"/>
      <c r="C389" s="163"/>
      <c r="D389" s="163"/>
      <c r="E389" s="163"/>
      <c r="F389" s="163"/>
      <c r="H389" s="54"/>
      <c r="I389" s="54"/>
      <c r="J389" s="54"/>
      <c r="K389" s="54"/>
      <c r="L389" s="54"/>
      <c r="M389" s="54"/>
      <c r="N389" s="54"/>
      <c r="O389" s="54"/>
      <c r="P389" s="54"/>
    </row>
    <row r="390" spans="1:16" s="123" customFormat="1" x14ac:dyDescent="0.25">
      <c r="A390" s="84"/>
      <c r="B390" s="84"/>
      <c r="C390" s="163"/>
      <c r="D390" s="163"/>
      <c r="E390" s="163"/>
      <c r="F390" s="163"/>
      <c r="H390" s="54"/>
      <c r="I390" s="54"/>
      <c r="J390" s="54"/>
      <c r="K390" s="54"/>
      <c r="L390" s="54"/>
      <c r="M390" s="54"/>
      <c r="N390" s="54"/>
      <c r="O390" s="54"/>
      <c r="P390" s="54"/>
    </row>
    <row r="391" spans="1:16" s="123" customFormat="1" x14ac:dyDescent="0.25">
      <c r="A391" s="84"/>
      <c r="B391" s="84"/>
      <c r="C391" s="163"/>
      <c r="D391" s="163"/>
      <c r="E391" s="163"/>
      <c r="F391" s="163"/>
      <c r="H391" s="54"/>
      <c r="I391" s="54"/>
      <c r="J391" s="54"/>
      <c r="K391" s="54"/>
      <c r="L391" s="54"/>
      <c r="M391" s="54"/>
      <c r="N391" s="54"/>
      <c r="O391" s="54"/>
      <c r="P391" s="54"/>
    </row>
    <row r="392" spans="1:16" s="123" customFormat="1" x14ac:dyDescent="0.25">
      <c r="A392" s="84"/>
      <c r="B392" s="84"/>
      <c r="C392" s="163"/>
      <c r="D392" s="163"/>
      <c r="E392" s="163"/>
      <c r="F392" s="163"/>
      <c r="H392" s="54"/>
      <c r="I392" s="54"/>
      <c r="J392" s="54"/>
      <c r="K392" s="54"/>
      <c r="L392" s="54"/>
      <c r="M392" s="54"/>
      <c r="N392" s="54"/>
      <c r="O392" s="54"/>
      <c r="P392" s="54"/>
    </row>
    <row r="393" spans="1:16" s="123" customFormat="1" x14ac:dyDescent="0.25">
      <c r="A393" s="84"/>
      <c r="B393" s="84"/>
      <c r="C393" s="163"/>
      <c r="D393" s="163"/>
      <c r="E393" s="163"/>
      <c r="F393" s="163"/>
      <c r="H393" s="54"/>
      <c r="I393" s="54"/>
      <c r="J393" s="54"/>
      <c r="K393" s="54"/>
      <c r="L393" s="54"/>
      <c r="M393" s="54"/>
      <c r="N393" s="54"/>
      <c r="O393" s="54"/>
      <c r="P393" s="54"/>
    </row>
    <row r="394" spans="1:16" s="123" customFormat="1" x14ac:dyDescent="0.25">
      <c r="A394" s="84"/>
      <c r="B394" s="84"/>
      <c r="C394" s="163"/>
      <c r="D394" s="163"/>
      <c r="E394" s="163"/>
      <c r="F394" s="163"/>
      <c r="H394" s="54"/>
      <c r="I394" s="54"/>
      <c r="J394" s="54"/>
      <c r="K394" s="54"/>
      <c r="L394" s="54"/>
      <c r="M394" s="54"/>
      <c r="N394" s="54"/>
      <c r="O394" s="54"/>
      <c r="P394" s="54"/>
    </row>
    <row r="395" spans="1:16" s="123" customFormat="1" x14ac:dyDescent="0.25">
      <c r="A395" s="84"/>
      <c r="B395" s="84"/>
      <c r="C395" s="163"/>
      <c r="D395" s="163"/>
      <c r="E395" s="163"/>
      <c r="F395" s="163"/>
      <c r="H395" s="54"/>
      <c r="I395" s="54"/>
      <c r="J395" s="54"/>
      <c r="K395" s="54"/>
      <c r="L395" s="54"/>
      <c r="M395" s="54"/>
      <c r="N395" s="54"/>
      <c r="O395" s="54"/>
      <c r="P395" s="54"/>
    </row>
    <row r="396" spans="1:16" s="123" customFormat="1" x14ac:dyDescent="0.25">
      <c r="A396" s="84"/>
      <c r="B396" s="84"/>
      <c r="C396" s="163"/>
      <c r="D396" s="163"/>
      <c r="E396" s="163"/>
      <c r="F396" s="163"/>
      <c r="H396" s="54"/>
      <c r="I396" s="54"/>
      <c r="J396" s="54"/>
      <c r="K396" s="54"/>
      <c r="L396" s="54"/>
      <c r="M396" s="54"/>
      <c r="N396" s="54"/>
      <c r="O396" s="54"/>
      <c r="P396" s="54"/>
    </row>
    <row r="397" spans="1:16" s="123" customFormat="1" x14ac:dyDescent="0.25">
      <c r="A397" s="84"/>
      <c r="B397" s="84"/>
      <c r="C397" s="163"/>
      <c r="D397" s="163"/>
      <c r="E397" s="163"/>
      <c r="F397" s="163"/>
      <c r="H397" s="54"/>
      <c r="I397" s="54"/>
      <c r="J397" s="54"/>
      <c r="K397" s="54"/>
      <c r="L397" s="54"/>
      <c r="M397" s="54"/>
      <c r="N397" s="54"/>
      <c r="O397" s="54"/>
      <c r="P397" s="54"/>
    </row>
    <row r="398" spans="1:16" s="123" customFormat="1" x14ac:dyDescent="0.25">
      <c r="A398" s="84"/>
      <c r="B398" s="84"/>
      <c r="C398" s="163"/>
      <c r="D398" s="163"/>
      <c r="E398" s="163"/>
      <c r="F398" s="163"/>
      <c r="H398" s="54"/>
      <c r="I398" s="54"/>
      <c r="J398" s="54"/>
      <c r="K398" s="54"/>
      <c r="L398" s="54"/>
      <c r="M398" s="54"/>
      <c r="N398" s="54"/>
      <c r="O398" s="54"/>
      <c r="P398" s="54"/>
    </row>
    <row r="399" spans="1:16" s="123" customFormat="1" x14ac:dyDescent="0.25">
      <c r="A399" s="84"/>
      <c r="B399" s="84"/>
      <c r="C399" s="163"/>
      <c r="D399" s="163"/>
      <c r="E399" s="163"/>
      <c r="F399" s="163"/>
      <c r="H399" s="54"/>
      <c r="I399" s="54"/>
      <c r="J399" s="54"/>
      <c r="K399" s="54"/>
      <c r="L399" s="54"/>
      <c r="M399" s="54"/>
      <c r="N399" s="54"/>
      <c r="O399" s="54"/>
      <c r="P399" s="54"/>
    </row>
    <row r="400" spans="1:16" s="123" customFormat="1" x14ac:dyDescent="0.25">
      <c r="A400" s="84"/>
      <c r="B400" s="84"/>
      <c r="C400" s="163"/>
      <c r="D400" s="163"/>
      <c r="E400" s="163"/>
      <c r="F400" s="163"/>
      <c r="H400" s="54"/>
      <c r="I400" s="54"/>
      <c r="J400" s="54"/>
      <c r="K400" s="54"/>
      <c r="L400" s="54"/>
      <c r="M400" s="54"/>
      <c r="N400" s="54"/>
      <c r="O400" s="54"/>
      <c r="P400" s="54"/>
    </row>
    <row r="401" spans="1:16" s="123" customFormat="1" x14ac:dyDescent="0.25">
      <c r="A401" s="84"/>
      <c r="B401" s="84"/>
      <c r="C401" s="163"/>
      <c r="D401" s="163"/>
      <c r="E401" s="163"/>
      <c r="F401" s="163"/>
      <c r="H401" s="54"/>
      <c r="I401" s="54"/>
      <c r="J401" s="54"/>
      <c r="K401" s="54"/>
      <c r="L401" s="54"/>
      <c r="M401" s="54"/>
      <c r="N401" s="54"/>
      <c r="O401" s="54"/>
      <c r="P401" s="54"/>
    </row>
    <row r="402" spans="1:16" s="123" customFormat="1" x14ac:dyDescent="0.25">
      <c r="A402" s="84"/>
      <c r="B402" s="84"/>
      <c r="C402" s="163"/>
      <c r="D402" s="163"/>
      <c r="E402" s="163"/>
      <c r="F402" s="163"/>
      <c r="H402" s="54"/>
      <c r="I402" s="54"/>
      <c r="J402" s="54"/>
      <c r="K402" s="54"/>
      <c r="L402" s="54"/>
      <c r="M402" s="54"/>
      <c r="N402" s="54"/>
      <c r="O402" s="54"/>
      <c r="P402" s="54"/>
    </row>
    <row r="403" spans="1:16" s="123" customFormat="1" x14ac:dyDescent="0.25">
      <c r="A403" s="84"/>
      <c r="B403" s="84"/>
      <c r="C403" s="163"/>
      <c r="D403" s="163"/>
      <c r="E403" s="163"/>
      <c r="F403" s="163"/>
      <c r="H403" s="54"/>
      <c r="I403" s="54"/>
      <c r="J403" s="54"/>
      <c r="K403" s="54"/>
      <c r="L403" s="54"/>
      <c r="M403" s="54"/>
      <c r="N403" s="54"/>
      <c r="O403" s="54"/>
      <c r="P403" s="54"/>
    </row>
    <row r="404" spans="1:16" s="123" customFormat="1" x14ac:dyDescent="0.25">
      <c r="A404" s="84"/>
      <c r="B404" s="84"/>
      <c r="C404" s="163"/>
      <c r="D404" s="163"/>
      <c r="E404" s="163"/>
      <c r="F404" s="163"/>
      <c r="H404" s="54"/>
      <c r="I404" s="54"/>
      <c r="J404" s="54"/>
      <c r="K404" s="54"/>
      <c r="L404" s="54"/>
      <c r="M404" s="54"/>
      <c r="N404" s="54"/>
      <c r="O404" s="54"/>
      <c r="P404" s="54"/>
    </row>
    <row r="405" spans="1:16" s="123" customFormat="1" x14ac:dyDescent="0.25">
      <c r="A405" s="84"/>
      <c r="B405" s="84"/>
      <c r="C405" s="163"/>
      <c r="D405" s="163"/>
      <c r="E405" s="163"/>
      <c r="F405" s="163"/>
      <c r="H405" s="54"/>
      <c r="I405" s="54"/>
      <c r="J405" s="54"/>
      <c r="K405" s="54"/>
      <c r="L405" s="54"/>
      <c r="M405" s="54"/>
      <c r="N405" s="54"/>
      <c r="O405" s="54"/>
      <c r="P405" s="54"/>
    </row>
    <row r="406" spans="1:16" s="123" customFormat="1" x14ac:dyDescent="0.25">
      <c r="A406" s="84"/>
      <c r="B406" s="84"/>
      <c r="C406" s="163"/>
      <c r="D406" s="163"/>
      <c r="E406" s="163"/>
      <c r="F406" s="163"/>
      <c r="H406" s="54"/>
      <c r="I406" s="54"/>
      <c r="J406" s="54"/>
      <c r="K406" s="54"/>
      <c r="L406" s="54"/>
      <c r="M406" s="54"/>
      <c r="N406" s="54"/>
      <c r="O406" s="54"/>
      <c r="P406" s="54"/>
    </row>
    <row r="407" spans="1:16" s="123" customFormat="1" x14ac:dyDescent="0.25">
      <c r="A407" s="84"/>
      <c r="B407" s="84"/>
      <c r="C407" s="163"/>
      <c r="D407" s="163"/>
      <c r="E407" s="163"/>
      <c r="F407" s="163"/>
      <c r="H407" s="54"/>
      <c r="I407" s="54"/>
      <c r="J407" s="54"/>
      <c r="K407" s="54"/>
      <c r="L407" s="54"/>
      <c r="M407" s="54"/>
      <c r="N407" s="54"/>
      <c r="O407" s="54"/>
      <c r="P407" s="54"/>
    </row>
    <row r="408" spans="1:16" s="123" customFormat="1" x14ac:dyDescent="0.25">
      <c r="A408" s="84"/>
      <c r="B408" s="84"/>
      <c r="C408" s="163"/>
      <c r="D408" s="163"/>
      <c r="E408" s="163"/>
      <c r="F408" s="163"/>
      <c r="H408" s="54"/>
      <c r="I408" s="54"/>
      <c r="J408" s="54"/>
      <c r="K408" s="54"/>
      <c r="L408" s="54"/>
      <c r="M408" s="54"/>
      <c r="N408" s="54"/>
      <c r="O408" s="54"/>
      <c r="P408" s="54"/>
    </row>
    <row r="409" spans="1:16" s="123" customFormat="1" x14ac:dyDescent="0.25">
      <c r="A409" s="84"/>
      <c r="B409" s="84"/>
      <c r="C409" s="163"/>
      <c r="D409" s="163"/>
      <c r="E409" s="163"/>
      <c r="F409" s="163"/>
      <c r="H409" s="54"/>
      <c r="I409" s="54"/>
      <c r="J409" s="54"/>
      <c r="K409" s="54"/>
      <c r="L409" s="54"/>
      <c r="M409" s="54"/>
      <c r="N409" s="54"/>
      <c r="O409" s="54"/>
      <c r="P409" s="54"/>
    </row>
    <row r="410" spans="1:16" s="123" customFormat="1" x14ac:dyDescent="0.25">
      <c r="A410" s="84"/>
      <c r="B410" s="84"/>
      <c r="C410" s="163"/>
      <c r="D410" s="163"/>
      <c r="E410" s="163"/>
      <c r="F410" s="163"/>
      <c r="H410" s="54"/>
      <c r="I410" s="54"/>
      <c r="J410" s="54"/>
      <c r="K410" s="54"/>
      <c r="L410" s="54"/>
      <c r="M410" s="54"/>
      <c r="N410" s="54"/>
      <c r="O410" s="54"/>
      <c r="P410" s="54"/>
    </row>
    <row r="411" spans="1:16" s="123" customFormat="1" x14ac:dyDescent="0.25">
      <c r="A411" s="84"/>
      <c r="B411" s="84"/>
      <c r="C411" s="163"/>
      <c r="D411" s="163"/>
      <c r="E411" s="163"/>
      <c r="F411" s="163"/>
      <c r="H411" s="54"/>
      <c r="I411" s="54"/>
      <c r="J411" s="54"/>
      <c r="K411" s="54"/>
      <c r="L411" s="54"/>
      <c r="M411" s="54"/>
      <c r="N411" s="54"/>
      <c r="O411" s="54"/>
      <c r="P411" s="54"/>
    </row>
    <row r="412" spans="1:16" s="123" customFormat="1" x14ac:dyDescent="0.25">
      <c r="A412" s="84"/>
      <c r="B412" s="84"/>
      <c r="C412" s="163"/>
      <c r="D412" s="163"/>
      <c r="E412" s="163"/>
      <c r="F412" s="163"/>
      <c r="H412" s="54"/>
      <c r="I412" s="54"/>
      <c r="J412" s="54"/>
      <c r="K412" s="54"/>
      <c r="L412" s="54"/>
      <c r="M412" s="54"/>
      <c r="N412" s="54"/>
      <c r="O412" s="54"/>
      <c r="P412" s="54"/>
    </row>
    <row r="413" spans="1:16" s="123" customFormat="1" x14ac:dyDescent="0.25">
      <c r="A413" s="84"/>
      <c r="B413" s="84"/>
      <c r="C413" s="163"/>
      <c r="D413" s="163"/>
      <c r="E413" s="163"/>
      <c r="F413" s="163"/>
      <c r="H413" s="54"/>
      <c r="I413" s="54"/>
      <c r="J413" s="54"/>
      <c r="K413" s="54"/>
      <c r="L413" s="54"/>
      <c r="M413" s="54"/>
      <c r="N413" s="54"/>
      <c r="O413" s="54"/>
      <c r="P413" s="54"/>
    </row>
    <row r="414" spans="1:16" s="123" customFormat="1" x14ac:dyDescent="0.25">
      <c r="A414" s="84"/>
      <c r="B414" s="84"/>
      <c r="C414" s="163"/>
      <c r="D414" s="163"/>
      <c r="E414" s="163"/>
      <c r="F414" s="163"/>
      <c r="H414" s="54"/>
      <c r="I414" s="54"/>
      <c r="J414" s="54"/>
      <c r="K414" s="54"/>
      <c r="L414" s="54"/>
      <c r="M414" s="54"/>
      <c r="N414" s="54"/>
      <c r="O414" s="54"/>
      <c r="P414" s="54"/>
    </row>
    <row r="415" spans="1:16" x14ac:dyDescent="0.25">
      <c r="B415" s="84"/>
      <c r="C415" s="163"/>
    </row>
    <row r="416" spans="1:16" x14ac:dyDescent="0.25">
      <c r="B416" s="84"/>
      <c r="C416" s="163"/>
    </row>
    <row r="417" spans="2:3" x14ac:dyDescent="0.25">
      <c r="B417" s="84"/>
      <c r="C417" s="163"/>
    </row>
    <row r="418" spans="2:3" x14ac:dyDescent="0.25">
      <c r="B418" s="84"/>
      <c r="C418" s="163"/>
    </row>
    <row r="419" spans="2:3" x14ac:dyDescent="0.25">
      <c r="B419" s="84"/>
      <c r="C419" s="163"/>
    </row>
  </sheetData>
  <mergeCells count="101">
    <mergeCell ref="A30:H32"/>
    <mergeCell ref="A36:H37"/>
    <mergeCell ref="A41:H42"/>
    <mergeCell ref="A46:F46"/>
    <mergeCell ref="A47:H47"/>
    <mergeCell ref="A50:H50"/>
    <mergeCell ref="A2:H2"/>
    <mergeCell ref="A3:H3"/>
    <mergeCell ref="A6:H10"/>
    <mergeCell ref="A14:H15"/>
    <mergeCell ref="A19:H23"/>
    <mergeCell ref="A26:H27"/>
    <mergeCell ref="A94:H94"/>
    <mergeCell ref="B96:E96"/>
    <mergeCell ref="B97:C97"/>
    <mergeCell ref="D97:E97"/>
    <mergeCell ref="B98:C98"/>
    <mergeCell ref="D98:E98"/>
    <mergeCell ref="A54:G54"/>
    <mergeCell ref="B61:C61"/>
    <mergeCell ref="B62:C62"/>
    <mergeCell ref="B63:C63"/>
    <mergeCell ref="B68:F68"/>
    <mergeCell ref="B88:F88"/>
    <mergeCell ref="B103:C103"/>
    <mergeCell ref="D103:E103"/>
    <mergeCell ref="B104:C104"/>
    <mergeCell ref="D104:E104"/>
    <mergeCell ref="B105:C105"/>
    <mergeCell ref="D105:E105"/>
    <mergeCell ref="B99:C99"/>
    <mergeCell ref="D99:E99"/>
    <mergeCell ref="B100:C100"/>
    <mergeCell ref="D100:E100"/>
    <mergeCell ref="B101:C101"/>
    <mergeCell ref="D101:E101"/>
    <mergeCell ref="B119:D119"/>
    <mergeCell ref="B120:D120"/>
    <mergeCell ref="K120:O120"/>
    <mergeCell ref="B121:D121"/>
    <mergeCell ref="B122:D122"/>
    <mergeCell ref="B123:D123"/>
    <mergeCell ref="B106:C106"/>
    <mergeCell ref="D106:E106"/>
    <mergeCell ref="D108:E108"/>
    <mergeCell ref="D109:E109"/>
    <mergeCell ref="D110:E110"/>
    <mergeCell ref="A114:H114"/>
    <mergeCell ref="B134:D134"/>
    <mergeCell ref="B135:D135"/>
    <mergeCell ref="B136:D136"/>
    <mergeCell ref="B140:D140"/>
    <mergeCell ref="B141:D141"/>
    <mergeCell ref="B142:D142"/>
    <mergeCell ref="B124:D124"/>
    <mergeCell ref="B125:D125"/>
    <mergeCell ref="B126:D126"/>
    <mergeCell ref="B131:D131"/>
    <mergeCell ref="B132:D132"/>
    <mergeCell ref="B133:D133"/>
    <mergeCell ref="B151:E151"/>
    <mergeCell ref="B152:E152"/>
    <mergeCell ref="B155:E155"/>
    <mergeCell ref="B161:E161"/>
    <mergeCell ref="B162:E162"/>
    <mergeCell ref="A164:H164"/>
    <mergeCell ref="B143:D143"/>
    <mergeCell ref="B144:D144"/>
    <mergeCell ref="B145:D145"/>
    <mergeCell ref="B146:D146"/>
    <mergeCell ref="B147:D147"/>
    <mergeCell ref="D191:E191"/>
    <mergeCell ref="D192:E192"/>
    <mergeCell ref="D193:E193"/>
    <mergeCell ref="D194:E194"/>
    <mergeCell ref="D195:E195"/>
    <mergeCell ref="B168:B169"/>
    <mergeCell ref="C168:G168"/>
    <mergeCell ref="H168:K168"/>
    <mergeCell ref="L168:L169"/>
    <mergeCell ref="B190:C190"/>
    <mergeCell ref="D190:E190"/>
    <mergeCell ref="B383:D383"/>
    <mergeCell ref="B195:C195"/>
    <mergeCell ref="B194:C194"/>
    <mergeCell ref="B229:C229"/>
    <mergeCell ref="B231:C231"/>
    <mergeCell ref="B232:C232"/>
    <mergeCell ref="G237:H237"/>
    <mergeCell ref="I237:J237"/>
    <mergeCell ref="D221:E221"/>
    <mergeCell ref="B223:C223"/>
    <mergeCell ref="B224:C224"/>
    <mergeCell ref="B228:C228"/>
    <mergeCell ref="D228:E228"/>
    <mergeCell ref="A198:F198"/>
    <mergeCell ref="B212:D213"/>
    <mergeCell ref="B219:C219"/>
    <mergeCell ref="D219:E219"/>
    <mergeCell ref="B220:C220"/>
    <mergeCell ref="D220:E220"/>
  </mergeCells>
  <pageMargins left="0.25" right="0.25" top="0.75" bottom="0.75" header="0.3" footer="0.3"/>
  <pageSetup paperSize="9" scale="36" fitToHeight="3"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A8DCF-85DA-4BC6-8145-CA4A046FA70A}">
  <sheetPr>
    <pageSetUpPr fitToPage="1"/>
  </sheetPr>
  <dimension ref="A1:P439"/>
  <sheetViews>
    <sheetView showGridLines="0" topLeftCell="A178" zoomScaleNormal="100" zoomScalePageLayoutView="85" workbookViewId="0">
      <selection activeCell="C394" sqref="C394"/>
    </sheetView>
  </sheetViews>
  <sheetFormatPr baseColWidth="10" defaultColWidth="11.44140625" defaultRowHeight="13.8" x14ac:dyDescent="0.25"/>
  <cols>
    <col min="1" max="1" width="20.33203125" style="54" customWidth="1"/>
    <col min="2" max="2" width="33.44140625" style="54" customWidth="1"/>
    <col min="3" max="3" width="22.33203125" style="123" customWidth="1"/>
    <col min="4" max="4" width="19.33203125" style="123" customWidth="1"/>
    <col min="5" max="5" width="14.88671875" style="123" customWidth="1"/>
    <col min="6" max="6" width="18.109375" style="123" bestFit="1" customWidth="1"/>
    <col min="7" max="7" width="16.88671875" style="123" customWidth="1"/>
    <col min="8" max="8" width="14.109375" style="54" customWidth="1"/>
    <col min="9" max="9" width="12.33203125" style="54" bestFit="1" customWidth="1"/>
    <col min="10" max="10" width="18.33203125" style="54" customWidth="1"/>
    <col min="11" max="11" width="12.44140625" style="54" customWidth="1"/>
    <col min="12" max="12" width="20" style="54" customWidth="1"/>
    <col min="13" max="256" width="11.44140625" style="54"/>
    <col min="257" max="257" width="20.33203125" style="54" customWidth="1"/>
    <col min="258" max="258" width="31.109375" style="54" customWidth="1"/>
    <col min="259" max="259" width="15" style="54" customWidth="1"/>
    <col min="260" max="260" width="14.44140625" style="54" customWidth="1"/>
    <col min="261" max="261" width="14.88671875" style="54" customWidth="1"/>
    <col min="262" max="262" width="18.109375" style="54" bestFit="1" customWidth="1"/>
    <col min="263" max="263" width="16.88671875" style="54" customWidth="1"/>
    <col min="264" max="264" width="14.109375" style="54" customWidth="1"/>
    <col min="265" max="265" width="11.44140625" style="54"/>
    <col min="266" max="266" width="18.33203125" style="54" customWidth="1"/>
    <col min="267" max="267" width="12.44140625" style="54" customWidth="1"/>
    <col min="268" max="268" width="20" style="54" customWidth="1"/>
    <col min="269" max="512" width="11.44140625" style="54"/>
    <col min="513" max="513" width="20.33203125" style="54" customWidth="1"/>
    <col min="514" max="514" width="31.109375" style="54" customWidth="1"/>
    <col min="515" max="515" width="15" style="54" customWidth="1"/>
    <col min="516" max="516" width="14.44140625" style="54" customWidth="1"/>
    <col min="517" max="517" width="14.88671875" style="54" customWidth="1"/>
    <col min="518" max="518" width="18.109375" style="54" bestFit="1" customWidth="1"/>
    <col min="519" max="519" width="16.88671875" style="54" customWidth="1"/>
    <col min="520" max="520" width="14.109375" style="54" customWidth="1"/>
    <col min="521" max="521" width="11.44140625" style="54"/>
    <col min="522" max="522" width="18.33203125" style="54" customWidth="1"/>
    <col min="523" max="523" width="12.44140625" style="54" customWidth="1"/>
    <col min="524" max="524" width="20" style="54" customWidth="1"/>
    <col min="525" max="768" width="11.44140625" style="54"/>
    <col min="769" max="769" width="20.33203125" style="54" customWidth="1"/>
    <col min="770" max="770" width="31.109375" style="54" customWidth="1"/>
    <col min="771" max="771" width="15" style="54" customWidth="1"/>
    <col min="772" max="772" width="14.44140625" style="54" customWidth="1"/>
    <col min="773" max="773" width="14.88671875" style="54" customWidth="1"/>
    <col min="774" max="774" width="18.109375" style="54" bestFit="1" customWidth="1"/>
    <col min="775" max="775" width="16.88671875" style="54" customWidth="1"/>
    <col min="776" max="776" width="14.109375" style="54" customWidth="1"/>
    <col min="777" max="777" width="11.44140625" style="54"/>
    <col min="778" max="778" width="18.33203125" style="54" customWidth="1"/>
    <col min="779" max="779" width="12.44140625" style="54" customWidth="1"/>
    <col min="780" max="780" width="20" style="54" customWidth="1"/>
    <col min="781" max="1024" width="11.44140625" style="54"/>
    <col min="1025" max="1025" width="20.33203125" style="54" customWidth="1"/>
    <col min="1026" max="1026" width="31.109375" style="54" customWidth="1"/>
    <col min="1027" max="1027" width="15" style="54" customWidth="1"/>
    <col min="1028" max="1028" width="14.44140625" style="54" customWidth="1"/>
    <col min="1029" max="1029" width="14.88671875" style="54" customWidth="1"/>
    <col min="1030" max="1030" width="18.109375" style="54" bestFit="1" customWidth="1"/>
    <col min="1031" max="1031" width="16.88671875" style="54" customWidth="1"/>
    <col min="1032" max="1032" width="14.109375" style="54" customWidth="1"/>
    <col min="1033" max="1033" width="11.44140625" style="54"/>
    <col min="1034" max="1034" width="18.33203125" style="54" customWidth="1"/>
    <col min="1035" max="1035" width="12.44140625" style="54" customWidth="1"/>
    <col min="1036" max="1036" width="20" style="54" customWidth="1"/>
    <col min="1037" max="1280" width="11.44140625" style="54"/>
    <col min="1281" max="1281" width="20.33203125" style="54" customWidth="1"/>
    <col min="1282" max="1282" width="31.109375" style="54" customWidth="1"/>
    <col min="1283" max="1283" width="15" style="54" customWidth="1"/>
    <col min="1284" max="1284" width="14.44140625" style="54" customWidth="1"/>
    <col min="1285" max="1285" width="14.88671875" style="54" customWidth="1"/>
    <col min="1286" max="1286" width="18.109375" style="54" bestFit="1" customWidth="1"/>
    <col min="1287" max="1287" width="16.88671875" style="54" customWidth="1"/>
    <col min="1288" max="1288" width="14.109375" style="54" customWidth="1"/>
    <col min="1289" max="1289" width="11.44140625" style="54"/>
    <col min="1290" max="1290" width="18.33203125" style="54" customWidth="1"/>
    <col min="1291" max="1291" width="12.44140625" style="54" customWidth="1"/>
    <col min="1292" max="1292" width="20" style="54" customWidth="1"/>
    <col min="1293" max="1536" width="11.44140625" style="54"/>
    <col min="1537" max="1537" width="20.33203125" style="54" customWidth="1"/>
    <col min="1538" max="1538" width="31.109375" style="54" customWidth="1"/>
    <col min="1539" max="1539" width="15" style="54" customWidth="1"/>
    <col min="1540" max="1540" width="14.44140625" style="54" customWidth="1"/>
    <col min="1541" max="1541" width="14.88671875" style="54" customWidth="1"/>
    <col min="1542" max="1542" width="18.109375" style="54" bestFit="1" customWidth="1"/>
    <col min="1543" max="1543" width="16.88671875" style="54" customWidth="1"/>
    <col min="1544" max="1544" width="14.109375" style="54" customWidth="1"/>
    <col min="1545" max="1545" width="11.44140625" style="54"/>
    <col min="1546" max="1546" width="18.33203125" style="54" customWidth="1"/>
    <col min="1547" max="1547" width="12.44140625" style="54" customWidth="1"/>
    <col min="1548" max="1548" width="20" style="54" customWidth="1"/>
    <col min="1549" max="1792" width="11.44140625" style="54"/>
    <col min="1793" max="1793" width="20.33203125" style="54" customWidth="1"/>
    <col min="1794" max="1794" width="31.109375" style="54" customWidth="1"/>
    <col min="1795" max="1795" width="15" style="54" customWidth="1"/>
    <col min="1796" max="1796" width="14.44140625" style="54" customWidth="1"/>
    <col min="1797" max="1797" width="14.88671875" style="54" customWidth="1"/>
    <col min="1798" max="1798" width="18.109375" style="54" bestFit="1" customWidth="1"/>
    <col min="1799" max="1799" width="16.88671875" style="54" customWidth="1"/>
    <col min="1800" max="1800" width="14.109375" style="54" customWidth="1"/>
    <col min="1801" max="1801" width="11.44140625" style="54"/>
    <col min="1802" max="1802" width="18.33203125" style="54" customWidth="1"/>
    <col min="1803" max="1803" width="12.44140625" style="54" customWidth="1"/>
    <col min="1804" max="1804" width="20" style="54" customWidth="1"/>
    <col min="1805" max="2048" width="11.44140625" style="54"/>
    <col min="2049" max="2049" width="20.33203125" style="54" customWidth="1"/>
    <col min="2050" max="2050" width="31.109375" style="54" customWidth="1"/>
    <col min="2051" max="2051" width="15" style="54" customWidth="1"/>
    <col min="2052" max="2052" width="14.44140625" style="54" customWidth="1"/>
    <col min="2053" max="2053" width="14.88671875" style="54" customWidth="1"/>
    <col min="2054" max="2054" width="18.109375" style="54" bestFit="1" customWidth="1"/>
    <col min="2055" max="2055" width="16.88671875" style="54" customWidth="1"/>
    <col min="2056" max="2056" width="14.109375" style="54" customWidth="1"/>
    <col min="2057" max="2057" width="11.44140625" style="54"/>
    <col min="2058" max="2058" width="18.33203125" style="54" customWidth="1"/>
    <col min="2059" max="2059" width="12.44140625" style="54" customWidth="1"/>
    <col min="2060" max="2060" width="20" style="54" customWidth="1"/>
    <col min="2061" max="2304" width="11.44140625" style="54"/>
    <col min="2305" max="2305" width="20.33203125" style="54" customWidth="1"/>
    <col min="2306" max="2306" width="31.109375" style="54" customWidth="1"/>
    <col min="2307" max="2307" width="15" style="54" customWidth="1"/>
    <col min="2308" max="2308" width="14.44140625" style="54" customWidth="1"/>
    <col min="2309" max="2309" width="14.88671875" style="54" customWidth="1"/>
    <col min="2310" max="2310" width="18.109375" style="54" bestFit="1" customWidth="1"/>
    <col min="2311" max="2311" width="16.88671875" style="54" customWidth="1"/>
    <col min="2312" max="2312" width="14.109375" style="54" customWidth="1"/>
    <col min="2313" max="2313" width="11.44140625" style="54"/>
    <col min="2314" max="2314" width="18.33203125" style="54" customWidth="1"/>
    <col min="2315" max="2315" width="12.44140625" style="54" customWidth="1"/>
    <col min="2316" max="2316" width="20" style="54" customWidth="1"/>
    <col min="2317" max="2560" width="11.44140625" style="54"/>
    <col min="2561" max="2561" width="20.33203125" style="54" customWidth="1"/>
    <col min="2562" max="2562" width="31.109375" style="54" customWidth="1"/>
    <col min="2563" max="2563" width="15" style="54" customWidth="1"/>
    <col min="2564" max="2564" width="14.44140625" style="54" customWidth="1"/>
    <col min="2565" max="2565" width="14.88671875" style="54" customWidth="1"/>
    <col min="2566" max="2566" width="18.109375" style="54" bestFit="1" customWidth="1"/>
    <col min="2567" max="2567" width="16.88671875" style="54" customWidth="1"/>
    <col min="2568" max="2568" width="14.109375" style="54" customWidth="1"/>
    <col min="2569" max="2569" width="11.44140625" style="54"/>
    <col min="2570" max="2570" width="18.33203125" style="54" customWidth="1"/>
    <col min="2571" max="2571" width="12.44140625" style="54" customWidth="1"/>
    <col min="2572" max="2572" width="20" style="54" customWidth="1"/>
    <col min="2573" max="2816" width="11.44140625" style="54"/>
    <col min="2817" max="2817" width="20.33203125" style="54" customWidth="1"/>
    <col min="2818" max="2818" width="31.109375" style="54" customWidth="1"/>
    <col min="2819" max="2819" width="15" style="54" customWidth="1"/>
    <col min="2820" max="2820" width="14.44140625" style="54" customWidth="1"/>
    <col min="2821" max="2821" width="14.88671875" style="54" customWidth="1"/>
    <col min="2822" max="2822" width="18.109375" style="54" bestFit="1" customWidth="1"/>
    <col min="2823" max="2823" width="16.88671875" style="54" customWidth="1"/>
    <col min="2824" max="2824" width="14.109375" style="54" customWidth="1"/>
    <col min="2825" max="2825" width="11.44140625" style="54"/>
    <col min="2826" max="2826" width="18.33203125" style="54" customWidth="1"/>
    <col min="2827" max="2827" width="12.44140625" style="54" customWidth="1"/>
    <col min="2828" max="2828" width="20" style="54" customWidth="1"/>
    <col min="2829" max="3072" width="11.44140625" style="54"/>
    <col min="3073" max="3073" width="20.33203125" style="54" customWidth="1"/>
    <col min="3074" max="3074" width="31.109375" style="54" customWidth="1"/>
    <col min="3075" max="3075" width="15" style="54" customWidth="1"/>
    <col min="3076" max="3076" width="14.44140625" style="54" customWidth="1"/>
    <col min="3077" max="3077" width="14.88671875" style="54" customWidth="1"/>
    <col min="3078" max="3078" width="18.109375" style="54" bestFit="1" customWidth="1"/>
    <col min="3079" max="3079" width="16.88671875" style="54" customWidth="1"/>
    <col min="3080" max="3080" width="14.109375" style="54" customWidth="1"/>
    <col min="3081" max="3081" width="11.44140625" style="54"/>
    <col min="3082" max="3082" width="18.33203125" style="54" customWidth="1"/>
    <col min="3083" max="3083" width="12.44140625" style="54" customWidth="1"/>
    <col min="3084" max="3084" width="20" style="54" customWidth="1"/>
    <col min="3085" max="3328" width="11.44140625" style="54"/>
    <col min="3329" max="3329" width="20.33203125" style="54" customWidth="1"/>
    <col min="3330" max="3330" width="31.109375" style="54" customWidth="1"/>
    <col min="3331" max="3331" width="15" style="54" customWidth="1"/>
    <col min="3332" max="3332" width="14.44140625" style="54" customWidth="1"/>
    <col min="3333" max="3333" width="14.88671875" style="54" customWidth="1"/>
    <col min="3334" max="3334" width="18.109375" style="54" bestFit="1" customWidth="1"/>
    <col min="3335" max="3335" width="16.88671875" style="54" customWidth="1"/>
    <col min="3336" max="3336" width="14.109375" style="54" customWidth="1"/>
    <col min="3337" max="3337" width="11.44140625" style="54"/>
    <col min="3338" max="3338" width="18.33203125" style="54" customWidth="1"/>
    <col min="3339" max="3339" width="12.44140625" style="54" customWidth="1"/>
    <col min="3340" max="3340" width="20" style="54" customWidth="1"/>
    <col min="3341" max="3584" width="11.44140625" style="54"/>
    <col min="3585" max="3585" width="20.33203125" style="54" customWidth="1"/>
    <col min="3586" max="3586" width="31.109375" style="54" customWidth="1"/>
    <col min="3587" max="3587" width="15" style="54" customWidth="1"/>
    <col min="3588" max="3588" width="14.44140625" style="54" customWidth="1"/>
    <col min="3589" max="3589" width="14.88671875" style="54" customWidth="1"/>
    <col min="3590" max="3590" width="18.109375" style="54" bestFit="1" customWidth="1"/>
    <col min="3591" max="3591" width="16.88671875" style="54" customWidth="1"/>
    <col min="3592" max="3592" width="14.109375" style="54" customWidth="1"/>
    <col min="3593" max="3593" width="11.44140625" style="54"/>
    <col min="3594" max="3594" width="18.33203125" style="54" customWidth="1"/>
    <col min="3595" max="3595" width="12.44140625" style="54" customWidth="1"/>
    <col min="3596" max="3596" width="20" style="54" customWidth="1"/>
    <col min="3597" max="3840" width="11.44140625" style="54"/>
    <col min="3841" max="3841" width="20.33203125" style="54" customWidth="1"/>
    <col min="3842" max="3842" width="31.109375" style="54" customWidth="1"/>
    <col min="3843" max="3843" width="15" style="54" customWidth="1"/>
    <col min="3844" max="3844" width="14.44140625" style="54" customWidth="1"/>
    <col min="3845" max="3845" width="14.88671875" style="54" customWidth="1"/>
    <col min="3846" max="3846" width="18.109375" style="54" bestFit="1" customWidth="1"/>
    <col min="3847" max="3847" width="16.88671875" style="54" customWidth="1"/>
    <col min="3848" max="3848" width="14.109375" style="54" customWidth="1"/>
    <col min="3849" max="3849" width="11.44140625" style="54"/>
    <col min="3850" max="3850" width="18.33203125" style="54" customWidth="1"/>
    <col min="3851" max="3851" width="12.44140625" style="54" customWidth="1"/>
    <col min="3852" max="3852" width="20" style="54" customWidth="1"/>
    <col min="3853" max="4096" width="11.44140625" style="54"/>
    <col min="4097" max="4097" width="20.33203125" style="54" customWidth="1"/>
    <col min="4098" max="4098" width="31.109375" style="54" customWidth="1"/>
    <col min="4099" max="4099" width="15" style="54" customWidth="1"/>
    <col min="4100" max="4100" width="14.44140625" style="54" customWidth="1"/>
    <col min="4101" max="4101" width="14.88671875" style="54" customWidth="1"/>
    <col min="4102" max="4102" width="18.109375" style="54" bestFit="1" customWidth="1"/>
    <col min="4103" max="4103" width="16.88671875" style="54" customWidth="1"/>
    <col min="4104" max="4104" width="14.109375" style="54" customWidth="1"/>
    <col min="4105" max="4105" width="11.44140625" style="54"/>
    <col min="4106" max="4106" width="18.33203125" style="54" customWidth="1"/>
    <col min="4107" max="4107" width="12.44140625" style="54" customWidth="1"/>
    <col min="4108" max="4108" width="20" style="54" customWidth="1"/>
    <col min="4109" max="4352" width="11.44140625" style="54"/>
    <col min="4353" max="4353" width="20.33203125" style="54" customWidth="1"/>
    <col min="4354" max="4354" width="31.109375" style="54" customWidth="1"/>
    <col min="4355" max="4355" width="15" style="54" customWidth="1"/>
    <col min="4356" max="4356" width="14.44140625" style="54" customWidth="1"/>
    <col min="4357" max="4357" width="14.88671875" style="54" customWidth="1"/>
    <col min="4358" max="4358" width="18.109375" style="54" bestFit="1" customWidth="1"/>
    <col min="4359" max="4359" width="16.88671875" style="54" customWidth="1"/>
    <col min="4360" max="4360" width="14.109375" style="54" customWidth="1"/>
    <col min="4361" max="4361" width="11.44140625" style="54"/>
    <col min="4362" max="4362" width="18.33203125" style="54" customWidth="1"/>
    <col min="4363" max="4363" width="12.44140625" style="54" customWidth="1"/>
    <col min="4364" max="4364" width="20" style="54" customWidth="1"/>
    <col min="4365" max="4608" width="11.44140625" style="54"/>
    <col min="4609" max="4609" width="20.33203125" style="54" customWidth="1"/>
    <col min="4610" max="4610" width="31.109375" style="54" customWidth="1"/>
    <col min="4611" max="4611" width="15" style="54" customWidth="1"/>
    <col min="4612" max="4612" width="14.44140625" style="54" customWidth="1"/>
    <col min="4613" max="4613" width="14.88671875" style="54" customWidth="1"/>
    <col min="4614" max="4614" width="18.109375" style="54" bestFit="1" customWidth="1"/>
    <col min="4615" max="4615" width="16.88671875" style="54" customWidth="1"/>
    <col min="4616" max="4616" width="14.109375" style="54" customWidth="1"/>
    <col min="4617" max="4617" width="11.44140625" style="54"/>
    <col min="4618" max="4618" width="18.33203125" style="54" customWidth="1"/>
    <col min="4619" max="4619" width="12.44140625" style="54" customWidth="1"/>
    <col min="4620" max="4620" width="20" style="54" customWidth="1"/>
    <col min="4621" max="4864" width="11.44140625" style="54"/>
    <col min="4865" max="4865" width="20.33203125" style="54" customWidth="1"/>
    <col min="4866" max="4866" width="31.109375" style="54" customWidth="1"/>
    <col min="4867" max="4867" width="15" style="54" customWidth="1"/>
    <col min="4868" max="4868" width="14.44140625" style="54" customWidth="1"/>
    <col min="4869" max="4869" width="14.88671875" style="54" customWidth="1"/>
    <col min="4870" max="4870" width="18.109375" style="54" bestFit="1" customWidth="1"/>
    <col min="4871" max="4871" width="16.88671875" style="54" customWidth="1"/>
    <col min="4872" max="4872" width="14.109375" style="54" customWidth="1"/>
    <col min="4873" max="4873" width="11.44140625" style="54"/>
    <col min="4874" max="4874" width="18.33203125" style="54" customWidth="1"/>
    <col min="4875" max="4875" width="12.44140625" style="54" customWidth="1"/>
    <col min="4876" max="4876" width="20" style="54" customWidth="1"/>
    <col min="4877" max="5120" width="11.44140625" style="54"/>
    <col min="5121" max="5121" width="20.33203125" style="54" customWidth="1"/>
    <col min="5122" max="5122" width="31.109375" style="54" customWidth="1"/>
    <col min="5123" max="5123" width="15" style="54" customWidth="1"/>
    <col min="5124" max="5124" width="14.44140625" style="54" customWidth="1"/>
    <col min="5125" max="5125" width="14.88671875" style="54" customWidth="1"/>
    <col min="5126" max="5126" width="18.109375" style="54" bestFit="1" customWidth="1"/>
    <col min="5127" max="5127" width="16.88671875" style="54" customWidth="1"/>
    <col min="5128" max="5128" width="14.109375" style="54" customWidth="1"/>
    <col min="5129" max="5129" width="11.44140625" style="54"/>
    <col min="5130" max="5130" width="18.33203125" style="54" customWidth="1"/>
    <col min="5131" max="5131" width="12.44140625" style="54" customWidth="1"/>
    <col min="5132" max="5132" width="20" style="54" customWidth="1"/>
    <col min="5133" max="5376" width="11.44140625" style="54"/>
    <col min="5377" max="5377" width="20.33203125" style="54" customWidth="1"/>
    <col min="5378" max="5378" width="31.109375" style="54" customWidth="1"/>
    <col min="5379" max="5379" width="15" style="54" customWidth="1"/>
    <col min="5380" max="5380" width="14.44140625" style="54" customWidth="1"/>
    <col min="5381" max="5381" width="14.88671875" style="54" customWidth="1"/>
    <col min="5382" max="5382" width="18.109375" style="54" bestFit="1" customWidth="1"/>
    <col min="5383" max="5383" width="16.88671875" style="54" customWidth="1"/>
    <col min="5384" max="5384" width="14.109375" style="54" customWidth="1"/>
    <col min="5385" max="5385" width="11.44140625" style="54"/>
    <col min="5386" max="5386" width="18.33203125" style="54" customWidth="1"/>
    <col min="5387" max="5387" width="12.44140625" style="54" customWidth="1"/>
    <col min="5388" max="5388" width="20" style="54" customWidth="1"/>
    <col min="5389" max="5632" width="11.44140625" style="54"/>
    <col min="5633" max="5633" width="20.33203125" style="54" customWidth="1"/>
    <col min="5634" max="5634" width="31.109375" style="54" customWidth="1"/>
    <col min="5635" max="5635" width="15" style="54" customWidth="1"/>
    <col min="5636" max="5636" width="14.44140625" style="54" customWidth="1"/>
    <col min="5637" max="5637" width="14.88671875" style="54" customWidth="1"/>
    <col min="5638" max="5638" width="18.109375" style="54" bestFit="1" customWidth="1"/>
    <col min="5639" max="5639" width="16.88671875" style="54" customWidth="1"/>
    <col min="5640" max="5640" width="14.109375" style="54" customWidth="1"/>
    <col min="5641" max="5641" width="11.44140625" style="54"/>
    <col min="5642" max="5642" width="18.33203125" style="54" customWidth="1"/>
    <col min="5643" max="5643" width="12.44140625" style="54" customWidth="1"/>
    <col min="5644" max="5644" width="20" style="54" customWidth="1"/>
    <col min="5645" max="5888" width="11.44140625" style="54"/>
    <col min="5889" max="5889" width="20.33203125" style="54" customWidth="1"/>
    <col min="5890" max="5890" width="31.109375" style="54" customWidth="1"/>
    <col min="5891" max="5891" width="15" style="54" customWidth="1"/>
    <col min="5892" max="5892" width="14.44140625" style="54" customWidth="1"/>
    <col min="5893" max="5893" width="14.88671875" style="54" customWidth="1"/>
    <col min="5894" max="5894" width="18.109375" style="54" bestFit="1" customWidth="1"/>
    <col min="5895" max="5895" width="16.88671875" style="54" customWidth="1"/>
    <col min="5896" max="5896" width="14.109375" style="54" customWidth="1"/>
    <col min="5897" max="5897" width="11.44140625" style="54"/>
    <col min="5898" max="5898" width="18.33203125" style="54" customWidth="1"/>
    <col min="5899" max="5899" width="12.44140625" style="54" customWidth="1"/>
    <col min="5900" max="5900" width="20" style="54" customWidth="1"/>
    <col min="5901" max="6144" width="11.44140625" style="54"/>
    <col min="6145" max="6145" width="20.33203125" style="54" customWidth="1"/>
    <col min="6146" max="6146" width="31.109375" style="54" customWidth="1"/>
    <col min="6147" max="6147" width="15" style="54" customWidth="1"/>
    <col min="6148" max="6148" width="14.44140625" style="54" customWidth="1"/>
    <col min="6149" max="6149" width="14.88671875" style="54" customWidth="1"/>
    <col min="6150" max="6150" width="18.109375" style="54" bestFit="1" customWidth="1"/>
    <col min="6151" max="6151" width="16.88671875" style="54" customWidth="1"/>
    <col min="6152" max="6152" width="14.109375" style="54" customWidth="1"/>
    <col min="6153" max="6153" width="11.44140625" style="54"/>
    <col min="6154" max="6154" width="18.33203125" style="54" customWidth="1"/>
    <col min="6155" max="6155" width="12.44140625" style="54" customWidth="1"/>
    <col min="6156" max="6156" width="20" style="54" customWidth="1"/>
    <col min="6157" max="6400" width="11.44140625" style="54"/>
    <col min="6401" max="6401" width="20.33203125" style="54" customWidth="1"/>
    <col min="6402" max="6402" width="31.109375" style="54" customWidth="1"/>
    <col min="6403" max="6403" width="15" style="54" customWidth="1"/>
    <col min="6404" max="6404" width="14.44140625" style="54" customWidth="1"/>
    <col min="6405" max="6405" width="14.88671875" style="54" customWidth="1"/>
    <col min="6406" max="6406" width="18.109375" style="54" bestFit="1" customWidth="1"/>
    <col min="6407" max="6407" width="16.88671875" style="54" customWidth="1"/>
    <col min="6408" max="6408" width="14.109375" style="54" customWidth="1"/>
    <col min="6409" max="6409" width="11.44140625" style="54"/>
    <col min="6410" max="6410" width="18.33203125" style="54" customWidth="1"/>
    <col min="6411" max="6411" width="12.44140625" style="54" customWidth="1"/>
    <col min="6412" max="6412" width="20" style="54" customWidth="1"/>
    <col min="6413" max="6656" width="11.44140625" style="54"/>
    <col min="6657" max="6657" width="20.33203125" style="54" customWidth="1"/>
    <col min="6658" max="6658" width="31.109375" style="54" customWidth="1"/>
    <col min="6659" max="6659" width="15" style="54" customWidth="1"/>
    <col min="6660" max="6660" width="14.44140625" style="54" customWidth="1"/>
    <col min="6661" max="6661" width="14.88671875" style="54" customWidth="1"/>
    <col min="6662" max="6662" width="18.109375" style="54" bestFit="1" customWidth="1"/>
    <col min="6663" max="6663" width="16.88671875" style="54" customWidth="1"/>
    <col min="6664" max="6664" width="14.109375" style="54" customWidth="1"/>
    <col min="6665" max="6665" width="11.44140625" style="54"/>
    <col min="6666" max="6666" width="18.33203125" style="54" customWidth="1"/>
    <col min="6667" max="6667" width="12.44140625" style="54" customWidth="1"/>
    <col min="6668" max="6668" width="20" style="54" customWidth="1"/>
    <col min="6669" max="6912" width="11.44140625" style="54"/>
    <col min="6913" max="6913" width="20.33203125" style="54" customWidth="1"/>
    <col min="6914" max="6914" width="31.109375" style="54" customWidth="1"/>
    <col min="6915" max="6915" width="15" style="54" customWidth="1"/>
    <col min="6916" max="6916" width="14.44140625" style="54" customWidth="1"/>
    <col min="6917" max="6917" width="14.88671875" style="54" customWidth="1"/>
    <col min="6918" max="6918" width="18.109375" style="54" bestFit="1" customWidth="1"/>
    <col min="6919" max="6919" width="16.88671875" style="54" customWidth="1"/>
    <col min="6920" max="6920" width="14.109375" style="54" customWidth="1"/>
    <col min="6921" max="6921" width="11.44140625" style="54"/>
    <col min="6922" max="6922" width="18.33203125" style="54" customWidth="1"/>
    <col min="6923" max="6923" width="12.44140625" style="54" customWidth="1"/>
    <col min="6924" max="6924" width="20" style="54" customWidth="1"/>
    <col min="6925" max="7168" width="11.44140625" style="54"/>
    <col min="7169" max="7169" width="20.33203125" style="54" customWidth="1"/>
    <col min="7170" max="7170" width="31.109375" style="54" customWidth="1"/>
    <col min="7171" max="7171" width="15" style="54" customWidth="1"/>
    <col min="7172" max="7172" width="14.44140625" style="54" customWidth="1"/>
    <col min="7173" max="7173" width="14.88671875" style="54" customWidth="1"/>
    <col min="7174" max="7174" width="18.109375" style="54" bestFit="1" customWidth="1"/>
    <col min="7175" max="7175" width="16.88671875" style="54" customWidth="1"/>
    <col min="7176" max="7176" width="14.109375" style="54" customWidth="1"/>
    <col min="7177" max="7177" width="11.44140625" style="54"/>
    <col min="7178" max="7178" width="18.33203125" style="54" customWidth="1"/>
    <col min="7179" max="7179" width="12.44140625" style="54" customWidth="1"/>
    <col min="7180" max="7180" width="20" style="54" customWidth="1"/>
    <col min="7181" max="7424" width="11.44140625" style="54"/>
    <col min="7425" max="7425" width="20.33203125" style="54" customWidth="1"/>
    <col min="7426" max="7426" width="31.109375" style="54" customWidth="1"/>
    <col min="7427" max="7427" width="15" style="54" customWidth="1"/>
    <col min="7428" max="7428" width="14.44140625" style="54" customWidth="1"/>
    <col min="7429" max="7429" width="14.88671875" style="54" customWidth="1"/>
    <col min="7430" max="7430" width="18.109375" style="54" bestFit="1" customWidth="1"/>
    <col min="7431" max="7431" width="16.88671875" style="54" customWidth="1"/>
    <col min="7432" max="7432" width="14.109375" style="54" customWidth="1"/>
    <col min="7433" max="7433" width="11.44140625" style="54"/>
    <col min="7434" max="7434" width="18.33203125" style="54" customWidth="1"/>
    <col min="7435" max="7435" width="12.44140625" style="54" customWidth="1"/>
    <col min="7436" max="7436" width="20" style="54" customWidth="1"/>
    <col min="7437" max="7680" width="11.44140625" style="54"/>
    <col min="7681" max="7681" width="20.33203125" style="54" customWidth="1"/>
    <col min="7682" max="7682" width="31.109375" style="54" customWidth="1"/>
    <col min="7683" max="7683" width="15" style="54" customWidth="1"/>
    <col min="7684" max="7684" width="14.44140625" style="54" customWidth="1"/>
    <col min="7685" max="7685" width="14.88671875" style="54" customWidth="1"/>
    <col min="7686" max="7686" width="18.109375" style="54" bestFit="1" customWidth="1"/>
    <col min="7687" max="7687" width="16.88671875" style="54" customWidth="1"/>
    <col min="7688" max="7688" width="14.109375" style="54" customWidth="1"/>
    <col min="7689" max="7689" width="11.44140625" style="54"/>
    <col min="7690" max="7690" width="18.33203125" style="54" customWidth="1"/>
    <col min="7691" max="7691" width="12.44140625" style="54" customWidth="1"/>
    <col min="7692" max="7692" width="20" style="54" customWidth="1"/>
    <col min="7693" max="7936" width="11.44140625" style="54"/>
    <col min="7937" max="7937" width="20.33203125" style="54" customWidth="1"/>
    <col min="7938" max="7938" width="31.109375" style="54" customWidth="1"/>
    <col min="7939" max="7939" width="15" style="54" customWidth="1"/>
    <col min="7940" max="7940" width="14.44140625" style="54" customWidth="1"/>
    <col min="7941" max="7941" width="14.88671875" style="54" customWidth="1"/>
    <col min="7942" max="7942" width="18.109375" style="54" bestFit="1" customWidth="1"/>
    <col min="7943" max="7943" width="16.88671875" style="54" customWidth="1"/>
    <col min="7944" max="7944" width="14.109375" style="54" customWidth="1"/>
    <col min="7945" max="7945" width="11.44140625" style="54"/>
    <col min="7946" max="7946" width="18.33203125" style="54" customWidth="1"/>
    <col min="7947" max="7947" width="12.44140625" style="54" customWidth="1"/>
    <col min="7948" max="7948" width="20" style="54" customWidth="1"/>
    <col min="7949" max="8192" width="11.44140625" style="54"/>
    <col min="8193" max="8193" width="20.33203125" style="54" customWidth="1"/>
    <col min="8194" max="8194" width="31.109375" style="54" customWidth="1"/>
    <col min="8195" max="8195" width="15" style="54" customWidth="1"/>
    <col min="8196" max="8196" width="14.44140625" style="54" customWidth="1"/>
    <col min="8197" max="8197" width="14.88671875" style="54" customWidth="1"/>
    <col min="8198" max="8198" width="18.109375" style="54" bestFit="1" customWidth="1"/>
    <col min="8199" max="8199" width="16.88671875" style="54" customWidth="1"/>
    <col min="8200" max="8200" width="14.109375" style="54" customWidth="1"/>
    <col min="8201" max="8201" width="11.44140625" style="54"/>
    <col min="8202" max="8202" width="18.33203125" style="54" customWidth="1"/>
    <col min="8203" max="8203" width="12.44140625" style="54" customWidth="1"/>
    <col min="8204" max="8204" width="20" style="54" customWidth="1"/>
    <col min="8205" max="8448" width="11.44140625" style="54"/>
    <col min="8449" max="8449" width="20.33203125" style="54" customWidth="1"/>
    <col min="8450" max="8450" width="31.109375" style="54" customWidth="1"/>
    <col min="8451" max="8451" width="15" style="54" customWidth="1"/>
    <col min="8452" max="8452" width="14.44140625" style="54" customWidth="1"/>
    <col min="8453" max="8453" width="14.88671875" style="54" customWidth="1"/>
    <col min="8454" max="8454" width="18.109375" style="54" bestFit="1" customWidth="1"/>
    <col min="8455" max="8455" width="16.88671875" style="54" customWidth="1"/>
    <col min="8456" max="8456" width="14.109375" style="54" customWidth="1"/>
    <col min="8457" max="8457" width="11.44140625" style="54"/>
    <col min="8458" max="8458" width="18.33203125" style="54" customWidth="1"/>
    <col min="8459" max="8459" width="12.44140625" style="54" customWidth="1"/>
    <col min="8460" max="8460" width="20" style="54" customWidth="1"/>
    <col min="8461" max="8704" width="11.44140625" style="54"/>
    <col min="8705" max="8705" width="20.33203125" style="54" customWidth="1"/>
    <col min="8706" max="8706" width="31.109375" style="54" customWidth="1"/>
    <col min="8707" max="8707" width="15" style="54" customWidth="1"/>
    <col min="8708" max="8708" width="14.44140625" style="54" customWidth="1"/>
    <col min="8709" max="8709" width="14.88671875" style="54" customWidth="1"/>
    <col min="8710" max="8710" width="18.109375" style="54" bestFit="1" customWidth="1"/>
    <col min="8711" max="8711" width="16.88671875" style="54" customWidth="1"/>
    <col min="8712" max="8712" width="14.109375" style="54" customWidth="1"/>
    <col min="8713" max="8713" width="11.44140625" style="54"/>
    <col min="8714" max="8714" width="18.33203125" style="54" customWidth="1"/>
    <col min="8715" max="8715" width="12.44140625" style="54" customWidth="1"/>
    <col min="8716" max="8716" width="20" style="54" customWidth="1"/>
    <col min="8717" max="8960" width="11.44140625" style="54"/>
    <col min="8961" max="8961" width="20.33203125" style="54" customWidth="1"/>
    <col min="8962" max="8962" width="31.109375" style="54" customWidth="1"/>
    <col min="8963" max="8963" width="15" style="54" customWidth="1"/>
    <col min="8964" max="8964" width="14.44140625" style="54" customWidth="1"/>
    <col min="8965" max="8965" width="14.88671875" style="54" customWidth="1"/>
    <col min="8966" max="8966" width="18.109375" style="54" bestFit="1" customWidth="1"/>
    <col min="8967" max="8967" width="16.88671875" style="54" customWidth="1"/>
    <col min="8968" max="8968" width="14.109375" style="54" customWidth="1"/>
    <col min="8969" max="8969" width="11.44140625" style="54"/>
    <col min="8970" max="8970" width="18.33203125" style="54" customWidth="1"/>
    <col min="8971" max="8971" width="12.44140625" style="54" customWidth="1"/>
    <col min="8972" max="8972" width="20" style="54" customWidth="1"/>
    <col min="8973" max="9216" width="11.44140625" style="54"/>
    <col min="9217" max="9217" width="20.33203125" style="54" customWidth="1"/>
    <col min="9218" max="9218" width="31.109375" style="54" customWidth="1"/>
    <col min="9219" max="9219" width="15" style="54" customWidth="1"/>
    <col min="9220" max="9220" width="14.44140625" style="54" customWidth="1"/>
    <col min="9221" max="9221" width="14.88671875" style="54" customWidth="1"/>
    <col min="9222" max="9222" width="18.109375" style="54" bestFit="1" customWidth="1"/>
    <col min="9223" max="9223" width="16.88671875" style="54" customWidth="1"/>
    <col min="9224" max="9224" width="14.109375" style="54" customWidth="1"/>
    <col min="9225" max="9225" width="11.44140625" style="54"/>
    <col min="9226" max="9226" width="18.33203125" style="54" customWidth="1"/>
    <col min="9227" max="9227" width="12.44140625" style="54" customWidth="1"/>
    <col min="9228" max="9228" width="20" style="54" customWidth="1"/>
    <col min="9229" max="9472" width="11.44140625" style="54"/>
    <col min="9473" max="9473" width="20.33203125" style="54" customWidth="1"/>
    <col min="9474" max="9474" width="31.109375" style="54" customWidth="1"/>
    <col min="9475" max="9475" width="15" style="54" customWidth="1"/>
    <col min="9476" max="9476" width="14.44140625" style="54" customWidth="1"/>
    <col min="9477" max="9477" width="14.88671875" style="54" customWidth="1"/>
    <col min="9478" max="9478" width="18.109375" style="54" bestFit="1" customWidth="1"/>
    <col min="9479" max="9479" width="16.88671875" style="54" customWidth="1"/>
    <col min="9480" max="9480" width="14.109375" style="54" customWidth="1"/>
    <col min="9481" max="9481" width="11.44140625" style="54"/>
    <col min="9482" max="9482" width="18.33203125" style="54" customWidth="1"/>
    <col min="9483" max="9483" width="12.44140625" style="54" customWidth="1"/>
    <col min="9484" max="9484" width="20" style="54" customWidth="1"/>
    <col min="9485" max="9728" width="11.44140625" style="54"/>
    <col min="9729" max="9729" width="20.33203125" style="54" customWidth="1"/>
    <col min="9730" max="9730" width="31.109375" style="54" customWidth="1"/>
    <col min="9731" max="9731" width="15" style="54" customWidth="1"/>
    <col min="9732" max="9732" width="14.44140625" style="54" customWidth="1"/>
    <col min="9733" max="9733" width="14.88671875" style="54" customWidth="1"/>
    <col min="9734" max="9734" width="18.109375" style="54" bestFit="1" customWidth="1"/>
    <col min="9735" max="9735" width="16.88671875" style="54" customWidth="1"/>
    <col min="9736" max="9736" width="14.109375" style="54" customWidth="1"/>
    <col min="9737" max="9737" width="11.44140625" style="54"/>
    <col min="9738" max="9738" width="18.33203125" style="54" customWidth="1"/>
    <col min="9739" max="9739" width="12.44140625" style="54" customWidth="1"/>
    <col min="9740" max="9740" width="20" style="54" customWidth="1"/>
    <col min="9741" max="9984" width="11.44140625" style="54"/>
    <col min="9985" max="9985" width="20.33203125" style="54" customWidth="1"/>
    <col min="9986" max="9986" width="31.109375" style="54" customWidth="1"/>
    <col min="9987" max="9987" width="15" style="54" customWidth="1"/>
    <col min="9988" max="9988" width="14.44140625" style="54" customWidth="1"/>
    <col min="9989" max="9989" width="14.88671875" style="54" customWidth="1"/>
    <col min="9990" max="9990" width="18.109375" style="54" bestFit="1" customWidth="1"/>
    <col min="9991" max="9991" width="16.88671875" style="54" customWidth="1"/>
    <col min="9992" max="9992" width="14.109375" style="54" customWidth="1"/>
    <col min="9993" max="9993" width="11.44140625" style="54"/>
    <col min="9994" max="9994" width="18.33203125" style="54" customWidth="1"/>
    <col min="9995" max="9995" width="12.44140625" style="54" customWidth="1"/>
    <col min="9996" max="9996" width="20" style="54" customWidth="1"/>
    <col min="9997" max="10240" width="11.44140625" style="54"/>
    <col min="10241" max="10241" width="20.33203125" style="54" customWidth="1"/>
    <col min="10242" max="10242" width="31.109375" style="54" customWidth="1"/>
    <col min="10243" max="10243" width="15" style="54" customWidth="1"/>
    <col min="10244" max="10244" width="14.44140625" style="54" customWidth="1"/>
    <col min="10245" max="10245" width="14.88671875" style="54" customWidth="1"/>
    <col min="10246" max="10246" width="18.109375" style="54" bestFit="1" customWidth="1"/>
    <col min="10247" max="10247" width="16.88671875" style="54" customWidth="1"/>
    <col min="10248" max="10248" width="14.109375" style="54" customWidth="1"/>
    <col min="10249" max="10249" width="11.44140625" style="54"/>
    <col min="10250" max="10250" width="18.33203125" style="54" customWidth="1"/>
    <col min="10251" max="10251" width="12.44140625" style="54" customWidth="1"/>
    <col min="10252" max="10252" width="20" style="54" customWidth="1"/>
    <col min="10253" max="10496" width="11.44140625" style="54"/>
    <col min="10497" max="10497" width="20.33203125" style="54" customWidth="1"/>
    <col min="10498" max="10498" width="31.109375" style="54" customWidth="1"/>
    <col min="10499" max="10499" width="15" style="54" customWidth="1"/>
    <col min="10500" max="10500" width="14.44140625" style="54" customWidth="1"/>
    <col min="10501" max="10501" width="14.88671875" style="54" customWidth="1"/>
    <col min="10502" max="10502" width="18.109375" style="54" bestFit="1" customWidth="1"/>
    <col min="10503" max="10503" width="16.88671875" style="54" customWidth="1"/>
    <col min="10504" max="10504" width="14.109375" style="54" customWidth="1"/>
    <col min="10505" max="10505" width="11.44140625" style="54"/>
    <col min="10506" max="10506" width="18.33203125" style="54" customWidth="1"/>
    <col min="10507" max="10507" width="12.44140625" style="54" customWidth="1"/>
    <col min="10508" max="10508" width="20" style="54" customWidth="1"/>
    <col min="10509" max="10752" width="11.44140625" style="54"/>
    <col min="10753" max="10753" width="20.33203125" style="54" customWidth="1"/>
    <col min="10754" max="10754" width="31.109375" style="54" customWidth="1"/>
    <col min="10755" max="10755" width="15" style="54" customWidth="1"/>
    <col min="10756" max="10756" width="14.44140625" style="54" customWidth="1"/>
    <col min="10757" max="10757" width="14.88671875" style="54" customWidth="1"/>
    <col min="10758" max="10758" width="18.109375" style="54" bestFit="1" customWidth="1"/>
    <col min="10759" max="10759" width="16.88671875" style="54" customWidth="1"/>
    <col min="10760" max="10760" width="14.109375" style="54" customWidth="1"/>
    <col min="10761" max="10761" width="11.44140625" style="54"/>
    <col min="10762" max="10762" width="18.33203125" style="54" customWidth="1"/>
    <col min="10763" max="10763" width="12.44140625" style="54" customWidth="1"/>
    <col min="10764" max="10764" width="20" style="54" customWidth="1"/>
    <col min="10765" max="11008" width="11.44140625" style="54"/>
    <col min="11009" max="11009" width="20.33203125" style="54" customWidth="1"/>
    <col min="11010" max="11010" width="31.109375" style="54" customWidth="1"/>
    <col min="11011" max="11011" width="15" style="54" customWidth="1"/>
    <col min="11012" max="11012" width="14.44140625" style="54" customWidth="1"/>
    <col min="11013" max="11013" width="14.88671875" style="54" customWidth="1"/>
    <col min="11014" max="11014" width="18.109375" style="54" bestFit="1" customWidth="1"/>
    <col min="11015" max="11015" width="16.88671875" style="54" customWidth="1"/>
    <col min="11016" max="11016" width="14.109375" style="54" customWidth="1"/>
    <col min="11017" max="11017" width="11.44140625" style="54"/>
    <col min="11018" max="11018" width="18.33203125" style="54" customWidth="1"/>
    <col min="11019" max="11019" width="12.44140625" style="54" customWidth="1"/>
    <col min="11020" max="11020" width="20" style="54" customWidth="1"/>
    <col min="11021" max="11264" width="11.44140625" style="54"/>
    <col min="11265" max="11265" width="20.33203125" style="54" customWidth="1"/>
    <col min="11266" max="11266" width="31.109375" style="54" customWidth="1"/>
    <col min="11267" max="11267" width="15" style="54" customWidth="1"/>
    <col min="11268" max="11268" width="14.44140625" style="54" customWidth="1"/>
    <col min="11269" max="11269" width="14.88671875" style="54" customWidth="1"/>
    <col min="11270" max="11270" width="18.109375" style="54" bestFit="1" customWidth="1"/>
    <col min="11271" max="11271" width="16.88671875" style="54" customWidth="1"/>
    <col min="11272" max="11272" width="14.109375" style="54" customWidth="1"/>
    <col min="11273" max="11273" width="11.44140625" style="54"/>
    <col min="11274" max="11274" width="18.33203125" style="54" customWidth="1"/>
    <col min="11275" max="11275" width="12.44140625" style="54" customWidth="1"/>
    <col min="11276" max="11276" width="20" style="54" customWidth="1"/>
    <col min="11277" max="11520" width="11.44140625" style="54"/>
    <col min="11521" max="11521" width="20.33203125" style="54" customWidth="1"/>
    <col min="11522" max="11522" width="31.109375" style="54" customWidth="1"/>
    <col min="11523" max="11523" width="15" style="54" customWidth="1"/>
    <col min="11524" max="11524" width="14.44140625" style="54" customWidth="1"/>
    <col min="11525" max="11525" width="14.88671875" style="54" customWidth="1"/>
    <col min="11526" max="11526" width="18.109375" style="54" bestFit="1" customWidth="1"/>
    <col min="11527" max="11527" width="16.88671875" style="54" customWidth="1"/>
    <col min="11528" max="11528" width="14.109375" style="54" customWidth="1"/>
    <col min="11529" max="11529" width="11.44140625" style="54"/>
    <col min="11530" max="11530" width="18.33203125" style="54" customWidth="1"/>
    <col min="11531" max="11531" width="12.44140625" style="54" customWidth="1"/>
    <col min="11532" max="11532" width="20" style="54" customWidth="1"/>
    <col min="11533" max="11776" width="11.44140625" style="54"/>
    <col min="11777" max="11777" width="20.33203125" style="54" customWidth="1"/>
    <col min="11778" max="11778" width="31.109375" style="54" customWidth="1"/>
    <col min="11779" max="11779" width="15" style="54" customWidth="1"/>
    <col min="11780" max="11780" width="14.44140625" style="54" customWidth="1"/>
    <col min="11781" max="11781" width="14.88671875" style="54" customWidth="1"/>
    <col min="11782" max="11782" width="18.109375" style="54" bestFit="1" customWidth="1"/>
    <col min="11783" max="11783" width="16.88671875" style="54" customWidth="1"/>
    <col min="11784" max="11784" width="14.109375" style="54" customWidth="1"/>
    <col min="11785" max="11785" width="11.44140625" style="54"/>
    <col min="11786" max="11786" width="18.33203125" style="54" customWidth="1"/>
    <col min="11787" max="11787" width="12.44140625" style="54" customWidth="1"/>
    <col min="11788" max="11788" width="20" style="54" customWidth="1"/>
    <col min="11789" max="12032" width="11.44140625" style="54"/>
    <col min="12033" max="12033" width="20.33203125" style="54" customWidth="1"/>
    <col min="12034" max="12034" width="31.109375" style="54" customWidth="1"/>
    <col min="12035" max="12035" width="15" style="54" customWidth="1"/>
    <col min="12036" max="12036" width="14.44140625" style="54" customWidth="1"/>
    <col min="12037" max="12037" width="14.88671875" style="54" customWidth="1"/>
    <col min="12038" max="12038" width="18.109375" style="54" bestFit="1" customWidth="1"/>
    <col min="12039" max="12039" width="16.88671875" style="54" customWidth="1"/>
    <col min="12040" max="12040" width="14.109375" style="54" customWidth="1"/>
    <col min="12041" max="12041" width="11.44140625" style="54"/>
    <col min="12042" max="12042" width="18.33203125" style="54" customWidth="1"/>
    <col min="12043" max="12043" width="12.44140625" style="54" customWidth="1"/>
    <col min="12044" max="12044" width="20" style="54" customWidth="1"/>
    <col min="12045" max="12288" width="11.44140625" style="54"/>
    <col min="12289" max="12289" width="20.33203125" style="54" customWidth="1"/>
    <col min="12290" max="12290" width="31.109375" style="54" customWidth="1"/>
    <col min="12291" max="12291" width="15" style="54" customWidth="1"/>
    <col min="12292" max="12292" width="14.44140625" style="54" customWidth="1"/>
    <col min="12293" max="12293" width="14.88671875" style="54" customWidth="1"/>
    <col min="12294" max="12294" width="18.109375" style="54" bestFit="1" customWidth="1"/>
    <col min="12295" max="12295" width="16.88671875" style="54" customWidth="1"/>
    <col min="12296" max="12296" width="14.109375" style="54" customWidth="1"/>
    <col min="12297" max="12297" width="11.44140625" style="54"/>
    <col min="12298" max="12298" width="18.33203125" style="54" customWidth="1"/>
    <col min="12299" max="12299" width="12.44140625" style="54" customWidth="1"/>
    <col min="12300" max="12300" width="20" style="54" customWidth="1"/>
    <col min="12301" max="12544" width="11.44140625" style="54"/>
    <col min="12545" max="12545" width="20.33203125" style="54" customWidth="1"/>
    <col min="12546" max="12546" width="31.109375" style="54" customWidth="1"/>
    <col min="12547" max="12547" width="15" style="54" customWidth="1"/>
    <col min="12548" max="12548" width="14.44140625" style="54" customWidth="1"/>
    <col min="12549" max="12549" width="14.88671875" style="54" customWidth="1"/>
    <col min="12550" max="12550" width="18.109375" style="54" bestFit="1" customWidth="1"/>
    <col min="12551" max="12551" width="16.88671875" style="54" customWidth="1"/>
    <col min="12552" max="12552" width="14.109375" style="54" customWidth="1"/>
    <col min="12553" max="12553" width="11.44140625" style="54"/>
    <col min="12554" max="12554" width="18.33203125" style="54" customWidth="1"/>
    <col min="12555" max="12555" width="12.44140625" style="54" customWidth="1"/>
    <col min="12556" max="12556" width="20" style="54" customWidth="1"/>
    <col min="12557" max="12800" width="11.44140625" style="54"/>
    <col min="12801" max="12801" width="20.33203125" style="54" customWidth="1"/>
    <col min="12802" max="12802" width="31.109375" style="54" customWidth="1"/>
    <col min="12803" max="12803" width="15" style="54" customWidth="1"/>
    <col min="12804" max="12804" width="14.44140625" style="54" customWidth="1"/>
    <col min="12805" max="12805" width="14.88671875" style="54" customWidth="1"/>
    <col min="12806" max="12806" width="18.109375" style="54" bestFit="1" customWidth="1"/>
    <col min="12807" max="12807" width="16.88671875" style="54" customWidth="1"/>
    <col min="12808" max="12808" width="14.109375" style="54" customWidth="1"/>
    <col min="12809" max="12809" width="11.44140625" style="54"/>
    <col min="12810" max="12810" width="18.33203125" style="54" customWidth="1"/>
    <col min="12811" max="12811" width="12.44140625" style="54" customWidth="1"/>
    <col min="12812" max="12812" width="20" style="54" customWidth="1"/>
    <col min="12813" max="13056" width="11.44140625" style="54"/>
    <col min="13057" max="13057" width="20.33203125" style="54" customWidth="1"/>
    <col min="13058" max="13058" width="31.109375" style="54" customWidth="1"/>
    <col min="13059" max="13059" width="15" style="54" customWidth="1"/>
    <col min="13060" max="13060" width="14.44140625" style="54" customWidth="1"/>
    <col min="13061" max="13061" width="14.88671875" style="54" customWidth="1"/>
    <col min="13062" max="13062" width="18.109375" style="54" bestFit="1" customWidth="1"/>
    <col min="13063" max="13063" width="16.88671875" style="54" customWidth="1"/>
    <col min="13064" max="13064" width="14.109375" style="54" customWidth="1"/>
    <col min="13065" max="13065" width="11.44140625" style="54"/>
    <col min="13066" max="13066" width="18.33203125" style="54" customWidth="1"/>
    <col min="13067" max="13067" width="12.44140625" style="54" customWidth="1"/>
    <col min="13068" max="13068" width="20" style="54" customWidth="1"/>
    <col min="13069" max="13312" width="11.44140625" style="54"/>
    <col min="13313" max="13313" width="20.33203125" style="54" customWidth="1"/>
    <col min="13314" max="13314" width="31.109375" style="54" customWidth="1"/>
    <col min="13315" max="13315" width="15" style="54" customWidth="1"/>
    <col min="13316" max="13316" width="14.44140625" style="54" customWidth="1"/>
    <col min="13317" max="13317" width="14.88671875" style="54" customWidth="1"/>
    <col min="13318" max="13318" width="18.109375" style="54" bestFit="1" customWidth="1"/>
    <col min="13319" max="13319" width="16.88671875" style="54" customWidth="1"/>
    <col min="13320" max="13320" width="14.109375" style="54" customWidth="1"/>
    <col min="13321" max="13321" width="11.44140625" style="54"/>
    <col min="13322" max="13322" width="18.33203125" style="54" customWidth="1"/>
    <col min="13323" max="13323" width="12.44140625" style="54" customWidth="1"/>
    <col min="13324" max="13324" width="20" style="54" customWidth="1"/>
    <col min="13325" max="13568" width="11.44140625" style="54"/>
    <col min="13569" max="13569" width="20.33203125" style="54" customWidth="1"/>
    <col min="13570" max="13570" width="31.109375" style="54" customWidth="1"/>
    <col min="13571" max="13571" width="15" style="54" customWidth="1"/>
    <col min="13572" max="13572" width="14.44140625" style="54" customWidth="1"/>
    <col min="13573" max="13573" width="14.88671875" style="54" customWidth="1"/>
    <col min="13574" max="13574" width="18.109375" style="54" bestFit="1" customWidth="1"/>
    <col min="13575" max="13575" width="16.88671875" style="54" customWidth="1"/>
    <col min="13576" max="13576" width="14.109375" style="54" customWidth="1"/>
    <col min="13577" max="13577" width="11.44140625" style="54"/>
    <col min="13578" max="13578" width="18.33203125" style="54" customWidth="1"/>
    <col min="13579" max="13579" width="12.44140625" style="54" customWidth="1"/>
    <col min="13580" max="13580" width="20" style="54" customWidth="1"/>
    <col min="13581" max="13824" width="11.44140625" style="54"/>
    <col min="13825" max="13825" width="20.33203125" style="54" customWidth="1"/>
    <col min="13826" max="13826" width="31.109375" style="54" customWidth="1"/>
    <col min="13827" max="13827" width="15" style="54" customWidth="1"/>
    <col min="13828" max="13828" width="14.44140625" style="54" customWidth="1"/>
    <col min="13829" max="13829" width="14.88671875" style="54" customWidth="1"/>
    <col min="13830" max="13830" width="18.109375" style="54" bestFit="1" customWidth="1"/>
    <col min="13831" max="13831" width="16.88671875" style="54" customWidth="1"/>
    <col min="13832" max="13832" width="14.109375" style="54" customWidth="1"/>
    <col min="13833" max="13833" width="11.44140625" style="54"/>
    <col min="13834" max="13834" width="18.33203125" style="54" customWidth="1"/>
    <col min="13835" max="13835" width="12.44140625" style="54" customWidth="1"/>
    <col min="13836" max="13836" width="20" style="54" customWidth="1"/>
    <col min="13837" max="14080" width="11.44140625" style="54"/>
    <col min="14081" max="14081" width="20.33203125" style="54" customWidth="1"/>
    <col min="14082" max="14082" width="31.109375" style="54" customWidth="1"/>
    <col min="14083" max="14083" width="15" style="54" customWidth="1"/>
    <col min="14084" max="14084" width="14.44140625" style="54" customWidth="1"/>
    <col min="14085" max="14085" width="14.88671875" style="54" customWidth="1"/>
    <col min="14086" max="14086" width="18.109375" style="54" bestFit="1" customWidth="1"/>
    <col min="14087" max="14087" width="16.88671875" style="54" customWidth="1"/>
    <col min="14088" max="14088" width="14.109375" style="54" customWidth="1"/>
    <col min="14089" max="14089" width="11.44140625" style="54"/>
    <col min="14090" max="14090" width="18.33203125" style="54" customWidth="1"/>
    <col min="14091" max="14091" width="12.44140625" style="54" customWidth="1"/>
    <col min="14092" max="14092" width="20" style="54" customWidth="1"/>
    <col min="14093" max="14336" width="11.44140625" style="54"/>
    <col min="14337" max="14337" width="20.33203125" style="54" customWidth="1"/>
    <col min="14338" max="14338" width="31.109375" style="54" customWidth="1"/>
    <col min="14339" max="14339" width="15" style="54" customWidth="1"/>
    <col min="14340" max="14340" width="14.44140625" style="54" customWidth="1"/>
    <col min="14341" max="14341" width="14.88671875" style="54" customWidth="1"/>
    <col min="14342" max="14342" width="18.109375" style="54" bestFit="1" customWidth="1"/>
    <col min="14343" max="14343" width="16.88671875" style="54" customWidth="1"/>
    <col min="14344" max="14344" width="14.109375" style="54" customWidth="1"/>
    <col min="14345" max="14345" width="11.44140625" style="54"/>
    <col min="14346" max="14346" width="18.33203125" style="54" customWidth="1"/>
    <col min="14347" max="14347" width="12.44140625" style="54" customWidth="1"/>
    <col min="14348" max="14348" width="20" style="54" customWidth="1"/>
    <col min="14349" max="14592" width="11.44140625" style="54"/>
    <col min="14593" max="14593" width="20.33203125" style="54" customWidth="1"/>
    <col min="14594" max="14594" width="31.109375" style="54" customWidth="1"/>
    <col min="14595" max="14595" width="15" style="54" customWidth="1"/>
    <col min="14596" max="14596" width="14.44140625" style="54" customWidth="1"/>
    <col min="14597" max="14597" width="14.88671875" style="54" customWidth="1"/>
    <col min="14598" max="14598" width="18.109375" style="54" bestFit="1" customWidth="1"/>
    <col min="14599" max="14599" width="16.88671875" style="54" customWidth="1"/>
    <col min="14600" max="14600" width="14.109375" style="54" customWidth="1"/>
    <col min="14601" max="14601" width="11.44140625" style="54"/>
    <col min="14602" max="14602" width="18.33203125" style="54" customWidth="1"/>
    <col min="14603" max="14603" width="12.44140625" style="54" customWidth="1"/>
    <col min="14604" max="14604" width="20" style="54" customWidth="1"/>
    <col min="14605" max="14848" width="11.44140625" style="54"/>
    <col min="14849" max="14849" width="20.33203125" style="54" customWidth="1"/>
    <col min="14850" max="14850" width="31.109375" style="54" customWidth="1"/>
    <col min="14851" max="14851" width="15" style="54" customWidth="1"/>
    <col min="14852" max="14852" width="14.44140625" style="54" customWidth="1"/>
    <col min="14853" max="14853" width="14.88671875" style="54" customWidth="1"/>
    <col min="14854" max="14854" width="18.109375" style="54" bestFit="1" customWidth="1"/>
    <col min="14855" max="14855" width="16.88671875" style="54" customWidth="1"/>
    <col min="14856" max="14856" width="14.109375" style="54" customWidth="1"/>
    <col min="14857" max="14857" width="11.44140625" style="54"/>
    <col min="14858" max="14858" width="18.33203125" style="54" customWidth="1"/>
    <col min="14859" max="14859" width="12.44140625" style="54" customWidth="1"/>
    <col min="14860" max="14860" width="20" style="54" customWidth="1"/>
    <col min="14861" max="15104" width="11.44140625" style="54"/>
    <col min="15105" max="15105" width="20.33203125" style="54" customWidth="1"/>
    <col min="15106" max="15106" width="31.109375" style="54" customWidth="1"/>
    <col min="15107" max="15107" width="15" style="54" customWidth="1"/>
    <col min="15108" max="15108" width="14.44140625" style="54" customWidth="1"/>
    <col min="15109" max="15109" width="14.88671875" style="54" customWidth="1"/>
    <col min="15110" max="15110" width="18.109375" style="54" bestFit="1" customWidth="1"/>
    <col min="15111" max="15111" width="16.88671875" style="54" customWidth="1"/>
    <col min="15112" max="15112" width="14.109375" style="54" customWidth="1"/>
    <col min="15113" max="15113" width="11.44140625" style="54"/>
    <col min="15114" max="15114" width="18.33203125" style="54" customWidth="1"/>
    <col min="15115" max="15115" width="12.44140625" style="54" customWidth="1"/>
    <col min="15116" max="15116" width="20" style="54" customWidth="1"/>
    <col min="15117" max="15360" width="11.44140625" style="54"/>
    <col min="15361" max="15361" width="20.33203125" style="54" customWidth="1"/>
    <col min="15362" max="15362" width="31.109375" style="54" customWidth="1"/>
    <col min="15363" max="15363" width="15" style="54" customWidth="1"/>
    <col min="15364" max="15364" width="14.44140625" style="54" customWidth="1"/>
    <col min="15365" max="15365" width="14.88671875" style="54" customWidth="1"/>
    <col min="15366" max="15366" width="18.109375" style="54" bestFit="1" customWidth="1"/>
    <col min="15367" max="15367" width="16.88671875" style="54" customWidth="1"/>
    <col min="15368" max="15368" width="14.109375" style="54" customWidth="1"/>
    <col min="15369" max="15369" width="11.44140625" style="54"/>
    <col min="15370" max="15370" width="18.33203125" style="54" customWidth="1"/>
    <col min="15371" max="15371" width="12.44140625" style="54" customWidth="1"/>
    <col min="15372" max="15372" width="20" style="54" customWidth="1"/>
    <col min="15373" max="15616" width="11.44140625" style="54"/>
    <col min="15617" max="15617" width="20.33203125" style="54" customWidth="1"/>
    <col min="15618" max="15618" width="31.109375" style="54" customWidth="1"/>
    <col min="15619" max="15619" width="15" style="54" customWidth="1"/>
    <col min="15620" max="15620" width="14.44140625" style="54" customWidth="1"/>
    <col min="15621" max="15621" width="14.88671875" style="54" customWidth="1"/>
    <col min="15622" max="15622" width="18.109375" style="54" bestFit="1" customWidth="1"/>
    <col min="15623" max="15623" width="16.88671875" style="54" customWidth="1"/>
    <col min="15624" max="15624" width="14.109375" style="54" customWidth="1"/>
    <col min="15625" max="15625" width="11.44140625" style="54"/>
    <col min="15626" max="15626" width="18.33203125" style="54" customWidth="1"/>
    <col min="15627" max="15627" width="12.44140625" style="54" customWidth="1"/>
    <col min="15628" max="15628" width="20" style="54" customWidth="1"/>
    <col min="15629" max="15872" width="11.44140625" style="54"/>
    <col min="15873" max="15873" width="20.33203125" style="54" customWidth="1"/>
    <col min="15874" max="15874" width="31.109375" style="54" customWidth="1"/>
    <col min="15875" max="15875" width="15" style="54" customWidth="1"/>
    <col min="15876" max="15876" width="14.44140625" style="54" customWidth="1"/>
    <col min="15877" max="15877" width="14.88671875" style="54" customWidth="1"/>
    <col min="15878" max="15878" width="18.109375" style="54" bestFit="1" customWidth="1"/>
    <col min="15879" max="15879" width="16.88671875" style="54" customWidth="1"/>
    <col min="15880" max="15880" width="14.109375" style="54" customWidth="1"/>
    <col min="15881" max="15881" width="11.44140625" style="54"/>
    <col min="15882" max="15882" width="18.33203125" style="54" customWidth="1"/>
    <col min="15883" max="15883" width="12.44140625" style="54" customWidth="1"/>
    <col min="15884" max="15884" width="20" style="54" customWidth="1"/>
    <col min="15885" max="16128" width="11.44140625" style="54"/>
    <col min="16129" max="16129" width="20.33203125" style="54" customWidth="1"/>
    <col min="16130" max="16130" width="31.109375" style="54" customWidth="1"/>
    <col min="16131" max="16131" width="15" style="54" customWidth="1"/>
    <col min="16132" max="16132" width="14.44140625" style="54" customWidth="1"/>
    <col min="16133" max="16133" width="14.88671875" style="54" customWidth="1"/>
    <col min="16134" max="16134" width="18.109375" style="54" bestFit="1" customWidth="1"/>
    <col min="16135" max="16135" width="16.88671875" style="54" customWidth="1"/>
    <col min="16136" max="16136" width="14.109375" style="54" customWidth="1"/>
    <col min="16137" max="16137" width="11.44140625" style="54"/>
    <col min="16138" max="16138" width="18.33203125" style="54" customWidth="1"/>
    <col min="16139" max="16139" width="12.44140625" style="54" customWidth="1"/>
    <col min="16140" max="16140" width="20" style="54" customWidth="1"/>
    <col min="16141" max="16384" width="11.44140625" style="54"/>
  </cols>
  <sheetData>
    <row r="1" spans="1:9" ht="19.5" customHeight="1" x14ac:dyDescent="0.25"/>
    <row r="2" spans="1:9" x14ac:dyDescent="0.25">
      <c r="A2" s="605" t="s">
        <v>126</v>
      </c>
      <c r="B2" s="605"/>
      <c r="C2" s="605"/>
      <c r="D2" s="605"/>
      <c r="E2" s="605"/>
      <c r="F2" s="605"/>
      <c r="G2" s="605"/>
      <c r="H2" s="605"/>
    </row>
    <row r="3" spans="1:9" x14ac:dyDescent="0.25">
      <c r="A3" s="610" t="s">
        <v>462</v>
      </c>
      <c r="B3" s="610"/>
      <c r="C3" s="610"/>
      <c r="D3" s="610"/>
      <c r="E3" s="610"/>
      <c r="F3" s="610"/>
      <c r="G3" s="610"/>
      <c r="H3" s="610"/>
    </row>
    <row r="4" spans="1:9" ht="9.75" customHeight="1" x14ac:dyDescent="0.25">
      <c r="A4" s="365"/>
      <c r="H4" s="60"/>
      <c r="I4" s="60"/>
    </row>
    <row r="5" spans="1:9" x14ac:dyDescent="0.25">
      <c r="A5" s="61" t="s">
        <v>128</v>
      </c>
      <c r="H5" s="60"/>
    </row>
    <row r="6" spans="1:9" ht="15" customHeight="1" x14ac:dyDescent="0.25">
      <c r="A6" s="558" t="s">
        <v>503</v>
      </c>
      <c r="B6" s="558"/>
      <c r="C6" s="558"/>
      <c r="D6" s="558"/>
      <c r="E6" s="558"/>
      <c r="F6" s="558"/>
      <c r="G6" s="558"/>
      <c r="H6" s="558"/>
    </row>
    <row r="7" spans="1:9" ht="15" customHeight="1" x14ac:dyDescent="0.25">
      <c r="A7" s="558"/>
      <c r="B7" s="558"/>
      <c r="C7" s="558"/>
      <c r="D7" s="558"/>
      <c r="E7" s="558"/>
      <c r="F7" s="558"/>
      <c r="G7" s="558"/>
      <c r="H7" s="558"/>
    </row>
    <row r="8" spans="1:9" ht="13.95" customHeight="1" x14ac:dyDescent="0.25">
      <c r="A8" s="558"/>
      <c r="B8" s="558"/>
      <c r="C8" s="558"/>
      <c r="D8" s="558"/>
      <c r="E8" s="558"/>
      <c r="F8" s="558"/>
      <c r="G8" s="558"/>
      <c r="H8" s="558"/>
    </row>
    <row r="9" spans="1:9" ht="18.600000000000001" hidden="1" customHeight="1" x14ac:dyDescent="0.25">
      <c r="A9" s="558"/>
      <c r="B9" s="558"/>
      <c r="C9" s="558"/>
      <c r="D9" s="558"/>
      <c r="E9" s="558"/>
      <c r="F9" s="558"/>
      <c r="G9" s="558"/>
      <c r="H9" s="558"/>
    </row>
    <row r="10" spans="1:9" ht="13.95" hidden="1" customHeight="1" x14ac:dyDescent="0.25">
      <c r="A10" s="558"/>
      <c r="B10" s="558"/>
      <c r="C10" s="558"/>
      <c r="D10" s="558"/>
      <c r="E10" s="558"/>
      <c r="F10" s="558"/>
      <c r="G10" s="558"/>
      <c r="H10" s="558"/>
    </row>
    <row r="11" spans="1:9" x14ac:dyDescent="0.25">
      <c r="I11" s="62"/>
    </row>
    <row r="12" spans="1:9" x14ac:dyDescent="0.25">
      <c r="A12" s="365" t="s">
        <v>130</v>
      </c>
      <c r="H12" s="60"/>
      <c r="I12" s="60"/>
    </row>
    <row r="13" spans="1:9" ht="9.75" customHeight="1" x14ac:dyDescent="0.25">
      <c r="A13" s="365"/>
      <c r="H13" s="60"/>
      <c r="I13" s="60"/>
    </row>
    <row r="14" spans="1:9" ht="15" customHeight="1" x14ac:dyDescent="0.25">
      <c r="A14" s="558" t="s">
        <v>496</v>
      </c>
      <c r="B14" s="558"/>
      <c r="C14" s="558"/>
      <c r="D14" s="558"/>
      <c r="E14" s="558"/>
      <c r="F14" s="558"/>
      <c r="G14" s="558"/>
      <c r="H14" s="558"/>
      <c r="I14" s="60"/>
    </row>
    <row r="15" spans="1:9" ht="14.4" customHeight="1" x14ac:dyDescent="0.25">
      <c r="A15" s="558"/>
      <c r="B15" s="558"/>
      <c r="C15" s="558"/>
      <c r="D15" s="558"/>
      <c r="E15" s="558"/>
      <c r="F15" s="558"/>
      <c r="G15" s="558"/>
      <c r="H15" s="558"/>
      <c r="I15" s="60"/>
    </row>
    <row r="16" spans="1:9" ht="12.75" customHeight="1" x14ac:dyDescent="0.25">
      <c r="A16" s="63"/>
      <c r="B16" s="63"/>
      <c r="C16" s="130"/>
      <c r="D16" s="130"/>
      <c r="E16" s="130"/>
      <c r="F16" s="130"/>
      <c r="G16" s="130"/>
      <c r="H16" s="63"/>
      <c r="I16" s="60"/>
    </row>
    <row r="17" spans="1:9" ht="12.75" customHeight="1" x14ac:dyDescent="0.25">
      <c r="A17" s="365" t="s">
        <v>131</v>
      </c>
      <c r="B17" s="63"/>
      <c r="C17" s="130"/>
      <c r="D17" s="130"/>
      <c r="E17" s="130"/>
      <c r="F17" s="130"/>
      <c r="G17" s="130"/>
      <c r="H17" s="63"/>
      <c r="I17" s="60"/>
    </row>
    <row r="18" spans="1:9" x14ac:dyDescent="0.25">
      <c r="I18" s="60"/>
    </row>
    <row r="19" spans="1:9" ht="15" customHeight="1" x14ac:dyDescent="0.25">
      <c r="A19" s="558" t="s">
        <v>497</v>
      </c>
      <c r="B19" s="558"/>
      <c r="C19" s="558"/>
      <c r="D19" s="558"/>
      <c r="E19" s="558"/>
      <c r="F19" s="558"/>
      <c r="G19" s="558"/>
      <c r="H19" s="558"/>
      <c r="I19" s="60"/>
    </row>
    <row r="20" spans="1:9" ht="12.75" customHeight="1" x14ac:dyDescent="0.25">
      <c r="A20" s="558"/>
      <c r="B20" s="558"/>
      <c r="C20" s="558"/>
      <c r="D20" s="558"/>
      <c r="E20" s="558"/>
      <c r="F20" s="558"/>
      <c r="G20" s="558"/>
      <c r="H20" s="558"/>
      <c r="I20" s="60"/>
    </row>
    <row r="21" spans="1:9" ht="15.75" customHeight="1" x14ac:dyDescent="0.25">
      <c r="A21" s="558"/>
      <c r="B21" s="558"/>
      <c r="C21" s="558"/>
      <c r="D21" s="558"/>
      <c r="E21" s="558"/>
      <c r="F21" s="558"/>
      <c r="G21" s="558"/>
      <c r="H21" s="558"/>
      <c r="I21" s="60"/>
    </row>
    <row r="22" spans="1:9" ht="6" customHeight="1" x14ac:dyDescent="0.25">
      <c r="A22" s="558"/>
      <c r="B22" s="558"/>
      <c r="C22" s="558"/>
      <c r="D22" s="558"/>
      <c r="E22" s="558"/>
      <c r="F22" s="558"/>
      <c r="G22" s="558"/>
      <c r="H22" s="558"/>
      <c r="I22" s="60"/>
    </row>
    <row r="23" spans="1:9" ht="15.6" hidden="1" customHeight="1" x14ac:dyDescent="0.25">
      <c r="A23" s="558"/>
      <c r="B23" s="558"/>
      <c r="C23" s="558"/>
      <c r="D23" s="558"/>
      <c r="E23" s="558"/>
      <c r="F23" s="558"/>
      <c r="G23" s="558"/>
      <c r="H23" s="558"/>
      <c r="I23" s="60"/>
    </row>
    <row r="24" spans="1:9" x14ac:dyDescent="0.25">
      <c r="A24" s="64" t="s">
        <v>132</v>
      </c>
      <c r="I24" s="60"/>
    </row>
    <row r="25" spans="1:9" x14ac:dyDescent="0.25">
      <c r="H25" s="60"/>
      <c r="I25" s="60"/>
    </row>
    <row r="26" spans="1:9" ht="15" customHeight="1" x14ac:dyDescent="0.25">
      <c r="A26" s="558" t="s">
        <v>337</v>
      </c>
      <c r="B26" s="558"/>
      <c r="C26" s="558"/>
      <c r="D26" s="558"/>
      <c r="E26" s="558"/>
      <c r="F26" s="558"/>
      <c r="G26" s="558"/>
      <c r="H26" s="558"/>
      <c r="I26" s="60"/>
    </row>
    <row r="27" spans="1:9" ht="15" customHeight="1" x14ac:dyDescent="0.25">
      <c r="A27" s="558"/>
      <c r="B27" s="558"/>
      <c r="C27" s="558"/>
      <c r="D27" s="558"/>
      <c r="E27" s="558"/>
      <c r="F27" s="558"/>
      <c r="G27" s="558"/>
      <c r="H27" s="558"/>
      <c r="I27" s="60"/>
    </row>
    <row r="28" spans="1:9" x14ac:dyDescent="0.25">
      <c r="A28" s="64" t="s">
        <v>134</v>
      </c>
      <c r="H28" s="60"/>
      <c r="I28" s="60"/>
    </row>
    <row r="29" spans="1:9" x14ac:dyDescent="0.25">
      <c r="A29" s="54" t="s">
        <v>135</v>
      </c>
      <c r="H29" s="60"/>
      <c r="I29" s="60"/>
    </row>
    <row r="30" spans="1:9" ht="15" customHeight="1" x14ac:dyDescent="0.25">
      <c r="A30" s="558" t="s">
        <v>338</v>
      </c>
      <c r="B30" s="558"/>
      <c r="C30" s="558"/>
      <c r="D30" s="558"/>
      <c r="E30" s="558"/>
      <c r="F30" s="558"/>
      <c r="G30" s="558"/>
      <c r="H30" s="558"/>
      <c r="I30" s="60"/>
    </row>
    <row r="31" spans="1:9" ht="15" customHeight="1" x14ac:dyDescent="0.25">
      <c r="A31" s="558"/>
      <c r="B31" s="558"/>
      <c r="C31" s="558"/>
      <c r="D31" s="558"/>
      <c r="E31" s="558"/>
      <c r="F31" s="558"/>
      <c r="G31" s="558"/>
      <c r="H31" s="558"/>
      <c r="I31" s="60"/>
    </row>
    <row r="32" spans="1:9" x14ac:dyDescent="0.25">
      <c r="A32" s="558"/>
      <c r="B32" s="558"/>
      <c r="C32" s="558"/>
      <c r="D32" s="558"/>
      <c r="E32" s="558"/>
      <c r="F32" s="558"/>
      <c r="G32" s="558"/>
      <c r="H32" s="558"/>
      <c r="I32" s="60"/>
    </row>
    <row r="33" spans="1:9" x14ac:dyDescent="0.25">
      <c r="I33" s="60"/>
    </row>
    <row r="34" spans="1:9" x14ac:dyDescent="0.25">
      <c r="A34" s="64" t="s">
        <v>137</v>
      </c>
      <c r="H34" s="60"/>
      <c r="I34" s="60"/>
    </row>
    <row r="35" spans="1:9" x14ac:dyDescent="0.25">
      <c r="H35" s="60"/>
      <c r="I35" s="60"/>
    </row>
    <row r="36" spans="1:9" ht="15" customHeight="1" x14ac:dyDescent="0.25">
      <c r="A36" s="558" t="s">
        <v>339</v>
      </c>
      <c r="B36" s="558"/>
      <c r="C36" s="558"/>
      <c r="D36" s="558"/>
      <c r="E36" s="558"/>
      <c r="F36" s="558"/>
      <c r="G36" s="558"/>
      <c r="H36" s="558"/>
      <c r="I36" s="60"/>
    </row>
    <row r="37" spans="1:9" ht="20.25" customHeight="1" x14ac:dyDescent="0.25">
      <c r="A37" s="558"/>
      <c r="B37" s="558"/>
      <c r="C37" s="558"/>
      <c r="D37" s="558"/>
      <c r="E37" s="558"/>
      <c r="F37" s="558"/>
      <c r="G37" s="558"/>
      <c r="H37" s="558"/>
      <c r="I37" s="60"/>
    </row>
    <row r="38" spans="1:9" x14ac:dyDescent="0.25">
      <c r="H38" s="60"/>
      <c r="I38" s="60"/>
    </row>
    <row r="39" spans="1:9" x14ac:dyDescent="0.25">
      <c r="A39" s="64" t="s">
        <v>139</v>
      </c>
      <c r="H39" s="60"/>
      <c r="I39" s="60"/>
    </row>
    <row r="40" spans="1:9" x14ac:dyDescent="0.25">
      <c r="H40" s="60"/>
      <c r="I40" s="60"/>
    </row>
    <row r="41" spans="1:9" ht="15.75" customHeight="1" x14ac:dyDescent="0.25">
      <c r="A41" s="608" t="s">
        <v>340</v>
      </c>
      <c r="B41" s="608"/>
      <c r="C41" s="608"/>
      <c r="D41" s="608"/>
      <c r="E41" s="608"/>
      <c r="F41" s="608"/>
      <c r="G41" s="608"/>
      <c r="H41" s="608"/>
      <c r="I41" s="60"/>
    </row>
    <row r="42" spans="1:9" x14ac:dyDescent="0.25">
      <c r="A42" s="608"/>
      <c r="B42" s="608"/>
      <c r="C42" s="608"/>
      <c r="D42" s="608"/>
      <c r="E42" s="608"/>
      <c r="F42" s="608"/>
      <c r="G42" s="608"/>
      <c r="H42" s="608"/>
      <c r="I42" s="60"/>
    </row>
    <row r="43" spans="1:9" x14ac:dyDescent="0.25">
      <c r="A43" s="60"/>
      <c r="H43" s="60"/>
      <c r="I43" s="60"/>
    </row>
    <row r="44" spans="1:9" x14ac:dyDescent="0.25">
      <c r="A44" s="64" t="s">
        <v>141</v>
      </c>
      <c r="H44" s="60"/>
      <c r="I44" s="60"/>
    </row>
    <row r="45" spans="1:9" x14ac:dyDescent="0.25">
      <c r="H45" s="60"/>
      <c r="I45" s="60"/>
    </row>
    <row r="46" spans="1:9" ht="12.75" customHeight="1" x14ac:dyDescent="0.25">
      <c r="A46" s="608" t="s">
        <v>341</v>
      </c>
      <c r="B46" s="608"/>
      <c r="C46" s="608"/>
      <c r="D46" s="608"/>
      <c r="E46" s="608"/>
      <c r="F46" s="608"/>
      <c r="G46" s="131"/>
      <c r="H46" s="59"/>
      <c r="I46" s="60"/>
    </row>
    <row r="47" spans="1:9" x14ac:dyDescent="0.25">
      <c r="A47" s="609"/>
      <c r="B47" s="609"/>
      <c r="C47" s="609"/>
      <c r="D47" s="609"/>
      <c r="E47" s="609"/>
      <c r="F47" s="609"/>
      <c r="G47" s="609"/>
      <c r="H47" s="609"/>
      <c r="I47" s="60"/>
    </row>
    <row r="48" spans="1:9" x14ac:dyDescent="0.25">
      <c r="A48" s="65" t="s">
        <v>143</v>
      </c>
      <c r="I48" s="60"/>
    </row>
    <row r="49" spans="1:9" x14ac:dyDescent="0.25">
      <c r="A49" s="60"/>
      <c r="H49" s="60"/>
      <c r="I49" s="60"/>
    </row>
    <row r="50" spans="1:9" ht="19.5" customHeight="1" x14ac:dyDescent="0.25">
      <c r="A50" s="558" t="s">
        <v>342</v>
      </c>
      <c r="B50" s="558"/>
      <c r="C50" s="558"/>
      <c r="D50" s="558"/>
      <c r="E50" s="558"/>
      <c r="F50" s="558"/>
      <c r="G50" s="558"/>
      <c r="H50" s="558"/>
      <c r="I50" s="60"/>
    </row>
    <row r="51" spans="1:9" x14ac:dyDescent="0.25">
      <c r="I51" s="62"/>
    </row>
    <row r="52" spans="1:9" ht="12.75" customHeight="1" x14ac:dyDescent="0.25">
      <c r="A52" s="365" t="s">
        <v>145</v>
      </c>
      <c r="I52" s="60"/>
    </row>
    <row r="53" spans="1:9" x14ac:dyDescent="0.25">
      <c r="H53" s="60"/>
      <c r="I53" s="60"/>
    </row>
    <row r="54" spans="1:9" x14ac:dyDescent="0.25">
      <c r="A54" s="608" t="s">
        <v>343</v>
      </c>
      <c r="B54" s="608"/>
      <c r="C54" s="608"/>
      <c r="D54" s="608"/>
      <c r="E54" s="608"/>
      <c r="F54" s="608"/>
      <c r="G54" s="608"/>
      <c r="H54" s="59"/>
      <c r="I54" s="60"/>
    </row>
    <row r="55" spans="1:9" ht="13.5" customHeight="1" x14ac:dyDescent="0.25">
      <c r="A55" s="59"/>
      <c r="B55" s="59"/>
      <c r="C55" s="131"/>
      <c r="D55" s="131"/>
      <c r="E55" s="131"/>
      <c r="F55" s="131"/>
      <c r="G55" s="131"/>
      <c r="H55" s="59"/>
      <c r="I55" s="60"/>
    </row>
    <row r="56" spans="1:9" ht="13.5" customHeight="1" x14ac:dyDescent="0.25">
      <c r="A56" s="365" t="s">
        <v>147</v>
      </c>
      <c r="B56" s="364"/>
      <c r="C56" s="132"/>
      <c r="D56" s="132"/>
      <c r="E56" s="132"/>
      <c r="F56" s="132"/>
      <c r="G56" s="132"/>
      <c r="H56" s="364"/>
      <c r="I56" s="60"/>
    </row>
    <row r="57" spans="1:9" ht="13.5" customHeight="1" x14ac:dyDescent="0.25">
      <c r="A57" s="364"/>
      <c r="B57" s="364"/>
      <c r="C57" s="132"/>
      <c r="D57" s="132"/>
      <c r="E57" s="132"/>
      <c r="F57" s="132"/>
      <c r="G57" s="132"/>
      <c r="H57" s="364"/>
      <c r="I57" s="60"/>
    </row>
    <row r="58" spans="1:9" ht="13.5" customHeight="1" x14ac:dyDescent="0.25">
      <c r="A58" s="66" t="s">
        <v>344</v>
      </c>
      <c r="B58" s="364"/>
      <c r="C58" s="132"/>
      <c r="D58" s="132"/>
      <c r="E58" s="132"/>
      <c r="F58" s="132"/>
      <c r="G58" s="132"/>
      <c r="H58" s="364"/>
      <c r="I58" s="60"/>
    </row>
    <row r="59" spans="1:9" ht="13.5" customHeight="1" x14ac:dyDescent="0.25">
      <c r="A59" s="66"/>
      <c r="B59" s="364"/>
      <c r="C59" s="132"/>
      <c r="D59" s="132"/>
      <c r="E59" s="132"/>
      <c r="F59" s="132"/>
      <c r="G59" s="132"/>
      <c r="H59" s="364"/>
      <c r="I59" s="60"/>
    </row>
    <row r="60" spans="1:9" x14ac:dyDescent="0.25">
      <c r="A60" s="45"/>
      <c r="B60" s="63"/>
      <c r="C60" s="130"/>
      <c r="D60" s="130"/>
      <c r="E60" s="130"/>
      <c r="F60" s="130"/>
      <c r="G60" s="130"/>
      <c r="H60" s="63"/>
      <c r="I60" s="60"/>
    </row>
    <row r="61" spans="1:9" ht="27.6" x14ac:dyDescent="0.25">
      <c r="B61" s="603"/>
      <c r="C61" s="604"/>
      <c r="D61" s="85" t="s">
        <v>345</v>
      </c>
      <c r="E61" s="85" t="s">
        <v>346</v>
      </c>
      <c r="G61" s="130"/>
      <c r="H61" s="63"/>
      <c r="I61" s="60"/>
    </row>
    <row r="62" spans="1:9" x14ac:dyDescent="0.25">
      <c r="B62" s="603" t="s">
        <v>149</v>
      </c>
      <c r="C62" s="604"/>
      <c r="D62" s="86">
        <v>6377.98</v>
      </c>
      <c r="E62" s="86">
        <v>6891.96</v>
      </c>
      <c r="G62" s="130"/>
      <c r="H62" s="63"/>
      <c r="I62" s="60"/>
    </row>
    <row r="63" spans="1:9" x14ac:dyDescent="0.25">
      <c r="B63" s="603" t="s">
        <v>150</v>
      </c>
      <c r="C63" s="604"/>
      <c r="D63" s="86">
        <v>6761.37</v>
      </c>
      <c r="E63" s="86">
        <v>6941.65</v>
      </c>
      <c r="G63" s="130"/>
      <c r="H63" s="63"/>
      <c r="I63" s="60"/>
    </row>
    <row r="64" spans="1:9" ht="13.5" customHeight="1" x14ac:dyDescent="0.25">
      <c r="A64" s="63"/>
      <c r="B64" s="63"/>
      <c r="C64" s="130"/>
      <c r="D64" s="130"/>
      <c r="E64" s="130"/>
      <c r="F64" s="130"/>
      <c r="G64" s="130"/>
      <c r="H64" s="63"/>
      <c r="I64" s="60"/>
    </row>
    <row r="65" spans="1:9" ht="13.5" customHeight="1" x14ac:dyDescent="0.25">
      <c r="A65" s="66" t="s">
        <v>347</v>
      </c>
      <c r="B65" s="63"/>
      <c r="C65" s="130"/>
      <c r="D65" s="130"/>
      <c r="E65" s="130"/>
      <c r="F65" s="130"/>
      <c r="G65" s="130"/>
      <c r="H65" s="63"/>
      <c r="I65" s="60"/>
    </row>
    <row r="66" spans="1:9" ht="13.5" customHeight="1" x14ac:dyDescent="0.25">
      <c r="A66" s="66"/>
      <c r="B66" s="364"/>
      <c r="C66" s="132"/>
      <c r="D66" s="132"/>
      <c r="E66" s="132"/>
      <c r="F66" s="132"/>
      <c r="G66" s="132"/>
      <c r="H66" s="364"/>
      <c r="I66" s="60"/>
    </row>
    <row r="67" spans="1:9" ht="13.5" customHeight="1" x14ac:dyDescent="0.25">
      <c r="A67" s="45"/>
      <c r="B67" s="364"/>
      <c r="C67" s="132"/>
      <c r="D67" s="132"/>
      <c r="E67" s="132"/>
      <c r="F67" s="132"/>
      <c r="G67" s="132"/>
      <c r="H67" s="364"/>
      <c r="I67" s="60"/>
    </row>
    <row r="68" spans="1:9" ht="13.5" customHeight="1" x14ac:dyDescent="0.25">
      <c r="A68" s="66"/>
      <c r="B68" s="605" t="s">
        <v>152</v>
      </c>
      <c r="C68" s="605"/>
      <c r="D68" s="605"/>
      <c r="E68" s="605"/>
      <c r="F68" s="605"/>
      <c r="G68" s="132"/>
      <c r="H68" s="364"/>
      <c r="I68" s="60"/>
    </row>
    <row r="69" spans="1:9" s="68" customFormat="1" ht="27.6" x14ac:dyDescent="0.25">
      <c r="A69" s="67"/>
      <c r="B69" s="46" t="s">
        <v>153</v>
      </c>
      <c r="C69" s="85" t="s">
        <v>154</v>
      </c>
      <c r="D69" s="85" t="s">
        <v>155</v>
      </c>
      <c r="E69" s="85" t="s">
        <v>156</v>
      </c>
      <c r="F69" s="85" t="s">
        <v>157</v>
      </c>
      <c r="G69" s="133"/>
      <c r="H69" s="134"/>
      <c r="I69" s="354"/>
    </row>
    <row r="70" spans="1:9" ht="13.5" customHeight="1" x14ac:dyDescent="0.25">
      <c r="A70" s="365"/>
      <c r="B70" s="47" t="s">
        <v>160</v>
      </c>
      <c r="C70" s="87"/>
      <c r="D70" s="88"/>
      <c r="E70" s="88"/>
      <c r="F70" s="88"/>
      <c r="G70" s="89"/>
      <c r="H70" s="90"/>
      <c r="I70" s="60"/>
    </row>
    <row r="71" spans="1:9" ht="13.5" customHeight="1" x14ac:dyDescent="0.25">
      <c r="A71" s="365"/>
      <c r="B71" s="47" t="s">
        <v>162</v>
      </c>
      <c r="C71" s="91" t="s">
        <v>161</v>
      </c>
      <c r="D71" s="92">
        <f>1392.11+700.19+26000+5000</f>
        <v>33092.300000000003</v>
      </c>
      <c r="E71" s="93">
        <f>+D62</f>
        <v>6377.98</v>
      </c>
      <c r="F71" s="94">
        <f>+D71*E71</f>
        <v>211062027.55399999</v>
      </c>
      <c r="G71" s="95"/>
      <c r="H71" s="135"/>
      <c r="I71" s="60"/>
    </row>
    <row r="72" spans="1:9" ht="28.5" customHeight="1" x14ac:dyDescent="0.25">
      <c r="A72" s="365"/>
      <c r="B72" s="69" t="s">
        <v>163</v>
      </c>
      <c r="C72" s="91" t="s">
        <v>161</v>
      </c>
      <c r="D72" s="92">
        <v>0</v>
      </c>
      <c r="E72" s="93">
        <f>+D62</f>
        <v>6377.98</v>
      </c>
      <c r="F72" s="94">
        <f>+D72*E72</f>
        <v>0</v>
      </c>
      <c r="G72" s="95"/>
      <c r="H72" s="135"/>
      <c r="I72" s="60"/>
    </row>
    <row r="73" spans="1:9" ht="13.5" customHeight="1" x14ac:dyDescent="0.25">
      <c r="A73" s="365"/>
      <c r="B73" s="47" t="s">
        <v>164</v>
      </c>
      <c r="C73" s="87"/>
      <c r="D73" s="94"/>
      <c r="E73" s="94"/>
      <c r="F73" s="94"/>
      <c r="G73" s="95"/>
      <c r="H73" s="90"/>
      <c r="I73" s="60"/>
    </row>
    <row r="74" spans="1:9" ht="13.5" customHeight="1" x14ac:dyDescent="0.25">
      <c r="A74" s="365"/>
      <c r="B74" s="47" t="s">
        <v>165</v>
      </c>
      <c r="C74" s="87"/>
      <c r="D74" s="88"/>
      <c r="E74" s="88"/>
      <c r="F74" s="88"/>
      <c r="G74" s="89"/>
      <c r="H74" s="90"/>
      <c r="I74" s="60"/>
    </row>
    <row r="75" spans="1:9" ht="13.5" customHeight="1" x14ac:dyDescent="0.25">
      <c r="A75" s="365"/>
      <c r="B75" s="47" t="s">
        <v>166</v>
      </c>
      <c r="C75" s="91" t="s">
        <v>161</v>
      </c>
      <c r="D75" s="92">
        <v>50090.74</v>
      </c>
      <c r="E75" s="93">
        <f>+D63</f>
        <v>6761.37</v>
      </c>
      <c r="F75" s="94">
        <f>+D75*E75</f>
        <v>338682026.71379995</v>
      </c>
      <c r="G75" s="95"/>
      <c r="H75" s="135"/>
      <c r="I75" s="60"/>
    </row>
    <row r="76" spans="1:9" ht="13.5" customHeight="1" x14ac:dyDescent="0.25">
      <c r="A76" s="365"/>
      <c r="B76" s="47" t="s">
        <v>165</v>
      </c>
      <c r="C76" s="88"/>
      <c r="D76" s="88"/>
      <c r="E76" s="88"/>
      <c r="F76" s="88"/>
      <c r="G76" s="89"/>
      <c r="H76" s="90"/>
      <c r="I76" s="60"/>
    </row>
    <row r="77" spans="1:9" ht="13.5" customHeight="1" x14ac:dyDescent="0.25">
      <c r="A77" s="365"/>
      <c r="B77" s="47" t="s">
        <v>167</v>
      </c>
      <c r="C77" s="88"/>
      <c r="D77" s="88"/>
      <c r="E77" s="88"/>
      <c r="F77" s="88"/>
      <c r="G77" s="89"/>
      <c r="H77" s="90"/>
      <c r="I77" s="60"/>
    </row>
    <row r="78" spans="1:9" ht="13.5" customHeight="1" x14ac:dyDescent="0.25">
      <c r="A78" s="365"/>
      <c r="B78" s="47" t="s">
        <v>165</v>
      </c>
      <c r="C78" s="88"/>
      <c r="D78" s="88"/>
      <c r="E78" s="88"/>
      <c r="F78" s="88"/>
      <c r="G78" s="89"/>
      <c r="H78" s="90"/>
      <c r="I78" s="60"/>
    </row>
    <row r="79" spans="1:9" ht="13.5" customHeight="1" x14ac:dyDescent="0.25">
      <c r="A79" s="365"/>
      <c r="B79" s="70"/>
      <c r="C79" s="136"/>
      <c r="D79" s="136"/>
      <c r="E79" s="136"/>
      <c r="F79" s="136"/>
      <c r="G79" s="136"/>
      <c r="H79" s="62"/>
      <c r="I79" s="60"/>
    </row>
    <row r="80" spans="1:9" ht="13.5" customHeight="1" x14ac:dyDescent="0.25">
      <c r="A80" s="66" t="s">
        <v>348</v>
      </c>
      <c r="B80" s="70"/>
      <c r="C80" s="136"/>
      <c r="D80" s="136"/>
      <c r="E80" s="136"/>
      <c r="F80" s="136"/>
      <c r="G80" s="136"/>
      <c r="H80" s="62"/>
      <c r="I80" s="60"/>
    </row>
    <row r="81" spans="1:9" ht="13.5" customHeight="1" x14ac:dyDescent="0.25">
      <c r="A81" s="66"/>
      <c r="B81" s="70"/>
      <c r="C81" s="136"/>
      <c r="D81" s="136"/>
      <c r="E81" s="136"/>
      <c r="F81" s="136"/>
      <c r="G81" s="136"/>
      <c r="H81" s="62"/>
      <c r="I81" s="60"/>
    </row>
    <row r="82" spans="1:9" ht="13.5" customHeight="1" x14ac:dyDescent="0.25">
      <c r="A82" s="45"/>
      <c r="B82" s="70"/>
      <c r="C82" s="136"/>
      <c r="D82" s="136"/>
      <c r="E82" s="136"/>
      <c r="F82" s="136"/>
      <c r="G82" s="136"/>
      <c r="H82" s="62"/>
      <c r="I82" s="60"/>
    </row>
    <row r="83" spans="1:9" ht="41.4" x14ac:dyDescent="0.25">
      <c r="A83" s="365"/>
      <c r="B83" s="46" t="s">
        <v>169</v>
      </c>
      <c r="C83" s="85" t="s">
        <v>170</v>
      </c>
      <c r="D83" s="85" t="s">
        <v>171</v>
      </c>
      <c r="E83" s="133"/>
      <c r="F83" s="133"/>
      <c r="G83" s="136"/>
      <c r="H83" s="62"/>
      <c r="I83" s="60"/>
    </row>
    <row r="84" spans="1:9" ht="27.6" x14ac:dyDescent="0.25">
      <c r="A84" s="365"/>
      <c r="B84" s="71" t="s">
        <v>174</v>
      </c>
      <c r="C84" s="93">
        <f>+D62</f>
        <v>6377.98</v>
      </c>
      <c r="D84" s="93">
        <v>44564099</v>
      </c>
      <c r="E84" s="96"/>
      <c r="F84" s="96"/>
      <c r="G84" s="136"/>
      <c r="H84" s="62"/>
      <c r="I84" s="60"/>
    </row>
    <row r="85" spans="1:9" ht="27.6" x14ac:dyDescent="0.25">
      <c r="A85" s="365"/>
      <c r="B85" s="71" t="s">
        <v>175</v>
      </c>
      <c r="C85" s="93"/>
      <c r="D85" s="93"/>
      <c r="E85" s="96"/>
      <c r="F85" s="96"/>
      <c r="G85" s="136"/>
      <c r="H85" s="62"/>
      <c r="I85" s="60"/>
    </row>
    <row r="86" spans="1:9" ht="27.6" x14ac:dyDescent="0.25">
      <c r="A86" s="365"/>
      <c r="B86" s="71" t="s">
        <v>176</v>
      </c>
      <c r="C86" s="93">
        <f>+D63</f>
        <v>6761.37</v>
      </c>
      <c r="D86" s="93">
        <v>43195771</v>
      </c>
      <c r="E86" s="96"/>
      <c r="F86" s="96"/>
      <c r="G86" s="136"/>
      <c r="H86" s="62"/>
      <c r="I86" s="60"/>
    </row>
    <row r="87" spans="1:9" ht="27.6" x14ac:dyDescent="0.25">
      <c r="A87" s="365"/>
      <c r="B87" s="71" t="s">
        <v>177</v>
      </c>
      <c r="C87" s="93"/>
      <c r="D87" s="93"/>
      <c r="E87" s="96"/>
      <c r="F87" s="96"/>
      <c r="G87" s="136"/>
      <c r="H87" s="62"/>
      <c r="I87" s="60"/>
    </row>
    <row r="88" spans="1:9" ht="25.5" customHeight="1" x14ac:dyDescent="0.25">
      <c r="A88" s="365"/>
      <c r="B88" s="606"/>
      <c r="C88" s="606"/>
      <c r="D88" s="606"/>
      <c r="E88" s="607"/>
      <c r="F88" s="607"/>
      <c r="G88" s="136"/>
      <c r="H88" s="62"/>
      <c r="I88" s="60"/>
    </row>
    <row r="89" spans="1:9" x14ac:dyDescent="0.25">
      <c r="A89" s="60"/>
      <c r="H89" s="60"/>
      <c r="I89" s="60"/>
    </row>
    <row r="90" spans="1:9" x14ac:dyDescent="0.25">
      <c r="A90" s="64" t="s">
        <v>179</v>
      </c>
      <c r="H90" s="60"/>
      <c r="I90" s="60"/>
    </row>
    <row r="91" spans="1:9" x14ac:dyDescent="0.25">
      <c r="A91" s="60"/>
      <c r="H91" s="60"/>
      <c r="I91" s="60"/>
    </row>
    <row r="92" spans="1:9" x14ac:dyDescent="0.25">
      <c r="A92" s="66" t="s">
        <v>349</v>
      </c>
      <c r="H92" s="60"/>
      <c r="I92" s="60"/>
    </row>
    <row r="93" spans="1:9" x14ac:dyDescent="0.25">
      <c r="A93" s="60"/>
      <c r="H93" s="60"/>
      <c r="I93" s="60"/>
    </row>
    <row r="94" spans="1:9" ht="15" customHeight="1" x14ac:dyDescent="0.25">
      <c r="A94" s="558" t="s">
        <v>181</v>
      </c>
      <c r="B94" s="558"/>
      <c r="C94" s="558"/>
      <c r="D94" s="558"/>
      <c r="E94" s="558"/>
      <c r="F94" s="558"/>
      <c r="G94" s="558"/>
      <c r="H94" s="558"/>
      <c r="I94" s="60"/>
    </row>
    <row r="95" spans="1:9" x14ac:dyDescent="0.25">
      <c r="A95" s="60"/>
      <c r="H95" s="60"/>
      <c r="I95" s="60"/>
    </row>
    <row r="96" spans="1:9" ht="23.25" customHeight="1" x14ac:dyDescent="0.25">
      <c r="A96" s="60"/>
      <c r="B96" s="573" t="s">
        <v>182</v>
      </c>
      <c r="C96" s="574"/>
      <c r="D96" s="574"/>
      <c r="E96" s="575"/>
      <c r="G96" s="137"/>
      <c r="H96" s="60"/>
    </row>
    <row r="97" spans="1:8" ht="43.5" customHeight="1" x14ac:dyDescent="0.25">
      <c r="A97" s="60"/>
      <c r="B97" s="566" t="s">
        <v>183</v>
      </c>
      <c r="C97" s="567"/>
      <c r="D97" s="592" t="s">
        <v>472</v>
      </c>
      <c r="E97" s="567"/>
      <c r="G97" s="137"/>
      <c r="H97" s="60"/>
    </row>
    <row r="98" spans="1:8" x14ac:dyDescent="0.25">
      <c r="A98" s="60"/>
      <c r="B98" s="570" t="s">
        <v>184</v>
      </c>
      <c r="C98" s="571"/>
      <c r="D98" s="597">
        <v>-1277285</v>
      </c>
      <c r="E98" s="598"/>
      <c r="G98" s="137"/>
      <c r="H98" s="60"/>
    </row>
    <row r="99" spans="1:8" x14ac:dyDescent="0.25">
      <c r="A99" s="60"/>
      <c r="B99" s="560" t="s">
        <v>185</v>
      </c>
      <c r="C99" s="561"/>
      <c r="D99" s="597">
        <v>593482532</v>
      </c>
      <c r="E99" s="598"/>
      <c r="G99" s="137"/>
      <c r="H99" s="60"/>
    </row>
    <row r="100" spans="1:8" x14ac:dyDescent="0.25">
      <c r="A100" s="60"/>
      <c r="B100" s="564" t="s">
        <v>186</v>
      </c>
      <c r="C100" s="565"/>
      <c r="D100" s="597">
        <v>0</v>
      </c>
      <c r="E100" s="598"/>
      <c r="G100" s="137"/>
      <c r="H100" s="60"/>
    </row>
    <row r="101" spans="1:8" x14ac:dyDescent="0.25">
      <c r="A101" s="60"/>
      <c r="B101" s="566" t="s">
        <v>125</v>
      </c>
      <c r="C101" s="567"/>
      <c r="D101" s="599">
        <f>SUM(D98:D100)</f>
        <v>592205247</v>
      </c>
      <c r="E101" s="600"/>
      <c r="G101" s="137"/>
      <c r="H101" s="60"/>
    </row>
    <row r="102" spans="1:8" x14ac:dyDescent="0.25">
      <c r="A102" s="60"/>
      <c r="B102" s="79"/>
      <c r="C102" s="138"/>
      <c r="D102" s="139"/>
      <c r="E102" s="138"/>
      <c r="G102" s="137"/>
      <c r="H102" s="60"/>
    </row>
    <row r="103" spans="1:8" ht="33.75" customHeight="1" x14ac:dyDescent="0.25">
      <c r="A103" s="60"/>
      <c r="B103" s="594" t="s">
        <v>187</v>
      </c>
      <c r="C103" s="595"/>
      <c r="D103" s="594" t="str">
        <f>+D97</f>
        <v>Saldo al 30/06/2021</v>
      </c>
      <c r="E103" s="595"/>
      <c r="G103" s="137"/>
      <c r="H103" s="60"/>
    </row>
    <row r="104" spans="1:8" x14ac:dyDescent="0.25">
      <c r="A104" s="60"/>
      <c r="B104" s="360" t="s">
        <v>504</v>
      </c>
      <c r="C104" s="361"/>
      <c r="D104" s="597">
        <v>108013482</v>
      </c>
      <c r="E104" s="598"/>
      <c r="G104" s="137"/>
      <c r="H104" s="60"/>
    </row>
    <row r="105" spans="1:8" x14ac:dyDescent="0.25">
      <c r="A105" s="60"/>
      <c r="B105" s="360" t="s">
        <v>350</v>
      </c>
      <c r="C105" s="361"/>
      <c r="D105" s="597">
        <v>9374441</v>
      </c>
      <c r="E105" s="598"/>
      <c r="G105" s="137"/>
      <c r="H105" s="60"/>
    </row>
    <row r="106" spans="1:8" x14ac:dyDescent="0.25">
      <c r="A106" s="60"/>
      <c r="B106" s="360" t="s">
        <v>189</v>
      </c>
      <c r="C106" s="361"/>
      <c r="D106" s="597">
        <v>461379544</v>
      </c>
      <c r="E106" s="598"/>
      <c r="G106" s="137"/>
      <c r="H106" s="60"/>
    </row>
    <row r="107" spans="1:8" x14ac:dyDescent="0.25">
      <c r="A107" s="60"/>
      <c r="B107" s="360" t="s">
        <v>505</v>
      </c>
      <c r="C107" s="361"/>
      <c r="D107" s="597">
        <v>10000000</v>
      </c>
      <c r="E107" s="598"/>
      <c r="H107" s="60"/>
    </row>
    <row r="108" spans="1:8" x14ac:dyDescent="0.25">
      <c r="A108" s="60"/>
      <c r="B108" s="360" t="s">
        <v>506</v>
      </c>
      <c r="C108" s="361"/>
      <c r="D108" s="597">
        <v>4715065</v>
      </c>
      <c r="E108" s="598"/>
      <c r="H108" s="60"/>
    </row>
    <row r="109" spans="1:8" x14ac:dyDescent="0.25">
      <c r="A109" s="60"/>
      <c r="B109" s="566" t="s">
        <v>125</v>
      </c>
      <c r="C109" s="567"/>
      <c r="D109" s="599">
        <f>SUM(D104:E108)</f>
        <v>593482532</v>
      </c>
      <c r="E109" s="600"/>
      <c r="G109" s="137"/>
      <c r="H109" s="60"/>
    </row>
    <row r="110" spans="1:8" x14ac:dyDescent="0.25">
      <c r="A110" s="60"/>
      <c r="B110" s="79"/>
      <c r="C110" s="138"/>
      <c r="D110" s="139"/>
      <c r="E110" s="138"/>
      <c r="G110" s="137"/>
      <c r="H110" s="60"/>
    </row>
    <row r="111" spans="1:8" ht="30" customHeight="1" x14ac:dyDescent="0.25">
      <c r="A111" s="60"/>
      <c r="B111" s="97" t="s">
        <v>186</v>
      </c>
      <c r="C111" s="98"/>
      <c r="D111" s="596" t="str">
        <f>+D103</f>
        <v>Saldo al 30/06/2021</v>
      </c>
      <c r="E111" s="595"/>
      <c r="G111" s="137"/>
      <c r="H111" s="60"/>
    </row>
    <row r="112" spans="1:8" x14ac:dyDescent="0.25">
      <c r="A112" s="60"/>
      <c r="B112" s="48" t="s">
        <v>190</v>
      </c>
      <c r="C112" s="99"/>
      <c r="D112" s="597">
        <v>1</v>
      </c>
      <c r="E112" s="598"/>
      <c r="G112" s="137"/>
      <c r="H112" s="60"/>
    </row>
    <row r="113" spans="1:16" x14ac:dyDescent="0.25">
      <c r="A113" s="60"/>
      <c r="B113" s="355" t="s">
        <v>125</v>
      </c>
      <c r="C113" s="100"/>
      <c r="D113" s="601">
        <f>+D112</f>
        <v>1</v>
      </c>
      <c r="E113" s="602"/>
      <c r="G113" s="137"/>
      <c r="H113" s="60"/>
    </row>
    <row r="114" spans="1:16" x14ac:dyDescent="0.25">
      <c r="A114" s="60"/>
      <c r="H114" s="60"/>
      <c r="I114" s="60"/>
    </row>
    <row r="115" spans="1:16" x14ac:dyDescent="0.25">
      <c r="A115" s="66" t="s">
        <v>191</v>
      </c>
      <c r="H115" s="60"/>
      <c r="I115" s="60"/>
    </row>
    <row r="116" spans="1:16" x14ac:dyDescent="0.25">
      <c r="A116" s="60"/>
      <c r="H116" s="60"/>
      <c r="I116" s="60"/>
    </row>
    <row r="117" spans="1:16" ht="14.25" customHeight="1" x14ac:dyDescent="0.25">
      <c r="A117" s="558" t="s">
        <v>192</v>
      </c>
      <c r="B117" s="558"/>
      <c r="C117" s="558"/>
      <c r="D117" s="558"/>
      <c r="E117" s="558"/>
      <c r="F117" s="558"/>
      <c r="G117" s="558"/>
      <c r="H117" s="558"/>
      <c r="I117" s="60"/>
    </row>
    <row r="118" spans="1:16" ht="13.5" customHeight="1" x14ac:dyDescent="0.25">
      <c r="A118" s="72"/>
      <c r="B118" s="49"/>
      <c r="C118" s="3"/>
      <c r="D118" s="3"/>
      <c r="E118" s="3"/>
      <c r="F118" s="3"/>
      <c r="G118" s="3"/>
      <c r="H118" s="49"/>
      <c r="I118" s="49"/>
    </row>
    <row r="119" spans="1:16" ht="13.5" customHeight="1" x14ac:dyDescent="0.25">
      <c r="A119" s="354"/>
      <c r="B119" s="354"/>
      <c r="C119" s="101"/>
      <c r="D119" s="101"/>
      <c r="E119" s="101"/>
      <c r="F119" s="101"/>
      <c r="G119" s="101"/>
      <c r="H119" s="354"/>
      <c r="I119" s="60"/>
    </row>
    <row r="120" spans="1:16" x14ac:dyDescent="0.25">
      <c r="A120" s="66" t="s">
        <v>351</v>
      </c>
    </row>
    <row r="121" spans="1:16" x14ac:dyDescent="0.25">
      <c r="A121" s="60"/>
    </row>
    <row r="122" spans="1:16" ht="27.6" x14ac:dyDescent="0.25">
      <c r="B122" s="589" t="s">
        <v>352</v>
      </c>
      <c r="C122" s="589"/>
      <c r="D122" s="589"/>
      <c r="E122" s="102" t="str">
        <f>+D111</f>
        <v>Saldo al 30/06/2021</v>
      </c>
      <c r="F122" s="102" t="s">
        <v>240</v>
      </c>
      <c r="G122" s="102" t="s">
        <v>241</v>
      </c>
      <c r="J122" s="45"/>
    </row>
    <row r="123" spans="1:16" x14ac:dyDescent="0.25">
      <c r="B123" s="570" t="s">
        <v>353</v>
      </c>
      <c r="C123" s="590"/>
      <c r="D123" s="571"/>
      <c r="E123" s="140">
        <v>0</v>
      </c>
      <c r="F123" s="140"/>
      <c r="G123" s="140"/>
      <c r="K123" s="593"/>
      <c r="L123" s="593"/>
      <c r="M123" s="593"/>
      <c r="N123" s="593"/>
      <c r="O123" s="593"/>
    </row>
    <row r="124" spans="1:16" x14ac:dyDescent="0.25">
      <c r="B124" s="560" t="s">
        <v>354</v>
      </c>
      <c r="C124" s="572"/>
      <c r="D124" s="561"/>
      <c r="E124" s="126">
        <v>0</v>
      </c>
      <c r="F124" s="126"/>
      <c r="G124" s="126"/>
      <c r="K124" s="73"/>
      <c r="L124" s="73"/>
      <c r="M124" s="73"/>
      <c r="N124" s="73"/>
      <c r="O124" s="73"/>
      <c r="P124" s="73"/>
    </row>
    <row r="125" spans="1:16" x14ac:dyDescent="0.25">
      <c r="B125" s="560" t="s">
        <v>355</v>
      </c>
      <c r="C125" s="572"/>
      <c r="D125" s="561"/>
      <c r="E125" s="126">
        <v>0</v>
      </c>
      <c r="F125" s="126"/>
      <c r="G125" s="126"/>
    </row>
    <row r="126" spans="1:16" x14ac:dyDescent="0.25">
      <c r="B126" s="560" t="s">
        <v>356</v>
      </c>
      <c r="C126" s="572"/>
      <c r="D126" s="561"/>
      <c r="E126" s="126">
        <v>0</v>
      </c>
      <c r="F126" s="126"/>
      <c r="G126" s="126"/>
    </row>
    <row r="127" spans="1:16" x14ac:dyDescent="0.25">
      <c r="B127" s="560" t="s">
        <v>449</v>
      </c>
      <c r="C127" s="572"/>
      <c r="D127" s="561"/>
      <c r="E127" s="126">
        <v>0</v>
      </c>
      <c r="F127" s="126"/>
      <c r="G127" s="126"/>
    </row>
    <row r="128" spans="1:16" x14ac:dyDescent="0.25">
      <c r="B128" s="564" t="s">
        <v>362</v>
      </c>
      <c r="C128" s="591"/>
      <c r="D128" s="565"/>
      <c r="E128" s="126">
        <v>0</v>
      </c>
      <c r="F128" s="141"/>
      <c r="G128" s="141"/>
    </row>
    <row r="129" spans="1:7" x14ac:dyDescent="0.25">
      <c r="B129" s="589" t="s">
        <v>359</v>
      </c>
      <c r="C129" s="589"/>
      <c r="D129" s="589"/>
      <c r="E129" s="103">
        <f>SUM(E123:E128)</f>
        <v>0</v>
      </c>
      <c r="F129" s="103">
        <f>SUM(F123:F128)</f>
        <v>0</v>
      </c>
      <c r="G129" s="103">
        <f>SUM(G123:G128)</f>
        <v>0</v>
      </c>
    </row>
    <row r="130" spans="1:7" x14ac:dyDescent="0.25">
      <c r="A130" s="60"/>
    </row>
    <row r="131" spans="1:7" x14ac:dyDescent="0.25">
      <c r="B131" s="51"/>
      <c r="C131" s="104"/>
      <c r="D131" s="104"/>
      <c r="E131" s="104"/>
      <c r="F131" s="104"/>
      <c r="G131" s="104"/>
    </row>
    <row r="132" spans="1:7" x14ac:dyDescent="0.25">
      <c r="A132" s="66" t="s">
        <v>360</v>
      </c>
    </row>
    <row r="133" spans="1:7" x14ac:dyDescent="0.25">
      <c r="A133" s="60"/>
    </row>
    <row r="134" spans="1:7" ht="27.6" x14ac:dyDescent="0.25">
      <c r="B134" s="589" t="s">
        <v>352</v>
      </c>
      <c r="C134" s="589"/>
      <c r="D134" s="589"/>
      <c r="E134" s="102" t="str">
        <f>+E122</f>
        <v>Saldo al 30/06/2021</v>
      </c>
      <c r="F134" s="102" t="s">
        <v>240</v>
      </c>
      <c r="G134" s="102" t="s">
        <v>241</v>
      </c>
    </row>
    <row r="135" spans="1:7" x14ac:dyDescent="0.25">
      <c r="B135" s="570" t="s">
        <v>361</v>
      </c>
      <c r="C135" s="590"/>
      <c r="D135" s="571"/>
      <c r="E135" s="140">
        <v>0</v>
      </c>
      <c r="F135" s="140"/>
      <c r="G135" s="140"/>
    </row>
    <row r="136" spans="1:7" x14ac:dyDescent="0.25">
      <c r="B136" s="560" t="s">
        <v>361</v>
      </c>
      <c r="C136" s="572"/>
      <c r="D136" s="561"/>
      <c r="E136" s="126">
        <v>0</v>
      </c>
      <c r="F136" s="126"/>
      <c r="G136" s="126"/>
    </row>
    <row r="137" spans="1:7" x14ac:dyDescent="0.25">
      <c r="B137" s="560" t="s">
        <v>361</v>
      </c>
      <c r="C137" s="572"/>
      <c r="D137" s="561"/>
      <c r="E137" s="126">
        <v>0</v>
      </c>
      <c r="F137" s="126"/>
      <c r="G137" s="126"/>
    </row>
    <row r="138" spans="1:7" x14ac:dyDescent="0.25">
      <c r="B138" s="564" t="s">
        <v>362</v>
      </c>
      <c r="C138" s="591"/>
      <c r="D138" s="565"/>
      <c r="E138" s="126">
        <v>0</v>
      </c>
      <c r="F138" s="141"/>
      <c r="G138" s="141"/>
    </row>
    <row r="139" spans="1:7" x14ac:dyDescent="0.25">
      <c r="B139" s="589" t="s">
        <v>363</v>
      </c>
      <c r="C139" s="589"/>
      <c r="D139" s="589"/>
      <c r="E139" s="103">
        <f>SUM(E135:E138)</f>
        <v>0</v>
      </c>
      <c r="F139" s="103">
        <f>SUM(F135:F138)</f>
        <v>0</v>
      </c>
      <c r="G139" s="103">
        <f>SUM(G135:G138)</f>
        <v>0</v>
      </c>
    </row>
    <row r="140" spans="1:7" x14ac:dyDescent="0.25">
      <c r="B140" s="51"/>
      <c r="C140" s="104"/>
      <c r="D140" s="104"/>
      <c r="E140" s="104"/>
      <c r="F140" s="104"/>
      <c r="G140" s="104"/>
    </row>
    <row r="141" spans="1:7" x14ac:dyDescent="0.25">
      <c r="A141" s="66" t="s">
        <v>364</v>
      </c>
    </row>
    <row r="142" spans="1:7" x14ac:dyDescent="0.25">
      <c r="A142" s="60"/>
    </row>
    <row r="143" spans="1:7" ht="27.6" x14ac:dyDescent="0.25">
      <c r="B143" s="589" t="s">
        <v>352</v>
      </c>
      <c r="C143" s="589"/>
      <c r="D143" s="589"/>
      <c r="E143" s="102" t="str">
        <f>+E134</f>
        <v>Saldo al 30/06/2021</v>
      </c>
      <c r="F143" s="102" t="s">
        <v>240</v>
      </c>
      <c r="G143" s="102" t="s">
        <v>241</v>
      </c>
    </row>
    <row r="144" spans="1:7" x14ac:dyDescent="0.25">
      <c r="B144" s="570" t="s">
        <v>498</v>
      </c>
      <c r="C144" s="590"/>
      <c r="D144" s="571"/>
      <c r="E144" s="140">
        <v>3899147643</v>
      </c>
      <c r="F144" s="140"/>
      <c r="G144" s="140">
        <f>+E144</f>
        <v>3899147643</v>
      </c>
    </row>
    <row r="145" spans="1:8" x14ac:dyDescent="0.25">
      <c r="B145" s="560" t="s">
        <v>366</v>
      </c>
      <c r="C145" s="572"/>
      <c r="D145" s="561"/>
      <c r="E145" s="126">
        <v>0</v>
      </c>
      <c r="F145" s="126"/>
      <c r="G145" s="126">
        <v>0</v>
      </c>
    </row>
    <row r="146" spans="1:8" x14ac:dyDescent="0.25">
      <c r="B146" s="589" t="s">
        <v>359</v>
      </c>
      <c r="C146" s="589"/>
      <c r="D146" s="589"/>
      <c r="E146" s="103">
        <f>SUM(E144:E145)</f>
        <v>3899147643</v>
      </c>
      <c r="F146" s="103">
        <f>SUM(F144:F145)</f>
        <v>0</v>
      </c>
      <c r="G146" s="103">
        <f>SUM(G144:G145)</f>
        <v>3899147643</v>
      </c>
      <c r="H146" s="60"/>
    </row>
    <row r="147" spans="1:8" x14ac:dyDescent="0.25">
      <c r="A147" s="60"/>
      <c r="H147" s="60"/>
    </row>
    <row r="148" spans="1:8" ht="13.95" customHeight="1" x14ac:dyDescent="0.25">
      <c r="A148" s="66" t="s">
        <v>450</v>
      </c>
      <c r="B148" s="66"/>
      <c r="C148" s="66"/>
      <c r="D148" s="66"/>
      <c r="E148" s="66"/>
      <c r="F148" s="66"/>
      <c r="G148" s="66"/>
      <c r="H148" s="66"/>
    </row>
    <row r="149" spans="1:8" x14ac:dyDescent="0.25">
      <c r="A149" s="60"/>
      <c r="H149" s="60"/>
    </row>
    <row r="150" spans="1:8" ht="27.6" x14ac:dyDescent="0.25">
      <c r="A150" s="60"/>
      <c r="B150" s="589" t="s">
        <v>195</v>
      </c>
      <c r="C150" s="589"/>
      <c r="D150" s="589"/>
      <c r="E150" s="589"/>
      <c r="F150" s="105" t="str">
        <f>+E143</f>
        <v>Saldo al 30/06/2021</v>
      </c>
      <c r="G150" s="106"/>
      <c r="H150" s="60"/>
    </row>
    <row r="151" spans="1:8" x14ac:dyDescent="0.25">
      <c r="A151" s="60"/>
      <c r="B151" s="570" t="s">
        <v>368</v>
      </c>
      <c r="C151" s="590"/>
      <c r="D151" s="590"/>
      <c r="E151" s="571"/>
      <c r="F151" s="107">
        <f>4929131739+120494807</f>
        <v>5049626546</v>
      </c>
      <c r="G151" s="108"/>
      <c r="H151" s="60"/>
    </row>
    <row r="152" spans="1:8" x14ac:dyDescent="0.25">
      <c r="A152" s="60"/>
      <c r="B152" s="360" t="s">
        <v>369</v>
      </c>
      <c r="C152" s="362"/>
      <c r="D152" s="362"/>
      <c r="E152" s="363">
        <v>0</v>
      </c>
      <c r="F152" s="109">
        <f>195958287+88372165</f>
        <v>284330452</v>
      </c>
      <c r="G152" s="108"/>
      <c r="H152" s="60"/>
    </row>
    <row r="153" spans="1:8" x14ac:dyDescent="0.25">
      <c r="A153" s="60"/>
      <c r="B153" s="360" t="s">
        <v>370</v>
      </c>
      <c r="C153" s="362"/>
      <c r="D153" s="362"/>
      <c r="E153" s="363"/>
      <c r="F153" s="109">
        <v>0</v>
      </c>
      <c r="G153" s="108"/>
      <c r="H153" s="60"/>
    </row>
    <row r="154" spans="1:8" x14ac:dyDescent="0.25">
      <c r="A154" s="60"/>
      <c r="B154" s="560" t="s">
        <v>371</v>
      </c>
      <c r="C154" s="572"/>
      <c r="D154" s="572"/>
      <c r="E154" s="561"/>
      <c r="F154" s="109">
        <v>95643064</v>
      </c>
      <c r="G154" s="108"/>
      <c r="H154" s="60"/>
    </row>
    <row r="155" spans="1:8" x14ac:dyDescent="0.25">
      <c r="A155" s="60"/>
      <c r="B155" s="360" t="s">
        <v>372</v>
      </c>
      <c r="C155" s="110"/>
      <c r="D155" s="110"/>
      <c r="E155" s="363"/>
      <c r="F155" s="109">
        <f>906182490-F154</f>
        <v>810539426</v>
      </c>
      <c r="G155" s="108"/>
      <c r="H155" s="60"/>
    </row>
    <row r="156" spans="1:8" x14ac:dyDescent="0.25">
      <c r="A156" s="60"/>
      <c r="B156" s="360" t="s">
        <v>373</v>
      </c>
      <c r="C156" s="110"/>
      <c r="D156" s="110"/>
      <c r="E156" s="363"/>
      <c r="F156" s="109">
        <v>0</v>
      </c>
      <c r="G156" s="108"/>
      <c r="H156" s="60"/>
    </row>
    <row r="157" spans="1:8" x14ac:dyDescent="0.25">
      <c r="A157" s="60"/>
      <c r="B157" s="360" t="s">
        <v>451</v>
      </c>
      <c r="C157" s="110"/>
      <c r="D157" s="110"/>
      <c r="E157" s="363"/>
      <c r="F157" s="109">
        <v>0</v>
      </c>
      <c r="G157" s="108"/>
      <c r="H157" s="60"/>
    </row>
    <row r="158" spans="1:8" x14ac:dyDescent="0.25">
      <c r="A158" s="60"/>
      <c r="B158" s="360" t="s">
        <v>375</v>
      </c>
      <c r="C158" s="110"/>
      <c r="D158" s="110"/>
      <c r="E158" s="363"/>
      <c r="F158" s="109">
        <v>21500000</v>
      </c>
      <c r="G158" s="108"/>
      <c r="H158" s="60"/>
    </row>
    <row r="159" spans="1:8" x14ac:dyDescent="0.25">
      <c r="A159" s="60"/>
      <c r="B159" s="360" t="s">
        <v>376</v>
      </c>
      <c r="C159" s="110"/>
      <c r="D159" s="110"/>
      <c r="E159" s="363"/>
      <c r="F159" s="109">
        <v>35050000</v>
      </c>
      <c r="G159" s="108"/>
      <c r="H159" s="60"/>
    </row>
    <row r="160" spans="1:8" x14ac:dyDescent="0.25">
      <c r="A160" s="60"/>
      <c r="B160" s="564"/>
      <c r="C160" s="591"/>
      <c r="D160" s="591"/>
      <c r="E160" s="565"/>
      <c r="F160" s="111"/>
      <c r="G160" s="108"/>
      <c r="H160" s="60"/>
    </row>
    <row r="161" spans="1:15" x14ac:dyDescent="0.25">
      <c r="A161" s="60"/>
      <c r="B161" s="566" t="s">
        <v>125</v>
      </c>
      <c r="C161" s="592"/>
      <c r="D161" s="592"/>
      <c r="E161" s="567"/>
      <c r="F161" s="112">
        <f>SUM(F151:F160)</f>
        <v>6296689488</v>
      </c>
      <c r="G161" s="113"/>
      <c r="H161" s="60"/>
    </row>
    <row r="162" spans="1:15" x14ac:dyDescent="0.25">
      <c r="A162" s="60"/>
      <c r="H162" s="60"/>
    </row>
    <row r="163" spans="1:15" x14ac:dyDescent="0.25">
      <c r="A163" s="558"/>
      <c r="B163" s="558"/>
      <c r="C163" s="558"/>
      <c r="D163" s="558"/>
      <c r="E163" s="558"/>
      <c r="F163" s="558"/>
      <c r="G163" s="558"/>
      <c r="H163" s="558"/>
    </row>
    <row r="164" spans="1:15" x14ac:dyDescent="0.25">
      <c r="B164" s="51"/>
      <c r="C164" s="104"/>
      <c r="D164" s="104"/>
      <c r="E164" s="104"/>
      <c r="F164" s="104"/>
      <c r="G164" s="104"/>
    </row>
    <row r="165" spans="1:15" x14ac:dyDescent="0.25">
      <c r="A165" s="66" t="s">
        <v>201</v>
      </c>
    </row>
    <row r="167" spans="1:15" x14ac:dyDescent="0.25">
      <c r="B167" s="581" t="s">
        <v>183</v>
      </c>
      <c r="C167" s="583" t="s">
        <v>202</v>
      </c>
      <c r="D167" s="583"/>
      <c r="E167" s="583"/>
      <c r="F167" s="583"/>
      <c r="G167" s="583"/>
      <c r="H167" s="583" t="s">
        <v>203</v>
      </c>
      <c r="I167" s="583"/>
      <c r="J167" s="583"/>
      <c r="K167" s="583"/>
      <c r="L167" s="583" t="s">
        <v>204</v>
      </c>
    </row>
    <row r="168" spans="1:15" ht="41.4" x14ac:dyDescent="0.25">
      <c r="B168" s="582"/>
      <c r="C168" s="102" t="s">
        <v>205</v>
      </c>
      <c r="D168" s="102" t="s">
        <v>206</v>
      </c>
      <c r="E168" s="102" t="s">
        <v>207</v>
      </c>
      <c r="F168" s="102" t="s">
        <v>208</v>
      </c>
      <c r="G168" s="102" t="s">
        <v>121</v>
      </c>
      <c r="H168" s="358" t="s">
        <v>203</v>
      </c>
      <c r="I168" s="358"/>
      <c r="J168" s="358"/>
      <c r="K168" s="358" t="s">
        <v>212</v>
      </c>
      <c r="L168" s="583"/>
    </row>
    <row r="169" spans="1:15" s="159" customFormat="1" x14ac:dyDescent="0.25">
      <c r="B169" s="167" t="s">
        <v>377</v>
      </c>
      <c r="C169" s="447">
        <f>73059989</f>
        <v>73059989</v>
      </c>
      <c r="D169" s="168">
        <v>0</v>
      </c>
      <c r="E169" s="168"/>
      <c r="F169" s="168"/>
      <c r="G169" s="448">
        <f>+C169</f>
        <v>73059989</v>
      </c>
      <c r="H169" s="173">
        <v>11689598</v>
      </c>
      <c r="I169" s="173">
        <v>0</v>
      </c>
      <c r="J169" s="173">
        <v>0</v>
      </c>
      <c r="K169" s="173">
        <f>+H169+I169+J169</f>
        <v>11689598</v>
      </c>
      <c r="L169" s="171">
        <f>+G169-K169</f>
        <v>61370391</v>
      </c>
    </row>
    <row r="170" spans="1:15" x14ac:dyDescent="0.25">
      <c r="B170" s="172" t="s">
        <v>378</v>
      </c>
      <c r="C170" s="449">
        <v>90869559</v>
      </c>
      <c r="D170" s="169">
        <v>0</v>
      </c>
      <c r="E170" s="169">
        <v>0</v>
      </c>
      <c r="F170" s="169">
        <v>0</v>
      </c>
      <c r="G170" s="450">
        <v>116544112</v>
      </c>
      <c r="H170" s="173">
        <v>13694607</v>
      </c>
      <c r="I170" s="173">
        <v>630618</v>
      </c>
      <c r="J170" s="173">
        <v>0</v>
      </c>
      <c r="K170" s="173">
        <f t="shared" ref="K170:K174" si="0">+H170+I170+J170</f>
        <v>14325225</v>
      </c>
      <c r="L170" s="171">
        <f t="shared" ref="L170:L174" si="1">+G170-K170</f>
        <v>102218887</v>
      </c>
      <c r="O170" s="77"/>
    </row>
    <row r="171" spans="1:15" x14ac:dyDescent="0.25">
      <c r="B171" s="172" t="s">
        <v>379</v>
      </c>
      <c r="C171" s="449">
        <v>556750000</v>
      </c>
      <c r="D171" s="169">
        <v>0</v>
      </c>
      <c r="E171" s="169">
        <v>0</v>
      </c>
      <c r="F171" s="169">
        <v>0</v>
      </c>
      <c r="G171" s="450">
        <v>608785436</v>
      </c>
      <c r="H171" s="173">
        <v>0</v>
      </c>
      <c r="I171" s="173">
        <v>0</v>
      </c>
      <c r="J171" s="173">
        <v>0</v>
      </c>
      <c r="K171" s="173">
        <f t="shared" si="0"/>
        <v>0</v>
      </c>
      <c r="L171" s="171">
        <f t="shared" si="1"/>
        <v>608785436</v>
      </c>
    </row>
    <row r="172" spans="1:15" x14ac:dyDescent="0.25">
      <c r="B172" s="172" t="s">
        <v>215</v>
      </c>
      <c r="C172" s="449">
        <v>52642467</v>
      </c>
      <c r="D172" s="169">
        <v>0</v>
      </c>
      <c r="E172" s="169">
        <v>0</v>
      </c>
      <c r="F172" s="169">
        <v>0</v>
      </c>
      <c r="G172" s="450">
        <f t="shared" ref="G172:G174" si="2">+C172</f>
        <v>52642467</v>
      </c>
      <c r="H172" s="173">
        <v>7356909</v>
      </c>
      <c r="I172" s="173">
        <v>28947</v>
      </c>
      <c r="J172" s="173">
        <v>0</v>
      </c>
      <c r="K172" s="173">
        <f t="shared" si="0"/>
        <v>7385856</v>
      </c>
      <c r="L172" s="171">
        <f t="shared" si="1"/>
        <v>45256611</v>
      </c>
      <c r="O172" s="77"/>
    </row>
    <row r="173" spans="1:15" x14ac:dyDescent="0.25">
      <c r="B173" s="172" t="s">
        <v>380</v>
      </c>
      <c r="C173" s="449">
        <v>1975455</v>
      </c>
      <c r="D173" s="169">
        <v>0</v>
      </c>
      <c r="E173" s="169">
        <v>0</v>
      </c>
      <c r="F173" s="169">
        <v>0</v>
      </c>
      <c r="G173" s="450">
        <v>17079242</v>
      </c>
      <c r="H173" s="173">
        <v>0</v>
      </c>
      <c r="I173" s="173">
        <v>0</v>
      </c>
      <c r="J173" s="173">
        <v>0</v>
      </c>
      <c r="K173" s="173">
        <f t="shared" si="0"/>
        <v>0</v>
      </c>
      <c r="L173" s="171">
        <f t="shared" si="1"/>
        <v>17079242</v>
      </c>
    </row>
    <row r="174" spans="1:15" x14ac:dyDescent="0.25">
      <c r="B174" s="174" t="s">
        <v>217</v>
      </c>
      <c r="C174" s="451">
        <v>153211209</v>
      </c>
      <c r="D174" s="175">
        <v>0</v>
      </c>
      <c r="E174" s="175">
        <v>0</v>
      </c>
      <c r="F174" s="175">
        <v>0</v>
      </c>
      <c r="G174" s="452">
        <f t="shared" si="2"/>
        <v>153211209</v>
      </c>
      <c r="H174" s="176">
        <v>61284483</v>
      </c>
      <c r="I174" s="176">
        <v>0</v>
      </c>
      <c r="J174" s="176">
        <v>0</v>
      </c>
      <c r="K174" s="176">
        <f t="shared" si="0"/>
        <v>61284483</v>
      </c>
      <c r="L174" s="171">
        <f t="shared" si="1"/>
        <v>91926726</v>
      </c>
    </row>
    <row r="175" spans="1:15" x14ac:dyDescent="0.25">
      <c r="B175" s="177" t="s">
        <v>125</v>
      </c>
      <c r="C175" s="178">
        <f t="shared" ref="C175" si="3">SUM(C169:C174)</f>
        <v>928508679</v>
      </c>
      <c r="D175" s="178">
        <f>SUM(D169:D174)</f>
        <v>0</v>
      </c>
      <c r="E175" s="178">
        <f t="shared" ref="E175:L175" si="4">SUM(E169:E174)</f>
        <v>0</v>
      </c>
      <c r="F175" s="178">
        <f t="shared" si="4"/>
        <v>0</v>
      </c>
      <c r="G175" s="142">
        <f t="shared" si="4"/>
        <v>1021322455</v>
      </c>
      <c r="H175" s="178">
        <f t="shared" si="4"/>
        <v>94025597</v>
      </c>
      <c r="I175" s="178">
        <f t="shared" si="4"/>
        <v>659565</v>
      </c>
      <c r="J175" s="178">
        <f t="shared" si="4"/>
        <v>0</v>
      </c>
      <c r="K175" s="179">
        <f t="shared" si="4"/>
        <v>94685162</v>
      </c>
      <c r="L175" s="142">
        <f t="shared" si="4"/>
        <v>926637293</v>
      </c>
    </row>
    <row r="176" spans="1:15" x14ac:dyDescent="0.25">
      <c r="L176" s="123">
        <v>0</v>
      </c>
    </row>
    <row r="177" spans="1:16" x14ac:dyDescent="0.25">
      <c r="A177" s="66" t="s">
        <v>219</v>
      </c>
      <c r="L177" s="77"/>
    </row>
    <row r="178" spans="1:16" x14ac:dyDescent="0.25">
      <c r="J178" s="74"/>
      <c r="K178" s="77"/>
      <c r="L178" s="77"/>
    </row>
    <row r="180" spans="1:16" s="123" customFormat="1" ht="41.4" x14ac:dyDescent="0.25">
      <c r="A180" s="68"/>
      <c r="B180" s="69" t="s">
        <v>118</v>
      </c>
      <c r="C180" s="143" t="s">
        <v>221</v>
      </c>
      <c r="D180" s="143" t="s">
        <v>222</v>
      </c>
      <c r="E180" s="143" t="s">
        <v>223</v>
      </c>
      <c r="F180" s="143" t="s">
        <v>224</v>
      </c>
      <c r="H180" s="54"/>
      <c r="I180" s="54"/>
      <c r="J180" s="54"/>
      <c r="K180" s="54"/>
      <c r="L180" s="54"/>
      <c r="M180" s="54"/>
      <c r="N180" s="54"/>
      <c r="O180" s="54"/>
      <c r="P180" s="54"/>
    </row>
    <row r="181" spans="1:16" s="123" customFormat="1" x14ac:dyDescent="0.25">
      <c r="A181" s="68"/>
      <c r="B181" s="71" t="s">
        <v>225</v>
      </c>
      <c r="C181" s="144">
        <v>14544206</v>
      </c>
      <c r="D181" s="144">
        <v>0</v>
      </c>
      <c r="E181" s="144">
        <v>7272104</v>
      </c>
      <c r="F181" s="144">
        <f>+C181+D181-E181</f>
        <v>7272102</v>
      </c>
      <c r="H181" s="54"/>
      <c r="I181" s="54"/>
      <c r="J181" s="54"/>
      <c r="K181" s="54"/>
      <c r="L181" s="54"/>
      <c r="M181" s="54"/>
      <c r="N181" s="54"/>
      <c r="O181" s="54"/>
      <c r="P181" s="54"/>
    </row>
    <row r="182" spans="1:16" s="123" customFormat="1" x14ac:dyDescent="0.25">
      <c r="A182" s="68"/>
      <c r="B182" s="71" t="s">
        <v>226</v>
      </c>
      <c r="C182" s="144">
        <v>500000000</v>
      </c>
      <c r="D182" s="144">
        <v>0</v>
      </c>
      <c r="E182" s="144">
        <v>0</v>
      </c>
      <c r="F182" s="144">
        <f>+C182+D182-E182</f>
        <v>500000000</v>
      </c>
      <c r="H182" s="54"/>
      <c r="I182" s="54"/>
      <c r="J182" s="54"/>
      <c r="K182" s="54"/>
      <c r="L182" s="54"/>
      <c r="M182" s="54"/>
      <c r="N182" s="54"/>
      <c r="O182" s="54"/>
      <c r="P182" s="54"/>
    </row>
    <row r="183" spans="1:16" s="123" customFormat="1" x14ac:dyDescent="0.25">
      <c r="A183" s="54"/>
      <c r="B183" s="78" t="s">
        <v>227</v>
      </c>
      <c r="C183" s="145">
        <f>SUM(C181:C182)</f>
        <v>514544206</v>
      </c>
      <c r="D183" s="145">
        <f>SUM(D181:D182)</f>
        <v>0</v>
      </c>
      <c r="E183" s="145">
        <f>SUM(E181:E182)</f>
        <v>7272104</v>
      </c>
      <c r="F183" s="145">
        <f>SUM(F181:F182)</f>
        <v>507272102</v>
      </c>
      <c r="H183" s="54"/>
      <c r="I183" s="54"/>
      <c r="J183" s="54"/>
      <c r="K183" s="54"/>
      <c r="L183" s="54"/>
      <c r="M183" s="54"/>
      <c r="N183" s="54"/>
      <c r="O183" s="54"/>
      <c r="P183" s="54"/>
    </row>
    <row r="184" spans="1:16" s="123" customFormat="1" hidden="1" x14ac:dyDescent="0.25">
      <c r="A184" s="54"/>
      <c r="B184" s="78" t="s">
        <v>228</v>
      </c>
      <c r="C184" s="145">
        <v>28353133</v>
      </c>
      <c r="D184" s="145">
        <v>0</v>
      </c>
      <c r="E184" s="145">
        <v>12631374</v>
      </c>
      <c r="F184" s="145">
        <f>+C184-E184</f>
        <v>15721759</v>
      </c>
      <c r="H184" s="54"/>
      <c r="I184" s="54"/>
      <c r="J184" s="54"/>
      <c r="K184" s="54"/>
      <c r="L184" s="54"/>
      <c r="M184" s="54"/>
      <c r="N184" s="54"/>
      <c r="O184" s="54"/>
      <c r="P184" s="54"/>
    </row>
    <row r="185" spans="1:16" s="123" customFormat="1" x14ac:dyDescent="0.25">
      <c r="A185" s="54"/>
      <c r="B185" s="54"/>
      <c r="C185" s="146"/>
      <c r="D185" s="146"/>
      <c r="E185" s="146"/>
      <c r="F185" s="146"/>
      <c r="H185" s="54"/>
      <c r="I185" s="54"/>
      <c r="J185" s="54"/>
      <c r="K185" s="54"/>
      <c r="L185" s="54"/>
      <c r="M185" s="54"/>
      <c r="N185" s="54"/>
      <c r="O185" s="54"/>
      <c r="P185" s="54"/>
    </row>
    <row r="186" spans="1:16" s="123" customFormat="1" x14ac:dyDescent="0.25">
      <c r="A186" s="66" t="s">
        <v>229</v>
      </c>
      <c r="B186" s="54"/>
      <c r="H186" s="54"/>
      <c r="I186" s="54"/>
      <c r="J186" s="54"/>
      <c r="K186" s="54"/>
      <c r="L186" s="54"/>
      <c r="M186" s="54"/>
      <c r="N186" s="54"/>
      <c r="O186" s="54"/>
      <c r="P186" s="54"/>
    </row>
    <row r="189" spans="1:16" s="123" customFormat="1" ht="15" customHeight="1" x14ac:dyDescent="0.25">
      <c r="A189" s="54"/>
      <c r="B189" s="566" t="s">
        <v>231</v>
      </c>
      <c r="C189" s="567"/>
      <c r="D189" s="568" t="str">
        <f>+F150</f>
        <v>Saldo al 30/06/2021</v>
      </c>
      <c r="E189" s="569"/>
      <c r="H189" s="54"/>
      <c r="I189" s="54"/>
      <c r="J189" s="54"/>
      <c r="K189" s="54"/>
      <c r="L189" s="54"/>
      <c r="M189" s="54"/>
      <c r="N189" s="54"/>
      <c r="O189" s="54"/>
      <c r="P189" s="54"/>
    </row>
    <row r="190" spans="1:16" s="123" customFormat="1" x14ac:dyDescent="0.25">
      <c r="A190" s="54"/>
      <c r="B190" s="147" t="s">
        <v>381</v>
      </c>
      <c r="C190" s="114"/>
      <c r="D190" s="585">
        <v>9135192</v>
      </c>
      <c r="E190" s="586"/>
      <c r="H190" s="54"/>
      <c r="I190" s="54"/>
      <c r="J190" s="54"/>
      <c r="K190" s="54"/>
      <c r="L190" s="54"/>
      <c r="M190" s="54"/>
      <c r="N190" s="54"/>
      <c r="O190" s="54"/>
      <c r="P190" s="54"/>
    </row>
    <row r="191" spans="1:16" s="123" customFormat="1" x14ac:dyDescent="0.25">
      <c r="A191" s="54"/>
      <c r="B191" s="48" t="s">
        <v>382</v>
      </c>
      <c r="C191" s="99"/>
      <c r="D191" s="562">
        <v>0</v>
      </c>
      <c r="E191" s="563"/>
      <c r="H191" s="54"/>
      <c r="I191" s="54"/>
      <c r="J191" s="54"/>
      <c r="K191" s="54"/>
      <c r="L191" s="54"/>
      <c r="M191" s="54"/>
      <c r="N191" s="54"/>
      <c r="O191" s="54"/>
      <c r="P191" s="54"/>
    </row>
    <row r="192" spans="1:16" s="123" customFormat="1" x14ac:dyDescent="0.25">
      <c r="A192" s="54"/>
      <c r="B192" s="360" t="s">
        <v>383</v>
      </c>
      <c r="C192" s="363"/>
      <c r="D192" s="562">
        <v>0</v>
      </c>
      <c r="E192" s="563"/>
      <c r="H192" s="54"/>
      <c r="I192" s="54"/>
      <c r="J192" s="54"/>
      <c r="K192" s="54"/>
      <c r="L192" s="54"/>
      <c r="M192" s="54"/>
      <c r="N192" s="54"/>
      <c r="O192" s="54"/>
      <c r="P192" s="54"/>
    </row>
    <row r="193" spans="1:16" s="123" customFormat="1" x14ac:dyDescent="0.25">
      <c r="A193" s="54"/>
      <c r="B193" s="564" t="s">
        <v>507</v>
      </c>
      <c r="C193" s="565"/>
      <c r="D193" s="587">
        <v>-3780000</v>
      </c>
      <c r="E193" s="588"/>
      <c r="H193" s="54"/>
      <c r="I193" s="54"/>
      <c r="J193" s="54"/>
      <c r="K193" s="54"/>
      <c r="L193" s="54"/>
      <c r="M193" s="54"/>
      <c r="N193" s="54"/>
      <c r="O193" s="54"/>
      <c r="P193" s="54"/>
    </row>
    <row r="194" spans="1:16" s="123" customFormat="1" x14ac:dyDescent="0.25">
      <c r="A194" s="54"/>
      <c r="B194" s="566" t="s">
        <v>125</v>
      </c>
      <c r="C194" s="567"/>
      <c r="D194" s="579">
        <f>SUM(D190:E193)</f>
        <v>5355192</v>
      </c>
      <c r="E194" s="580"/>
      <c r="H194" s="54"/>
      <c r="I194" s="54"/>
      <c r="J194" s="54"/>
      <c r="K194" s="54"/>
      <c r="L194" s="54"/>
      <c r="M194" s="54"/>
      <c r="N194" s="54"/>
      <c r="O194" s="54"/>
      <c r="P194" s="54"/>
    </row>
    <row r="195" spans="1:16" s="123" customFormat="1" x14ac:dyDescent="0.25">
      <c r="A195" s="54"/>
      <c r="B195" s="51"/>
      <c r="C195" s="104"/>
      <c r="D195" s="104"/>
      <c r="E195" s="104"/>
      <c r="H195" s="54"/>
      <c r="I195" s="54"/>
      <c r="J195" s="54"/>
      <c r="K195" s="54"/>
      <c r="L195" s="54"/>
      <c r="M195" s="54"/>
      <c r="N195" s="54"/>
      <c r="O195" s="54"/>
      <c r="P195" s="54"/>
    </row>
    <row r="196" spans="1:16" s="123" customFormat="1" x14ac:dyDescent="0.25">
      <c r="A196" s="66" t="s">
        <v>236</v>
      </c>
      <c r="B196" s="354"/>
      <c r="C196" s="101"/>
      <c r="D196" s="101"/>
      <c r="E196" s="101"/>
      <c r="F196" s="101"/>
      <c r="H196" s="54"/>
      <c r="I196" s="54"/>
      <c r="J196" s="54"/>
      <c r="K196" s="54"/>
      <c r="L196" s="54"/>
      <c r="M196" s="54"/>
      <c r="N196" s="54"/>
      <c r="O196" s="54"/>
      <c r="P196" s="54"/>
    </row>
    <row r="197" spans="1:16" s="123" customFormat="1" x14ac:dyDescent="0.25">
      <c r="A197" s="66"/>
      <c r="B197" s="354"/>
      <c r="C197" s="101"/>
      <c r="D197" s="101"/>
      <c r="E197" s="101"/>
      <c r="F197" s="101"/>
      <c r="H197" s="54"/>
      <c r="I197" s="54"/>
      <c r="J197" s="54"/>
      <c r="K197" s="54"/>
      <c r="L197" s="54"/>
      <c r="M197" s="54"/>
      <c r="N197" s="54"/>
      <c r="O197" s="54"/>
      <c r="P197" s="54"/>
    </row>
    <row r="198" spans="1:16" s="123" customFormat="1" x14ac:dyDescent="0.25">
      <c r="A198" s="66"/>
      <c r="B198" s="566" t="s">
        <v>508</v>
      </c>
      <c r="C198" s="567"/>
      <c r="D198" s="568" t="str">
        <f>+D189</f>
        <v>Saldo al 30/06/2021</v>
      </c>
      <c r="E198" s="569"/>
      <c r="F198" s="101"/>
      <c r="H198" s="54"/>
      <c r="I198" s="54"/>
      <c r="J198" s="54"/>
      <c r="K198" s="54"/>
      <c r="L198" s="54"/>
      <c r="M198" s="54"/>
      <c r="N198" s="54"/>
      <c r="O198" s="54"/>
      <c r="P198" s="54"/>
    </row>
    <row r="199" spans="1:16" s="123" customFormat="1" x14ac:dyDescent="0.25">
      <c r="A199" s="66"/>
      <c r="B199" s="147" t="s">
        <v>509</v>
      </c>
      <c r="C199" s="114"/>
      <c r="D199" s="585">
        <f>4142538391+1</f>
        <v>4142538392</v>
      </c>
      <c r="E199" s="586"/>
      <c r="F199" s="101"/>
      <c r="H199" s="54"/>
      <c r="I199" s="54"/>
      <c r="J199" s="54"/>
      <c r="K199" s="54"/>
      <c r="L199" s="54"/>
      <c r="M199" s="54"/>
      <c r="N199" s="54"/>
      <c r="O199" s="54"/>
      <c r="P199" s="54"/>
    </row>
    <row r="200" spans="1:16" s="123" customFormat="1" x14ac:dyDescent="0.25">
      <c r="A200" s="66"/>
      <c r="B200" s="48" t="s">
        <v>510</v>
      </c>
      <c r="C200" s="99"/>
      <c r="D200" s="562">
        <v>11190395614</v>
      </c>
      <c r="E200" s="563"/>
      <c r="F200" s="101"/>
      <c r="H200" s="54"/>
      <c r="I200" s="54"/>
      <c r="J200" s="54"/>
      <c r="K200" s="54"/>
      <c r="L200" s="54"/>
      <c r="M200" s="54"/>
      <c r="N200" s="54"/>
      <c r="O200" s="54"/>
      <c r="P200" s="54"/>
    </row>
    <row r="201" spans="1:16" s="123" customFormat="1" x14ac:dyDescent="0.25">
      <c r="A201" s="66"/>
      <c r="B201" s="360"/>
      <c r="C201" s="363"/>
      <c r="D201" s="562">
        <v>0</v>
      </c>
      <c r="E201" s="563"/>
      <c r="F201" s="101"/>
      <c r="H201" s="54"/>
      <c r="I201" s="54"/>
      <c r="J201" s="54"/>
      <c r="K201" s="54"/>
      <c r="L201" s="54"/>
      <c r="M201" s="54"/>
      <c r="N201" s="54"/>
      <c r="O201" s="54"/>
      <c r="P201" s="54"/>
    </row>
    <row r="202" spans="1:16" s="123" customFormat="1" x14ac:dyDescent="0.25">
      <c r="A202" s="66"/>
      <c r="B202" s="564" t="s">
        <v>511</v>
      </c>
      <c r="C202" s="565"/>
      <c r="D202" s="587">
        <v>-10313499186</v>
      </c>
      <c r="E202" s="588"/>
      <c r="F202" s="101"/>
      <c r="H202" s="54"/>
      <c r="I202" s="54"/>
      <c r="J202" s="54"/>
      <c r="K202" s="54"/>
      <c r="L202" s="54"/>
      <c r="M202" s="54"/>
      <c r="N202" s="54"/>
      <c r="O202" s="54"/>
      <c r="P202" s="54"/>
    </row>
    <row r="203" spans="1:16" s="123" customFormat="1" x14ac:dyDescent="0.25">
      <c r="A203" s="66"/>
      <c r="B203" s="566" t="s">
        <v>125</v>
      </c>
      <c r="C203" s="567"/>
      <c r="D203" s="579">
        <f>SUM(D199:E202)</f>
        <v>5019434820</v>
      </c>
      <c r="E203" s="580"/>
      <c r="F203" s="101"/>
      <c r="H203" s="54"/>
      <c r="I203" s="54"/>
      <c r="J203" s="54"/>
      <c r="K203" s="54"/>
      <c r="L203" s="54"/>
      <c r="M203" s="54"/>
      <c r="N203" s="54"/>
      <c r="O203" s="54"/>
      <c r="P203" s="54"/>
    </row>
    <row r="204" spans="1:16" s="123" customFormat="1" x14ac:dyDescent="0.25">
      <c r="A204" s="51"/>
      <c r="B204" s="51"/>
      <c r="C204" s="104"/>
      <c r="D204" s="104"/>
      <c r="E204" s="104"/>
      <c r="H204" s="54"/>
      <c r="I204" s="54"/>
      <c r="J204" s="54"/>
      <c r="K204" s="54"/>
      <c r="L204" s="54"/>
      <c r="M204" s="54"/>
      <c r="N204" s="54"/>
      <c r="O204" s="54"/>
      <c r="P204" s="54"/>
    </row>
    <row r="205" spans="1:16" s="123" customFormat="1" x14ac:dyDescent="0.25">
      <c r="A205" s="66" t="s">
        <v>238</v>
      </c>
      <c r="B205" s="354"/>
      <c r="C205" s="101"/>
      <c r="D205" s="101"/>
      <c r="E205" s="101"/>
      <c r="F205" s="101"/>
      <c r="H205" s="54"/>
      <c r="I205" s="54"/>
      <c r="J205" s="54"/>
      <c r="K205" s="54"/>
      <c r="L205" s="54"/>
      <c r="M205" s="54"/>
      <c r="N205" s="54"/>
      <c r="O205" s="54"/>
      <c r="P205" s="54"/>
    </row>
    <row r="206" spans="1:16" s="123" customFormat="1" x14ac:dyDescent="0.25">
      <c r="A206" s="45"/>
      <c r="B206" s="51"/>
      <c r="C206" s="104"/>
      <c r="D206" s="104"/>
      <c r="E206" s="104"/>
      <c r="H206" s="54"/>
      <c r="I206" s="54"/>
      <c r="J206" s="54"/>
      <c r="K206" s="54"/>
      <c r="L206" s="54"/>
      <c r="M206" s="54"/>
      <c r="N206" s="54"/>
      <c r="O206" s="54"/>
      <c r="P206" s="54"/>
    </row>
    <row r="207" spans="1:16" s="123" customFormat="1" ht="15" customHeight="1" x14ac:dyDescent="0.25">
      <c r="A207" s="51"/>
      <c r="B207" s="359" t="s">
        <v>239</v>
      </c>
      <c r="C207" s="103" t="s">
        <v>240</v>
      </c>
      <c r="D207" s="115" t="s">
        <v>241</v>
      </c>
      <c r="E207" s="104"/>
      <c r="H207" s="54"/>
      <c r="I207" s="54"/>
      <c r="J207" s="54"/>
      <c r="K207" s="54"/>
      <c r="L207" s="54"/>
      <c r="M207" s="54"/>
      <c r="N207" s="54"/>
      <c r="O207" s="54"/>
      <c r="P207" s="54"/>
    </row>
    <row r="208" spans="1:16" s="123" customFormat="1" x14ac:dyDescent="0.25">
      <c r="A208" s="51"/>
      <c r="B208" s="52"/>
      <c r="C208" s="164">
        <v>0</v>
      </c>
      <c r="D208" s="164">
        <v>0</v>
      </c>
      <c r="E208" s="104"/>
      <c r="H208" s="54"/>
      <c r="I208" s="54"/>
      <c r="J208" s="54"/>
      <c r="K208" s="54"/>
      <c r="L208" s="54"/>
      <c r="M208" s="54"/>
      <c r="N208" s="54"/>
      <c r="O208" s="54"/>
      <c r="P208" s="54"/>
    </row>
    <row r="209" spans="1:16" s="123" customFormat="1" x14ac:dyDescent="0.25">
      <c r="A209" s="51"/>
      <c r="B209" s="52"/>
      <c r="C209" s="164">
        <v>0</v>
      </c>
      <c r="D209" s="164">
        <v>0</v>
      </c>
      <c r="E209" s="104"/>
      <c r="H209" s="54"/>
      <c r="I209" s="54"/>
      <c r="J209" s="54"/>
      <c r="K209" s="54"/>
      <c r="L209" s="54"/>
      <c r="M209" s="54"/>
      <c r="N209" s="54"/>
      <c r="O209" s="54"/>
      <c r="P209" s="54"/>
    </row>
    <row r="210" spans="1:16" s="123" customFormat="1" x14ac:dyDescent="0.25">
      <c r="A210" s="51"/>
      <c r="B210" s="52"/>
      <c r="C210" s="164">
        <v>0</v>
      </c>
      <c r="D210" s="164">
        <v>0</v>
      </c>
      <c r="E210" s="104"/>
      <c r="H210" s="54"/>
      <c r="I210" s="54"/>
      <c r="J210" s="54"/>
      <c r="K210" s="54"/>
      <c r="L210" s="54"/>
      <c r="M210" s="54"/>
      <c r="N210" s="54"/>
      <c r="O210" s="54"/>
      <c r="P210" s="54"/>
    </row>
    <row r="211" spans="1:16" s="123" customFormat="1" x14ac:dyDescent="0.25">
      <c r="A211" s="51"/>
      <c r="B211" s="52"/>
      <c r="C211" s="164">
        <v>0</v>
      </c>
      <c r="D211" s="164">
        <v>0</v>
      </c>
      <c r="E211" s="104"/>
      <c r="H211" s="54"/>
      <c r="I211" s="54"/>
      <c r="J211" s="54"/>
      <c r="K211" s="54"/>
      <c r="L211" s="54"/>
      <c r="M211" s="54"/>
      <c r="N211" s="54"/>
      <c r="O211" s="54"/>
      <c r="P211" s="54"/>
    </row>
    <row r="212" spans="1:16" s="180" customFormat="1" x14ac:dyDescent="0.25">
      <c r="A212" s="51"/>
      <c r="B212" s="359" t="s">
        <v>227</v>
      </c>
      <c r="C212" s="103">
        <f>SUM(C208:C211)</f>
        <v>0</v>
      </c>
      <c r="D212" s="103">
        <f>SUM(D208:D211)</f>
        <v>0</v>
      </c>
      <c r="E212" s="104"/>
      <c r="H212" s="65"/>
      <c r="I212" s="65"/>
      <c r="J212" s="65"/>
      <c r="K212" s="65"/>
      <c r="L212" s="65"/>
      <c r="M212" s="65"/>
      <c r="N212" s="65"/>
      <c r="O212" s="65"/>
      <c r="P212" s="65"/>
    </row>
    <row r="213" spans="1:16" s="123" customFormat="1" x14ac:dyDescent="0.25">
      <c r="A213" s="51"/>
      <c r="B213" s="51"/>
      <c r="C213" s="104"/>
      <c r="D213" s="104"/>
      <c r="E213" s="104"/>
      <c r="H213" s="54"/>
      <c r="I213" s="54"/>
      <c r="J213" s="54"/>
      <c r="K213" s="54"/>
      <c r="L213" s="54"/>
      <c r="M213" s="54"/>
      <c r="N213" s="54"/>
      <c r="O213" s="54"/>
      <c r="P213" s="54"/>
    </row>
    <row r="214" spans="1:16" s="123" customFormat="1" x14ac:dyDescent="0.25">
      <c r="A214" s="66" t="s">
        <v>244</v>
      </c>
      <c r="B214" s="354"/>
      <c r="C214" s="101"/>
      <c r="D214" s="101"/>
      <c r="E214" s="101"/>
      <c r="F214" s="101"/>
      <c r="H214" s="54"/>
      <c r="I214" s="54"/>
      <c r="J214" s="54"/>
      <c r="K214" s="54"/>
      <c r="L214" s="54"/>
      <c r="M214" s="54"/>
      <c r="N214" s="54"/>
      <c r="O214" s="54"/>
      <c r="P214" s="54"/>
    </row>
    <row r="215" spans="1:16" s="123" customFormat="1" x14ac:dyDescent="0.25">
      <c r="A215" s="45"/>
      <c r="B215" s="51"/>
      <c r="C215" s="104"/>
      <c r="D215" s="104"/>
      <c r="E215" s="104"/>
      <c r="H215" s="54"/>
      <c r="I215" s="54"/>
      <c r="J215" s="54"/>
      <c r="K215" s="54"/>
      <c r="L215" s="54"/>
      <c r="M215" s="54"/>
      <c r="N215" s="54"/>
      <c r="O215" s="54"/>
      <c r="P215" s="54"/>
    </row>
    <row r="216" spans="1:16" s="123" customFormat="1" ht="27.6" x14ac:dyDescent="0.25">
      <c r="A216" s="51"/>
      <c r="B216" s="358" t="s">
        <v>245</v>
      </c>
      <c r="C216" s="102" t="s">
        <v>240</v>
      </c>
      <c r="D216" s="115" t="s">
        <v>241</v>
      </c>
      <c r="E216" s="104"/>
      <c r="H216" s="54"/>
      <c r="I216" s="54"/>
      <c r="J216" s="54"/>
      <c r="K216" s="54"/>
      <c r="L216" s="54"/>
      <c r="M216" s="54"/>
      <c r="N216" s="54"/>
      <c r="O216" s="54"/>
      <c r="P216" s="54"/>
    </row>
    <row r="217" spans="1:16" s="123" customFormat="1" x14ac:dyDescent="0.25">
      <c r="A217" s="51"/>
      <c r="B217" s="573" t="s">
        <v>246</v>
      </c>
      <c r="C217" s="574"/>
      <c r="D217" s="575"/>
      <c r="E217" s="104"/>
      <c r="H217" s="54"/>
      <c r="I217" s="54"/>
      <c r="J217" s="54"/>
      <c r="K217" s="54"/>
      <c r="L217" s="54"/>
      <c r="M217" s="54"/>
      <c r="N217" s="54"/>
      <c r="O217" s="54"/>
      <c r="P217" s="54"/>
    </row>
    <row r="218" spans="1:16" s="123" customFormat="1" x14ac:dyDescent="0.25">
      <c r="A218" s="51"/>
      <c r="B218" s="576"/>
      <c r="C218" s="577"/>
      <c r="D218" s="578"/>
      <c r="E218" s="104"/>
      <c r="H218" s="54"/>
      <c r="I218" s="54"/>
      <c r="J218" s="54"/>
      <c r="K218" s="54"/>
      <c r="L218" s="54"/>
      <c r="M218" s="54"/>
      <c r="N218" s="54"/>
      <c r="O218" s="54"/>
      <c r="P218" s="54"/>
    </row>
    <row r="219" spans="1:16" s="123" customFormat="1" x14ac:dyDescent="0.25">
      <c r="A219" s="51"/>
      <c r="B219" s="52" t="s">
        <v>227</v>
      </c>
      <c r="C219" s="103"/>
      <c r="D219" s="103"/>
      <c r="E219" s="104"/>
      <c r="H219" s="54"/>
      <c r="I219" s="54"/>
      <c r="J219" s="54"/>
      <c r="K219" s="54"/>
      <c r="L219" s="54"/>
      <c r="M219" s="54"/>
      <c r="N219" s="54"/>
      <c r="O219" s="54"/>
      <c r="P219" s="54"/>
    </row>
    <row r="220" spans="1:16" s="123" customFormat="1" x14ac:dyDescent="0.25">
      <c r="A220" s="54"/>
      <c r="B220" s="52" t="s">
        <v>243</v>
      </c>
      <c r="C220" s="103"/>
      <c r="D220" s="103"/>
      <c r="H220" s="54"/>
      <c r="I220" s="54"/>
      <c r="J220" s="54"/>
      <c r="K220" s="54"/>
      <c r="L220" s="54"/>
      <c r="M220" s="54"/>
      <c r="N220" s="54"/>
      <c r="O220" s="54"/>
      <c r="P220" s="54"/>
    </row>
    <row r="221" spans="1:16" s="123" customFormat="1" x14ac:dyDescent="0.25">
      <c r="A221" s="54"/>
      <c r="B221" s="53"/>
      <c r="C221" s="104"/>
      <c r="D221" s="104"/>
      <c r="H221" s="54"/>
      <c r="I221" s="54"/>
      <c r="J221" s="54"/>
      <c r="K221" s="54"/>
      <c r="L221" s="54"/>
      <c r="M221" s="54"/>
      <c r="N221" s="54"/>
      <c r="O221" s="54"/>
      <c r="P221" s="54"/>
    </row>
    <row r="222" spans="1:16" s="123" customFormat="1" x14ac:dyDescent="0.25">
      <c r="A222" s="64" t="s">
        <v>388</v>
      </c>
      <c r="B222" s="54"/>
      <c r="H222" s="54"/>
      <c r="I222" s="54"/>
      <c r="J222" s="54"/>
      <c r="K222" s="54"/>
      <c r="L222" s="54"/>
      <c r="M222" s="54"/>
      <c r="N222" s="54"/>
      <c r="O222" s="54"/>
      <c r="P222" s="54"/>
    </row>
    <row r="224" spans="1:16" s="123" customFormat="1" ht="30.75" customHeight="1" x14ac:dyDescent="0.25">
      <c r="A224" s="54"/>
      <c r="B224" s="566" t="s">
        <v>514</v>
      </c>
      <c r="C224" s="567"/>
      <c r="D224" s="568" t="str">
        <f>+F150</f>
        <v>Saldo al 30/06/2021</v>
      </c>
      <c r="E224" s="569"/>
      <c r="H224" s="54"/>
      <c r="I224" s="54"/>
      <c r="J224" s="54"/>
      <c r="K224" s="54"/>
      <c r="L224" s="54"/>
      <c r="M224" s="54"/>
      <c r="N224" s="54"/>
      <c r="O224" s="54"/>
      <c r="P224" s="54"/>
    </row>
    <row r="225" spans="1:16" s="123" customFormat="1" x14ac:dyDescent="0.25">
      <c r="A225" s="54"/>
      <c r="B225" s="570" t="s">
        <v>390</v>
      </c>
      <c r="C225" s="571"/>
      <c r="D225" s="562">
        <v>649187544</v>
      </c>
      <c r="E225" s="563"/>
      <c r="H225" s="54"/>
      <c r="I225" s="54"/>
      <c r="J225" s="54"/>
      <c r="K225" s="54"/>
      <c r="L225" s="54"/>
      <c r="M225" s="54"/>
      <c r="N225" s="54"/>
      <c r="O225" s="54"/>
      <c r="P225" s="54"/>
    </row>
    <row r="226" spans="1:16" s="123" customFormat="1" x14ac:dyDescent="0.25">
      <c r="A226" s="54"/>
      <c r="B226" s="560" t="s">
        <v>512</v>
      </c>
      <c r="C226" s="561"/>
      <c r="D226" s="562">
        <v>362333770</v>
      </c>
      <c r="E226" s="563"/>
      <c r="H226" s="54"/>
      <c r="I226" s="54"/>
      <c r="J226" s="54"/>
      <c r="K226" s="54"/>
      <c r="L226" s="54"/>
      <c r="M226" s="54"/>
      <c r="N226" s="54"/>
      <c r="O226" s="54"/>
      <c r="P226" s="54"/>
    </row>
    <row r="227" spans="1:16" s="123" customFormat="1" x14ac:dyDescent="0.25">
      <c r="A227" s="54"/>
      <c r="B227" s="360" t="s">
        <v>453</v>
      </c>
      <c r="C227" s="363"/>
      <c r="D227" s="356"/>
      <c r="E227" s="357">
        <v>3690203227</v>
      </c>
      <c r="H227" s="54"/>
      <c r="I227" s="54"/>
      <c r="J227" s="54"/>
      <c r="K227" s="54"/>
      <c r="L227" s="54"/>
      <c r="M227" s="54"/>
      <c r="N227" s="54"/>
      <c r="O227" s="54"/>
      <c r="P227" s="54"/>
    </row>
    <row r="228" spans="1:16" s="123" customFormat="1" x14ac:dyDescent="0.25">
      <c r="A228" s="54"/>
      <c r="B228" s="564" t="s">
        <v>513</v>
      </c>
      <c r="C228" s="565"/>
      <c r="D228" s="116"/>
      <c r="E228" s="99">
        <v>590481931</v>
      </c>
      <c r="H228" s="54"/>
      <c r="I228" s="54"/>
      <c r="J228" s="54"/>
      <c r="K228" s="54"/>
      <c r="L228" s="54"/>
      <c r="M228" s="54"/>
      <c r="N228" s="54"/>
      <c r="O228" s="54"/>
      <c r="P228" s="54"/>
    </row>
    <row r="229" spans="1:16" s="123" customFormat="1" x14ac:dyDescent="0.25">
      <c r="A229" s="54"/>
      <c r="B229" s="566" t="s">
        <v>125</v>
      </c>
      <c r="C229" s="567"/>
      <c r="D229" s="117"/>
      <c r="E229" s="100">
        <f>SUM(D225:E228)</f>
        <v>5292206472</v>
      </c>
      <c r="H229" s="54"/>
      <c r="I229" s="54"/>
      <c r="J229" s="54"/>
      <c r="K229" s="54"/>
      <c r="L229" s="54"/>
      <c r="M229" s="54"/>
      <c r="N229" s="54"/>
      <c r="O229" s="54"/>
      <c r="P229" s="54"/>
    </row>
    <row r="231" spans="1:16" s="123" customFormat="1" x14ac:dyDescent="0.25">
      <c r="A231" s="64" t="s">
        <v>394</v>
      </c>
      <c r="B231" s="54"/>
      <c r="H231" s="54"/>
      <c r="I231" s="54"/>
      <c r="J231" s="54"/>
      <c r="K231" s="54"/>
      <c r="L231" s="54"/>
      <c r="M231" s="54"/>
      <c r="N231" s="54"/>
      <c r="O231" s="54"/>
      <c r="P231" s="54"/>
    </row>
    <row r="233" spans="1:16" s="123" customFormat="1" ht="30.75" customHeight="1" x14ac:dyDescent="0.25">
      <c r="A233" s="54"/>
      <c r="B233" s="566" t="s">
        <v>255</v>
      </c>
      <c r="C233" s="567"/>
      <c r="D233" s="568" t="str">
        <f>+D224</f>
        <v>Saldo al 30/06/2021</v>
      </c>
      <c r="E233" s="569"/>
      <c r="H233" s="54"/>
      <c r="I233" s="54"/>
      <c r="J233" s="54"/>
      <c r="K233" s="54"/>
      <c r="L233" s="54"/>
      <c r="M233" s="54"/>
      <c r="N233" s="54"/>
      <c r="O233" s="54"/>
      <c r="P233" s="54"/>
    </row>
    <row r="234" spans="1:16" x14ac:dyDescent="0.25">
      <c r="B234" s="570" t="s">
        <v>256</v>
      </c>
      <c r="C234" s="571"/>
      <c r="D234" s="148"/>
      <c r="E234" s="114">
        <v>0</v>
      </c>
    </row>
    <row r="235" spans="1:16" x14ac:dyDescent="0.25">
      <c r="B235" s="360" t="s">
        <v>454</v>
      </c>
      <c r="C235" s="363"/>
      <c r="D235" s="149"/>
      <c r="E235" s="357">
        <f>868123059-E236</f>
        <v>846237495</v>
      </c>
      <c r="H235" s="77"/>
    </row>
    <row r="236" spans="1:16" x14ac:dyDescent="0.25">
      <c r="B236" s="564" t="s">
        <v>257</v>
      </c>
      <c r="C236" s="565"/>
      <c r="D236" s="150"/>
      <c r="E236" s="118">
        <v>21885564</v>
      </c>
    </row>
    <row r="237" spans="1:16" x14ac:dyDescent="0.25">
      <c r="B237" s="566" t="s">
        <v>125</v>
      </c>
      <c r="C237" s="567"/>
      <c r="D237" s="117"/>
      <c r="E237" s="100">
        <f>SUM(E234:E236)</f>
        <v>868123059</v>
      </c>
    </row>
    <row r="239" spans="1:16" x14ac:dyDescent="0.25">
      <c r="A239" s="66" t="s">
        <v>396</v>
      </c>
    </row>
    <row r="241" spans="1:16" ht="27.6" x14ac:dyDescent="0.25">
      <c r="B241" s="358" t="s">
        <v>245</v>
      </c>
      <c r="C241" s="102" t="s">
        <v>397</v>
      </c>
      <c r="D241" s="115" t="s">
        <v>398</v>
      </c>
    </row>
    <row r="242" spans="1:16" x14ac:dyDescent="0.25">
      <c r="B242" s="119" t="s">
        <v>399</v>
      </c>
      <c r="C242" s="120">
        <v>0</v>
      </c>
      <c r="D242" s="121"/>
      <c r="G242" s="572"/>
      <c r="H242" s="572"/>
      <c r="I242" s="559"/>
      <c r="J242" s="559"/>
    </row>
    <row r="243" spans="1:16" x14ac:dyDescent="0.25">
      <c r="B243" s="119" t="s">
        <v>31</v>
      </c>
      <c r="C243" s="120">
        <v>362333770</v>
      </c>
      <c r="D243" s="121">
        <v>50090.74</v>
      </c>
    </row>
    <row r="244" spans="1:16" x14ac:dyDescent="0.25">
      <c r="B244" s="119" t="s">
        <v>32</v>
      </c>
      <c r="C244" s="120">
        <f>+C209</f>
        <v>0</v>
      </c>
      <c r="D244" s="121"/>
    </row>
    <row r="245" spans="1:16" x14ac:dyDescent="0.25">
      <c r="B245" s="119" t="s">
        <v>400</v>
      </c>
      <c r="C245" s="120">
        <v>0</v>
      </c>
      <c r="D245" s="121"/>
    </row>
    <row r="246" spans="1:16" x14ac:dyDescent="0.25">
      <c r="B246" s="119" t="s">
        <v>401</v>
      </c>
      <c r="C246" s="120">
        <v>0</v>
      </c>
      <c r="D246" s="121"/>
    </row>
    <row r="247" spans="1:16" x14ac:dyDescent="0.25">
      <c r="B247" s="119" t="s">
        <v>402</v>
      </c>
      <c r="C247" s="120">
        <v>0</v>
      </c>
      <c r="D247" s="121"/>
    </row>
    <row r="248" spans="1:16" x14ac:dyDescent="0.25">
      <c r="B248" s="119" t="s">
        <v>403</v>
      </c>
      <c r="C248" s="120">
        <v>0</v>
      </c>
      <c r="D248" s="121"/>
    </row>
    <row r="249" spans="1:16" x14ac:dyDescent="0.25">
      <c r="B249" s="119" t="s">
        <v>404</v>
      </c>
      <c r="C249" s="120">
        <v>0</v>
      </c>
      <c r="D249" s="121"/>
    </row>
    <row r="250" spans="1:16" x14ac:dyDescent="0.25">
      <c r="B250" s="119" t="s">
        <v>33</v>
      </c>
      <c r="C250" s="120">
        <v>0</v>
      </c>
      <c r="D250" s="121"/>
    </row>
    <row r="251" spans="1:16" s="123" customFormat="1" x14ac:dyDescent="0.25">
      <c r="A251" s="54"/>
      <c r="B251" s="119" t="s">
        <v>405</v>
      </c>
      <c r="C251" s="120">
        <v>0</v>
      </c>
      <c r="D251" s="121"/>
      <c r="H251" s="54"/>
      <c r="I251" s="54"/>
      <c r="J251" s="54"/>
      <c r="K251" s="54"/>
      <c r="L251" s="54"/>
      <c r="M251" s="54"/>
      <c r="N251" s="54"/>
      <c r="O251" s="54"/>
      <c r="P251" s="54"/>
    </row>
    <row r="252" spans="1:16" s="123" customFormat="1" x14ac:dyDescent="0.25">
      <c r="A252" s="54"/>
      <c r="B252" s="119" t="s">
        <v>515</v>
      </c>
      <c r="C252" s="120">
        <v>0</v>
      </c>
      <c r="D252" s="121"/>
      <c r="H252" s="54"/>
      <c r="I252" s="54"/>
      <c r="J252" s="54"/>
      <c r="K252" s="54"/>
      <c r="L252" s="54"/>
      <c r="M252" s="54"/>
      <c r="N252" s="54"/>
      <c r="O252" s="54"/>
      <c r="P252" s="54"/>
    </row>
    <row r="253" spans="1:16" s="123" customFormat="1" x14ac:dyDescent="0.25">
      <c r="A253" s="54"/>
      <c r="B253" s="119" t="s">
        <v>516</v>
      </c>
      <c r="C253" s="120">
        <v>0</v>
      </c>
      <c r="D253" s="121"/>
      <c r="H253" s="54"/>
      <c r="I253" s="54"/>
      <c r="J253" s="54"/>
      <c r="K253" s="54"/>
      <c r="L253" s="54"/>
      <c r="M253" s="54"/>
      <c r="N253" s="54"/>
      <c r="O253" s="54"/>
      <c r="P253" s="54"/>
    </row>
    <row r="254" spans="1:16" s="123" customFormat="1" x14ac:dyDescent="0.25">
      <c r="A254" s="54"/>
      <c r="B254" s="119" t="s">
        <v>518</v>
      </c>
      <c r="C254" s="120">
        <v>0</v>
      </c>
      <c r="D254" s="121"/>
      <c r="H254" s="54"/>
      <c r="I254" s="54"/>
      <c r="J254" s="54"/>
      <c r="K254" s="54"/>
      <c r="L254" s="54"/>
      <c r="M254" s="54"/>
      <c r="N254" s="54"/>
      <c r="O254" s="54"/>
      <c r="P254" s="54"/>
    </row>
    <row r="255" spans="1:16" s="123" customFormat="1" x14ac:dyDescent="0.25">
      <c r="A255" s="54"/>
      <c r="B255" s="119" t="s">
        <v>517</v>
      </c>
      <c r="C255" s="120">
        <v>0</v>
      </c>
      <c r="D255" s="121"/>
      <c r="H255" s="54"/>
      <c r="I255" s="54"/>
      <c r="J255" s="54"/>
      <c r="K255" s="54"/>
      <c r="L255" s="54"/>
      <c r="M255" s="54"/>
      <c r="N255" s="54"/>
      <c r="O255" s="54"/>
      <c r="P255" s="54"/>
    </row>
    <row r="256" spans="1:16" s="123" customFormat="1" x14ac:dyDescent="0.25">
      <c r="A256" s="54"/>
      <c r="B256" s="359" t="s">
        <v>227</v>
      </c>
      <c r="C256" s="112">
        <f>SUM(C242:C255)</f>
        <v>362333770</v>
      </c>
      <c r="D256" s="122">
        <f>SUM(D242:D245)</f>
        <v>50090.74</v>
      </c>
      <c r="H256" s="54"/>
      <c r="I256" s="54"/>
      <c r="J256" s="54"/>
      <c r="K256" s="54"/>
      <c r="L256" s="54"/>
      <c r="M256" s="54"/>
      <c r="N256" s="54"/>
      <c r="O256" s="54"/>
      <c r="P256" s="54"/>
    </row>
    <row r="257" spans="1:16" s="123" customFormat="1" x14ac:dyDescent="0.25">
      <c r="A257" s="66"/>
      <c r="B257" s="53"/>
      <c r="C257" s="104"/>
      <c r="D257" s="104"/>
      <c r="H257" s="54"/>
      <c r="I257" s="54"/>
      <c r="J257" s="54"/>
      <c r="K257" s="54"/>
      <c r="L257" s="54"/>
      <c r="M257" s="54"/>
      <c r="N257" s="54"/>
      <c r="O257" s="54"/>
      <c r="P257" s="54"/>
    </row>
    <row r="258" spans="1:16" s="123" customFormat="1" x14ac:dyDescent="0.25">
      <c r="A258" s="66" t="s">
        <v>261</v>
      </c>
      <c r="B258" s="53"/>
      <c r="C258" s="104"/>
      <c r="D258" s="104"/>
      <c r="H258" s="54"/>
      <c r="I258" s="54"/>
      <c r="J258" s="54"/>
      <c r="K258" s="54"/>
      <c r="L258" s="54"/>
      <c r="M258" s="54"/>
      <c r="N258" s="54"/>
      <c r="O258" s="54"/>
      <c r="P258" s="54"/>
    </row>
    <row r="259" spans="1:16" s="123" customFormat="1" x14ac:dyDescent="0.25">
      <c r="A259" s="66"/>
      <c r="B259" s="53"/>
      <c r="C259" s="104"/>
      <c r="D259" s="104"/>
      <c r="H259" s="54"/>
      <c r="I259" s="54"/>
      <c r="J259" s="54"/>
      <c r="K259" s="54"/>
      <c r="L259" s="54"/>
      <c r="M259" s="54"/>
      <c r="N259" s="54"/>
      <c r="O259" s="54"/>
      <c r="P259" s="54"/>
    </row>
    <row r="260" spans="1:16" s="123" customFormat="1" x14ac:dyDescent="0.25">
      <c r="A260" s="66"/>
      <c r="B260" s="566" t="s">
        <v>514</v>
      </c>
      <c r="C260" s="567"/>
      <c r="D260" s="568" t="str">
        <f>+D233</f>
        <v>Saldo al 30/06/2021</v>
      </c>
      <c r="E260" s="569"/>
      <c r="H260" s="54"/>
      <c r="I260" s="54"/>
      <c r="J260" s="54"/>
      <c r="K260" s="54"/>
      <c r="L260" s="54"/>
      <c r="M260" s="54"/>
      <c r="N260" s="54"/>
      <c r="O260" s="54"/>
      <c r="P260" s="54"/>
    </row>
    <row r="261" spans="1:16" s="123" customFormat="1" x14ac:dyDescent="0.25">
      <c r="A261" s="66"/>
      <c r="B261" s="570" t="s">
        <v>390</v>
      </c>
      <c r="C261" s="571"/>
      <c r="D261" s="562">
        <v>0</v>
      </c>
      <c r="E261" s="563"/>
      <c r="H261" s="54"/>
      <c r="I261" s="54"/>
      <c r="J261" s="54"/>
      <c r="K261" s="54"/>
      <c r="L261" s="54"/>
      <c r="M261" s="54"/>
      <c r="N261" s="54"/>
      <c r="O261" s="54"/>
      <c r="P261" s="54"/>
    </row>
    <row r="262" spans="1:16" s="123" customFormat="1" x14ac:dyDescent="0.25">
      <c r="A262" s="66"/>
      <c r="B262" s="560" t="s">
        <v>512</v>
      </c>
      <c r="C262" s="561"/>
      <c r="D262" s="562">
        <v>0</v>
      </c>
      <c r="E262" s="563"/>
      <c r="H262" s="54"/>
      <c r="I262" s="54"/>
      <c r="J262" s="54"/>
      <c r="K262" s="54"/>
      <c r="L262" s="54"/>
      <c r="M262" s="54"/>
      <c r="N262" s="54"/>
      <c r="O262" s="54"/>
      <c r="P262" s="54"/>
    </row>
    <row r="263" spans="1:16" s="123" customFormat="1" x14ac:dyDescent="0.25">
      <c r="A263" s="66"/>
      <c r="B263" s="360" t="s">
        <v>453</v>
      </c>
      <c r="C263" s="363"/>
      <c r="D263" s="356"/>
      <c r="E263" s="357">
        <v>8883940855</v>
      </c>
      <c r="H263" s="54"/>
      <c r="I263" s="54"/>
      <c r="J263" s="54"/>
      <c r="K263" s="54"/>
      <c r="L263" s="54"/>
      <c r="M263" s="54"/>
      <c r="N263" s="54"/>
      <c r="O263" s="54"/>
      <c r="P263" s="54"/>
    </row>
    <row r="264" spans="1:16" s="123" customFormat="1" x14ac:dyDescent="0.25">
      <c r="A264" s="66"/>
      <c r="B264" s="564" t="s">
        <v>513</v>
      </c>
      <c r="C264" s="565"/>
      <c r="D264" s="116"/>
      <c r="E264" s="99">
        <v>0</v>
      </c>
      <c r="H264" s="54"/>
      <c r="I264" s="54"/>
      <c r="J264" s="54"/>
      <c r="K264" s="54"/>
      <c r="L264" s="54"/>
      <c r="M264" s="54"/>
      <c r="N264" s="54"/>
      <c r="O264" s="54"/>
      <c r="P264" s="54"/>
    </row>
    <row r="265" spans="1:16" s="123" customFormat="1" x14ac:dyDescent="0.25">
      <c r="A265" s="66"/>
      <c r="B265" s="566" t="s">
        <v>125</v>
      </c>
      <c r="C265" s="567"/>
      <c r="D265" s="117"/>
      <c r="E265" s="100">
        <f>SUM(D261:E264)</f>
        <v>8883940855</v>
      </c>
      <c r="H265" s="54"/>
      <c r="I265" s="54"/>
      <c r="J265" s="54"/>
      <c r="K265" s="54"/>
      <c r="L265" s="54"/>
      <c r="M265" s="54"/>
      <c r="N265" s="54"/>
      <c r="O265" s="54"/>
      <c r="P265" s="54"/>
    </row>
    <row r="266" spans="1:16" s="123" customFormat="1" x14ac:dyDescent="0.25">
      <c r="A266" s="66"/>
      <c r="B266" s="53"/>
      <c r="C266" s="104"/>
      <c r="D266" s="104"/>
      <c r="H266" s="54"/>
      <c r="I266" s="54"/>
      <c r="J266" s="54"/>
      <c r="K266" s="54"/>
      <c r="L266" s="54"/>
      <c r="M266" s="54"/>
      <c r="N266" s="54"/>
      <c r="O266" s="54"/>
      <c r="P266" s="54"/>
    </row>
    <row r="267" spans="1:16" s="123" customFormat="1" x14ac:dyDescent="0.25">
      <c r="A267" s="66" t="s">
        <v>262</v>
      </c>
      <c r="B267" s="53"/>
      <c r="H267" s="54"/>
      <c r="I267" s="54"/>
      <c r="J267" s="54"/>
      <c r="K267" s="54"/>
      <c r="L267" s="54"/>
      <c r="M267" s="54"/>
      <c r="N267" s="54"/>
      <c r="O267" s="54"/>
      <c r="P267" s="54"/>
    </row>
    <row r="268" spans="1:16" s="123" customFormat="1" ht="16.5" customHeight="1" x14ac:dyDescent="0.25">
      <c r="A268" s="66"/>
      <c r="B268" s="53"/>
      <c r="H268" s="54"/>
      <c r="I268" s="54"/>
      <c r="J268" s="54"/>
      <c r="K268" s="54"/>
      <c r="L268" s="54"/>
      <c r="M268" s="54"/>
      <c r="N268" s="54"/>
      <c r="O268" s="54"/>
      <c r="P268" s="54"/>
    </row>
    <row r="269" spans="1:16" s="123" customFormat="1" x14ac:dyDescent="0.25">
      <c r="A269" s="80"/>
      <c r="B269" s="54"/>
      <c r="H269" s="54"/>
      <c r="I269" s="54"/>
      <c r="J269" s="54"/>
      <c r="K269" s="54"/>
      <c r="L269" s="54"/>
      <c r="M269" s="54"/>
      <c r="N269" s="54"/>
      <c r="O269" s="54"/>
      <c r="P269" s="54"/>
    </row>
    <row r="270" spans="1:16" s="123" customFormat="1" ht="27.6" x14ac:dyDescent="0.25">
      <c r="A270" s="54"/>
      <c r="B270" s="358" t="s">
        <v>264</v>
      </c>
      <c r="C270" s="102" t="s">
        <v>265</v>
      </c>
      <c r="D270" s="102" t="s">
        <v>266</v>
      </c>
      <c r="E270" s="124"/>
      <c r="H270" s="54"/>
      <c r="I270" s="54"/>
      <c r="J270" s="54"/>
      <c r="K270" s="54"/>
      <c r="L270" s="54"/>
      <c r="M270" s="54"/>
      <c r="N270" s="54"/>
      <c r="O270" s="54"/>
      <c r="P270" s="54"/>
    </row>
    <row r="271" spans="1:16" s="123" customFormat="1" x14ac:dyDescent="0.25">
      <c r="A271" s="54"/>
      <c r="B271" s="81" t="s">
        <v>31</v>
      </c>
      <c r="C271" s="151" t="s">
        <v>499</v>
      </c>
      <c r="D271" s="152">
        <f>+C243</f>
        <v>362333770</v>
      </c>
      <c r="E271" s="153"/>
      <c r="H271" s="54"/>
      <c r="I271" s="54"/>
      <c r="J271" s="54"/>
      <c r="K271" s="54"/>
      <c r="L271" s="54"/>
      <c r="M271" s="54"/>
      <c r="N271" s="54"/>
      <c r="O271" s="54"/>
      <c r="P271" s="54"/>
    </row>
    <row r="272" spans="1:16" s="123" customFormat="1" x14ac:dyDescent="0.25">
      <c r="A272" s="54"/>
      <c r="B272" s="81"/>
      <c r="C272" s="151"/>
      <c r="D272" s="152"/>
      <c r="E272" s="153"/>
      <c r="H272" s="54"/>
      <c r="I272" s="54"/>
      <c r="J272" s="54"/>
      <c r="K272" s="54"/>
      <c r="L272" s="54"/>
      <c r="M272" s="54"/>
      <c r="N272" s="54"/>
      <c r="O272" s="54"/>
      <c r="P272" s="54"/>
    </row>
    <row r="273" spans="1:16" s="123" customFormat="1" x14ac:dyDescent="0.25">
      <c r="A273" s="54"/>
      <c r="B273" s="81"/>
      <c r="C273" s="151"/>
      <c r="D273" s="152"/>
      <c r="E273" s="153"/>
      <c r="H273" s="54"/>
      <c r="I273" s="54"/>
      <c r="J273" s="54"/>
      <c r="K273" s="54"/>
      <c r="L273" s="54"/>
      <c r="M273" s="54"/>
      <c r="N273" s="54"/>
      <c r="O273" s="54"/>
      <c r="P273" s="54"/>
    </row>
    <row r="274" spans="1:16" s="123" customFormat="1" x14ac:dyDescent="0.25">
      <c r="A274" s="54"/>
      <c r="B274" s="359" t="s">
        <v>125</v>
      </c>
      <c r="C274" s="103"/>
      <c r="D274" s="103">
        <f>SUM(D271:D273)</f>
        <v>362333770</v>
      </c>
      <c r="E274" s="154"/>
      <c r="H274" s="54"/>
      <c r="I274" s="54"/>
      <c r="J274" s="54"/>
      <c r="K274" s="54"/>
      <c r="L274" s="54"/>
      <c r="M274" s="54"/>
      <c r="N274" s="54"/>
      <c r="O274" s="54"/>
      <c r="P274" s="54"/>
    </row>
    <row r="276" spans="1:16" s="123" customFormat="1" x14ac:dyDescent="0.25">
      <c r="A276" s="66" t="s">
        <v>271</v>
      </c>
      <c r="B276" s="53"/>
      <c r="H276" s="54"/>
      <c r="I276" s="54"/>
      <c r="J276" s="54"/>
      <c r="K276" s="54"/>
      <c r="L276" s="54"/>
      <c r="M276" s="54"/>
      <c r="N276" s="54"/>
      <c r="O276" s="54"/>
      <c r="P276" s="54"/>
    </row>
    <row r="279" spans="1:16" ht="55.2" x14ac:dyDescent="0.25">
      <c r="B279" s="358" t="s">
        <v>264</v>
      </c>
      <c r="C279" s="102" t="s">
        <v>273</v>
      </c>
      <c r="D279" s="102" t="s">
        <v>274</v>
      </c>
      <c r="E279" s="102" t="s">
        <v>275</v>
      </c>
      <c r="F279" s="124"/>
    </row>
    <row r="280" spans="1:16" x14ac:dyDescent="0.25">
      <c r="B280" s="55" t="s">
        <v>278</v>
      </c>
      <c r="C280" s="125">
        <v>0</v>
      </c>
      <c r="D280" s="126">
        <v>8792188</v>
      </c>
      <c r="E280" s="125">
        <f t="shared" ref="E280:E289" si="5">+C280-D280</f>
        <v>-8792188</v>
      </c>
      <c r="F280" s="127"/>
    </row>
    <row r="281" spans="1:16" x14ac:dyDescent="0.25">
      <c r="B281" s="56" t="s">
        <v>259</v>
      </c>
      <c r="C281" s="125">
        <v>0</v>
      </c>
      <c r="D281" s="125">
        <v>107250000</v>
      </c>
      <c r="E281" s="125">
        <f t="shared" si="5"/>
        <v>-107250000</v>
      </c>
      <c r="F281" s="127"/>
    </row>
    <row r="282" spans="1:16" x14ac:dyDescent="0.25">
      <c r="B282" s="56" t="s">
        <v>406</v>
      </c>
      <c r="C282" s="125">
        <v>0</v>
      </c>
      <c r="D282" s="125">
        <v>33220000</v>
      </c>
      <c r="E282" s="125">
        <f t="shared" si="5"/>
        <v>-33220000</v>
      </c>
      <c r="F282" s="127"/>
    </row>
    <row r="283" spans="1:16" x14ac:dyDescent="0.25">
      <c r="B283" s="57" t="s">
        <v>31</v>
      </c>
      <c r="C283" s="125">
        <v>12985128</v>
      </c>
      <c r="D283" s="152">
        <v>4583000</v>
      </c>
      <c r="E283" s="125">
        <f t="shared" si="5"/>
        <v>8402128</v>
      </c>
      <c r="F283" s="127"/>
    </row>
    <row r="284" spans="1:16" x14ac:dyDescent="0.25">
      <c r="B284" s="57" t="s">
        <v>280</v>
      </c>
      <c r="C284" s="125">
        <v>0</v>
      </c>
      <c r="D284" s="125">
        <v>32450000</v>
      </c>
      <c r="E284" s="125">
        <f t="shared" si="5"/>
        <v>-32450000</v>
      </c>
      <c r="F284" s="127"/>
    </row>
    <row r="285" spans="1:16" x14ac:dyDescent="0.25">
      <c r="B285" s="57" t="s">
        <v>401</v>
      </c>
      <c r="C285" s="125">
        <v>0</v>
      </c>
      <c r="D285" s="125">
        <v>0</v>
      </c>
      <c r="E285" s="125">
        <f t="shared" si="5"/>
        <v>0</v>
      </c>
      <c r="F285" s="127"/>
    </row>
    <row r="286" spans="1:16" x14ac:dyDescent="0.25">
      <c r="B286" s="57" t="s">
        <v>515</v>
      </c>
      <c r="C286" s="125">
        <v>6741795616</v>
      </c>
      <c r="D286" s="125">
        <v>12565000</v>
      </c>
      <c r="E286" s="125">
        <f t="shared" si="5"/>
        <v>6729230616</v>
      </c>
      <c r="F286" s="127"/>
    </row>
    <row r="287" spans="1:16" x14ac:dyDescent="0.25">
      <c r="B287" s="57" t="s">
        <v>516</v>
      </c>
      <c r="C287" s="125">
        <f>461314384/1.1</f>
        <v>419376712.72727269</v>
      </c>
      <c r="D287" s="125">
        <v>0</v>
      </c>
      <c r="E287" s="125">
        <f t="shared" si="5"/>
        <v>419376712.72727269</v>
      </c>
      <c r="F287" s="127"/>
    </row>
    <row r="288" spans="1:16" x14ac:dyDescent="0.25">
      <c r="B288" s="57" t="s">
        <v>518</v>
      </c>
      <c r="C288" s="125">
        <f>343865925/1.1</f>
        <v>312605386.36363631</v>
      </c>
      <c r="D288" s="125">
        <v>0</v>
      </c>
      <c r="E288" s="125">
        <f t="shared" si="5"/>
        <v>312605386.36363631</v>
      </c>
      <c r="F288" s="127"/>
    </row>
    <row r="289" spans="1:9" x14ac:dyDescent="0.25">
      <c r="B289" s="57" t="s">
        <v>517</v>
      </c>
      <c r="C289" s="125">
        <v>0</v>
      </c>
      <c r="D289" s="125">
        <v>282511400</v>
      </c>
      <c r="E289" s="125">
        <f t="shared" si="5"/>
        <v>-282511400</v>
      </c>
      <c r="F289" s="127"/>
    </row>
    <row r="290" spans="1:9" x14ac:dyDescent="0.25">
      <c r="B290" s="58" t="s">
        <v>125</v>
      </c>
      <c r="C290" s="128">
        <f>SUM(C280:C289)</f>
        <v>7486762843.090909</v>
      </c>
      <c r="D290" s="128">
        <f>SUM(D280:D289)</f>
        <v>481371588</v>
      </c>
      <c r="E290" s="128">
        <f>SUM(E280:E289)</f>
        <v>7005391255.090909</v>
      </c>
      <c r="F290" s="129"/>
    </row>
    <row r="292" spans="1:9" x14ac:dyDescent="0.25">
      <c r="A292" s="66" t="s">
        <v>281</v>
      </c>
      <c r="B292" s="53"/>
    </row>
    <row r="293" spans="1:9" x14ac:dyDescent="0.25">
      <c r="A293" s="45"/>
      <c r="B293" s="53"/>
    </row>
    <row r="294" spans="1:9" ht="41.4" x14ac:dyDescent="0.25">
      <c r="B294" s="358" t="s">
        <v>118</v>
      </c>
      <c r="C294" s="85" t="s">
        <v>119</v>
      </c>
      <c r="D294" s="85" t="s">
        <v>282</v>
      </c>
      <c r="E294" s="85" t="s">
        <v>283</v>
      </c>
      <c r="F294" s="85" t="s">
        <v>121</v>
      </c>
    </row>
    <row r="295" spans="1:9" x14ac:dyDescent="0.25">
      <c r="B295" s="76" t="s">
        <v>68</v>
      </c>
      <c r="C295" s="155">
        <v>1500000000</v>
      </c>
      <c r="D295" s="155">
        <f>+F295-C295</f>
        <v>0</v>
      </c>
      <c r="E295" s="155">
        <v>0</v>
      </c>
      <c r="F295" s="155">
        <v>1500000000</v>
      </c>
      <c r="H295" s="77"/>
    </row>
    <row r="296" spans="1:9" x14ac:dyDescent="0.25">
      <c r="A296" s="66"/>
      <c r="B296" s="76" t="s">
        <v>122</v>
      </c>
      <c r="C296" s="155">
        <v>0</v>
      </c>
      <c r="D296" s="155">
        <v>0</v>
      </c>
      <c r="E296" s="155">
        <v>0</v>
      </c>
      <c r="F296" s="155">
        <f t="shared" ref="F296:F297" si="6">+C296+D296-E296</f>
        <v>0</v>
      </c>
      <c r="H296" s="77"/>
    </row>
    <row r="297" spans="1:9" x14ac:dyDescent="0.25">
      <c r="B297" s="76" t="s">
        <v>69</v>
      </c>
      <c r="C297" s="155">
        <v>80267146</v>
      </c>
      <c r="D297" s="155">
        <v>0</v>
      </c>
      <c r="E297" s="155">
        <v>0</v>
      </c>
      <c r="F297" s="155">
        <f t="shared" si="6"/>
        <v>80267146</v>
      </c>
      <c r="H297" s="77"/>
    </row>
    <row r="298" spans="1:9" x14ac:dyDescent="0.25">
      <c r="B298" s="76" t="s">
        <v>123</v>
      </c>
      <c r="C298" s="155">
        <v>1412158377</v>
      </c>
      <c r="D298" s="155">
        <v>0</v>
      </c>
      <c r="E298" s="155">
        <v>0</v>
      </c>
      <c r="F298" s="155">
        <v>137280829</v>
      </c>
      <c r="H298" s="77"/>
    </row>
    <row r="299" spans="1:9" x14ac:dyDescent="0.25">
      <c r="B299" s="76" t="s">
        <v>284</v>
      </c>
      <c r="C299" s="155">
        <v>-1274877548</v>
      </c>
      <c r="D299" s="155">
        <f>+F299</f>
        <v>500285697</v>
      </c>
      <c r="E299" s="155">
        <f>C299</f>
        <v>-1274877548</v>
      </c>
      <c r="F299" s="155">
        <v>500285697</v>
      </c>
      <c r="H299" s="77"/>
    </row>
    <row r="300" spans="1:9" x14ac:dyDescent="0.25">
      <c r="B300" s="75" t="s">
        <v>125</v>
      </c>
      <c r="C300" s="156">
        <f>SUM(C295:C299)</f>
        <v>1717547975</v>
      </c>
      <c r="D300" s="156">
        <f>SUM(D295:D299)</f>
        <v>500285697</v>
      </c>
      <c r="E300" s="156">
        <f>SUM(E295:E299)</f>
        <v>-1274877548</v>
      </c>
      <c r="F300" s="156">
        <f>SUM(F295:F299)</f>
        <v>2217833672</v>
      </c>
      <c r="H300" s="77"/>
      <c r="I300" s="77"/>
    </row>
    <row r="302" spans="1:9" x14ac:dyDescent="0.25">
      <c r="A302" s="66" t="s">
        <v>285</v>
      </c>
    </row>
    <row r="303" spans="1:9" x14ac:dyDescent="0.25">
      <c r="A303" s="45"/>
    </row>
    <row r="304" spans="1:9" ht="41.4" x14ac:dyDescent="0.25">
      <c r="B304" s="82" t="s">
        <v>183</v>
      </c>
      <c r="C304" s="85" t="s">
        <v>119</v>
      </c>
      <c r="D304" s="157" t="s">
        <v>282</v>
      </c>
      <c r="E304" s="157" t="s">
        <v>283</v>
      </c>
      <c r="F304" s="85" t="s">
        <v>286</v>
      </c>
      <c r="G304" s="85" t="s">
        <v>287</v>
      </c>
      <c r="H304" s="70"/>
    </row>
    <row r="305" spans="1:7" x14ac:dyDescent="0.25">
      <c r="B305" s="83" t="s">
        <v>288</v>
      </c>
      <c r="C305" s="158">
        <v>0</v>
      </c>
      <c r="D305" s="158">
        <v>0</v>
      </c>
      <c r="E305" s="158"/>
      <c r="F305" s="158">
        <f>+C305+D305-E305</f>
        <v>0</v>
      </c>
      <c r="G305" s="158">
        <v>0</v>
      </c>
    </row>
    <row r="306" spans="1:7" x14ac:dyDescent="0.25">
      <c r="B306" s="76"/>
      <c r="C306" s="158"/>
      <c r="D306" s="158"/>
      <c r="E306" s="158"/>
      <c r="F306" s="158"/>
      <c r="G306" s="158"/>
    </row>
    <row r="307" spans="1:7" x14ac:dyDescent="0.25">
      <c r="B307" s="76"/>
      <c r="C307" s="158"/>
      <c r="D307" s="158"/>
      <c r="E307" s="158"/>
      <c r="F307" s="158"/>
      <c r="G307" s="158"/>
    </row>
    <row r="308" spans="1:7" x14ac:dyDescent="0.25">
      <c r="B308" s="83" t="s">
        <v>290</v>
      </c>
      <c r="C308" s="158">
        <v>0</v>
      </c>
      <c r="D308" s="158">
        <v>21885564</v>
      </c>
      <c r="E308" s="158"/>
      <c r="F308" s="158">
        <f t="shared" ref="F308" si="7">+C308+D308-E308</f>
        <v>21885564</v>
      </c>
      <c r="G308" s="158">
        <v>0</v>
      </c>
    </row>
    <row r="309" spans="1:7" x14ac:dyDescent="0.25">
      <c r="B309" s="76"/>
      <c r="C309" s="158"/>
      <c r="D309" s="158"/>
      <c r="E309" s="158"/>
      <c r="F309" s="158"/>
      <c r="G309" s="158"/>
    </row>
    <row r="310" spans="1:7" x14ac:dyDescent="0.25">
      <c r="B310" s="76"/>
      <c r="C310" s="158"/>
      <c r="D310" s="158"/>
      <c r="E310" s="158"/>
      <c r="F310" s="158"/>
      <c r="G310" s="158"/>
    </row>
    <row r="311" spans="1:7" x14ac:dyDescent="0.25">
      <c r="B311" s="76" t="s">
        <v>289</v>
      </c>
      <c r="C311" s="322">
        <f>SUM(C305:C309)</f>
        <v>0</v>
      </c>
      <c r="D311" s="322">
        <f t="shared" ref="D311:F311" si="8">SUM(D305:D309)</f>
        <v>21885564</v>
      </c>
      <c r="E311" s="322">
        <f t="shared" si="8"/>
        <v>0</v>
      </c>
      <c r="F311" s="322">
        <f t="shared" si="8"/>
        <v>21885564</v>
      </c>
      <c r="G311" s="322">
        <f>SUM(G305:G310)</f>
        <v>0</v>
      </c>
    </row>
    <row r="313" spans="1:7" x14ac:dyDescent="0.25">
      <c r="A313" s="66" t="s">
        <v>291</v>
      </c>
    </row>
    <row r="314" spans="1:7" x14ac:dyDescent="0.25">
      <c r="A314" s="66"/>
    </row>
    <row r="315" spans="1:7" ht="15" thickBot="1" x14ac:dyDescent="0.35">
      <c r="A315" s="66"/>
      <c r="B315" s="436" t="s">
        <v>500</v>
      </c>
      <c r="C315" s="437" t="str">
        <f>+D233</f>
        <v>Saldo al 30/06/2021</v>
      </c>
    </row>
    <row r="316" spans="1:7" ht="14.4" x14ac:dyDescent="0.3">
      <c r="A316" s="66"/>
      <c r="B316" s="442" t="s">
        <v>78</v>
      </c>
      <c r="C316" s="443">
        <v>8700457372</v>
      </c>
    </row>
    <row r="317" spans="1:7" ht="14.4" x14ac:dyDescent="0.3">
      <c r="A317" s="66"/>
      <c r="B317" s="444" t="s">
        <v>79</v>
      </c>
      <c r="C317" s="445">
        <v>7944050293</v>
      </c>
    </row>
    <row r="318" spans="1:7" ht="14.4" x14ac:dyDescent="0.3">
      <c r="A318" s="66"/>
      <c r="B318" s="442" t="s">
        <v>519</v>
      </c>
      <c r="C318" s="443">
        <v>1758766990</v>
      </c>
    </row>
    <row r="319" spans="1:7" ht="14.4" x14ac:dyDescent="0.3">
      <c r="A319" s="66"/>
      <c r="B319" s="440" t="s">
        <v>520</v>
      </c>
      <c r="C319" s="441">
        <v>1758766990</v>
      </c>
    </row>
    <row r="320" spans="1:7" ht="14.4" x14ac:dyDescent="0.3">
      <c r="A320" s="66"/>
      <c r="B320" s="442" t="s">
        <v>521</v>
      </c>
      <c r="C320" s="443">
        <v>6185283303</v>
      </c>
    </row>
    <row r="321" spans="1:16" ht="14.4" x14ac:dyDescent="0.3">
      <c r="A321" s="66"/>
      <c r="B321" s="440" t="s">
        <v>522</v>
      </c>
      <c r="C321" s="441">
        <v>4827244405</v>
      </c>
    </row>
    <row r="322" spans="1:16" ht="14.4" x14ac:dyDescent="0.3">
      <c r="A322" s="66"/>
      <c r="B322" s="438" t="s">
        <v>523</v>
      </c>
      <c r="C322" s="439">
        <v>885514424</v>
      </c>
    </row>
    <row r="323" spans="1:16" ht="14.4" x14ac:dyDescent="0.3">
      <c r="A323" s="66"/>
      <c r="B323" s="440" t="s">
        <v>524</v>
      </c>
      <c r="C323" s="441">
        <v>472524474</v>
      </c>
    </row>
    <row r="324" spans="1:16" ht="14.4" x14ac:dyDescent="0.3">
      <c r="A324" s="66"/>
      <c r="B324" s="442" t="s">
        <v>83</v>
      </c>
      <c r="C324" s="443">
        <v>756407079</v>
      </c>
    </row>
    <row r="325" spans="1:16" ht="14.4" x14ac:dyDescent="0.3">
      <c r="A325" s="66"/>
      <c r="B325" s="444" t="s">
        <v>84</v>
      </c>
      <c r="C325" s="445">
        <v>756407079</v>
      </c>
    </row>
    <row r="326" spans="1:16" ht="14.4" x14ac:dyDescent="0.3">
      <c r="A326" s="66"/>
      <c r="B326" s="438" t="s">
        <v>414</v>
      </c>
      <c r="C326" s="439">
        <v>694960627</v>
      </c>
    </row>
    <row r="327" spans="1:16" ht="14.4" x14ac:dyDescent="0.3">
      <c r="A327" s="66"/>
      <c r="B327" s="440" t="s">
        <v>525</v>
      </c>
      <c r="C327" s="441">
        <v>12986273</v>
      </c>
    </row>
    <row r="328" spans="1:16" ht="14.4" x14ac:dyDescent="0.3">
      <c r="A328" s="66"/>
      <c r="B328" s="438" t="s">
        <v>526</v>
      </c>
      <c r="C328" s="439">
        <v>48460179</v>
      </c>
    </row>
    <row r="329" spans="1:16" ht="14.4" x14ac:dyDescent="0.3">
      <c r="A329" s="66"/>
      <c r="B329" s="453"/>
      <c r="C329" s="454"/>
    </row>
    <row r="330" spans="1:16" ht="14.4" x14ac:dyDescent="0.3">
      <c r="A330" s="66"/>
      <c r="B330" s="453"/>
      <c r="C330" s="454"/>
    </row>
    <row r="331" spans="1:16" ht="14.4" x14ac:dyDescent="0.3">
      <c r="A331" s="66"/>
      <c r="B331" s="453"/>
      <c r="C331" s="454"/>
    </row>
    <row r="332" spans="1:16" s="123" customFormat="1" x14ac:dyDescent="0.25">
      <c r="A332" s="159"/>
      <c r="B332" s="160"/>
      <c r="C332" s="139"/>
      <c r="D332" s="139"/>
      <c r="E332" s="139"/>
      <c r="H332" s="54"/>
      <c r="I332" s="54"/>
      <c r="J332" s="54"/>
      <c r="K332" s="54"/>
      <c r="L332" s="54"/>
      <c r="M332" s="54"/>
      <c r="N332" s="54"/>
      <c r="O332" s="54"/>
      <c r="P332" s="54"/>
    </row>
    <row r="333" spans="1:16" s="123" customFormat="1" x14ac:dyDescent="0.25">
      <c r="A333" s="66" t="s">
        <v>303</v>
      </c>
      <c r="B333" s="54"/>
      <c r="H333" s="54"/>
      <c r="I333" s="54"/>
      <c r="J333" s="54"/>
      <c r="K333" s="54"/>
      <c r="L333" s="54"/>
      <c r="M333" s="54"/>
      <c r="N333" s="54"/>
      <c r="O333" s="54"/>
      <c r="P333" s="54"/>
    </row>
    <row r="334" spans="1:16" s="123" customFormat="1" x14ac:dyDescent="0.25">
      <c r="A334" s="66"/>
      <c r="B334" s="54"/>
      <c r="H334" s="54"/>
      <c r="I334" s="54"/>
      <c r="J334" s="54"/>
      <c r="K334" s="54"/>
      <c r="L334" s="54"/>
      <c r="M334" s="54"/>
      <c r="N334" s="54"/>
      <c r="O334" s="54"/>
      <c r="P334" s="54"/>
    </row>
    <row r="335" spans="1:16" s="123" customFormat="1" x14ac:dyDescent="0.25">
      <c r="A335" s="66"/>
      <c r="B335" s="181" t="s">
        <v>455</v>
      </c>
      <c r="C335" s="446" t="s">
        <v>472</v>
      </c>
      <c r="H335" s="54"/>
      <c r="I335" s="54"/>
      <c r="J335" s="54"/>
      <c r="K335" s="54"/>
      <c r="L335" s="54"/>
      <c r="M335" s="54"/>
      <c r="N335" s="54"/>
      <c r="O335" s="54"/>
      <c r="P335" s="54"/>
    </row>
    <row r="336" spans="1:16" s="123" customFormat="1" x14ac:dyDescent="0.25">
      <c r="A336" s="66"/>
      <c r="B336" s="1" t="s">
        <v>93</v>
      </c>
      <c r="C336" s="4">
        <v>8200171675</v>
      </c>
      <c r="H336" s="54"/>
      <c r="I336" s="54"/>
      <c r="J336" s="54"/>
      <c r="K336" s="54"/>
      <c r="L336" s="54"/>
      <c r="M336" s="54"/>
      <c r="N336" s="54"/>
      <c r="O336" s="54"/>
      <c r="P336" s="54"/>
    </row>
    <row r="337" spans="1:16" s="123" customFormat="1" x14ac:dyDescent="0.25">
      <c r="A337" s="66"/>
      <c r="B337" s="1" t="s">
        <v>527</v>
      </c>
      <c r="C337" s="4">
        <v>6864190201</v>
      </c>
      <c r="H337" s="54"/>
      <c r="I337" s="54"/>
      <c r="J337" s="54"/>
      <c r="K337" s="54"/>
      <c r="L337" s="54"/>
      <c r="M337" s="54"/>
      <c r="N337" s="54"/>
      <c r="O337" s="54"/>
      <c r="P337" s="54"/>
    </row>
    <row r="338" spans="1:16" s="123" customFormat="1" x14ac:dyDescent="0.25">
      <c r="A338" s="66"/>
      <c r="B338" s="1" t="s">
        <v>528</v>
      </c>
      <c r="C338" s="4">
        <v>5105423211</v>
      </c>
      <c r="H338" s="54"/>
      <c r="I338" s="54"/>
      <c r="J338" s="54"/>
      <c r="K338" s="54"/>
      <c r="L338" s="54"/>
      <c r="M338" s="54"/>
      <c r="N338" s="54"/>
      <c r="O338" s="54"/>
      <c r="P338" s="54"/>
    </row>
    <row r="339" spans="1:16" s="123" customFormat="1" x14ac:dyDescent="0.25">
      <c r="A339" s="66"/>
      <c r="B339" s="2" t="s">
        <v>529</v>
      </c>
      <c r="C339" s="3">
        <v>5105423211</v>
      </c>
      <c r="H339" s="54"/>
      <c r="I339" s="54"/>
      <c r="J339" s="54"/>
      <c r="K339" s="54"/>
      <c r="L339" s="54"/>
      <c r="M339" s="54"/>
      <c r="N339" s="54"/>
      <c r="O339" s="54"/>
      <c r="P339" s="54"/>
    </row>
    <row r="340" spans="1:16" s="123" customFormat="1" x14ac:dyDescent="0.25">
      <c r="A340" s="66"/>
      <c r="B340" s="1" t="s">
        <v>530</v>
      </c>
      <c r="C340" s="4">
        <v>1758766990</v>
      </c>
      <c r="H340" s="54"/>
      <c r="I340" s="54"/>
      <c r="J340" s="54"/>
      <c r="K340" s="54"/>
      <c r="L340" s="54"/>
      <c r="M340" s="54"/>
      <c r="N340" s="54"/>
      <c r="O340" s="54"/>
      <c r="P340" s="54"/>
    </row>
    <row r="341" spans="1:16" s="123" customFormat="1" x14ac:dyDescent="0.25">
      <c r="A341" s="66"/>
      <c r="B341" s="2" t="s">
        <v>531</v>
      </c>
      <c r="C341" s="3">
        <v>1758766990</v>
      </c>
      <c r="H341" s="54"/>
      <c r="I341" s="54"/>
      <c r="J341" s="54"/>
      <c r="K341" s="54"/>
      <c r="L341" s="54"/>
      <c r="M341" s="54"/>
      <c r="N341" s="54"/>
      <c r="O341" s="54"/>
      <c r="P341" s="54"/>
    </row>
    <row r="342" spans="1:16" s="123" customFormat="1" x14ac:dyDescent="0.25">
      <c r="A342" s="66"/>
      <c r="B342" s="1" t="s">
        <v>97</v>
      </c>
      <c r="C342" s="4">
        <v>124492461</v>
      </c>
      <c r="H342" s="54"/>
      <c r="I342" s="54"/>
      <c r="J342" s="54"/>
      <c r="K342" s="54"/>
      <c r="L342" s="54"/>
      <c r="M342" s="54"/>
      <c r="N342" s="54"/>
      <c r="O342" s="54"/>
      <c r="P342" s="54"/>
    </row>
    <row r="343" spans="1:16" s="123" customFormat="1" x14ac:dyDescent="0.25">
      <c r="A343" s="66"/>
      <c r="B343" s="2" t="s">
        <v>532</v>
      </c>
      <c r="C343" s="3">
        <v>33210187</v>
      </c>
      <c r="H343" s="54"/>
      <c r="I343" s="54"/>
      <c r="J343" s="54"/>
      <c r="K343" s="54"/>
      <c r="L343" s="54"/>
      <c r="M343" s="54"/>
      <c r="N343" s="54"/>
      <c r="O343" s="54"/>
      <c r="P343" s="54"/>
    </row>
    <row r="344" spans="1:16" s="123" customFormat="1" x14ac:dyDescent="0.25">
      <c r="A344" s="66"/>
      <c r="B344" s="2" t="s">
        <v>533</v>
      </c>
      <c r="C344" s="3">
        <v>33210187</v>
      </c>
      <c r="H344" s="54"/>
      <c r="I344" s="54"/>
      <c r="J344" s="54"/>
      <c r="K344" s="54"/>
      <c r="L344" s="54"/>
      <c r="M344" s="54"/>
      <c r="N344" s="54"/>
      <c r="O344" s="54"/>
      <c r="P344" s="54"/>
    </row>
    <row r="345" spans="1:16" s="123" customFormat="1" x14ac:dyDescent="0.25">
      <c r="A345" s="66"/>
      <c r="B345" s="2" t="s">
        <v>100</v>
      </c>
      <c r="C345" s="3">
        <v>91282274</v>
      </c>
      <c r="H345" s="54"/>
      <c r="I345" s="54"/>
      <c r="J345" s="54"/>
      <c r="K345" s="54"/>
      <c r="L345" s="54"/>
      <c r="M345" s="54"/>
      <c r="N345" s="54"/>
      <c r="O345" s="54"/>
      <c r="P345" s="54"/>
    </row>
    <row r="346" spans="1:16" s="123" customFormat="1" x14ac:dyDescent="0.25">
      <c r="A346" s="66"/>
      <c r="B346" s="2" t="s">
        <v>534</v>
      </c>
      <c r="C346" s="3">
        <v>169091</v>
      </c>
      <c r="H346" s="54"/>
      <c r="I346" s="54"/>
      <c r="J346" s="54"/>
      <c r="K346" s="54"/>
      <c r="L346" s="54"/>
      <c r="M346" s="54"/>
      <c r="N346" s="54"/>
      <c r="O346" s="54"/>
      <c r="P346" s="54"/>
    </row>
    <row r="347" spans="1:16" s="123" customFormat="1" x14ac:dyDescent="0.25">
      <c r="A347" s="66"/>
      <c r="B347" s="2" t="s">
        <v>535</v>
      </c>
      <c r="C347" s="3">
        <v>91113183</v>
      </c>
      <c r="H347" s="54"/>
      <c r="I347" s="54"/>
      <c r="J347" s="54"/>
      <c r="K347" s="54"/>
      <c r="L347" s="54"/>
      <c r="M347" s="54"/>
      <c r="N347" s="54"/>
      <c r="O347" s="54"/>
      <c r="P347" s="54"/>
    </row>
    <row r="348" spans="1:16" s="123" customFormat="1" x14ac:dyDescent="0.25">
      <c r="A348" s="66"/>
      <c r="B348" s="1" t="s">
        <v>101</v>
      </c>
      <c r="C348" s="4">
        <v>1210314488</v>
      </c>
      <c r="H348" s="54"/>
      <c r="I348" s="54"/>
      <c r="J348" s="54"/>
      <c r="K348" s="54"/>
      <c r="L348" s="54"/>
      <c r="M348" s="54"/>
      <c r="N348" s="54"/>
      <c r="O348" s="54"/>
      <c r="P348" s="54"/>
    </row>
    <row r="349" spans="1:16" s="123" customFormat="1" x14ac:dyDescent="0.25">
      <c r="A349" s="66"/>
      <c r="B349" s="1" t="s">
        <v>420</v>
      </c>
      <c r="C349" s="4">
        <v>551075659</v>
      </c>
      <c r="H349" s="54"/>
      <c r="I349" s="54"/>
      <c r="J349" s="54"/>
      <c r="K349" s="54"/>
      <c r="L349" s="54"/>
      <c r="M349" s="54"/>
      <c r="N349" s="54"/>
      <c r="O349" s="54"/>
      <c r="P349" s="54"/>
    </row>
    <row r="350" spans="1:16" s="123" customFormat="1" x14ac:dyDescent="0.25">
      <c r="A350" s="66"/>
      <c r="B350" s="2" t="s">
        <v>421</v>
      </c>
      <c r="C350" s="3">
        <v>465803802</v>
      </c>
      <c r="H350" s="54"/>
      <c r="I350" s="54"/>
      <c r="J350" s="54"/>
      <c r="K350" s="54"/>
      <c r="L350" s="54"/>
      <c r="M350" s="54"/>
      <c r="N350" s="54"/>
      <c r="O350" s="54"/>
      <c r="P350" s="54"/>
    </row>
    <row r="351" spans="1:16" s="123" customFormat="1" x14ac:dyDescent="0.25">
      <c r="A351" s="66"/>
      <c r="B351" s="2" t="s">
        <v>422</v>
      </c>
      <c r="C351" s="3">
        <v>76857627</v>
      </c>
      <c r="H351" s="54"/>
      <c r="I351" s="54"/>
      <c r="J351" s="54"/>
      <c r="K351" s="54"/>
      <c r="L351" s="54"/>
      <c r="M351" s="54"/>
      <c r="N351" s="54"/>
      <c r="O351" s="54"/>
      <c r="P351" s="54"/>
    </row>
    <row r="352" spans="1:16" s="123" customFormat="1" x14ac:dyDescent="0.25">
      <c r="A352" s="66"/>
      <c r="B352" s="2" t="s">
        <v>536</v>
      </c>
      <c r="C352" s="3">
        <v>8414230</v>
      </c>
      <c r="H352" s="54"/>
      <c r="I352" s="54"/>
      <c r="J352" s="54"/>
      <c r="K352" s="54"/>
      <c r="L352" s="54"/>
      <c r="M352" s="54"/>
      <c r="N352" s="54"/>
      <c r="O352" s="54"/>
      <c r="P352" s="54"/>
    </row>
    <row r="353" spans="1:16" s="123" customFormat="1" x14ac:dyDescent="0.25">
      <c r="A353" s="66"/>
      <c r="B353" s="1" t="s">
        <v>103</v>
      </c>
      <c r="C353" s="4">
        <v>348386364</v>
      </c>
      <c r="H353" s="54"/>
      <c r="I353" s="54"/>
      <c r="J353" s="54"/>
      <c r="K353" s="54"/>
      <c r="L353" s="54"/>
      <c r="M353" s="54"/>
      <c r="N353" s="54"/>
      <c r="O353" s="54"/>
      <c r="P353" s="54"/>
    </row>
    <row r="354" spans="1:16" s="123" customFormat="1" x14ac:dyDescent="0.25">
      <c r="A354" s="66"/>
      <c r="B354" s="2" t="s">
        <v>103</v>
      </c>
      <c r="C354" s="3">
        <v>348386364</v>
      </c>
      <c r="H354" s="54"/>
      <c r="I354" s="54"/>
      <c r="J354" s="54"/>
      <c r="K354" s="54"/>
      <c r="L354" s="54"/>
      <c r="M354" s="54"/>
      <c r="N354" s="54"/>
      <c r="O354" s="54"/>
      <c r="P354" s="54"/>
    </row>
    <row r="355" spans="1:16" s="123" customFormat="1" x14ac:dyDescent="0.25">
      <c r="A355" s="66"/>
      <c r="B355" s="1" t="s">
        <v>104</v>
      </c>
      <c r="C355" s="4">
        <v>310852465</v>
      </c>
      <c r="H355" s="54"/>
      <c r="I355" s="54"/>
      <c r="J355" s="54"/>
      <c r="K355" s="54"/>
      <c r="L355" s="54"/>
      <c r="M355" s="54"/>
      <c r="N355" s="54"/>
      <c r="O355" s="54"/>
      <c r="P355" s="54"/>
    </row>
    <row r="356" spans="1:16" s="123" customFormat="1" x14ac:dyDescent="0.25">
      <c r="A356" s="66"/>
      <c r="B356" s="2" t="s">
        <v>456</v>
      </c>
      <c r="C356" s="3">
        <v>45726946</v>
      </c>
      <c r="H356" s="54"/>
      <c r="I356" s="54"/>
      <c r="J356" s="54"/>
      <c r="K356" s="54"/>
      <c r="L356" s="54"/>
      <c r="M356" s="54"/>
      <c r="N356" s="54"/>
      <c r="O356" s="54"/>
      <c r="P356" s="54"/>
    </row>
    <row r="357" spans="1:16" s="123" customFormat="1" x14ac:dyDescent="0.25">
      <c r="A357" s="66"/>
      <c r="B357" s="2" t="s">
        <v>423</v>
      </c>
      <c r="C357" s="3">
        <v>47469412</v>
      </c>
      <c r="H357" s="54"/>
      <c r="I357" s="54"/>
      <c r="J357" s="54"/>
      <c r="K357" s="54"/>
      <c r="L357" s="54"/>
      <c r="M357" s="54"/>
      <c r="N357" s="54"/>
      <c r="O357" s="54"/>
      <c r="P357" s="54"/>
    </row>
    <row r="358" spans="1:16" s="123" customFormat="1" x14ac:dyDescent="0.25">
      <c r="A358" s="66"/>
      <c r="B358" s="2" t="s">
        <v>425</v>
      </c>
      <c r="C358" s="3">
        <v>97778187</v>
      </c>
      <c r="H358" s="54"/>
      <c r="I358" s="54"/>
      <c r="J358" s="54"/>
      <c r="K358" s="54"/>
      <c r="L358" s="54"/>
      <c r="M358" s="54"/>
      <c r="N358" s="54"/>
      <c r="O358" s="54"/>
      <c r="P358" s="54"/>
    </row>
    <row r="359" spans="1:16" s="123" customFormat="1" x14ac:dyDescent="0.25">
      <c r="A359" s="66"/>
      <c r="B359" s="2" t="s">
        <v>426</v>
      </c>
      <c r="C359" s="3">
        <v>15069589</v>
      </c>
      <c r="H359" s="54"/>
      <c r="I359" s="54"/>
      <c r="J359" s="54"/>
      <c r="K359" s="54"/>
      <c r="L359" s="54"/>
      <c r="M359" s="54"/>
      <c r="N359" s="54"/>
      <c r="O359" s="54"/>
      <c r="P359" s="54"/>
    </row>
    <row r="360" spans="1:16" s="123" customFormat="1" x14ac:dyDescent="0.25">
      <c r="A360" s="66"/>
      <c r="B360" s="2" t="s">
        <v>427</v>
      </c>
      <c r="C360" s="3">
        <v>40909</v>
      </c>
      <c r="H360" s="54"/>
      <c r="I360" s="54"/>
      <c r="J360" s="54"/>
      <c r="K360" s="54"/>
      <c r="L360" s="54"/>
      <c r="M360" s="54"/>
      <c r="N360" s="54"/>
      <c r="O360" s="54"/>
      <c r="P360" s="54"/>
    </row>
    <row r="361" spans="1:16" s="123" customFormat="1" x14ac:dyDescent="0.25">
      <c r="A361" s="66"/>
      <c r="B361" s="2" t="s">
        <v>428</v>
      </c>
      <c r="C361" s="3">
        <v>2051410</v>
      </c>
      <c r="H361" s="54"/>
      <c r="I361" s="54"/>
      <c r="J361" s="54"/>
      <c r="K361" s="54"/>
      <c r="L361" s="54"/>
      <c r="M361" s="54"/>
      <c r="N361" s="54"/>
      <c r="O361" s="54"/>
      <c r="P361" s="54"/>
    </row>
    <row r="362" spans="1:16" s="123" customFormat="1" x14ac:dyDescent="0.25">
      <c r="A362" s="66"/>
      <c r="B362" s="2" t="s">
        <v>429</v>
      </c>
      <c r="C362" s="3">
        <v>1007045</v>
      </c>
      <c r="H362" s="54"/>
      <c r="I362" s="54"/>
      <c r="J362" s="54"/>
      <c r="K362" s="54"/>
      <c r="L362" s="54"/>
      <c r="M362" s="54"/>
      <c r="N362" s="54"/>
      <c r="O362" s="54"/>
      <c r="P362" s="54"/>
    </row>
    <row r="363" spans="1:16" s="123" customFormat="1" x14ac:dyDescent="0.25">
      <c r="A363" s="66"/>
      <c r="B363" s="2" t="s">
        <v>537</v>
      </c>
      <c r="C363" s="3">
        <v>39227774</v>
      </c>
      <c r="H363" s="54"/>
      <c r="I363" s="54"/>
      <c r="J363" s="54"/>
      <c r="K363" s="54"/>
      <c r="L363" s="54"/>
      <c r="M363" s="54"/>
      <c r="N363" s="54"/>
      <c r="O363" s="54"/>
      <c r="P363" s="54"/>
    </row>
    <row r="364" spans="1:16" s="123" customFormat="1" x14ac:dyDescent="0.25">
      <c r="A364" s="66"/>
      <c r="B364" s="2" t="s">
        <v>431</v>
      </c>
      <c r="C364" s="3">
        <v>6061564</v>
      </c>
      <c r="H364" s="54"/>
      <c r="I364" s="54"/>
      <c r="J364" s="54"/>
      <c r="K364" s="54"/>
      <c r="L364" s="54"/>
      <c r="M364" s="54"/>
      <c r="N364" s="54"/>
      <c r="O364" s="54"/>
      <c r="P364" s="54"/>
    </row>
    <row r="365" spans="1:16" s="123" customFormat="1" x14ac:dyDescent="0.25">
      <c r="A365" s="66"/>
      <c r="B365" s="2" t="s">
        <v>538</v>
      </c>
      <c r="C365" s="3">
        <v>8562480</v>
      </c>
      <c r="H365" s="54"/>
      <c r="I365" s="54"/>
      <c r="J365" s="54"/>
      <c r="K365" s="54"/>
      <c r="L365" s="54"/>
      <c r="M365" s="54"/>
      <c r="N365" s="54"/>
      <c r="O365" s="54"/>
      <c r="P365" s="54"/>
    </row>
    <row r="366" spans="1:16" s="123" customFormat="1" x14ac:dyDescent="0.25">
      <c r="A366" s="66"/>
      <c r="B366" s="2" t="s">
        <v>487</v>
      </c>
      <c r="C366" s="3">
        <v>240729</v>
      </c>
      <c r="H366" s="54"/>
      <c r="I366" s="54"/>
      <c r="J366" s="54"/>
      <c r="K366" s="54"/>
      <c r="L366" s="54"/>
      <c r="M366" s="54"/>
      <c r="N366" s="54"/>
      <c r="O366" s="54"/>
      <c r="P366" s="54"/>
    </row>
    <row r="367" spans="1:16" s="123" customFormat="1" x14ac:dyDescent="0.25">
      <c r="A367" s="66"/>
      <c r="B367" s="2" t="s">
        <v>433</v>
      </c>
      <c r="C367" s="3">
        <v>5402090</v>
      </c>
      <c r="H367" s="54"/>
      <c r="I367" s="54"/>
      <c r="J367" s="54"/>
      <c r="K367" s="54"/>
      <c r="L367" s="54"/>
      <c r="M367" s="54"/>
      <c r="N367" s="54"/>
      <c r="O367" s="54"/>
      <c r="P367" s="54"/>
    </row>
    <row r="368" spans="1:16" s="123" customFormat="1" x14ac:dyDescent="0.25">
      <c r="A368" s="66"/>
      <c r="B368" s="2" t="s">
        <v>434</v>
      </c>
      <c r="C368" s="3">
        <v>218182</v>
      </c>
      <c r="H368" s="54"/>
      <c r="I368" s="54"/>
      <c r="J368" s="54"/>
      <c r="K368" s="54"/>
      <c r="L368" s="54"/>
      <c r="M368" s="54"/>
      <c r="N368" s="54"/>
      <c r="O368" s="54"/>
      <c r="P368" s="54"/>
    </row>
    <row r="369" spans="1:16" s="123" customFormat="1" x14ac:dyDescent="0.25">
      <c r="A369" s="66"/>
      <c r="B369" s="2" t="s">
        <v>488</v>
      </c>
      <c r="C369" s="3">
        <v>3650000</v>
      </c>
      <c r="H369" s="54"/>
      <c r="I369" s="54"/>
      <c r="J369" s="54"/>
      <c r="K369" s="54"/>
      <c r="L369" s="54"/>
      <c r="M369" s="54"/>
      <c r="N369" s="54"/>
      <c r="O369" s="54"/>
      <c r="P369" s="54"/>
    </row>
    <row r="370" spans="1:16" s="123" customFormat="1" x14ac:dyDescent="0.25">
      <c r="A370" s="66"/>
      <c r="B370" s="2" t="s">
        <v>435</v>
      </c>
      <c r="C370" s="3">
        <v>12226692</v>
      </c>
      <c r="H370" s="54"/>
      <c r="I370" s="54"/>
      <c r="J370" s="54"/>
      <c r="K370" s="54"/>
      <c r="L370" s="54"/>
      <c r="M370" s="54"/>
      <c r="N370" s="54"/>
      <c r="O370" s="54"/>
      <c r="P370" s="54"/>
    </row>
    <row r="371" spans="1:16" s="123" customFormat="1" x14ac:dyDescent="0.25">
      <c r="A371" s="66"/>
      <c r="B371" s="2" t="s">
        <v>460</v>
      </c>
      <c r="C371" s="3">
        <v>832681</v>
      </c>
      <c r="H371" s="54"/>
      <c r="I371" s="54"/>
      <c r="J371" s="54"/>
      <c r="K371" s="54"/>
      <c r="L371" s="54"/>
      <c r="M371" s="54"/>
      <c r="N371" s="54"/>
      <c r="O371" s="54"/>
      <c r="P371" s="54"/>
    </row>
    <row r="372" spans="1:16" s="123" customFormat="1" x14ac:dyDescent="0.25">
      <c r="A372" s="66"/>
      <c r="B372" s="2" t="s">
        <v>491</v>
      </c>
      <c r="C372" s="3">
        <v>100000</v>
      </c>
      <c r="H372" s="54"/>
      <c r="I372" s="54"/>
      <c r="J372" s="54"/>
      <c r="K372" s="54"/>
      <c r="L372" s="54"/>
      <c r="M372" s="54"/>
      <c r="N372" s="54"/>
      <c r="O372" s="54"/>
      <c r="P372" s="54"/>
    </row>
    <row r="373" spans="1:16" s="123" customFormat="1" x14ac:dyDescent="0.25">
      <c r="A373" s="66"/>
      <c r="B373" s="2" t="s">
        <v>461</v>
      </c>
      <c r="C373" s="3">
        <v>2807637</v>
      </c>
      <c r="H373" s="54"/>
      <c r="I373" s="54"/>
      <c r="J373" s="54"/>
      <c r="K373" s="54"/>
      <c r="L373" s="54"/>
      <c r="M373" s="54"/>
      <c r="N373" s="54"/>
      <c r="O373" s="54"/>
      <c r="P373" s="54"/>
    </row>
    <row r="374" spans="1:16" s="123" customFormat="1" x14ac:dyDescent="0.25">
      <c r="A374" s="66"/>
      <c r="B374" s="2" t="s">
        <v>438</v>
      </c>
      <c r="C374" s="3">
        <v>123136</v>
      </c>
      <c r="H374" s="54"/>
      <c r="I374" s="54"/>
      <c r="J374" s="54"/>
      <c r="K374" s="54"/>
      <c r="L374" s="54"/>
      <c r="M374" s="54"/>
      <c r="N374" s="54"/>
      <c r="O374" s="54"/>
      <c r="P374" s="54"/>
    </row>
    <row r="375" spans="1:16" s="123" customFormat="1" x14ac:dyDescent="0.25">
      <c r="A375" s="66"/>
      <c r="B375" s="2" t="s">
        <v>539</v>
      </c>
      <c r="C375" s="3">
        <v>10154841</v>
      </c>
      <c r="H375" s="54"/>
      <c r="I375" s="54"/>
      <c r="J375" s="54"/>
      <c r="K375" s="54"/>
      <c r="L375" s="54"/>
      <c r="M375" s="54"/>
      <c r="N375" s="54"/>
      <c r="O375" s="54"/>
      <c r="P375" s="54"/>
    </row>
    <row r="376" spans="1:16" s="123" customFormat="1" x14ac:dyDescent="0.25">
      <c r="A376" s="66"/>
      <c r="B376" s="2" t="s">
        <v>540</v>
      </c>
      <c r="C376" s="3">
        <v>8957978</v>
      </c>
      <c r="H376" s="54"/>
      <c r="I376" s="54"/>
      <c r="J376" s="54"/>
      <c r="K376" s="54"/>
      <c r="L376" s="54"/>
      <c r="M376" s="54"/>
      <c r="N376" s="54"/>
      <c r="O376" s="54"/>
      <c r="P376" s="54"/>
    </row>
    <row r="377" spans="1:16" s="123" customFormat="1" x14ac:dyDescent="0.25">
      <c r="A377" s="66"/>
      <c r="B377" s="2" t="s">
        <v>541</v>
      </c>
      <c r="C377" s="3">
        <v>3143182</v>
      </c>
      <c r="H377" s="54"/>
      <c r="I377" s="54"/>
      <c r="J377" s="54"/>
      <c r="K377" s="54"/>
      <c r="L377" s="54"/>
      <c r="M377" s="54"/>
      <c r="N377" s="54"/>
      <c r="O377" s="54"/>
      <c r="P377" s="54"/>
    </row>
    <row r="378" spans="1:16" s="123" customFormat="1" x14ac:dyDescent="0.25">
      <c r="A378" s="66"/>
      <c r="B378" s="180" t="s">
        <v>105</v>
      </c>
      <c r="C378" s="4">
        <v>534833</v>
      </c>
      <c r="H378" s="54"/>
      <c r="I378" s="54"/>
      <c r="J378" s="54"/>
      <c r="K378" s="54"/>
      <c r="L378" s="54"/>
      <c r="M378" s="54"/>
      <c r="N378" s="54"/>
      <c r="O378" s="54"/>
      <c r="P378" s="54"/>
    </row>
    <row r="379" spans="1:16" s="123" customFormat="1" x14ac:dyDescent="0.25">
      <c r="A379" s="66"/>
      <c r="B379" s="65" t="s">
        <v>106</v>
      </c>
      <c r="C379" s="4">
        <v>534833</v>
      </c>
      <c r="H379" s="54"/>
      <c r="I379" s="54"/>
      <c r="J379" s="54"/>
      <c r="K379" s="54"/>
      <c r="L379" s="54"/>
      <c r="M379" s="54"/>
      <c r="N379" s="54"/>
      <c r="O379" s="54"/>
      <c r="P379" s="54"/>
    </row>
    <row r="380" spans="1:16" s="123" customFormat="1" x14ac:dyDescent="0.25">
      <c r="A380" s="66"/>
      <c r="B380" s="54" t="s">
        <v>105</v>
      </c>
      <c r="C380" s="3">
        <v>534833</v>
      </c>
      <c r="H380" s="54"/>
      <c r="I380" s="54"/>
      <c r="J380" s="54"/>
      <c r="K380" s="54"/>
      <c r="L380" s="54"/>
      <c r="M380" s="54"/>
      <c r="N380" s="54"/>
      <c r="O380" s="54"/>
      <c r="P380" s="54"/>
    </row>
    <row r="381" spans="1:16" s="123" customFormat="1" x14ac:dyDescent="0.25">
      <c r="A381" s="66"/>
      <c r="B381" s="65" t="s">
        <v>107</v>
      </c>
      <c r="C381" s="4">
        <v>-1368318</v>
      </c>
      <c r="H381" s="54"/>
      <c r="I381" s="54"/>
      <c r="J381" s="54"/>
      <c r="K381" s="54"/>
      <c r="L381" s="54"/>
      <c r="M381" s="54"/>
      <c r="N381" s="54"/>
      <c r="O381" s="54"/>
      <c r="P381" s="54"/>
    </row>
    <row r="382" spans="1:16" s="123" customFormat="1" x14ac:dyDescent="0.25">
      <c r="A382" s="66"/>
      <c r="B382" s="65" t="s">
        <v>107</v>
      </c>
      <c r="C382" s="4">
        <v>-1368318</v>
      </c>
      <c r="H382" s="54"/>
      <c r="I382" s="54"/>
      <c r="J382" s="54"/>
      <c r="K382" s="54"/>
      <c r="L382" s="54"/>
      <c r="M382" s="54"/>
      <c r="N382" s="54"/>
      <c r="O382" s="54"/>
      <c r="P382" s="54"/>
    </row>
    <row r="383" spans="1:16" s="123" customFormat="1" x14ac:dyDescent="0.25">
      <c r="A383" s="66"/>
      <c r="B383" s="54" t="s">
        <v>441</v>
      </c>
      <c r="C383" s="3">
        <v>-44564089</v>
      </c>
      <c r="H383" s="54"/>
      <c r="I383" s="54"/>
      <c r="J383" s="54"/>
      <c r="K383" s="54"/>
      <c r="L383" s="54"/>
      <c r="M383" s="54"/>
      <c r="N383" s="54"/>
      <c r="O383" s="54"/>
      <c r="P383" s="54"/>
    </row>
    <row r="384" spans="1:16" s="123" customFormat="1" x14ac:dyDescent="0.25">
      <c r="A384" s="66"/>
      <c r="B384" s="54" t="s">
        <v>442</v>
      </c>
      <c r="C384" s="3">
        <v>43195771</v>
      </c>
      <c r="H384" s="54"/>
      <c r="I384" s="54"/>
      <c r="J384" s="54"/>
      <c r="K384" s="54"/>
      <c r="L384" s="54"/>
      <c r="M384" s="54"/>
      <c r="N384" s="54"/>
      <c r="O384" s="54"/>
      <c r="P384" s="54"/>
    </row>
    <row r="385" spans="1:16" s="123" customFormat="1" x14ac:dyDescent="0.25">
      <c r="A385" s="66"/>
      <c r="B385" s="65" t="s">
        <v>111</v>
      </c>
      <c r="C385" s="4">
        <v>2008010</v>
      </c>
      <c r="H385" s="54"/>
      <c r="I385" s="54"/>
      <c r="J385" s="54"/>
      <c r="K385" s="54"/>
      <c r="L385" s="54"/>
      <c r="M385" s="54"/>
      <c r="N385" s="54"/>
      <c r="O385" s="54"/>
      <c r="P385" s="54"/>
    </row>
    <row r="386" spans="1:16" s="123" customFormat="1" x14ac:dyDescent="0.25">
      <c r="A386" s="66"/>
      <c r="B386" s="65" t="s">
        <v>112</v>
      </c>
      <c r="C386" s="4">
        <v>2008010</v>
      </c>
      <c r="H386" s="54"/>
      <c r="I386" s="54"/>
      <c r="J386" s="54"/>
      <c r="K386" s="54"/>
      <c r="L386" s="54"/>
      <c r="M386" s="54"/>
      <c r="N386" s="54"/>
      <c r="O386" s="54"/>
      <c r="P386" s="54"/>
    </row>
    <row r="387" spans="1:16" s="123" customFormat="1" x14ac:dyDescent="0.25">
      <c r="A387" s="66"/>
      <c r="B387" s="54" t="s">
        <v>542</v>
      </c>
      <c r="C387" s="3">
        <v>2008010</v>
      </c>
      <c r="H387" s="54"/>
      <c r="I387" s="54"/>
      <c r="J387" s="54"/>
      <c r="K387" s="54"/>
      <c r="L387" s="54"/>
      <c r="M387" s="54"/>
      <c r="N387" s="54"/>
      <c r="O387" s="54"/>
      <c r="P387" s="54"/>
    </row>
    <row r="388" spans="1:16" s="123" customFormat="1" x14ac:dyDescent="0.25">
      <c r="A388" s="66"/>
      <c r="B388" s="320" t="s">
        <v>114</v>
      </c>
      <c r="C388" s="321">
        <f>+C316-C336</f>
        <v>500285697</v>
      </c>
      <c r="H388" s="54"/>
      <c r="I388" s="54"/>
      <c r="J388" s="54"/>
      <c r="K388" s="54"/>
      <c r="L388" s="54"/>
      <c r="M388" s="54"/>
      <c r="N388" s="54"/>
      <c r="O388" s="54"/>
      <c r="P388" s="54"/>
    </row>
    <row r="389" spans="1:16" s="123" customFormat="1" x14ac:dyDescent="0.25">
      <c r="A389" s="66"/>
      <c r="B389" s="65"/>
      <c r="C389" s="4"/>
      <c r="H389" s="54"/>
      <c r="I389" s="54"/>
      <c r="J389" s="54"/>
      <c r="K389" s="54"/>
      <c r="L389" s="54"/>
      <c r="M389" s="54"/>
      <c r="N389" s="54"/>
      <c r="O389" s="54"/>
      <c r="P389" s="54"/>
    </row>
    <row r="391" spans="1:16" s="123" customFormat="1" x14ac:dyDescent="0.25">
      <c r="A391" s="66" t="s">
        <v>330</v>
      </c>
      <c r="B391" s="54" t="s">
        <v>494</v>
      </c>
      <c r="H391" s="54"/>
      <c r="I391" s="54"/>
      <c r="J391" s="54"/>
      <c r="K391" s="54"/>
      <c r="L391" s="54"/>
      <c r="M391" s="54"/>
      <c r="N391" s="54"/>
      <c r="O391" s="54"/>
      <c r="P391" s="54"/>
    </row>
    <row r="393" spans="1:16" s="123" customFormat="1" x14ac:dyDescent="0.25">
      <c r="A393" s="66" t="s">
        <v>444</v>
      </c>
      <c r="B393" s="54"/>
      <c r="H393" s="54"/>
      <c r="I393" s="54"/>
      <c r="J393" s="54"/>
      <c r="K393" s="54"/>
      <c r="L393" s="54"/>
      <c r="M393" s="54"/>
      <c r="N393" s="54"/>
      <c r="O393" s="54"/>
      <c r="P393" s="54"/>
    </row>
    <row r="394" spans="1:16" s="123" customFormat="1" x14ac:dyDescent="0.25">
      <c r="A394" s="45"/>
      <c r="B394" s="54"/>
      <c r="H394" s="54"/>
      <c r="I394" s="54"/>
      <c r="J394" s="54"/>
      <c r="K394" s="54"/>
      <c r="L394" s="54"/>
      <c r="M394" s="54"/>
      <c r="N394" s="54"/>
      <c r="O394" s="54"/>
      <c r="P394" s="54"/>
    </row>
    <row r="395" spans="1:16" s="123" customFormat="1" x14ac:dyDescent="0.25">
      <c r="A395" s="54"/>
      <c r="B395" s="54" t="s">
        <v>495</v>
      </c>
      <c r="H395" s="54"/>
      <c r="I395" s="54"/>
      <c r="J395" s="54"/>
      <c r="K395" s="54"/>
      <c r="L395" s="54"/>
      <c r="M395" s="54"/>
      <c r="N395" s="54"/>
      <c r="O395" s="54"/>
      <c r="P395" s="54"/>
    </row>
    <row r="397" spans="1:16" s="123" customFormat="1" x14ac:dyDescent="0.25">
      <c r="A397" s="66" t="s">
        <v>445</v>
      </c>
      <c r="B397" s="54"/>
      <c r="H397" s="54"/>
      <c r="I397" s="54"/>
      <c r="J397" s="54"/>
      <c r="K397" s="54"/>
      <c r="L397" s="54"/>
      <c r="M397" s="54"/>
      <c r="N397" s="54"/>
      <c r="O397" s="54"/>
      <c r="P397" s="54"/>
    </row>
    <row r="398" spans="1:16" s="123" customFormat="1" x14ac:dyDescent="0.25">
      <c r="A398" s="45"/>
      <c r="B398" s="54"/>
      <c r="H398" s="54"/>
      <c r="I398" s="54"/>
      <c r="J398" s="54"/>
      <c r="K398" s="54"/>
      <c r="L398" s="54"/>
      <c r="M398" s="54"/>
      <c r="N398" s="54"/>
      <c r="O398" s="54"/>
      <c r="P398" s="54"/>
    </row>
    <row r="399" spans="1:16" s="123" customFormat="1" x14ac:dyDescent="0.25">
      <c r="A399" s="54"/>
      <c r="B399" s="558" t="s">
        <v>447</v>
      </c>
      <c r="C399" s="558"/>
      <c r="H399" s="54"/>
      <c r="I399" s="54"/>
      <c r="J399" s="54"/>
      <c r="K399" s="54"/>
      <c r="L399" s="54"/>
      <c r="M399" s="54"/>
      <c r="N399" s="54"/>
      <c r="O399" s="54"/>
      <c r="P399" s="54"/>
    </row>
    <row r="400" spans="1:16" x14ac:dyDescent="0.25">
      <c r="B400" s="354"/>
      <c r="C400" s="354"/>
    </row>
    <row r="401" spans="1:16" s="123" customFormat="1" x14ac:dyDescent="0.25">
      <c r="A401" s="66" t="s">
        <v>446</v>
      </c>
      <c r="B401" s="354"/>
      <c r="C401" s="354"/>
      <c r="H401" s="54"/>
      <c r="I401" s="54"/>
      <c r="J401" s="54"/>
      <c r="K401" s="54"/>
      <c r="L401" s="54"/>
      <c r="M401" s="54"/>
      <c r="N401" s="54"/>
      <c r="O401" s="54"/>
      <c r="P401" s="54"/>
    </row>
    <row r="402" spans="1:16" ht="41.4" customHeight="1" x14ac:dyDescent="0.25">
      <c r="B402" s="558" t="s">
        <v>447</v>
      </c>
      <c r="C402" s="558"/>
    </row>
    <row r="403" spans="1:16" s="123" customFormat="1" ht="12.75" customHeight="1" x14ac:dyDescent="0.25">
      <c r="A403" s="59"/>
      <c r="B403" s="84"/>
      <c r="C403" s="163"/>
      <c r="D403" s="354"/>
      <c r="E403" s="354"/>
      <c r="F403" s="354"/>
      <c r="H403" s="54"/>
      <c r="I403" s="54"/>
      <c r="J403" s="54"/>
      <c r="K403" s="54"/>
      <c r="L403" s="54"/>
      <c r="M403" s="54"/>
      <c r="N403" s="54"/>
      <c r="O403" s="54"/>
      <c r="P403" s="54"/>
    </row>
    <row r="404" spans="1:16" s="123" customFormat="1" ht="12.75" customHeight="1" x14ac:dyDescent="0.25">
      <c r="A404" s="84"/>
      <c r="B404" s="84"/>
      <c r="C404" s="163"/>
      <c r="D404" s="354"/>
      <c r="E404" s="354"/>
      <c r="F404" s="354"/>
      <c r="H404" s="54"/>
      <c r="I404" s="54"/>
      <c r="J404" s="54"/>
      <c r="K404" s="54"/>
      <c r="L404" s="54"/>
      <c r="M404" s="54"/>
      <c r="N404" s="54"/>
      <c r="O404" s="54"/>
      <c r="P404" s="54"/>
    </row>
    <row r="405" spans="1:16" s="123" customFormat="1" ht="12.75" customHeight="1" x14ac:dyDescent="0.25">
      <c r="A405" s="84"/>
      <c r="B405" s="84"/>
      <c r="C405" s="163"/>
      <c r="D405" s="354"/>
      <c r="E405" s="354"/>
      <c r="F405" s="354"/>
      <c r="H405" s="54"/>
      <c r="I405" s="54"/>
      <c r="J405" s="54"/>
      <c r="K405" s="54"/>
      <c r="L405" s="54"/>
      <c r="M405" s="54"/>
      <c r="N405" s="54"/>
      <c r="O405" s="54"/>
      <c r="P405" s="54"/>
    </row>
    <row r="406" spans="1:16" s="123" customFormat="1" x14ac:dyDescent="0.25">
      <c r="A406" s="84"/>
      <c r="B406" s="84"/>
      <c r="C406" s="163"/>
      <c r="D406" s="354"/>
      <c r="E406" s="354"/>
      <c r="F406" s="354"/>
      <c r="H406" s="54"/>
      <c r="I406" s="54"/>
      <c r="J406" s="54"/>
      <c r="K406" s="54"/>
      <c r="L406" s="54"/>
      <c r="M406" s="54"/>
      <c r="N406" s="54"/>
      <c r="O406" s="54"/>
      <c r="P406" s="54"/>
    </row>
    <row r="407" spans="1:16" s="123" customFormat="1" x14ac:dyDescent="0.25">
      <c r="A407" s="84"/>
      <c r="B407" s="84"/>
      <c r="C407" s="163"/>
      <c r="D407" s="163"/>
      <c r="E407" s="163"/>
      <c r="F407" s="163"/>
      <c r="H407" s="54"/>
      <c r="I407" s="54"/>
      <c r="J407" s="54"/>
      <c r="K407" s="54"/>
      <c r="L407" s="54"/>
      <c r="M407" s="54"/>
      <c r="N407" s="54"/>
      <c r="O407" s="54"/>
      <c r="P407" s="54"/>
    </row>
    <row r="408" spans="1:16" s="123" customFormat="1" x14ac:dyDescent="0.25">
      <c r="A408" s="84"/>
      <c r="B408" s="84"/>
      <c r="C408" s="163"/>
      <c r="D408" s="163"/>
      <c r="E408" s="163"/>
      <c r="F408" s="163"/>
      <c r="H408" s="54"/>
      <c r="I408" s="54"/>
      <c r="J408" s="54"/>
      <c r="K408" s="54"/>
      <c r="L408" s="54"/>
      <c r="M408" s="54"/>
      <c r="N408" s="54"/>
      <c r="O408" s="54"/>
      <c r="P408" s="54"/>
    </row>
    <row r="409" spans="1:16" s="123" customFormat="1" x14ac:dyDescent="0.25">
      <c r="A409" s="84"/>
      <c r="B409" s="84"/>
      <c r="C409" s="163"/>
      <c r="D409" s="163"/>
      <c r="E409" s="163"/>
      <c r="F409" s="163"/>
      <c r="H409" s="54"/>
      <c r="I409" s="54"/>
      <c r="J409" s="54"/>
      <c r="K409" s="54"/>
      <c r="L409" s="54"/>
      <c r="M409" s="54"/>
      <c r="N409" s="54"/>
      <c r="O409" s="54"/>
      <c r="P409" s="54"/>
    </row>
    <row r="410" spans="1:16" s="123" customFormat="1" x14ac:dyDescent="0.25">
      <c r="A410" s="84"/>
      <c r="B410" s="84"/>
      <c r="C410" s="163"/>
      <c r="D410" s="163"/>
      <c r="E410" s="163"/>
      <c r="F410" s="163"/>
      <c r="H410" s="54"/>
      <c r="I410" s="54"/>
      <c r="J410" s="54"/>
      <c r="K410" s="54"/>
      <c r="L410" s="54"/>
      <c r="M410" s="54"/>
      <c r="N410" s="54"/>
      <c r="O410" s="54"/>
      <c r="P410" s="54"/>
    </row>
    <row r="411" spans="1:16" s="123" customFormat="1" x14ac:dyDescent="0.25">
      <c r="A411" s="84"/>
      <c r="B411" s="84"/>
      <c r="C411" s="163"/>
      <c r="D411" s="163"/>
      <c r="E411" s="163"/>
      <c r="F411" s="163"/>
      <c r="H411" s="54"/>
      <c r="I411" s="54"/>
      <c r="J411" s="54"/>
      <c r="K411" s="54"/>
      <c r="L411" s="54"/>
      <c r="M411" s="54"/>
      <c r="N411" s="54"/>
      <c r="O411" s="54"/>
      <c r="P411" s="54"/>
    </row>
    <row r="412" spans="1:16" s="123" customFormat="1" x14ac:dyDescent="0.25">
      <c r="A412" s="84"/>
      <c r="B412" s="84"/>
      <c r="C412" s="163"/>
      <c r="D412" s="163"/>
      <c r="E412" s="163"/>
      <c r="F412" s="163"/>
      <c r="H412" s="54"/>
      <c r="I412" s="54"/>
      <c r="J412" s="54"/>
      <c r="K412" s="54"/>
      <c r="L412" s="54"/>
      <c r="M412" s="54"/>
      <c r="N412" s="54"/>
      <c r="O412" s="54"/>
      <c r="P412" s="54"/>
    </row>
    <row r="413" spans="1:16" s="123" customFormat="1" x14ac:dyDescent="0.25">
      <c r="A413" s="84"/>
      <c r="B413" s="84"/>
      <c r="C413" s="163"/>
      <c r="D413" s="163"/>
      <c r="E413" s="163"/>
      <c r="F413" s="163"/>
      <c r="H413" s="54"/>
      <c r="I413" s="54"/>
      <c r="J413" s="54"/>
      <c r="K413" s="54"/>
      <c r="L413" s="54"/>
      <c r="M413" s="54"/>
      <c r="N413" s="54"/>
      <c r="O413" s="54"/>
      <c r="P413" s="54"/>
    </row>
    <row r="414" spans="1:16" s="123" customFormat="1" x14ac:dyDescent="0.25">
      <c r="A414" s="84"/>
      <c r="B414" s="84"/>
      <c r="C414" s="163"/>
      <c r="D414" s="163"/>
      <c r="E414" s="163"/>
      <c r="F414" s="163"/>
      <c r="H414" s="54"/>
      <c r="I414" s="54"/>
      <c r="J414" s="54"/>
      <c r="K414" s="54"/>
      <c r="L414" s="54"/>
      <c r="M414" s="54"/>
      <c r="N414" s="54"/>
      <c r="O414" s="54"/>
      <c r="P414" s="54"/>
    </row>
    <row r="415" spans="1:16" s="123" customFormat="1" x14ac:dyDescent="0.25">
      <c r="A415" s="84"/>
      <c r="B415" s="84"/>
      <c r="C415" s="163"/>
      <c r="D415" s="163"/>
      <c r="E415" s="163"/>
      <c r="F415" s="163"/>
      <c r="H415" s="54"/>
      <c r="I415" s="54"/>
      <c r="J415" s="54"/>
      <c r="K415" s="54"/>
      <c r="L415" s="54"/>
      <c r="M415" s="54"/>
      <c r="N415" s="54"/>
      <c r="O415" s="54"/>
      <c r="P415" s="54"/>
    </row>
    <row r="416" spans="1:16" s="123" customFormat="1" x14ac:dyDescent="0.25">
      <c r="A416" s="84"/>
      <c r="B416" s="84"/>
      <c r="C416" s="163"/>
      <c r="D416" s="163"/>
      <c r="E416" s="163"/>
      <c r="F416" s="163"/>
      <c r="H416" s="54"/>
      <c r="I416" s="54"/>
      <c r="J416" s="54"/>
      <c r="K416" s="54"/>
      <c r="L416" s="54"/>
      <c r="M416" s="54"/>
      <c r="N416" s="54"/>
      <c r="O416" s="54"/>
      <c r="P416" s="54"/>
    </row>
    <row r="417" spans="1:16" s="123" customFormat="1" x14ac:dyDescent="0.25">
      <c r="A417" s="84"/>
      <c r="B417" s="84"/>
      <c r="C417" s="163"/>
      <c r="D417" s="163"/>
      <c r="E417" s="163"/>
      <c r="F417" s="163"/>
      <c r="H417" s="54"/>
      <c r="I417" s="54"/>
      <c r="J417" s="54"/>
      <c r="K417" s="54"/>
      <c r="L417" s="54"/>
      <c r="M417" s="54"/>
      <c r="N417" s="54"/>
      <c r="O417" s="54"/>
      <c r="P417" s="54"/>
    </row>
    <row r="418" spans="1:16" s="123" customFormat="1" x14ac:dyDescent="0.25">
      <c r="A418" s="84"/>
      <c r="B418" s="84"/>
      <c r="C418" s="163"/>
      <c r="D418" s="163"/>
      <c r="E418" s="163"/>
      <c r="F418" s="163"/>
      <c r="H418" s="54"/>
      <c r="I418" s="54"/>
      <c r="J418" s="54"/>
      <c r="K418" s="54"/>
      <c r="L418" s="54"/>
      <c r="M418" s="54"/>
      <c r="N418" s="54"/>
      <c r="O418" s="54"/>
      <c r="P418" s="54"/>
    </row>
    <row r="419" spans="1:16" s="123" customFormat="1" x14ac:dyDescent="0.25">
      <c r="A419" s="84"/>
      <c r="B419" s="84"/>
      <c r="C419" s="163"/>
      <c r="D419" s="163"/>
      <c r="E419" s="163"/>
      <c r="F419" s="163"/>
      <c r="H419" s="54"/>
      <c r="I419" s="54"/>
      <c r="J419" s="54"/>
      <c r="K419" s="54"/>
      <c r="L419" s="54"/>
      <c r="M419" s="54"/>
      <c r="N419" s="54"/>
      <c r="O419" s="54"/>
      <c r="P419" s="54"/>
    </row>
    <row r="420" spans="1:16" s="123" customFormat="1" x14ac:dyDescent="0.25">
      <c r="A420" s="84"/>
      <c r="B420" s="84"/>
      <c r="C420" s="163"/>
      <c r="D420" s="163"/>
      <c r="E420" s="163"/>
      <c r="F420" s="163"/>
      <c r="H420" s="54"/>
      <c r="I420" s="54"/>
      <c r="J420" s="54"/>
      <c r="K420" s="54"/>
      <c r="L420" s="54"/>
      <c r="M420" s="54"/>
      <c r="N420" s="54"/>
      <c r="O420" s="54"/>
      <c r="P420" s="54"/>
    </row>
    <row r="421" spans="1:16" s="123" customFormat="1" x14ac:dyDescent="0.25">
      <c r="A421" s="84"/>
      <c r="B421" s="84"/>
      <c r="C421" s="163"/>
      <c r="D421" s="163"/>
      <c r="E421" s="163"/>
      <c r="F421" s="163"/>
      <c r="H421" s="54"/>
      <c r="I421" s="54"/>
      <c r="J421" s="54"/>
      <c r="K421" s="54"/>
      <c r="L421" s="54"/>
      <c r="M421" s="54"/>
      <c r="N421" s="54"/>
      <c r="O421" s="54"/>
      <c r="P421" s="54"/>
    </row>
    <row r="422" spans="1:16" s="123" customFormat="1" x14ac:dyDescent="0.25">
      <c r="A422" s="84"/>
      <c r="B422" s="84"/>
      <c r="C422" s="163"/>
      <c r="D422" s="163"/>
      <c r="E422" s="163"/>
      <c r="F422" s="163"/>
      <c r="H422" s="54"/>
      <c r="I422" s="54"/>
      <c r="J422" s="54"/>
      <c r="K422" s="54"/>
      <c r="L422" s="54"/>
      <c r="M422" s="54"/>
      <c r="N422" s="54"/>
      <c r="O422" s="54"/>
      <c r="P422" s="54"/>
    </row>
    <row r="423" spans="1:16" s="123" customFormat="1" x14ac:dyDescent="0.25">
      <c r="A423" s="84"/>
      <c r="B423" s="84"/>
      <c r="C423" s="163"/>
      <c r="D423" s="163"/>
      <c r="E423" s="163"/>
      <c r="F423" s="163"/>
      <c r="H423" s="54"/>
      <c r="I423" s="54"/>
      <c r="J423" s="54"/>
      <c r="K423" s="54"/>
      <c r="L423" s="54"/>
      <c r="M423" s="54"/>
      <c r="N423" s="54"/>
      <c r="O423" s="54"/>
      <c r="P423" s="54"/>
    </row>
    <row r="424" spans="1:16" s="123" customFormat="1" x14ac:dyDescent="0.25">
      <c r="A424" s="84"/>
      <c r="B424" s="84"/>
      <c r="C424" s="163"/>
      <c r="D424" s="163"/>
      <c r="E424" s="163"/>
      <c r="F424" s="163"/>
      <c r="H424" s="54"/>
      <c r="I424" s="54"/>
      <c r="J424" s="54"/>
      <c r="K424" s="54"/>
      <c r="L424" s="54"/>
      <c r="M424" s="54"/>
      <c r="N424" s="54"/>
      <c r="O424" s="54"/>
      <c r="P424" s="54"/>
    </row>
    <row r="425" spans="1:16" s="123" customFormat="1" x14ac:dyDescent="0.25">
      <c r="A425" s="84"/>
      <c r="B425" s="84"/>
      <c r="C425" s="163"/>
      <c r="D425" s="163"/>
      <c r="E425" s="163"/>
      <c r="F425" s="163"/>
      <c r="H425" s="54"/>
      <c r="I425" s="54"/>
      <c r="J425" s="54"/>
      <c r="K425" s="54"/>
      <c r="L425" s="54"/>
      <c r="M425" s="54"/>
      <c r="N425" s="54"/>
      <c r="O425" s="54"/>
      <c r="P425" s="54"/>
    </row>
    <row r="426" spans="1:16" s="123" customFormat="1" x14ac:dyDescent="0.25">
      <c r="A426" s="84"/>
      <c r="B426" s="84"/>
      <c r="C426" s="163"/>
      <c r="D426" s="163"/>
      <c r="E426" s="163"/>
      <c r="F426" s="163"/>
      <c r="H426" s="54"/>
      <c r="I426" s="54"/>
      <c r="J426" s="54"/>
      <c r="K426" s="54"/>
      <c r="L426" s="54"/>
      <c r="M426" s="54"/>
      <c r="N426" s="54"/>
      <c r="O426" s="54"/>
      <c r="P426" s="54"/>
    </row>
    <row r="427" spans="1:16" s="123" customFormat="1" x14ac:dyDescent="0.25">
      <c r="A427" s="84"/>
      <c r="B427" s="84"/>
      <c r="C427" s="163"/>
      <c r="D427" s="163"/>
      <c r="E427" s="163"/>
      <c r="F427" s="163"/>
      <c r="H427" s="54"/>
      <c r="I427" s="54"/>
      <c r="J427" s="54"/>
      <c r="K427" s="54"/>
      <c r="L427" s="54"/>
      <c r="M427" s="54"/>
      <c r="N427" s="54"/>
      <c r="O427" s="54"/>
      <c r="P427" s="54"/>
    </row>
    <row r="428" spans="1:16" s="123" customFormat="1" x14ac:dyDescent="0.25">
      <c r="A428" s="84"/>
      <c r="B428" s="84"/>
      <c r="C428" s="163"/>
      <c r="D428" s="163"/>
      <c r="E428" s="163"/>
      <c r="F428" s="163"/>
      <c r="H428" s="54"/>
      <c r="I428" s="54"/>
      <c r="J428" s="54"/>
      <c r="K428" s="54"/>
      <c r="L428" s="54"/>
      <c r="M428" s="54"/>
      <c r="N428" s="54"/>
      <c r="O428" s="54"/>
      <c r="P428" s="54"/>
    </row>
    <row r="429" spans="1:16" s="123" customFormat="1" x14ac:dyDescent="0.25">
      <c r="A429" s="84"/>
      <c r="B429" s="84"/>
      <c r="C429" s="163"/>
      <c r="D429" s="163"/>
      <c r="E429" s="163"/>
      <c r="F429" s="163"/>
      <c r="H429" s="54"/>
      <c r="I429" s="54"/>
      <c r="J429" s="54"/>
      <c r="K429" s="54"/>
      <c r="L429" s="54"/>
      <c r="M429" s="54"/>
      <c r="N429" s="54"/>
      <c r="O429" s="54"/>
      <c r="P429" s="54"/>
    </row>
    <row r="430" spans="1:16" s="123" customFormat="1" x14ac:dyDescent="0.25">
      <c r="A430" s="84"/>
      <c r="B430" s="84"/>
      <c r="C430" s="163"/>
      <c r="D430" s="163"/>
      <c r="E430" s="163"/>
      <c r="F430" s="163"/>
      <c r="H430" s="54"/>
      <c r="I430" s="54"/>
      <c r="J430" s="54"/>
      <c r="K430" s="54"/>
      <c r="L430" s="54"/>
      <c r="M430" s="54"/>
      <c r="N430" s="54"/>
      <c r="O430" s="54"/>
      <c r="P430" s="54"/>
    </row>
    <row r="431" spans="1:16" s="123" customFormat="1" x14ac:dyDescent="0.25">
      <c r="A431" s="84"/>
      <c r="B431" s="84"/>
      <c r="C431" s="163"/>
      <c r="D431" s="163"/>
      <c r="E431" s="163"/>
      <c r="F431" s="163"/>
      <c r="H431" s="54"/>
      <c r="I431" s="54"/>
      <c r="J431" s="54"/>
      <c r="K431" s="54"/>
      <c r="L431" s="54"/>
      <c r="M431" s="54"/>
      <c r="N431" s="54"/>
      <c r="O431" s="54"/>
      <c r="P431" s="54"/>
    </row>
    <row r="432" spans="1:16" s="123" customFormat="1" x14ac:dyDescent="0.25">
      <c r="A432" s="84"/>
      <c r="B432" s="84"/>
      <c r="C432" s="163"/>
      <c r="D432" s="163"/>
      <c r="E432" s="163"/>
      <c r="F432" s="163"/>
      <c r="H432" s="54"/>
      <c r="I432" s="54"/>
      <c r="J432" s="54"/>
      <c r="K432" s="54"/>
      <c r="L432" s="54"/>
      <c r="M432" s="54"/>
      <c r="N432" s="54"/>
      <c r="O432" s="54"/>
      <c r="P432" s="54"/>
    </row>
    <row r="433" spans="1:16" s="123" customFormat="1" x14ac:dyDescent="0.25">
      <c r="A433" s="84"/>
      <c r="B433" s="84"/>
      <c r="C433" s="163"/>
      <c r="D433" s="163"/>
      <c r="E433" s="163"/>
      <c r="F433" s="163"/>
      <c r="H433" s="54"/>
      <c r="I433" s="54"/>
      <c r="J433" s="54"/>
      <c r="K433" s="54"/>
      <c r="L433" s="54"/>
      <c r="M433" s="54"/>
      <c r="N433" s="54"/>
      <c r="O433" s="54"/>
      <c r="P433" s="54"/>
    </row>
    <row r="434" spans="1:16" s="123" customFormat="1" x14ac:dyDescent="0.25">
      <c r="A434" s="84"/>
      <c r="B434" s="84"/>
      <c r="C434" s="163"/>
      <c r="D434" s="163"/>
      <c r="E434" s="163"/>
      <c r="F434" s="163"/>
      <c r="H434" s="54"/>
      <c r="I434" s="54"/>
      <c r="J434" s="54"/>
      <c r="K434" s="54"/>
      <c r="L434" s="54"/>
      <c r="M434" s="54"/>
      <c r="N434" s="54"/>
      <c r="O434" s="54"/>
      <c r="P434" s="54"/>
    </row>
    <row r="435" spans="1:16" s="123" customFormat="1" x14ac:dyDescent="0.25">
      <c r="A435" s="84"/>
      <c r="B435" s="84"/>
      <c r="C435" s="163"/>
      <c r="D435" s="163"/>
      <c r="E435" s="163"/>
      <c r="F435" s="163"/>
      <c r="H435" s="54"/>
      <c r="I435" s="54"/>
      <c r="J435" s="54"/>
      <c r="K435" s="54"/>
      <c r="L435" s="54"/>
      <c r="M435" s="54"/>
      <c r="N435" s="54"/>
      <c r="O435" s="54"/>
      <c r="P435" s="54"/>
    </row>
    <row r="436" spans="1:16" s="123" customFormat="1" x14ac:dyDescent="0.25">
      <c r="A436" s="84"/>
      <c r="B436" s="54"/>
      <c r="D436" s="163"/>
      <c r="E436" s="163"/>
      <c r="F436" s="163"/>
      <c r="H436" s="54"/>
      <c r="I436" s="54"/>
      <c r="J436" s="54"/>
      <c r="K436" s="54"/>
      <c r="L436" s="54"/>
      <c r="M436" s="54"/>
      <c r="N436" s="54"/>
      <c r="O436" s="54"/>
      <c r="P436" s="54"/>
    </row>
    <row r="437" spans="1:16" s="123" customFormat="1" x14ac:dyDescent="0.25">
      <c r="A437" s="84"/>
      <c r="B437" s="54"/>
      <c r="D437" s="163"/>
      <c r="E437" s="163"/>
      <c r="F437" s="163"/>
      <c r="H437" s="54"/>
      <c r="I437" s="54"/>
      <c r="J437" s="54"/>
      <c r="K437" s="54"/>
      <c r="L437" s="54"/>
      <c r="M437" s="54"/>
      <c r="N437" s="54"/>
      <c r="O437" s="54"/>
      <c r="P437" s="54"/>
    </row>
    <row r="438" spans="1:16" s="123" customFormat="1" x14ac:dyDescent="0.25">
      <c r="A438" s="84"/>
      <c r="B438" s="54"/>
      <c r="D438" s="163"/>
      <c r="E438" s="163"/>
      <c r="F438" s="163"/>
      <c r="H438" s="54"/>
      <c r="I438" s="54"/>
      <c r="J438" s="54"/>
      <c r="K438" s="54"/>
      <c r="L438" s="54"/>
      <c r="M438" s="54"/>
      <c r="N438" s="54"/>
      <c r="O438" s="54"/>
      <c r="P438" s="54"/>
    </row>
    <row r="439" spans="1:16" s="123" customFormat="1" x14ac:dyDescent="0.25">
      <c r="A439" s="84"/>
      <c r="B439" s="54"/>
      <c r="D439" s="163"/>
      <c r="E439" s="163"/>
      <c r="F439" s="163"/>
      <c r="H439" s="54"/>
      <c r="I439" s="54"/>
      <c r="J439" s="54"/>
      <c r="K439" s="54"/>
      <c r="L439" s="54"/>
      <c r="M439" s="54"/>
      <c r="N439" s="54"/>
      <c r="O439" s="54"/>
      <c r="P439" s="54"/>
    </row>
  </sheetData>
  <mergeCells count="116">
    <mergeCell ref="A2:H2"/>
    <mergeCell ref="A3:H3"/>
    <mergeCell ref="A6:H10"/>
    <mergeCell ref="A14:H15"/>
    <mergeCell ref="A19:H23"/>
    <mergeCell ref="A26:H27"/>
    <mergeCell ref="A54:G54"/>
    <mergeCell ref="B61:C61"/>
    <mergeCell ref="B62:C62"/>
    <mergeCell ref="B63:C63"/>
    <mergeCell ref="B68:F68"/>
    <mergeCell ref="B88:F88"/>
    <mergeCell ref="A30:H32"/>
    <mergeCell ref="A36:H37"/>
    <mergeCell ref="A41:H42"/>
    <mergeCell ref="A46:F46"/>
    <mergeCell ref="A47:H47"/>
    <mergeCell ref="A50:H50"/>
    <mergeCell ref="B103:C103"/>
    <mergeCell ref="D103:E103"/>
    <mergeCell ref="B99:C99"/>
    <mergeCell ref="D99:E99"/>
    <mergeCell ref="B100:C100"/>
    <mergeCell ref="D100:E100"/>
    <mergeCell ref="B101:C101"/>
    <mergeCell ref="D101:E101"/>
    <mergeCell ref="A94:H94"/>
    <mergeCell ref="B96:E96"/>
    <mergeCell ref="B97:C97"/>
    <mergeCell ref="D97:E97"/>
    <mergeCell ref="B98:C98"/>
    <mergeCell ref="D98:E98"/>
    <mergeCell ref="B122:D122"/>
    <mergeCell ref="B123:D123"/>
    <mergeCell ref="K123:O123"/>
    <mergeCell ref="B124:D124"/>
    <mergeCell ref="B125:D125"/>
    <mergeCell ref="B126:D126"/>
    <mergeCell ref="B109:C109"/>
    <mergeCell ref="D109:E109"/>
    <mergeCell ref="D111:E111"/>
    <mergeCell ref="D112:E112"/>
    <mergeCell ref="D113:E113"/>
    <mergeCell ref="A117:H117"/>
    <mergeCell ref="B137:D137"/>
    <mergeCell ref="B138:D138"/>
    <mergeCell ref="B139:D139"/>
    <mergeCell ref="B143:D143"/>
    <mergeCell ref="B144:D144"/>
    <mergeCell ref="B145:D145"/>
    <mergeCell ref="B127:D127"/>
    <mergeCell ref="B128:D128"/>
    <mergeCell ref="B129:D129"/>
    <mergeCell ref="B134:D134"/>
    <mergeCell ref="B135:D135"/>
    <mergeCell ref="B136:D136"/>
    <mergeCell ref="H167:K167"/>
    <mergeCell ref="L167:L168"/>
    <mergeCell ref="B189:C189"/>
    <mergeCell ref="D189:E189"/>
    <mergeCell ref="B146:D146"/>
    <mergeCell ref="B150:E150"/>
    <mergeCell ref="B151:E151"/>
    <mergeCell ref="B154:E154"/>
    <mergeCell ref="B160:E160"/>
    <mergeCell ref="B161:E161"/>
    <mergeCell ref="I242:J242"/>
    <mergeCell ref="B399:C399"/>
    <mergeCell ref="B262:C262"/>
    <mergeCell ref="D262:E262"/>
    <mergeCell ref="B264:C264"/>
    <mergeCell ref="B265:C265"/>
    <mergeCell ref="B226:C226"/>
    <mergeCell ref="D226:E226"/>
    <mergeCell ref="B228:C228"/>
    <mergeCell ref="B229:C229"/>
    <mergeCell ref="B233:C233"/>
    <mergeCell ref="D233:E233"/>
    <mergeCell ref="D104:E104"/>
    <mergeCell ref="D105:E105"/>
    <mergeCell ref="D106:E106"/>
    <mergeCell ref="D107:E107"/>
    <mergeCell ref="D108:E108"/>
    <mergeCell ref="B234:C234"/>
    <mergeCell ref="B236:C236"/>
    <mergeCell ref="B237:C237"/>
    <mergeCell ref="G242:H242"/>
    <mergeCell ref="B217:D218"/>
    <mergeCell ref="B224:C224"/>
    <mergeCell ref="D224:E224"/>
    <mergeCell ref="B225:C225"/>
    <mergeCell ref="D225:E225"/>
    <mergeCell ref="D190:E190"/>
    <mergeCell ref="D191:E191"/>
    <mergeCell ref="D192:E192"/>
    <mergeCell ref="B193:C193"/>
    <mergeCell ref="D193:E193"/>
    <mergeCell ref="B194:C194"/>
    <mergeCell ref="D194:E194"/>
    <mergeCell ref="A163:H163"/>
    <mergeCell ref="B167:B168"/>
    <mergeCell ref="C167:G167"/>
    <mergeCell ref="B402:C402"/>
    <mergeCell ref="B203:C203"/>
    <mergeCell ref="D203:E203"/>
    <mergeCell ref="B260:C260"/>
    <mergeCell ref="D260:E260"/>
    <mergeCell ref="B261:C261"/>
    <mergeCell ref="D261:E261"/>
    <mergeCell ref="B198:C198"/>
    <mergeCell ref="D198:E198"/>
    <mergeCell ref="D199:E199"/>
    <mergeCell ref="D200:E200"/>
    <mergeCell ref="D201:E201"/>
    <mergeCell ref="B202:C202"/>
    <mergeCell ref="D202:E202"/>
  </mergeCells>
  <pageMargins left="0.25" right="0.25" top="0.75" bottom="0.75" header="0.3" footer="0.3"/>
  <pageSetup paperSize="9" scale="36" fitToHeight="3" orientation="portrait" r:id="rId1"/>
  <tableParts count="1">
    <tablePart r:id="rId2"/>
  </tableParts>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Drz1Ks1YG7s5iMXMF4+KwdNzu6P9bU0F1+hpvMLVuUY=</DigestValue>
    </Reference>
    <Reference Type="http://www.w3.org/2000/09/xmldsig#Object" URI="#idOfficeObject">
      <DigestMethod Algorithm="http://www.w3.org/2001/04/xmlenc#sha256"/>
      <DigestValue>4CjzTFEq9LxfmgRE9NRcH1hFxsO+YKwwMpOsI2K9DnI=</DigestValue>
    </Reference>
    <Reference Type="http://uri.etsi.org/01903#SignedProperties" URI="#idSignedProperties">
      <Transforms>
        <Transform Algorithm="http://www.w3.org/TR/2001/REC-xml-c14n-20010315"/>
      </Transforms>
      <DigestMethod Algorithm="http://www.w3.org/2001/04/xmlenc#sha256"/>
      <DigestValue>7AZPjRMWnPizwR6+j+3Kdr3ll8hXds0vi4lqpcLlMTM=</DigestValue>
    </Reference>
    <Reference Type="http://www.w3.org/2000/09/xmldsig#Object" URI="#idValidSigLnImg">
      <DigestMethod Algorithm="http://www.w3.org/2001/04/xmlenc#sha256"/>
      <DigestValue>V4P7Yg4hCgH2Q961sQolKzZPgyDtHoeI6ZkHa0PtN/w=</DigestValue>
    </Reference>
    <Reference Type="http://www.w3.org/2000/09/xmldsig#Object" URI="#idInvalidSigLnImg">
      <DigestMethod Algorithm="http://www.w3.org/2001/04/xmlenc#sha256"/>
      <DigestValue>uCJE5EwB7GrWOqnDWuRsRIZps1RiPxCMajxdfxgW9vE=</DigestValue>
    </Reference>
  </SignedInfo>
  <SignatureValue>gPFQNvmNzTwBddVheOqwmEsvlIbM5gszhmgIkwYq0qbHfY5r94NUAEZfSCkKKzvpRbKUOIdb87/J
eor08nMuXfnujYrVX1STM6Gg/7SZsaMUVpT4U5ogixxbNEkVWqSckfgrXiXM0j5TTV0a2egxk+5S
3CwDtlgwyaZay3TQW6yyn2jeU6abbfM2KaQR8fajspPEl8rHMDMsJ2cfq1Djaxd5IbQG+wyjA7NP
ib32ssE3MQY3YmeeL5q4zhEniTZ7h1WX+m8q64E0p5r9feP4lwjBtyozj3kg2H6aHRuuIFMPS4Ig
pyzp6bpRlJUtODWKlGtI6Oey6SFiD+hxyrTESw==</SignatureValue>
  <KeyInfo>
    <X509Data>
      <X509Certificate>MIIH9DCCBdygAwIBAgIIUtUs/w76PIAwDQYJKoZIhvcNAQELBQAwWzEXMBUGA1UEBRMOUlVDIDgwMDUwMTcyLTExGjAYBgNVBAMTEUNBLURPQ1VNRU5UQSBTLkEuMRcwFQYDVQQKEw5ET0NVTUVOVEEgUy5BLjELMAkGA1UEBhMCUFkwHhcNMjEwNzEzMTk1MDM4WhcNMjMwNzEzMjAwMDM4WjCBjzELMAkGA1UEBhMCUFkxEDAOBgNVBAQMB1BFUkVJUkExEjAQBgNVBAUTCUNJMTU0Nzk1ODESMBAGA1UEKgwJU0FEWSBTTUlEMRcwFQYDVQQKDA5QRVJTT05BIEZJU0lDQTERMA8GA1UECwwIRklSTUEgRjIxGjAYBgNVBAMMEVNBRFkgU01JRCBQRVJFSVJBMIIBIjANBgkqhkiG9w0BAQEFAAOCAQ8AMIIBCgKCAQEArt41jT0GieWkuyfrfvkSLWbpUv4h6xmCwXZu+NE4qktvu+e+Hbx7hYCeyZsjgD47+ZOYpJer4/57Gp95icMpwFI8WDd31Cg7w4Yu2j+oZSEyKvL5tpa2x0RR3FdnsNu9vu5xziRk6BZ48nb701+Hp6inkVOgF6UPl9RDeddz3mgDRflWG4hfZluMaqfs6uMdMQ6F+nez9VXmf2YX72TUzCSxzI9F1QHHhPozMy8bnOnhQkKrssStO5gpSxwrl9OEaCQDYbNd1IK1T66148LmektBBqiDI099RFLUYXTrlcBuSSqWU7dt1mC+V0/c/AFU8O6jW1fLapXzx2VR5pY2BQIDAQABo4IDhTCCA4EwDAYDVR0TAQH/BAIwADAOBgNVHQ8BAf8EBAMCBeAwKgYDVR0lAQH/BCAwHgYIKwYBBQUHAwEGCCsGAQUFBwMCBggrBgEFBQcDBDAdBgNVHQ4EFgQUVPthvMLN92wA+cWG7NWsBfWynqM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nNhZHkucGVyZWlyYUBpbnBvc2l0aXZ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FORXPTGtJOmLsZaKmB5CTme0/+xJkT/FfdwugysWEhSs3ePJmJ3RqsSsGbJCLay1uwUDLXTwNFrO23Qtu3+Huc61jrzZkxqdMzzPToBw2QeoxeTsywerWvbIM04MDczr+OPSe5o5VvyQ+kSS3+FY47ecHIMhYkCn8+zUjcT8lJ701cGSH6PcjjKPOs2yqTCADtS19YauiQeUVcoS0YipSBztVteeXYzu0IVMwsWOHmkwDEtKwuDo07XwSUAnaNRK2qpgLfhU+M8kSsUhcwZ3oMdr2gK/qHMhdDqwzzqHbxCXj2+3m7cpMpeauftQp98qAORlqQixSTgw9hnQ36ItxjVg1cvmImDj8q7qsz5PKzG4INCRYb8eJk9XCVAQi24EeaviLr7imIf5NyRO7as7rWT/Jxle/iaeJgdrUj7eoSZAgjxJoOKwPI34jr07NRUoYBgnXNBOb5YpSTY3UGh1CLIrw2vG6t9YYimneJfJdjuoymv56BrmfYMgKGj59aQ5lSVQSJVsfznkSj7fMVCs8dvdpjfGOS18DQOxDQlZNE8aWPIs21ysE0+YnudfXvIG/yDRGDgPLJspyxPqfi2DnfVBAQ5EJ5jC7Fx79DzQiWPeH915B5vpoX4IfxIcEJqQMWMhk+Qs/el5Qwx7D1AgpsBWAvPjPZ7CyJmK2llI47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+ildauKHvl6e1LaayAWQoyexGD+BgWs68Qb5LUyUREg=</DigestValue>
      </Reference>
      <Reference URI="/xl/calcChain.xml?ContentType=application/vnd.openxmlformats-officedocument.spreadsheetml.calcChain+xml">
        <DigestMethod Algorithm="http://www.w3.org/2001/04/xmlenc#sha256"/>
        <DigestValue>EDQ/QfivkmXhwOrsTcYjr1KuFq7N20lYN4LqjJwXfw4=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J7KfVO1ujwKJiqA71tuYe+6KbqpE5ThFCwE9K8bhon8=</DigestValue>
      </Reference>
      <Reference URI="/xl/drawings/drawing2.xml?ContentType=application/vnd.openxmlformats-officedocument.drawing+xml">
        <DigestMethod Algorithm="http://www.w3.org/2001/04/xmlenc#sha256"/>
        <DigestValue>L4eYt+yOP9r8k3B0Ujwj+PmuR+Kch5nm1D5xUfusavo=</DigestValue>
      </Reference>
      <Reference URI="/xl/drawings/drawing3.xml?ContentType=application/vnd.openxmlformats-officedocument.drawing+xml">
        <DigestMethod Algorithm="http://www.w3.org/2001/04/xmlenc#sha256"/>
        <DigestValue>m6eeGJniDvilVZZL++Zjfay/HVSNasGcBbOjZFaJ4pw=</DigestValue>
      </Reference>
      <Reference URI="/xl/drawings/drawing4.xml?ContentType=application/vnd.openxmlformats-officedocument.drawing+xml">
        <DigestMethod Algorithm="http://www.w3.org/2001/04/xmlenc#sha256"/>
        <DigestValue>1bBFl5fWWv89+GgPXTlWLDMSydJYx93PxGLuN78x8pw=</DigestValue>
      </Reference>
      <Reference URI="/xl/drawings/vmlDrawing1.vml?ContentType=application/vnd.openxmlformats-officedocument.vmlDrawing">
        <DigestMethod Algorithm="http://www.w3.org/2001/04/xmlenc#sha256"/>
        <DigestValue>gxTWy9WTM0kss3boL6wElbKlMXVx/m5OdsHON/HGwIU=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pT2PJ5prIIbenFe8aVCLRk2HqC5mMnPWCzOV/vFiZT4=</DigestValue>
      </Reference>
      <Reference URI="/xl/externalLinks/externalLink1.xml?ContentType=application/vnd.openxmlformats-officedocument.spreadsheetml.externalLink+xml">
        <DigestMethod Algorithm="http://www.w3.org/2001/04/xmlenc#sha256"/>
        <DigestValue>n66j6Lva5mrl1/ctEtwV/Homrp4zZhakV3S+DYItGDI=</DigestValue>
      </Reference>
      <Reference URI="/xl/media/image1.jpeg?ContentType=image/jpeg">
        <DigestMethod Algorithm="http://www.w3.org/2001/04/xmlenc#sha256"/>
        <DigestValue>R81vcO+0QxJd1sSjW8PSU50Le/Pe3zRT9iDr22j+15Q=</DigestValue>
      </Reference>
      <Reference URI="/xl/media/image2.emf?ContentType=image/x-emf">
        <DigestMethod Algorithm="http://www.w3.org/2001/04/xmlenc#sha256"/>
        <DigestValue>9wctkMF7le6B0iz75qz+H2gP0LPErgirCT41juDdzQY=</DigestValue>
      </Reference>
      <Reference URI="/xl/media/image3.emf?ContentType=image/x-emf">
        <DigestMethod Algorithm="http://www.w3.org/2001/04/xmlenc#sha256"/>
        <DigestValue>6fMQ8my6g9xJBG7KbqFN+TX/KM19MbUlk9QRxF+LA3Y=</DigestValue>
      </Reference>
      <Reference URI="/xl/printerSettings/printerSettings1.bin?ContentType=application/vnd.openxmlformats-officedocument.spreadsheetml.printerSettings">
        <DigestMethod Algorithm="http://www.w3.org/2001/04/xmlenc#sha256"/>
        <DigestValue>DhLX4rjnwdbQPweXYyD7kdwa3XMRHLSS9YTCJAaRbUc=</DigestValue>
      </Reference>
      <Reference URI="/xl/printerSettings/printerSettings2.bin?ContentType=application/vnd.openxmlformats-officedocument.spreadsheetml.printerSettings">
        <DigestMethod Algorithm="http://www.w3.org/2001/04/xmlenc#sha256"/>
        <DigestValue>DhLX4rjnwdbQPweXYyD7kdwa3XMRHLSS9YTCJAaRbUc=</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NXxdLdZuJ4+9LEIb5xL6dgh2x58PCMIwMLYnpJwND8k=</DigestValue>
      </Reference>
      <Reference URI="/xl/printerSettings/printerSettings6.bin?ContentType=application/vnd.openxmlformats-officedocument.spreadsheetml.printerSettings">
        <DigestMethod Algorithm="http://www.w3.org/2001/04/xmlenc#sha256"/>
        <DigestValue>DhLX4rjnwdbQPweXYyD7kdwa3XMRHLSS9YTCJAaRbUc=</DigestValue>
      </Reference>
      <Reference URI="/xl/printerSettings/printerSettings7.bin?ContentType=application/vnd.openxmlformats-officedocument.spreadsheetml.printerSettings">
        <DigestMethod Algorithm="http://www.w3.org/2001/04/xmlenc#sha256"/>
        <DigestValue>DhLX4rjnwdbQPweXYyD7kdwa3XMRHLSS9YTCJAaRbUc=</DigestValue>
      </Reference>
      <Reference URI="/xl/printerSettings/printerSettings8.bin?ContentType=application/vnd.openxmlformats-officedocument.spreadsheetml.printerSettings">
        <DigestMethod Algorithm="http://www.w3.org/2001/04/xmlenc#sha256"/>
        <DigestValue>DhLX4rjnwdbQPweXYyD7kdwa3XMRHLSS9YTCJAaRbUc=</DigestValue>
      </Reference>
      <Reference URI="/xl/sharedStrings.xml?ContentType=application/vnd.openxmlformats-officedocument.spreadsheetml.sharedStrings+xml">
        <DigestMethod Algorithm="http://www.w3.org/2001/04/xmlenc#sha256"/>
        <DigestValue>hVgSaUIlqzAUheNyC6i5GbbhlucNYKXB8qb7D/qDZSY=</DigestValue>
      </Reference>
      <Reference URI="/xl/styles.xml?ContentType=application/vnd.openxmlformats-officedocument.spreadsheetml.styles+xml">
        <DigestMethod Algorithm="http://www.w3.org/2001/04/xmlenc#sha256"/>
        <DigestValue>uEBVucRnzENTmdSgBp5iisYYt8N4DSQux5pCsJIxcFU=</DigestValue>
      </Reference>
      <Reference URI="/xl/tables/table1.xml?ContentType=application/vnd.openxmlformats-officedocument.spreadsheetml.table+xml">
        <DigestMethod Algorithm="http://www.w3.org/2001/04/xmlenc#sha256"/>
        <DigestValue>ivlVcgLvtFIT267o9gK//IasANkuGmdyBqS6nwA71xk=</DigestValue>
      </Reference>
      <Reference URI="/xl/tables/table2.xml?ContentType=application/vnd.openxmlformats-officedocument.spreadsheetml.table+xml">
        <DigestMethod Algorithm="http://www.w3.org/2001/04/xmlenc#sha256"/>
        <DigestValue>eWA+xDyLPwJexax81UWWns1kpwWOV9TGwAPOQKywpiY=</DigestValue>
      </Reference>
      <Reference URI="/xl/tables/table3.xml?ContentType=application/vnd.openxmlformats-officedocument.spreadsheetml.table+xml">
        <DigestMethod Algorithm="http://www.w3.org/2001/04/xmlenc#sha256"/>
        <DigestValue>56pKdqvkPyxTZNxZotQKfP+sDb8xH/xWw6ZEa5+qjvg=</DigestValue>
      </Reference>
      <Reference URI="/xl/tables/table4.xml?ContentType=application/vnd.openxmlformats-officedocument.spreadsheetml.table+xml">
        <DigestMethod Algorithm="http://www.w3.org/2001/04/xmlenc#sha256"/>
        <DigestValue>GQ50cnry/9/qJBHH2U2mJcbBAmbfRTg2KBOkJBwtwBs=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et9A0WQwtcNx2NBCiYphdVL3PTKhW7DE6y/O8oOfhno=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mc/2OxhBel9uRxpmH0N92+Nuac3WoNV992syZxu9cZQ=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t6hniEpqmFzJpDZYbwNnZEs5cOF7zAXBpWHC3apVEYE=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I5Do/WJ76xK0WxhhES89Ozjrjk56t9ghnD7+wAY8xgY=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kynAF6dNEDQJ/99guwTnhEuhEUoWHyxdAV9tueU2go0=</DigestValue>
      </Reference>
      <Reference URI="/xl/worksheets/sheet1.xml?ContentType=application/vnd.openxmlformats-officedocument.spreadsheetml.worksheet+xml">
        <DigestMethod Algorithm="http://www.w3.org/2001/04/xmlenc#sha256"/>
        <DigestValue>4dw/7oAS5xur/JF2VuKapV190lAQZYJlC8ejURqBtOo=</DigestValue>
      </Reference>
      <Reference URI="/xl/worksheets/sheet2.xml?ContentType=application/vnd.openxmlformats-officedocument.spreadsheetml.worksheet+xml">
        <DigestMethod Algorithm="http://www.w3.org/2001/04/xmlenc#sha256"/>
        <DigestValue>QFZIIbcLAmzclt0fuByQ9lOMJ5W8noRRcR0z61zdPw4=</DigestValue>
      </Reference>
      <Reference URI="/xl/worksheets/sheet3.xml?ContentType=application/vnd.openxmlformats-officedocument.spreadsheetml.worksheet+xml">
        <DigestMethod Algorithm="http://www.w3.org/2001/04/xmlenc#sha256"/>
        <DigestValue>PX8/1TyR3xSfc8D/jN3U5tBbJBhe95lOj9rlKtWjsQU=</DigestValue>
      </Reference>
      <Reference URI="/xl/worksheets/sheet4.xml?ContentType=application/vnd.openxmlformats-officedocument.spreadsheetml.worksheet+xml">
        <DigestMethod Algorithm="http://www.w3.org/2001/04/xmlenc#sha256"/>
        <DigestValue>+8F2Oe/aVwSm+EClDaGX9huw6ZaVVWh/qhF4+vGxFkI=</DigestValue>
      </Reference>
      <Reference URI="/xl/worksheets/sheet5.xml?ContentType=application/vnd.openxmlformats-officedocument.spreadsheetml.worksheet+xml">
        <DigestMethod Algorithm="http://www.w3.org/2001/04/xmlenc#sha256"/>
        <DigestValue>DhTNLiywu/PX+L1330f8M5hH5H5p8YAab4uA0vRPxhw=</DigestValue>
      </Reference>
      <Reference URI="/xl/worksheets/sheet6.xml?ContentType=application/vnd.openxmlformats-officedocument.spreadsheetml.worksheet+xml">
        <DigestMethod Algorithm="http://www.w3.org/2001/04/xmlenc#sha256"/>
        <DigestValue>ugeoWx4eu+VbMlqqdXM7VWGcwDL47oQ5lCs+pK3HtnE=</DigestValue>
      </Reference>
      <Reference URI="/xl/worksheets/sheet7.xml?ContentType=application/vnd.openxmlformats-officedocument.spreadsheetml.worksheet+xml">
        <DigestMethod Algorithm="http://www.w3.org/2001/04/xmlenc#sha256"/>
        <DigestValue>Z2TEdHfT/f5VSFoi+KL1V3VbhCGd5LXJ+03wlDahnLw=</DigestValue>
      </Reference>
      <Reference URI="/xl/worksheets/sheet8.xml?ContentType=application/vnd.openxmlformats-officedocument.spreadsheetml.worksheet+xml">
        <DigestMethod Algorithm="http://www.w3.org/2001/04/xmlenc#sha256"/>
        <DigestValue>5edeKBNi9ABNjMNONS2pEvjgnJOqX4fq6mMqSff/X+c=</DigestValue>
      </Reference>
    </Manifest>
    <SignatureProperties>
      <SignatureProperty Id="idSignatureTime" Target="#idPackageSignature">
        <mdssi:SignatureTime xmlns:mdssi="http://schemas.openxmlformats.org/package/2006/digital-signature">
          <mdssi:Format>YYYY-MM-DDThh:mm:ssTZD</mdssi:Format>
          <mdssi:Value>2021-08-23T05:53:21Z</mdssi:Value>
        </mdssi:SignatureTime>
      </SignatureProperty>
    </SignatureProperties>
  </Object>
  <Object Id="idOfficeObject">
    <SignatureProperties>
      <SignatureProperty Id="idOfficeV1Details" Target="#idPackageSignature">
        <SignatureInfoV1 xmlns="http://schemas.microsoft.com/office/2006/digsig">
          <SetupID>{6177894B-4E5E-4485-B0D6-81C22DB17DB4}</SetupID>
          <SignatureText>Sady Smid Pereira</SignatureText>
          <SignatureImage/>
          <SignatureComments/>
          <WindowsVersion>10.0</WindowsVersion>
          <OfficeVersion>16.0.14228/22</OfficeVersion>
          <ApplicationVersion>16.0.14228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2021-08-23T05:53:21Z</xd:SigningTime>
          <xd:SigningCertificate>
            <xd:Cert>
              <xd:CertDigest>
                <DigestMethod Algorithm="http://www.w3.org/2001/04/xmlenc#sha256"/>
                <DigestValue>RR82xaApwsdPRi5aWWFB1dGt18jdore6L+DwQwFIPoU=</DigestValue>
              </xd:CertDigest>
              <xd:IssuerSerial>
                <X509IssuerName>C=PY, O=DOCUMENTA S.A., CN=CA-DOCUMENTA S.A., SERIALNUMBER=RUC 80050172-1</X509IssuerName>
                <X509SerialNumber>5968726355129023616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V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cPIi/n8AAABw8iL+fwAAfAzXIv5/AAAAABCT/n8AAME3RiL+fwAAMBYQk/5/AAB8DNci/n8AAJAWAAAAAAAAQAAAwP5/AAAAABCT/n8AAJE6RiL+fwAABAAAAAAAAAAwFhCT/n8AAJC5sf9PAAAAfAzXIgAAAABIAAAAAAAAAHwM1yL+fwAAoHPyIv5/AADAENci/n8AAAEAAAAAAAAA9jXXIv5/AAAAABCT/n8AAAAAAAAAAAAAAAAAAJIBAABAFZ6ckgEAAODwU5ySAQAA+6WGkv5/AABgurH/TwAAAPm6sf9PAAAAAAAAAAAAAAAAAAAAZHYACAAAAAAlAAAADAAAAAEAAAAYAAAADAAAAAAAAAASAAAADAAAAAEAAAAeAAAAGAAAAPUAAAAFAAAAMgEAABYAAAAlAAAADAAAAAEAAABUAAAAhAAAAPYAAAAFAAAAMAEAABUAAAABAAAAVVWPQYX2jkH2AAAABQAAAAkAAABMAAAAAAAAAAAAAAAAAAAA//////////9gAAAAMgAzAC8AOA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AAAAAB4C7D/TwAAAAAAAAAAAAAAiL6pkv5/AAAAAAAAAAAAAAkAAAAAAAAAsCyNt5IBAAAEOkYi/n8AAAAAAAAAAAAAAAAAAAAAAAAJMCUP5cYAAPgMsP9PAAAAuA2w/08AAAAgD56ckgEAAODwU5ySAQAAIA6w/wAAAACwHOO3kgEAAAcAAAAAAAAAAAAAAAAAAABcDbD/TwAAAJkNsP9PAAAAwbaCkv5/AADAhm6ikgEAAPicQiIAAAAAAAAAAAAAAADAhm6ikgEAAODwU5ySAQAA+6WGkv5/AAAADbD/TwAAAJkNsP9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YnFEg/n8AADAkUSD+fwAACCRRIP5/AACIvqmS/n8AAAAAAAAAAAAA2GlRIP5/AACAMNiikgEAADCpEbiSAQAAAAAAAAAAAAAAAAAAAAAAAIkzJQ/lxgAAUAyw/08AAADYtFSikgEAAOD///8AAAAA4PBTnJIBAAC4DbD/AAAAAAAAAAAAAAAABgAAAAAAAAAAAAAAAAAAANwMsP9PAAAAGQ2w/08AAADBtoKS/n8AALAsjbeSAQAAAAAAAAAAAACwLI23kgEAAPCjEbiSAQAA4PBTnJIBAAD7pYaS/n8AAIAMsP9PAAAAGQ2w/08AAAAAAAAAAAAAAA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8AAABWAAAAMAAAADsAAACgAAAAHAAAACEA8AAAAAAAAAAAAAAAgD8AAAAAAAAAAAAAgD8AAAAAAAAAAAAAAAAAAAAAAAAAAAAAAAAAAAAAAAAAACUAAAAMAAAAAAAAgCgAAAAMAAAABAAAAFIAAABwAQAABAAAAOz///8AAAAAAAAAAAAAAACQAQAAAAAAAQAAAABzAGUAZwBvAGUAIAB1AGkAAAAAAAAAAAAAAAAAAAAAAAAAAAAAAAAAAAAAAAAAAAAAAAAAAAAAAAAAAAAAAAAAAAAAAAgAAAAAAAAAAAAAAAAAAAAACAAAAAAAAIi+qZL+fwAAAAAAAAAAAAAAAAAAAAAAAAjUF7iSAQAAkCvjt5IBAAAAAAAAAAAAAAAAAAAAAAAAeTAlD+XGAAAgcFEg/n8AAIAwAKKSAQAA7P///wAAAADg8FOckgEAAMgNsP8AAAAAAAAAAAAAAAAJAAAAAAAAAAAAAAAAAAAA7Ayw/08AAAApDbD/TwAAAMG2gpL+fwAAWGXvopIBAAAAAAAAAAAAAFhl76KSAQAAAAAAAAAAAADg8FOckgEAAPulhpL+fwAAkAyw/08AAAApDbD/TwAAAAAAAAAAAAAAAAAAAGR2AAgAAAAAJQAAAAwAAAAEAAAAGAAAAAwAAAAAAAAAEgAAAAwAAAABAAAAHgAAABgAAAAwAAAAOwAAANAAAABXAAAAJQAAAAwAAAAEAAAAVAAAALQAAAAxAAAAOwAAAM4AAABWAAAAAQAAAFVVj0GF9o5BMQAAADsAAAARAAAATAAAAAAAAAAAAAAAAAAAAP//////////cAAAAFMAYQBkAHkAIABTAG0AaQBkACAAUABlAHIAZQBpAHIAYQAtdAsAAAAKAAAADAAAAAoAAAAFAAAACwAAABEAAAAFAAAADAAAAAUAAAALAAAACgAAAAcAAAAKAAAABQ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QAAAAPAAAAYQAAAFcAAABxAAAAAQAAAFVVj0GF9o5BDwAAAGEAAAAMAAAATAAAAAAAAAAAAAAAAAAAAP//////////ZAAAAFMAYQBkAHkAIABQAGUAcgBlAGkAcgBhAAcAAAAHAAAACAAAAAYAAAAEAAAABwAAAAcAAAAFAAAABwAAAAMAAAAF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EUAAACGAAAAAQAAAFVVj0GF9o5BDwAAAHYAAAAIAAAATAAAAAAAAAAAAAAAAAAAAP//////////XAAAAEMAbwBuAHQAYQBkAG8AcgAIAAAACAAAAAcAAAAEAAAABwAAAAgAAAAIAAAABQAAAEsAAABAAAAAMAAAAAUAAAAgAAAAAQAAAAEAAAAQAAAAAAAAAAAAAABAAQAAoAAAAAAAAAAAAAAAQAEAAKAAAAAlAAAADAAAAAIAAAAnAAAAGAAAAAUAAAAAAAAA////AAAAAAAlAAAADAAAAAUAAABMAAAAZAAAAA4AAACLAAAA1QAAAJsAAAAOAAAAiwAAAMgAAAARAAAAIQDwAAAAAAAAAAAAAACAPwAAAAAAAAAAAACAPwAAAAAAAAAAAAAAAAAAAAAAAAAAAAAAAAAAAAAAAAAAJQAAAAwAAAAAAACAKAAAAAwAAAAFAAAAJQAAAAwAAAABAAAAGAAAAAwAAAAAAAAAEgAAAAwAAAABAAAAFgAAAAwAAAAAAAAAVAAAAAABAAAPAAAAiwAAANQAAACbAAAAAQAAAFVVj0GF9o5BDwAAAIsAAAAeAAAATAAAAAQAAAAOAAAAiwAAANYAAACcAAAAiAAAAEYAaQByAG0AYQBkAG8AIABwAG8AcgA6ACAAUwBBAEQAWQAgAFMATQBJAEQAIABQAEUAUgBFAEkAUgBBAAYAAAADAAAABQAAAAsAAAAHAAAACAAAAAgAAAAEAAAACAAAAAgAAAAFAAAAAwAAAAQAAAAHAAAACAAAAAkAAAAHAAAABAAAAAcAAAAMAAAAAwAAAAkAAAAEAAAABwAAAAcAAAAIAAAABwAAAAMAAAAIAAAACAAAABYAAAAMAAAAAAAAACUAAAAMAAAAAgAAAA4AAAAUAAAAAAAAABAAAAAUAAAA</Object>
  <Object Id="idInvalidSigLnImg">AQAAAGwAAAAAAAAAAAAAAD8BAACfAAAAAAAAAAAAAABmFgAALAsAACBFTUYAAAEA1CE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Bw8iL+fwAAAHDyIv5/AAB8DNci/n8AAAAAEJP+fwAAwTdGIv5/AAAwFhCT/n8AAHwM1yL+fwAAkBYAAAAAAABAAADA/n8AAAAAEJP+fwAAkTpGIv5/AAAEAAAAAAAAADAWEJP+fwAAkLmx/08AAAB8DNciAAAAAEgAAAAAAAAAfAzXIv5/AACgc/Ii/n8AAMAQ1yL+fwAAAQAAAAAAAAD2Ndci/n8AAAAAEJP+fwAAAAAAAAAAAAAAAAAAkgEAAEAVnpySAQAA4PBTnJIBAAD7pYaS/n8AAGC6sf9PAAAA+bqx/08AAAAAAAAAAAAAAAAAAABkdgAIAAAAACUAAAAMAAAAAQAAABgAAAAMAAAA/wAAABIAAAAMAAAAAQAAAB4AAAAYAAAAMAAAAAUAAACLAAAAFgAAACUAAAAMAAAAAQAAAFQAAACoAAAAMQAAAAUAAACJAAAAFQAAAAEAAABVVY9BhfaOQTEAAAAFAAAADwAAAEwAAAAAAAAAAAAAAAAAAAD//////////2wAAABGAGkAcgBtAGEAIABuAG8AIAB2AOEAbABpAGQAYQCw/w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BAAAAAAAAAHgLsP9PAAAAAAAAAAAAAACIvqmS/n8AAAAAAAAAAAAACQAAAAAAAACwLI23kgEAAAQ6RiL+fwAAAAAAAAAAAAAAAAAAAAAAAAkwJQ/lxgAA+Ayw/08AAAC4DbD/TwAAACAPnpySAQAA4PBTnJIBAAAgDrD/AAAAALAc47eSAQAABwAAAAAAAAAAAAAAAAAAAFwNsP9PAAAAmQ2w/08AAADBtoKS/n8AAMCGbqKSAQAA+JxCIgAAAAAAAAAAAAAAAMCGbqKSAQAA4PBTnJIBAAD7pYaS/n8AAAANsP9PAAAAmQ2w/08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BicUSD+fwAAMCRRIP5/AAAIJFEg/n8AAIi+qZL+fwAAAAAAAAAAAADYaVEg/n8AAIAw2KKSAQAAMKkRuJIBAAAAAAAAAAAAAAAAAAAAAAAAiTMlD+XGAABQDLD/TwAAANi0VKKSAQAA4P///wAAAADg8FOckgEAALgNsP8AAAAAAAAAAAAAAAAGAAAAAAAAAAAAAAAAAAAA3Ayw/08AAAAZDbD/TwAAAMG2gpL+fwAAsCyNt5IBAAAAAAAAAAAAALAsjbeSAQAA8KMRuJIBAADg8FOckgEAAPulhpL+fwAAgAyw/08AAAAZDbD/TwAAAAAAAAAAAAAAAAAAAGR2AAgAAAAAJQAAAAwAAAADAAAAGAAAAAwAAAAAAAAAEgAAAAwAAAABAAAAFgAAAAwAAAAIAAAAVAAAAFQAAAAMAAAANwAAACAAAABaAAAAAQAAAFVVj0GF9o5BDAAAAFsAAAABAAAATAAAAAQAAAALAAAANwAAACIAAABbAAAAUAAAAFgA//8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zwAAAFYAAAAwAAAAOwAAAKAAAAAcAAAAIQDwAAAAAAAAAAAAAACAPwAAAAAAAAAAAACAPwAAAAAAAAAAAAAAAAAAAAAAAAAAAAAAAAAAAAAAAAAAJQAAAAwAAAAAAACAKAAAAAwAAAAEAAAAUgAAAHABAAAEAAAA7P///wAAAAAAAAAAAAAAAJABAAAAAAABAAAAAHMAZQBnAG8AZQAgAHUAaQAAAAAAAAAAAAAAAAAAAAAAAAAAAAAAAAAAAAAAAAAAAAAAAAAAAAAAAAAAAAAAAAAAAAAACAAAAAAAAAAAAAAAAAAAAAAIAAAAAAAAiL6pkv5/AAAAAAAAAAAAAAAAAAAAAAAACNQXuJIBAACQK+O3kgEAAAAAAAAAAAAAAAAAAAAAAAB5MCUP5cYAACBwUSD+fwAAgDAAopIBAADs////AAAAAODwU5ySAQAAyA2w/wAAAAAAAAAAAAAAAAkAAAAAAAAAAAAAAAAAAADsDLD/TwAAACkNsP9PAAAAwbaCkv5/AABYZe+ikgEAAAAAAAAAAAAAWGXvopIBAAAAAAAAAAAAAODwU5ySAQAA+6WGkv5/AACQDLD/TwAAACkNsP9PAAAAAAAAAAAAAAAAAAAAZHYACAAAAAAlAAAADAAAAAQAAAAYAAAADAAAAAAAAAASAAAADAAAAAEAAAAeAAAAGAAAADAAAAA7AAAA0AAAAFcAAAAlAAAADAAAAAQAAABUAAAAtAAAADEAAAA7AAAAzgAAAFYAAAABAAAAVVWPQYX2jkExAAAAOwAAABEAAABMAAAAAAAAAAAAAAAAAAAA//////////9wAAAAUwBhAGQAeQAgAFMAbQBpAGQAIABQAGUAcgBlAGkAcgBhAAAACwAAAAoAAAAMAAAACgAAAAUAAAALAAAAEQAAAAUAAAAMAAAABQAAAAsAAAAKAAAABwAAAAoAAAAFAAAABwAAAAo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lAAAAA8AAABhAAAAVwAAAHEAAAABAAAAVVWPQYX2jkEPAAAAYQAAAAwAAABMAAAAAAAAAAAAAAAAAAAA//////////9kAAAAUwBhAGQAeQAgAFAAZQByAGUAaQByAGEABwAAAAcAAAAIAAAABgAAAAQAAAAHAAAABwAAAAUAAAAHAAAAAwAAAAU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fAAAAA8AAAB2AAAARQAAAIYAAAABAAAAVVWPQYX2jkEPAAAAdgAAAAgAAABMAAAAAAAAAAAAAAAAAAAA//////////9cAAAAQwBvAG4AdABhAGQAbwByAAgAAAAIAAAABwAAAAQAAAAHAAAACAAAAAgAAAAFAAAASwAAAEAAAAAwAAAABQAAACAAAAABAAAAAQAAABAAAAAAAAAAAAAAAEABAACgAAAAAAAAAAAAAABAAQAAoAAAACUAAAAMAAAAAgAAACcAAAAYAAAABQAAAAAAAAD///8AAAAAACUAAAAMAAAABQAAAEwAAABkAAAADgAAAIsAAADVAAAAmwAAAA4AAACLAAAAyAAAABEAAAAhAPAAAAAAAAAAAAAAAIA/AAAAAAAAAAAAAIA/AAAAAAAAAAAAAAAAAAAAAAAAAAAAAAAAAAAAAAAAAAAlAAAADAAAAAAAAIAoAAAADAAAAAUAAAAlAAAADAAAAAEAAAAYAAAADAAAAAAAAAASAAAADAAAAAEAAAAWAAAADAAAAAAAAABUAAAAAAEAAA8AAACLAAAA1AAAAJsAAAABAAAAVVWPQYX2jkEPAAAAiwAAAB4AAABMAAAABAAAAA4AAACLAAAA1gAAAJwAAACIAAAARgBpAHIAbQBhAGQAbwAgAHAAbwByADoAIABTAEEARABZACAAUwBNAEkARAAgAFAARQBSAEUASQBSAEEABgAAAAMAAAAFAAAACwAAAAcAAAAIAAAACAAAAAQAAAAIAAAACAAAAAUAAAADAAAABAAAAAcAAAAIAAAACQAAAAcAAAAEAAAABwAAAAwAAAADAAAACQAAAAQAAAAHAAAABwAAAAgAAAAHAAAAAwAAAAgAAAAI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WFWFIbsEoIQcpYFiWFe7V+ae/QQDIWgtML3JNdK7vx8=</DigestValue>
    </Reference>
    <Reference Type="http://www.w3.org/2000/09/xmldsig#Object" URI="#idOfficeObject">
      <DigestMethod Algorithm="http://www.w3.org/2001/04/xmlenc#sha256"/>
      <DigestValue>YSncIH0nKp6twuKba0KTMuA9Z0RH0ztYLbjJjtDtRrw=</DigestValue>
    </Reference>
    <Reference Type="http://uri.etsi.org/01903#SignedProperties" URI="#idSignedProperties">
      <Transforms>
        <Transform Algorithm="http://www.w3.org/TR/2001/REC-xml-c14n-20010315"/>
      </Transforms>
      <DigestMethod Algorithm="http://www.w3.org/2001/04/xmlenc#sha256"/>
      <DigestValue>sspbnRrWV/2Yon1NpZZvX1EuqqExnRHKjwSDf33BU7k=</DigestValue>
    </Reference>
    <Reference Type="http://www.w3.org/2000/09/xmldsig#Object" URI="#idValidSigLnImg">
      <DigestMethod Algorithm="http://www.w3.org/2001/04/xmlenc#sha256"/>
      <DigestValue>u0OiJNpEozbkhcifd3O+A9x48jWq4a3tPSPed4C+fFQ=</DigestValue>
    </Reference>
    <Reference Type="http://www.w3.org/2000/09/xmldsig#Object" URI="#idInvalidSigLnImg">
      <DigestMethod Algorithm="http://www.w3.org/2001/04/xmlenc#sha256"/>
      <DigestValue>NHSvixQ1alZ1GbjMFVpZ5HufoweEnBjbCloDGnUEAPU=</DigestValue>
    </Reference>
  </SignedInfo>
  <SignatureValue>ewFwyfOAXyoYyMUePoGu2yYrmItyN4BAduBXEBKVeMq48uUdo7+lojB+GsIAVYUvPzeBujxruVCj
kQNCbew2E2cOfVNtkgG0UGvfglyig/A920YVU6tLGAi7nyVORjAhdoC6lO4a0twPrLND402tqroy
CTpmHGpZZSrC+WASQ5mOf3+OUhB98MWNvKsxkvC41/yqrNWBJlHXzvSpufoa9cbDbcMKBuBepvaa
Ityy9TnJCzzO3X/3jKYoz6tOzbaFrPvG1tmTfgfqR07EDAPLjL7QU28lTsUc1R+JAUSNrkbrOYgC
omZ0oXn2NHUzcD3rfUy3DtwHnjjuCNTmAWilKQ==</SignatureValue>
  <KeyInfo>
    <X509Data>
      <X509Certificate>MIIIHTCCBgWgAwIBAgIIQBLFYaXZOhUwDQYJKoZIhvcNAQELBQAwWzEXMBUGA1UEBRMOUlVDIDgwMDUwMTcyLTExGjAYBgNVBAMTEUNBLURPQ1VNRU5UQSBTLkEuMRcwFQYDVQQKEw5ET0NVTUVOVEEgUy5BLjELMAkGA1UEBhMCUFkwHhcNMjEwMzA5MTIyODMwWhcNMjMwMzA5MTIzODMwWjCBvTELMAkGA1UEBhMCUFkxHjAcBgNVBAQMFU9QT1JUTyBMRUlWQSBFU1BJTk9MQTESMBAGA1UEBRMJQ0k3MTczOTkzMRswGQYDVQQqDBJGRURFUklDTyBTRUJBU1RJQU4xFzAVBgNVBAoMDlBFUlNPTkEgRklTSUNBMREwDwYDVQQLDAhGSVJNQSBGMjExMC8GA1UEAwwoRkVERVJJQ08gU0VCQVNUSUFOIE9QT1JUTyBMRUlWQSBFU1BJTk9MQTCCASIwDQYJKoZIhvcNAQEBBQADggEPADCCAQoCggEBANXxourNpqnBK9YFT59B5dcgWZW2RlIqwBhNUc2Im0VoZSg8AQ4F7omaGTIzPY3hArf/N7JneusXPu3foxPTTGWk1hvWf2CHm4D35vrebO1h2YaDD6Hz23tAgqr/+AhpbA4CJ/ieQUWE61Oa4jqdMXiHJOxYAtG7mUx7om2sWssXj/KxWdUUC3ITRPiZnBc1ZjlNjNsW6Z/Sj+RRjzAu+4wxIFtLLVa1f89gOoWVYvyCSeLFZYn/7PyL+/DbKVknT4QhZGShQ2ih7Fczh/4VSkQWlIY5q6mXbN5RAkjnvbO07xYEHEuEhcTmKrHI/eyvyDwHbodYYr8R2oAg+AV+3OECAwEAAaOCA4AwggN8MAwGA1UdEwEB/wQCMAAwDgYDVR0PAQH/BAQDAgXgMCoGA1UdJQEB/wQgMB4GCCsGAQUFBwMBBggrBgEFBQcDAgYIKwYBBQUHAwQwHQYDVR0OBBYEFEs6XtTt3z38s5GbxNOJ5gHo0UBN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zZWJhc3RpYW5vcG9ydG9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Tuxm0RUNLqAZD4t3TsnJmK0B+f1/E/C4rwfgyWbGzZSYD5VuZ+bFEuyVIPmuwPxNMxIrvV/ZFUPuCSHIcuJ8tyBMjkssR0CNigmjpxEWYeYNstFR2Qz3kKd6U8aVfmEd1py0uQm9SfhpZ+3bGIWLlS+EdbX1kDnZs17GFGwMA7RRCME1zacDpuFj1RyG8ViiYSG+L8v/kWEcbbryHxIL+CSEPfmOt3hNJkQXGzeTznpzmgf2UI7mKAZq9L5cciTaNDtr+nhLtcfVmrhv0e4uVTprJwteMMJ6576Szd03zX0l3XRDH/+iNAILrnyBfIa793Zgr09oNHBBvH5LQwhQ2dYp5TlCJONRuSlQGMxN6R2S8dWSf2W7+Dz3b6kmR7FBLR0zl3tl+ckEo3ofT3LjqINqmxvi67B8i97Gn2CPnSlyChPuAdLWEEhEnlw4AqSY9oAZfEV4InYzNcVrtJ78oAK/6RvHlRJoIzXr7gQekWm7HFfyH31o+4RLNg1D6dgiycXjvPiAaDqEUd9xcXnaYVajHHDafzoPV8nulzxbtCWbQOc3w+AMeBwhXoNo/A1IYxbZ8IpRFsq3NEQYJnEmuaqVHLxOHOaTgooqmZ71AIIy4HHI1g/Vw/TfPAysNZmJ5bZh2KDuPIm2yWupbDAJg9Ag6Wf83fCsdvjLMAhIS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+ildauKHvl6e1LaayAWQoyexGD+BgWs68Qb5LUyUREg=</DigestValue>
      </Reference>
      <Reference URI="/xl/calcChain.xml?ContentType=application/vnd.openxmlformats-officedocument.spreadsheetml.calcChain+xml">
        <DigestMethod Algorithm="http://www.w3.org/2001/04/xmlenc#sha256"/>
        <DigestValue>EDQ/QfivkmXhwOrsTcYjr1KuFq7N20lYN4LqjJwXfw4=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J7KfVO1ujwKJiqA71tuYe+6KbqpE5ThFCwE9K8bhon8=</DigestValue>
      </Reference>
      <Reference URI="/xl/drawings/drawing2.xml?ContentType=application/vnd.openxmlformats-officedocument.drawing+xml">
        <DigestMethod Algorithm="http://www.w3.org/2001/04/xmlenc#sha256"/>
        <DigestValue>L4eYt+yOP9r8k3B0Ujwj+PmuR+Kch5nm1D5xUfusavo=</DigestValue>
      </Reference>
      <Reference URI="/xl/drawings/drawing3.xml?ContentType=application/vnd.openxmlformats-officedocument.drawing+xml">
        <DigestMethod Algorithm="http://www.w3.org/2001/04/xmlenc#sha256"/>
        <DigestValue>m6eeGJniDvilVZZL++Zjfay/HVSNasGcBbOjZFaJ4pw=</DigestValue>
      </Reference>
      <Reference URI="/xl/drawings/drawing4.xml?ContentType=application/vnd.openxmlformats-officedocument.drawing+xml">
        <DigestMethod Algorithm="http://www.w3.org/2001/04/xmlenc#sha256"/>
        <DigestValue>1bBFl5fWWv89+GgPXTlWLDMSydJYx93PxGLuN78x8pw=</DigestValue>
      </Reference>
      <Reference URI="/xl/drawings/vmlDrawing1.vml?ContentType=application/vnd.openxmlformats-officedocument.vmlDrawing">
        <DigestMethod Algorithm="http://www.w3.org/2001/04/xmlenc#sha256"/>
        <DigestValue>gxTWy9WTM0kss3boL6wElbKlMXVx/m5OdsHON/HGwIU=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pT2PJ5prIIbenFe8aVCLRk2HqC5mMnPWCzOV/vFiZT4=</DigestValue>
      </Reference>
      <Reference URI="/xl/externalLinks/externalLink1.xml?ContentType=application/vnd.openxmlformats-officedocument.spreadsheetml.externalLink+xml">
        <DigestMethod Algorithm="http://www.w3.org/2001/04/xmlenc#sha256"/>
        <DigestValue>n66j6Lva5mrl1/ctEtwV/Homrp4zZhakV3S+DYItGDI=</DigestValue>
      </Reference>
      <Reference URI="/xl/media/image1.jpeg?ContentType=image/jpeg">
        <DigestMethod Algorithm="http://www.w3.org/2001/04/xmlenc#sha256"/>
        <DigestValue>R81vcO+0QxJd1sSjW8PSU50Le/Pe3zRT9iDr22j+15Q=</DigestValue>
      </Reference>
      <Reference URI="/xl/media/image2.emf?ContentType=image/x-emf">
        <DigestMethod Algorithm="http://www.w3.org/2001/04/xmlenc#sha256"/>
        <DigestValue>9wctkMF7le6B0iz75qz+H2gP0LPErgirCT41juDdzQY=</DigestValue>
      </Reference>
      <Reference URI="/xl/media/image3.emf?ContentType=image/x-emf">
        <DigestMethod Algorithm="http://www.w3.org/2001/04/xmlenc#sha256"/>
        <DigestValue>6fMQ8my6g9xJBG7KbqFN+TX/KM19MbUlk9QRxF+LA3Y=</DigestValue>
      </Reference>
      <Reference URI="/xl/printerSettings/printerSettings1.bin?ContentType=application/vnd.openxmlformats-officedocument.spreadsheetml.printerSettings">
        <DigestMethod Algorithm="http://www.w3.org/2001/04/xmlenc#sha256"/>
        <DigestValue>DhLX4rjnwdbQPweXYyD7kdwa3XMRHLSS9YTCJAaRbUc=</DigestValue>
      </Reference>
      <Reference URI="/xl/printerSettings/printerSettings2.bin?ContentType=application/vnd.openxmlformats-officedocument.spreadsheetml.printerSettings">
        <DigestMethod Algorithm="http://www.w3.org/2001/04/xmlenc#sha256"/>
        <DigestValue>DhLX4rjnwdbQPweXYyD7kdwa3XMRHLSS9YTCJAaRbUc=</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NXxdLdZuJ4+9LEIb5xL6dgh2x58PCMIwMLYnpJwND8k=</DigestValue>
      </Reference>
      <Reference URI="/xl/printerSettings/printerSettings6.bin?ContentType=application/vnd.openxmlformats-officedocument.spreadsheetml.printerSettings">
        <DigestMethod Algorithm="http://www.w3.org/2001/04/xmlenc#sha256"/>
        <DigestValue>DhLX4rjnwdbQPweXYyD7kdwa3XMRHLSS9YTCJAaRbUc=</DigestValue>
      </Reference>
      <Reference URI="/xl/printerSettings/printerSettings7.bin?ContentType=application/vnd.openxmlformats-officedocument.spreadsheetml.printerSettings">
        <DigestMethod Algorithm="http://www.w3.org/2001/04/xmlenc#sha256"/>
        <DigestValue>DhLX4rjnwdbQPweXYyD7kdwa3XMRHLSS9YTCJAaRbUc=</DigestValue>
      </Reference>
      <Reference URI="/xl/printerSettings/printerSettings8.bin?ContentType=application/vnd.openxmlformats-officedocument.spreadsheetml.printerSettings">
        <DigestMethod Algorithm="http://www.w3.org/2001/04/xmlenc#sha256"/>
        <DigestValue>DhLX4rjnwdbQPweXYyD7kdwa3XMRHLSS9YTCJAaRbUc=</DigestValue>
      </Reference>
      <Reference URI="/xl/sharedStrings.xml?ContentType=application/vnd.openxmlformats-officedocument.spreadsheetml.sharedStrings+xml">
        <DigestMethod Algorithm="http://www.w3.org/2001/04/xmlenc#sha256"/>
        <DigestValue>hVgSaUIlqzAUheNyC6i5GbbhlucNYKXB8qb7D/qDZSY=</DigestValue>
      </Reference>
      <Reference URI="/xl/styles.xml?ContentType=application/vnd.openxmlformats-officedocument.spreadsheetml.styles+xml">
        <DigestMethod Algorithm="http://www.w3.org/2001/04/xmlenc#sha256"/>
        <DigestValue>uEBVucRnzENTmdSgBp5iisYYt8N4DSQux5pCsJIxcFU=</DigestValue>
      </Reference>
      <Reference URI="/xl/tables/table1.xml?ContentType=application/vnd.openxmlformats-officedocument.spreadsheetml.table+xml">
        <DigestMethod Algorithm="http://www.w3.org/2001/04/xmlenc#sha256"/>
        <DigestValue>ivlVcgLvtFIT267o9gK//IasANkuGmdyBqS6nwA71xk=</DigestValue>
      </Reference>
      <Reference URI="/xl/tables/table2.xml?ContentType=application/vnd.openxmlformats-officedocument.spreadsheetml.table+xml">
        <DigestMethod Algorithm="http://www.w3.org/2001/04/xmlenc#sha256"/>
        <DigestValue>eWA+xDyLPwJexax81UWWns1kpwWOV9TGwAPOQKywpiY=</DigestValue>
      </Reference>
      <Reference URI="/xl/tables/table3.xml?ContentType=application/vnd.openxmlformats-officedocument.spreadsheetml.table+xml">
        <DigestMethod Algorithm="http://www.w3.org/2001/04/xmlenc#sha256"/>
        <DigestValue>56pKdqvkPyxTZNxZotQKfP+sDb8xH/xWw6ZEa5+qjvg=</DigestValue>
      </Reference>
      <Reference URI="/xl/tables/table4.xml?ContentType=application/vnd.openxmlformats-officedocument.spreadsheetml.table+xml">
        <DigestMethod Algorithm="http://www.w3.org/2001/04/xmlenc#sha256"/>
        <DigestValue>GQ50cnry/9/qJBHH2U2mJcbBAmbfRTg2KBOkJBwtwBs=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et9A0WQwtcNx2NBCiYphdVL3PTKhW7DE6y/O8oOfhno=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mc/2OxhBel9uRxpmH0N92+Nuac3WoNV992syZxu9cZQ=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t6hniEpqmFzJpDZYbwNnZEs5cOF7zAXBpWHC3apVEYE=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I5Do/WJ76xK0WxhhES89Ozjrjk56t9ghnD7+wAY8xgY=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kynAF6dNEDQJ/99guwTnhEuhEUoWHyxdAV9tueU2go0=</DigestValue>
      </Reference>
      <Reference URI="/xl/worksheets/sheet1.xml?ContentType=application/vnd.openxmlformats-officedocument.spreadsheetml.worksheet+xml">
        <DigestMethod Algorithm="http://www.w3.org/2001/04/xmlenc#sha256"/>
        <DigestValue>4dw/7oAS5xur/JF2VuKapV190lAQZYJlC8ejURqBtOo=</DigestValue>
      </Reference>
      <Reference URI="/xl/worksheets/sheet2.xml?ContentType=application/vnd.openxmlformats-officedocument.spreadsheetml.worksheet+xml">
        <DigestMethod Algorithm="http://www.w3.org/2001/04/xmlenc#sha256"/>
        <DigestValue>QFZIIbcLAmzclt0fuByQ9lOMJ5W8noRRcR0z61zdPw4=</DigestValue>
      </Reference>
      <Reference URI="/xl/worksheets/sheet3.xml?ContentType=application/vnd.openxmlformats-officedocument.spreadsheetml.worksheet+xml">
        <DigestMethod Algorithm="http://www.w3.org/2001/04/xmlenc#sha256"/>
        <DigestValue>PX8/1TyR3xSfc8D/jN3U5tBbJBhe95lOj9rlKtWjsQU=</DigestValue>
      </Reference>
      <Reference URI="/xl/worksheets/sheet4.xml?ContentType=application/vnd.openxmlformats-officedocument.spreadsheetml.worksheet+xml">
        <DigestMethod Algorithm="http://www.w3.org/2001/04/xmlenc#sha256"/>
        <DigestValue>+8F2Oe/aVwSm+EClDaGX9huw6ZaVVWh/qhF4+vGxFkI=</DigestValue>
      </Reference>
      <Reference URI="/xl/worksheets/sheet5.xml?ContentType=application/vnd.openxmlformats-officedocument.spreadsheetml.worksheet+xml">
        <DigestMethod Algorithm="http://www.w3.org/2001/04/xmlenc#sha256"/>
        <DigestValue>DhTNLiywu/PX+L1330f8M5hH5H5p8YAab4uA0vRPxhw=</DigestValue>
      </Reference>
      <Reference URI="/xl/worksheets/sheet6.xml?ContentType=application/vnd.openxmlformats-officedocument.spreadsheetml.worksheet+xml">
        <DigestMethod Algorithm="http://www.w3.org/2001/04/xmlenc#sha256"/>
        <DigestValue>ugeoWx4eu+VbMlqqdXM7VWGcwDL47oQ5lCs+pK3HtnE=</DigestValue>
      </Reference>
      <Reference URI="/xl/worksheets/sheet7.xml?ContentType=application/vnd.openxmlformats-officedocument.spreadsheetml.worksheet+xml">
        <DigestMethod Algorithm="http://www.w3.org/2001/04/xmlenc#sha256"/>
        <DigestValue>Z2TEdHfT/f5VSFoi+KL1V3VbhCGd5LXJ+03wlDahnLw=</DigestValue>
      </Reference>
      <Reference URI="/xl/worksheets/sheet8.xml?ContentType=application/vnd.openxmlformats-officedocument.spreadsheetml.worksheet+xml">
        <DigestMethod Algorithm="http://www.w3.org/2001/04/xmlenc#sha256"/>
        <DigestValue>5edeKBNi9ABNjMNONS2pEvjgnJOqX4fq6mMqSff/X+c=</DigestValue>
      </Reference>
    </Manifest>
    <SignatureProperties>
      <SignatureProperty Id="idSignatureTime" Target="#idPackageSignature">
        <mdssi:SignatureTime xmlns:mdssi="http://schemas.openxmlformats.org/package/2006/digital-signature">
          <mdssi:Format>YYYY-MM-DDThh:mm:ssTZD</mdssi:Format>
          <mdssi:Value>2021-08-23T16:46:14Z</mdssi:Value>
        </mdssi:SignatureTime>
      </SignatureProperty>
    </SignatureProperties>
  </Object>
  <Object Id="idOfficeObject">
    <SignatureProperties>
      <SignatureProperty Id="idOfficeV1Details" Target="#idPackageSignature">
        <SignatureInfoV1 xmlns="http://schemas.microsoft.com/office/2006/digsig">
          <SetupID>{BF44AC77-0E70-4173-8678-71E203EB78D3}</SetupID>
          <SignatureText>Sebastian Oporto Leiva</SignatureText>
          <SignatureImage/>
          <SignatureComments/>
          <WindowsVersion>10.0</WindowsVersion>
          <OfficeVersion>16.0.14228/22</OfficeVersion>
          <ApplicationVersion>16.0.14228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2021-08-23T16:46:14Z</xd:SigningTime>
          <xd:SigningCertificate>
            <xd:Cert>
              <xd:CertDigest>
                <DigestMethod Algorithm="http://www.w3.org/2001/04/xmlenc#sha256"/>
                <DigestValue>JxmNCuDVNNtv/ftOgITGaTx9fxItXnxdWsYO5VwzOh0=</DigestValue>
              </xd:CertDigest>
              <xd:IssuerSerial>
                <X509IssuerName>C=PY, O=DOCUMENTA S.A., CN=CA-DOCUMENTA S.A., SERIALNUMBER=RUC 80050172-1</X509IssuerName>
                <X509SerialNumber>4616969591193156117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sBAAB/AAAAAAAAAAAAAAA9FwAA8AgAACBFTUYAAAEAgBwAAKoAAAAGAAAAAAAAAAAAAAAAAAAAgAcAADgEAABYAQAAwQAAAAAAAAAAAAAAAAAAAMA/BQDo8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AAAAAAAAAAAAAABM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AAAAAAAlAAAADAAAAAEAAABMAAAAZAAAAAAAAAAAAAAASwEAAH8AAAAAAAAAAAAAAEwBAACAAAAAIQDwAAAAAAAAAAAAAACAPwAAAAAAAAAAAACAPwAAAAAAAAAAAAAAAAAAAAAAAAAAAAAAAAAAAAAAAAAAJQAAAAwAAAAAAACAKAAAAAwAAAABAAAAJwAAABgAAAABAAAAAAAAAP///wAAAAAAJQAAAAwAAAABAAAATAAAAGQAAAAAAAAAAAAAAEsBAAB/AAAAAAAAAAAAAABM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DvKZdiBerXYYwREEovgDV2DLDwAAAAAAOH5YFwAAAABEyw8EY5XpVUzLDwRjlelVAgAAAFjLDwSUnc1VvOopAwEAAACEnydWCMVXF2xpAHGwBhAXq53NVUjKDwSEnydW9IvNVa87k9uwhCUX1MoPBCnxmXYkyQ8EAAAAAAAAmXYAAIAP9f///wAAAAAAAAAAAAAAAJABAAAAAAABAAAAAHMAZQBnAG8AZQAgAHUAaQDtvUgbiMkPBB2AVXYAAK12fMkPBAAAAACEyQ8EAAAAACijelYAAK12AAAAABMAFACi+ANXIF6tdpzJDwRk9TV2AAAAANiGxw7gxK52ZHYACAAAAAAlAAAADAAAAAEAAAAYAAAADAAAAAAAAAASAAAADAAAAAEAAAAeAAAAGAAAAL0AAAAEAAAA9wAAABEAAAAlAAAADAAAAAEAAABUAAAAiAAAAL4AAAAEAAAA9QAAABAAAAABAAAAVVWPQYX2jkG+AAAABAAAAAoAAABMAAAAAAAAAAAAAAAAAAAA//////////9gAAAAMgAzAC8AMAA4AC8AMgAwADIAMQAGAAAABgAAAAQAAAAGAAAABgAAAAQAAAAGAAAABgAAAAYAAAAGAAAASwAAAEAAAAAwAAAABQAAACAAAAABAAAAAQAAABAAAAAAAAAAAAAAAEwBAACAAAAAAAAAAAAAAABMAQAAgAAAAFIAAABwAQAAAgAAABAAAAAHAAAAAAAAAAAAAAC8AgAAAAAAAAECAiJTAHkAcwB0AGUAbQAAAAAAAAAAAAAAAAAAAAAAAAAAAAAAAAAAAAAAAAAAAAAAAAAAAAAAAAAAAAAAAAAAAAAAAABWdwkAAAAQcxgEAAAAABjBEQQYwREEePgDVwAAAAAoo3pWCQAAAAAAAAAAAAAAAAAAAAAAAADIwREEAAAAAAAAAAAAAAAAAAAAAAAAAAAAAAAAAAAAAAAAAAAAAAAAAAAAAAAAAAAAAAAAAAAAAAAAAAAAAAAAID0OBC1ISRsAAGB3FD4OBOjRUncYwREEKKN6VgAAAAD40lJ3//8AAAAAAADb01J329NSd0Q+DgRIPg4EePgDVwAAAAAAAAAAAAAAAAAAAACxilR2CQAAAAcAAAB8Pg4EfD4OBAACAAD8////AQAAAAAAAAAAAAAAAAAAAAAAAAAAAAAA2IbH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4EDvKZdgEAAAAPAAAAgQkKCylhyFVRAs1ViOIBcZypJ1b4LyAXAAAAANCTRB9YPQ4E+C8gF/////+cqSdWR0PWVUjJJ1b4QA4EAAAAAJBzKFbQk0QfkHMoVkjJJ1ZkPQ4EPjvWVQfOktsBAAAAbD4OBCnxmXa8PA4EBAAAAAAAmXZxO9ZV4P///wAAAAAAAAAAAAAAAJABAAAAAAABAAAAAGEAcgBpAGEAbAAAAAAAAAAAAAAAAAAAAAAAAAAAAAAABgAAAAAAAACxilR2AAAAAAYAAAAgPg4EID4OBAACAAD8////AQAAAAAAAAAAAAAAAAAAANiGxw7gxK52ZHYACAAAAAAlAAAADAAAAAMAAAAYAAAADAAAAAAAAAASAAAADAAAAAEAAAAWAAAADAAAAAgAAABUAAAAVAAAAAoAAAAnAAAAHgAAAEoAAAABAAAAVVWPQYX2jkEKAAAASwAAAAEAAABMAAAABAAAAAkAAAAnAAAAIAAAAEsAAABQAAAAWAAY0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LAAAARwAAACkAAAAzAAAAowAAABUAAAAhAPAAAAAAAAAAAAAAAIA/AAAAAAAAAAAAAIA/AAAAAAAAAAAAAAAAAAAAAAAAAAAAAAAAAAAAAAAAAAAlAAAADAAAAAAAAIAoAAAADAAAAAQAAABSAAAAcAEAAAQAAADw////AAAAAAAAAAAAAAAAkAEAAAAAAAEAAAAAcwBlAGcAbwBlACAAdQBpAAAAAAAAAAAAAAAAAAAAAAAAAAAAAAAAAAAAAAAAAAAAAAAAAAAAAAAAAAAAAAAAAAAADgQO8pl2AAAAAAAAAAC7Dwor4IQJ9wAAAACMPA4EMqGOVAEAAABEPQ4EIA0AhAAAAACEG8JcmDwOBIFZgFbgVLMOCB8mF5CeAXECAAAAWD4OBPTm6VX/////ZD4OBLVv01VQnAFxG86S2yxDDgSAPg4EKfGZdtA8DgQFAAAAAACZdgHm6VXw////AAAAAAAAAAAAAAAAkAEAAAAAAAEAAAAAcwBlAGcAbwBlACAAdQBpAAAAAAAAAAAAAAAAAAAAAAAAAAAAsYpUdgAAAAAJAAAAND4OBDQ+DgQAAgAA/P///wEAAAAAAAAAAAAAAAAAAAAAAAAAAAAAANiGxw5kdgAIAAAAACUAAAAMAAAABAAAABgAAAAMAAAAAAAAABIAAAAMAAAAAQAAAB4AAAAYAAAAKQAAADMAAADMAAAASAAAACUAAAAMAAAABAAAAFQAAADQAAAAKgAAADMAAADKAAAARwAAAAEAAABVVY9BhfaOQSoAAAAzAAAAFgAAAEwAAAAAAAAAAAAAAAAAAAD//////////3gAAABTAGUAYgBhAHMAdABpAGEAbgAgAE8AcABvAHIAdABvACAATABlAGkAdgBhAAkAAAAIAAAACQAAAAgAAAAHAAAABQAAAAQAAAAIAAAACQAAAAQAAAAMAAAACQAAAAkAAAAGAAAABQAAAAkAAAAEAAAACAAAAAgAAAAEAAAACAAAAAgAAABLAAAAQAAAADAAAAAFAAAAIAAAAAEAAAABAAAAEAAAAAAAAAAAAAAATAEAAIAAAAAAAAAAAAAAAEwBAACAAAAAJQAAAAwAAAACAAAAJwAAABgAAAAFAAAAAAAAAP///wAAAAAAJQAAAAwAAAAFAAAATAAAAGQAAAAAAAAAUAAAAEsBAAB8AAAAAAAAAFAAAABM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CAEAAAoAAABQAAAArwAAAFwAAAABAAAAVVWPQYX2jkEKAAAAUAAAAB8AAABMAAAAAAAAAAAAAAAAAAAA//////////+MAAAARgBlAGQAZQByAGkAYwBvACAAUwBlAGIAYQBzAHQAaQBhAG4AIABPAHAAbwByAHQAbwAgAEwAZQBpAHYAYQDlNQYAAAAGAAAABwAAAAYAAAAEAAAAAwAAAAUAAAAHAAAAAwAAAAYAAAAGAAAABwAAAAYAAAAFAAAABAAAAAMAAAAGAAAABwAAAAMAAAAJAAAABwAAAAcAAAAEAAAABAAAAAcAAAADAAAABQAAAAYAAAADAAAABQAAAAYAAABLAAAAQAAAADAAAAAFAAAAIAAAAAEAAAABAAAAEAAAAAAAAAAAAAAATAEAAIAAAAAAAAAAAAAAAEw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BVVY9BhfaOQQoAAABgAAAACgAAAEwAAAAAAAAAAAAAAAAAAAD//////////2AAAABQAHIAZQBzAGkAZABlAG4AdABlAAYAAAAEAAAABgAAAAUAAAADAAAABwAAAAYAAAAHAAAABAAAAAYAAABLAAAAQAAAADAAAAAFAAAAIAAAAAEAAAABAAAAEAAAAAAAAAAAAAAATAEAAIAAAAAAAAAAAAAAAEwBAACAAAAAJQAAAAwAAAACAAAAJwAAABgAAAAFAAAAAAAAAP///wAAAAAAJQAAAAwAAAAFAAAATAAAAGQAAAAJAAAAcAAAAEIBAAB8AAAACQAAAHAAAAA6AQAADQAAACEA8AAAAAAAAAAAAAAAgD8AAAAAAAAAAAAAgD8AAAAAAAAAAAAAAAAAAAAAAAAAAAAAAAAAAAAAAAAAACUAAAAMAAAAAAAAgCgAAAAMAAAABQAAACUAAAAMAAAAAQAAABgAAAAMAAAAAAAAABIAAAAMAAAAAQAAABYAAAAMAAAAAAAAAFQAAACMAQAACgAAAHAAAABBAQAAfAAAAAEAAABVVY9BhfaOQQoAAABwAAAANQAAAEwAAAAEAAAACQAAAHAAAABDAQAAfQAAALgAAABGAGkAcgBtAGEAZABvACAAcABvAHIAOgAgAEYARQBEAEUAUgBJAEMATwAgAFMARQBCAEEAUwBUAEkAQQBOACAATwBQAE8AUgBUAE8AIABMAEUASQBWAEEAIABFAFMAUABJAE4ATwBMAEEAAAAGAAAAAwAAAAQAAAAJAAAABgAAAAcAAAAHAAAAAwAAAAcAAAAHAAAABAAAAAMAAAADAAAABgAAAAYAAAAIAAAABgAAAAcAAAADAAAABwAAAAkAAAADAAAABgAAAAYAAAAGAAAABwAAAAYAAAAGAAAAAwAAAAcAAAAIAAAAAwAAAAkAAAAGAAAACQAAAAcAAAAGAAAACQAAAAMAAAAFAAAABgAAAAMAAAAHAAAABwAAAAMAAAAGAAAABgAAAAYAAAADAAAACAAAAAkAAAAFAAAABwAAABYAAAAMAAAAAAAAACUAAAAMAAAAAgAAAA4AAAAUAAAAAAAAABAAAAAUAAAA</Object>
  <Object Id="idInvalidSigLnImg">AQAAAGwAAAAAAAAAAAAAAEsBAAB/AAAAAAAAAAAAAAA9FwAA8AgAACBFTUYAAAEA7CEAALEAAAAGAAAAAAAAAAAAAAAAAAAAgAcAADgEAABYAQAAwQAAAAAAAAAAAAAAAAAAAMA/BQDo8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AAAAAAAAAAAAAABM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AAAAAAAlAAAADAAAAAEAAABMAAAAZAAAAAAAAAAAAAAASwEAAH8AAAAAAAAAAAAAAEwBAACAAAAAIQDwAAAAAAAAAAAAAACAPwAAAAAAAAAAAACAPwAAAAAAAAAAAAAAAAAAAAAAAAAAAAAAAAAAAAAAAAAAJQAAAAwAAAAAAACAKAAAAAwAAAABAAAAJwAAABgAAAABAAAAAAAAAP///wAAAAAAJQAAAAwAAAABAAAATAAAAGQAAAAAAAAAAAAAAEsBAAB/AAAAAAAAAAAAAABM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DvKZdiBerXYYwREEovgDV2DLDwAAAAAAOH5YFwAAAABEyw8EY5XpVUzLDwRjlelVAgAAAFjLDwSUnc1VvOopAwEAAACEnydWCMVXF2xpAHGwBhAXq53NVUjKDwSEnydW9IvNVa87k9uwhCUX1MoPBCnxmXYkyQ8EAAAAAAAAmXYAAIAP9f///wAAAAAAAAAAAAAAAJABAAAAAAABAAAAAHMAZQBnAG8AZQAgAHUAaQDtvUgbiMkPBB2AVXYAAK12fMkPBAAAAACEyQ8EAAAAACijelYAAK12AAAAABMAFACi+ANXIF6tdpzJDwRk9TV2AAAAANiGxw7gxK52ZHYACAAAAAAlAAAADAAAAAEAAAAYAAAADAAAAP8AAAASAAAADAAAAAEAAAAeAAAAGAAAACIAAAAEAAAAcgAAABEAAAAlAAAADAAAAAEAAABUAAAAqAAAACMAAAAEAAAAcAAAABAAAAABAAAAVVWPQYX2jkEjAAAABAAAAA8AAABMAAAAAAAAAAAAAAAAAAAA//////////9sAAAARgBpAHIAbQBhACAAbgBvACAAdgDhAGwAaQBkAGEATQAGAAAAAwAAAAQAAAAJAAAABgAAAAMAAAAHAAAABwAAAAMAAAAFAAAABgAAAAMAAAADAAAABwAAAAYAAABLAAAAQAAAADAAAAAFAAAAIAAAAAEAAAABAAAAEAAAAAAAAAAAAAAATAEAAIAAAAAAAAAAAAAAAEwBAACAAAAAUgAAAHABAAACAAAAEAAAAAcAAAAAAAAAAAAAALwCAAAAAAAAAQICIlMAeQBzAHQAZQBtAAAAAAAAAAAAAAAAAAAAAAAAAAAAAAAAAAAAAAAAAAAAAAAAAAAAAAAAAAAAAAAAAAAAAAAAAFZ3CQAAABBzGAQAAAAAGMERBBjBEQR4+ANXAAAAACijelYJAAAAAAAAAAAAAAAAAAAAAAAAAMjBEQQAAAAAAAAAAAAAAAAAAAAAAAAAAAAAAAAAAAAAAAAAAAAAAAAAAAAAAAAAAAAAAAAAAAAAAAAAAAAAAAAgPQ4ELUhJGwAAYHcUPg4E6NFSdxjBEQQoo3pWAAAAAPjSUnf//wAAAAAAANvTUnfb01J3RD4OBEg+DgR4+ANXAAAAAAAAAAAAAAAAAAAAALGKVHYJAAAABwAAAHw+DgR8Pg4EAAIAAPz///8BAAAAAAAAAAAAAAAAAAAAAAAAAAAAAADYhscO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DgQO8pl2AQAAAA8AAACBCQoLKWHIVVECzVWI4gFxnKknVvgvIBcAAAAA0JNEH1g9DgT4LyAX/////5ypJ1ZHQ9ZVSMknVvhADgQAAAAAkHMoVtCTRB+QcyhWSMknVmQ9DgQ+O9ZVB86S2wEAAABsPg4EKfGZdrw8DgQEAAAAAACZdnE71lXg////AAAAAAAAAAAAAAAAkAEAAAAAAAEAAAAAYQByAGkAYQBsAAAAAAAAAAAAAAAAAAAAAAAAAAAAAAAGAAAAAAAAALGKVHYAAAAABgAAACA+DgQgPg4EAAIAAPz///8BAAAAAAAAAAAAAAAAAAAA2IbHDuDErnZkdgAIAAAAACUAAAAMAAAAAwAAABgAAAAMAAAAAAAAABIAAAAMAAAAAQAAABYAAAAMAAAACAAAAFQAAABUAAAACgAAACcAAAAeAAAASgAAAAEAAABVVY9Bhfa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sAAABHAAAAKQAAADMAAACjAAAAFQAAACEA8AAAAAAAAAAAAAAAgD8AAAAAAAAAAAAAgD8AAAAAAAAAAAAAAAAAAAAAAAAAAAAAAAAAAAAAAAAAACUAAAAMAAAAAAAAgCgAAAAMAAAABAAAAFIAAABwAQAABAAAAPD///8AAAAAAAAAAAAAAACQAQAAAAAAAQAAAABzAGUAZwBvAGUAIAB1AGkAAAAAAAAAAAAAAAAAAAAAAAAAAAAAAAAAAAAAAAAAAAAAAAAAAAAAAAAAAAAAAAAAAAAOBA7ymXYAAAAAAAAAALsPCivghAn3AAAAAIw8DgQyoY5UAQAAAEQ9DgQgDQCEAAAAAIQbwlyYPA4EgVmAVuBUsw4IHyYXkJ4BcQIAAABYPg4E9ObpVf////9kPg4EtW/TVVCcAXEbzpLbLEMOBIA+DgQp8Zl20DwOBAUAAAAAAJl2AebpVfD///8AAAAAAAAAAAAAAACQAQAAAAAAAQAAAABzAGUAZwBvAGUAIAB1AGkAAAAAAAAAAAAAAAAAAAAAAAAAAACxilR2AAAAAAkAAAA0Pg4END4OBAACAAD8////AQAAAAAAAAAAAAAAAAAAAAAAAAAAAAAA2IbHDmR2AAgAAAAAJQAAAAwAAAAEAAAAGAAAAAwAAAAAAAAAEgAAAAwAAAABAAAAHgAAABgAAAApAAAAMwAAAMwAAABIAAAAJQAAAAwAAAAEAAAAVAAAANAAAAAqAAAAMwAAAMoAAABHAAAAAQAAAFVVj0GF9o5BKgAAADMAAAAWAAAATAAAAAAAAAAAAAAAAAAAAP//////////eAAAAFMAZQBiAGEAcwB0AGkAYQBuACAATwBwAG8AcgB0AG8AIABMAGUAaQB2AGEACQAAAAgAAAAJAAAACAAAAAcAAAAFAAAABAAAAAgAAAAJAAAABAAAAAwAAAAJAAAACQAAAAYAAAAFAAAACQAAAAQAAAAIAAAACAAAAAQAAAAIAAAACAAAAEsAAABAAAAAMAAAAAUAAAAgAAAAAQAAAAEAAAAQAAAAAAAAAAAAAABMAQAAgAAAAAAAAAAAAAAATAEAAIAAAAAlAAAADAAAAAIAAAAnAAAAGAAAAAUAAAAAAAAA////AAAAAAAlAAAADAAAAAUAAABMAAAAZAAAAAAAAABQAAAASwEAAHwAAAAAAAAAUAAAAEw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IAQAACgAAAFAAAACvAAAAXAAAAAEAAABVVY9BhfaOQQoAAABQAAAAHwAAAEwAAAAAAAAAAAAAAAAAAAD//////////4wAAABGAGUAZABlAHIAaQBjAG8AIABTAGUAYgBhAHMAdABpAGEAbgAgAE8AcABvAHIAdABvACAATABlAGkAdgBhAAAABgAAAAYAAAAHAAAABgAAAAQAAAADAAAABQAAAAcAAAADAAAABgAAAAYAAAAHAAAABgAAAAUAAAAEAAAAAwAAAAYAAAAHAAAAAwAAAAkAAAAHAAAABwAAAAQAAAAEAAAABwAAAAMAAAAFAAAABgAAAAMAAAAFAAAABgAAAEsAAABAAAAAMAAAAAUAAAAgAAAAAQAAAAEAAAAQAAAAAAAAAAAAAABMAQAAgAAAAAAAAAAAAAAAT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IgAAAAKAAAAYAAAAD8AAABsAAAAAQAAAFVVj0GF9o5BCgAAAGAAAAAKAAAATAAAAAAAAAAAAAAAAAAAAP//////////YAAAAFAAcgBlAHMAaQBkAGUAbgB0AGUABgAAAAQAAAAGAAAABQAAAAMAAAAHAAAABgAAAAcAAAAEAAAABgAAAEsAAABAAAAAMAAAAAUAAAAgAAAAAQAAAAEAAAAQAAAAAAAAAAAAAABMAQAAgAAAAAAAAAAAAAAATAEAAIAAAAAlAAAADAAAAAIAAAAnAAAAGAAAAAUAAAAAAAAA////AAAAAAAlAAAADAAAAAUAAABMAAAAZAAAAAkAAABwAAAAQgEAAHwAAAAJAAAAcAAAADoBAAANAAAAIQDwAAAAAAAAAAAAAACAPwAAAAAAAAAAAACAPwAAAAAAAAAAAAAAAAAAAAAAAAAAAAAAAAAAAAAAAAAAJQAAAAwAAAAAAACAKAAAAAwAAAAFAAAAJQAAAAwAAAABAAAAGAAAAAwAAAAAAAAAEgAAAAwAAAABAAAAFgAAAAwAAAAAAAAAVAAAAIwBAAAKAAAAcAAAAEEBAAB8AAAAAQAAAFVVj0GF9o5BCgAAAHAAAAA1AAAATAAAAAQAAAAJAAAAcAAAAEMBAAB9AAAAuAAAAEYAaQByAG0AYQBkAG8AIABwAG8AcgA6ACAARgBFAEQARQBSAEkAQwBPACAAUwBFAEIAQQBTAFQASQBBAE4AIABPAFAATwBSAFQATwAgAEwARQBJAFYAQQAgAEUAUwBQAEkATgBPAEwAQQAAAAYAAAADAAAABAAAAAkAAAAGAAAABwAAAAcAAAADAAAABwAAAAcAAAAEAAAAAwAAAAMAAAAGAAAABgAAAAgAAAAGAAAABwAAAAMAAAAHAAAACQAAAAMAAAAGAAAABgAAAAYAAAAHAAAABgAAAAYAAAADAAAABwAAAAgAAAADAAAACQAAAAYAAAAJAAAABwAAAAYAAAAJAAAAAwAAAAUAAAAGAAAAAwAAAAcAAAAHAAAAAwAAAAYAAAAGAAAABgAAAAMAAAAIAAAACQAAAAUAAAAHAAAAFgAAAAwAAAAAAAAAJQAAAAwAAAAC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Indice</vt:lpstr>
      <vt:lpstr>1 Informaciones Generales </vt:lpstr>
      <vt:lpstr>2.Consolidación (Proporcional)</vt:lpstr>
      <vt:lpstr>3,Variacion PN  Consolidado</vt:lpstr>
      <vt:lpstr>5, Notas a los EEFF AFPISA</vt:lpstr>
      <vt:lpstr>5,Notas a los EEFF MARKET DATA</vt:lpstr>
      <vt:lpstr>5,Notas a los EEFF PROCAMPO</vt:lpstr>
      <vt:lpstr>5,Notas a los EEFF CODESA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Kendo UI</dc:creator>
  <cp:keywords/>
  <dc:description/>
  <cp:lastModifiedBy>Sady Pereira</cp:lastModifiedBy>
  <cp:revision/>
  <cp:lastPrinted>2021-08-20T17:59:13Z</cp:lastPrinted>
  <dcterms:created xsi:type="dcterms:W3CDTF">2021-04-25T01:23:02Z</dcterms:created>
  <dcterms:modified xsi:type="dcterms:W3CDTF">2021-08-23T05:31:25Z</dcterms:modified>
  <cp:category/>
  <cp:contentStatus/>
</cp:coreProperties>
</file>